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62913"/>
</workbook>
</file>

<file path=xl/calcChain.xml><?xml version="1.0" encoding="utf-8"?>
<calcChain xmlns="http://schemas.openxmlformats.org/spreadsheetml/2006/main">
  <c r="V83" i="371" l="1"/>
  <c r="U83" i="371"/>
  <c r="T83" i="371"/>
  <c r="S83" i="371"/>
  <c r="R83" i="371"/>
  <c r="Q83" i="371"/>
  <c r="U82" i="371"/>
  <c r="T82" i="371"/>
  <c r="V82" i="371" s="1"/>
  <c r="S82" i="371"/>
  <c r="R82" i="371"/>
  <c r="Q82" i="371"/>
  <c r="T81" i="371"/>
  <c r="V81" i="371" s="1"/>
  <c r="S81" i="371"/>
  <c r="U81" i="371" s="1"/>
  <c r="R81" i="371"/>
  <c r="Q81" i="371"/>
  <c r="U80" i="371"/>
  <c r="T80" i="371"/>
  <c r="S80" i="371"/>
  <c r="V80" i="371" s="1"/>
  <c r="R80" i="371"/>
  <c r="Q80" i="371"/>
  <c r="V79" i="371"/>
  <c r="U79" i="371"/>
  <c r="T79" i="371"/>
  <c r="S79" i="371"/>
  <c r="R79" i="371"/>
  <c r="Q79" i="371"/>
  <c r="U78" i="371"/>
  <c r="T78" i="371"/>
  <c r="S78" i="371"/>
  <c r="V78" i="371" s="1"/>
  <c r="R78" i="371"/>
  <c r="Q78" i="371"/>
  <c r="T77" i="371"/>
  <c r="V77" i="371" s="1"/>
  <c r="S77" i="371"/>
  <c r="U77" i="371" s="1"/>
  <c r="R77" i="371"/>
  <c r="Q77" i="371"/>
  <c r="U76" i="371"/>
  <c r="T76" i="371"/>
  <c r="S76" i="371"/>
  <c r="V76" i="371" s="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T73" i="371"/>
  <c r="V73" i="371" s="1"/>
  <c r="S73" i="371"/>
  <c r="U73" i="371" s="1"/>
  <c r="R73" i="371"/>
  <c r="Q73" i="371"/>
  <c r="U72" i="371"/>
  <c r="T72" i="371"/>
  <c r="S72" i="371"/>
  <c r="V72" i="371" s="1"/>
  <c r="R72" i="371"/>
  <c r="Q72" i="371"/>
  <c r="T71" i="371"/>
  <c r="V71" i="371" s="1"/>
  <c r="S71" i="371"/>
  <c r="U71" i="371" s="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U68" i="371"/>
  <c r="T68" i="371"/>
  <c r="S68" i="371"/>
  <c r="V68" i="371" s="1"/>
  <c r="R68" i="371"/>
  <c r="Q68" i="371"/>
  <c r="T67" i="371"/>
  <c r="V67" i="371" s="1"/>
  <c r="S67" i="371"/>
  <c r="U67" i="371" s="1"/>
  <c r="R67" i="371"/>
  <c r="Q67" i="371"/>
  <c r="U66" i="371"/>
  <c r="T66" i="371"/>
  <c r="S66" i="371"/>
  <c r="V66" i="371" s="1"/>
  <c r="R66" i="371"/>
  <c r="Q66" i="371"/>
  <c r="T65" i="371"/>
  <c r="V65" i="371" s="1"/>
  <c r="S65" i="371"/>
  <c r="U65" i="371" s="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U62" i="371"/>
  <c r="T62" i="371"/>
  <c r="S62" i="371"/>
  <c r="V62" i="371" s="1"/>
  <c r="R62" i="371"/>
  <c r="Q62" i="371"/>
  <c r="T61" i="371"/>
  <c r="V61" i="371" s="1"/>
  <c r="S61" i="371"/>
  <c r="U61" i="371" s="1"/>
  <c r="R61" i="371"/>
  <c r="Q61" i="371"/>
  <c r="V60" i="371"/>
  <c r="U60" i="371"/>
  <c r="T60" i="371"/>
  <c r="S60" i="371"/>
  <c r="R60" i="371"/>
  <c r="Q60" i="371"/>
  <c r="T59" i="371"/>
  <c r="V59" i="371" s="1"/>
  <c r="S59" i="371"/>
  <c r="U59" i="371" s="1"/>
  <c r="R59" i="371"/>
  <c r="Q59" i="371"/>
  <c r="V58" i="371"/>
  <c r="U58" i="371"/>
  <c r="T58" i="371"/>
  <c r="S58" i="371"/>
  <c r="R58" i="371"/>
  <c r="Q58" i="371"/>
  <c r="T57" i="371"/>
  <c r="V57" i="371" s="1"/>
  <c r="S57" i="371"/>
  <c r="U57" i="371" s="1"/>
  <c r="R57" i="371"/>
  <c r="Q57" i="371"/>
  <c r="V56" i="371"/>
  <c r="U56" i="371"/>
  <c r="T56" i="371"/>
  <c r="S56" i="371"/>
  <c r="R56" i="371"/>
  <c r="Q56" i="371"/>
  <c r="T55" i="371"/>
  <c r="V55" i="371" s="1"/>
  <c r="S55" i="371"/>
  <c r="U55" i="371" s="1"/>
  <c r="R55" i="371"/>
  <c r="Q55" i="371"/>
  <c r="U54" i="371"/>
  <c r="T54" i="371"/>
  <c r="S54" i="371"/>
  <c r="V54" i="371" s="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U51" i="371" s="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U47" i="371" s="1"/>
  <c r="R47" i="371"/>
  <c r="Q47" i="371"/>
  <c r="V46" i="371"/>
  <c r="U46" i="371"/>
  <c r="T46" i="371"/>
  <c r="S46" i="371"/>
  <c r="R46" i="371"/>
  <c r="Q46" i="371"/>
  <c r="T45" i="371"/>
  <c r="V45" i="371" s="1"/>
  <c r="S45" i="371"/>
  <c r="U45" i="371" s="1"/>
  <c r="R45" i="371"/>
  <c r="Q45" i="371"/>
  <c r="U44" i="371"/>
  <c r="T44" i="371"/>
  <c r="S44" i="371"/>
  <c r="V44" i="371" s="1"/>
  <c r="R44" i="371"/>
  <c r="Q44" i="371"/>
  <c r="T43" i="371"/>
  <c r="V43" i="371" s="1"/>
  <c r="S43" i="371"/>
  <c r="U43" i="371" s="1"/>
  <c r="R43" i="371"/>
  <c r="Q43" i="371"/>
  <c r="U42" i="371"/>
  <c r="T42" i="371"/>
  <c r="S42" i="371"/>
  <c r="V42" i="371" s="1"/>
  <c r="R42" i="371"/>
  <c r="Q42" i="371"/>
  <c r="T41" i="371"/>
  <c r="V41" i="371" s="1"/>
  <c r="S41" i="371"/>
  <c r="U41" i="371" s="1"/>
  <c r="R41" i="371"/>
  <c r="Q41" i="371"/>
  <c r="U40" i="371"/>
  <c r="T40" i="371"/>
  <c r="S40" i="371"/>
  <c r="V40" i="371" s="1"/>
  <c r="R40" i="371"/>
  <c r="Q40" i="371"/>
  <c r="T39" i="371"/>
  <c r="V39" i="371" s="1"/>
  <c r="S39" i="371"/>
  <c r="U39" i="371" s="1"/>
  <c r="R39" i="371"/>
  <c r="Q39" i="371"/>
  <c r="U38" i="371"/>
  <c r="T38" i="371"/>
  <c r="S38" i="371"/>
  <c r="V38" i="371" s="1"/>
  <c r="R38" i="371"/>
  <c r="Q38" i="371"/>
  <c r="T37" i="371"/>
  <c r="V37" i="371" s="1"/>
  <c r="S37" i="371"/>
  <c r="U37" i="371" s="1"/>
  <c r="R37" i="371"/>
  <c r="Q37" i="371"/>
  <c r="U36" i="371"/>
  <c r="T36" i="371"/>
  <c r="S36" i="371"/>
  <c r="V36" i="371" s="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U33" i="371" s="1"/>
  <c r="R33" i="371"/>
  <c r="Q33" i="371"/>
  <c r="U32" i="371"/>
  <c r="T32" i="371"/>
  <c r="S32" i="371"/>
  <c r="V32" i="371" s="1"/>
  <c r="R32" i="371"/>
  <c r="Q32" i="371"/>
  <c r="T31" i="371"/>
  <c r="V31" i="371" s="1"/>
  <c r="S31" i="371"/>
  <c r="U31" i="371" s="1"/>
  <c r="R31" i="371"/>
  <c r="Q31" i="371"/>
  <c r="U30" i="371"/>
  <c r="T30" i="371"/>
  <c r="S30" i="371"/>
  <c r="V30" i="371" s="1"/>
  <c r="R30" i="371"/>
  <c r="Q30" i="371"/>
  <c r="T29" i="371"/>
  <c r="V29" i="371" s="1"/>
  <c r="S29" i="371"/>
  <c r="U29" i="371" s="1"/>
  <c r="R29" i="371"/>
  <c r="Q29" i="371"/>
  <c r="U28" i="371"/>
  <c r="T28" i="371"/>
  <c r="S28" i="371"/>
  <c r="V28" i="371" s="1"/>
  <c r="R28" i="371"/>
  <c r="Q28" i="371"/>
  <c r="T27" i="371"/>
  <c r="V27" i="371" s="1"/>
  <c r="S27" i="371"/>
  <c r="U27" i="371" s="1"/>
  <c r="R27" i="371"/>
  <c r="Q27" i="371"/>
  <c r="U26" i="371"/>
  <c r="T26" i="371"/>
  <c r="S26" i="371"/>
  <c r="V26" i="371" s="1"/>
  <c r="R26" i="371"/>
  <c r="Q26" i="371"/>
  <c r="T25" i="371"/>
  <c r="V25" i="371" s="1"/>
  <c r="S25" i="371"/>
  <c r="U25" i="371" s="1"/>
  <c r="R25" i="371"/>
  <c r="Q25" i="371"/>
  <c r="U24" i="371"/>
  <c r="T24" i="371"/>
  <c r="S24" i="371"/>
  <c r="V24" i="371" s="1"/>
  <c r="R24" i="371"/>
  <c r="Q24" i="371"/>
  <c r="T23" i="371"/>
  <c r="V23" i="371" s="1"/>
  <c r="S23" i="371"/>
  <c r="U23" i="371" s="1"/>
  <c r="R23" i="371"/>
  <c r="Q23" i="371"/>
  <c r="U22" i="371"/>
  <c r="T22" i="371"/>
  <c r="S22" i="371"/>
  <c r="V22" i="371" s="1"/>
  <c r="R22" i="371"/>
  <c r="Q22" i="371"/>
  <c r="T21" i="371"/>
  <c r="V21" i="371" s="1"/>
  <c r="S21" i="371"/>
  <c r="U21" i="371" s="1"/>
  <c r="R21" i="371"/>
  <c r="Q21" i="371"/>
  <c r="U20" i="371"/>
  <c r="T20" i="371"/>
  <c r="S20" i="371"/>
  <c r="V20" i="371" s="1"/>
  <c r="R20" i="371"/>
  <c r="Q20" i="371"/>
  <c r="T19" i="371"/>
  <c r="V19" i="371" s="1"/>
  <c r="S19" i="371"/>
  <c r="U19" i="371" s="1"/>
  <c r="R19" i="371"/>
  <c r="Q19" i="371"/>
  <c r="U18" i="371"/>
  <c r="T18" i="371"/>
  <c r="S18" i="371"/>
  <c r="V18" i="371" s="1"/>
  <c r="R18" i="371"/>
  <c r="Q18" i="371"/>
  <c r="T17" i="371"/>
  <c r="V17" i="371" s="1"/>
  <c r="S17" i="371"/>
  <c r="U17" i="371" s="1"/>
  <c r="R17" i="371"/>
  <c r="Q17" i="371"/>
  <c r="U16" i="371"/>
  <c r="T16" i="371"/>
  <c r="S16" i="371"/>
  <c r="V16" i="371" s="1"/>
  <c r="R16" i="371"/>
  <c r="Q16" i="371"/>
  <c r="T15" i="371"/>
  <c r="V15" i="371" s="1"/>
  <c r="S15" i="371"/>
  <c r="U15" i="371" s="1"/>
  <c r="R15" i="371"/>
  <c r="Q15" i="371"/>
  <c r="U14" i="371"/>
  <c r="T14" i="371"/>
  <c r="S14" i="371"/>
  <c r="V14" i="371" s="1"/>
  <c r="R14" i="371"/>
  <c r="Q14" i="371"/>
  <c r="V13" i="371"/>
  <c r="U13" i="371"/>
  <c r="T13" i="371"/>
  <c r="S13" i="371"/>
  <c r="R13" i="371"/>
  <c r="Q13" i="371"/>
  <c r="U12" i="371"/>
  <c r="T12" i="371"/>
  <c r="S12" i="371"/>
  <c r="V12" i="371" s="1"/>
  <c r="R12" i="371"/>
  <c r="Q12" i="371"/>
  <c r="T11" i="371"/>
  <c r="V11" i="371" s="1"/>
  <c r="S11" i="371"/>
  <c r="U11" i="371" s="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U6" i="371"/>
  <c r="T6" i="371"/>
  <c r="S6" i="371"/>
  <c r="V6" i="371" s="1"/>
  <c r="R6" i="371"/>
  <c r="Q6" i="371"/>
  <c r="V5" i="371"/>
  <c r="U5" i="371"/>
  <c r="T5" i="371"/>
  <c r="S5" i="371"/>
  <c r="R5" i="371"/>
  <c r="Q5" i="371"/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<sst xmlns="http://schemas.openxmlformats.org/spreadsheetml/2006/main" count="21554" uniqueCount="4209">
  <si>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</si>
  <si>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</si>
  <si>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</si>
  <si>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</si>
  <si>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</si>
  <si>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</si>
  <si>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</si>
  <si>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</si>
  <si>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</si>
  <si>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</si>
  <si>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</si>
  <si>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</si>
  <si>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</si>
  <si>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</si>
  <si>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</si>
  <si>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</si>
  <si>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</si>
  <si>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</si>
  <si>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</si>
  <si>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</si>
  <si>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</si>
  <si>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</si>
  <si>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</si>
  <si>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</si>
  <si>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</si>
  <si>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</si>
  <si>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</si>
  <si>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</si>
  <si>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</si>
  <si>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</si>
  <si>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</si>
  <si>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</si>
  <si>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</si>
  <si>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</si>
  <si>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</si>
  <si>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</si>
  <si>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</si>
  <si>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</si>
  <si>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</si>
  <si>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</si>
  <si>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</si>
  <si>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</si>
  <si>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</si>
  <si>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</si>
  <si>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</si>
  <si>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</si>
  <si>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</si>
  <si>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</si>
  <si>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</si>
  <si>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</si>
  <si>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</si>
  <si>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</si>
  <si>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</si>
  <si>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</si>
  <si>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</si>
  <si>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</si>
  <si>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</si>
  <si>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</si>
  <si>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</si>
  <si>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</si>
  <si>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</si>
  <si>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</si>
  <si>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</si>
  <si>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</si>
  <si>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</si>
  <si>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</si>
  <si>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</si>
  <si>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</si>
  <si>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</si>
  <si>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</si>
  <si>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</si>
  <si>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</si>
  <si>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</si>
  <si>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</si>
  <si>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</si>
  <si>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</si>
  <si>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</si>
  <si>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</si>
  <si>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</si>
  <si>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</si>
  <si>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</si>
  <si>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</si>
  <si>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</si>
  <si>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</si>
  <si>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</si>
  <si>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</si>
  <si>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</si>
  <si>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</si>
  <si>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</si>
  <si>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</si>
  <si>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</si>
  <si>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</si>
  <si>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</si>
  <si>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</si>
  <si>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</si>
  <si>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</si>
  <si>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</si>
  <si>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</si>
  <si>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</si>
  <si>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</si>
  <si>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</si>
  <si>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</si>
  <si>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</si>
  <si>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</si>
  <si>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</si>
  <si>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</si>
  <si>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</si>
  <si>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</si>
  <si>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</si>
  <si>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</si>
  <si>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</si>
  <si>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</si>
  <si>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</si>
  <si>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</si>
  <si>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</si>
  <si>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</si>
  <si>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</si>
  <si>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</si>
  <si>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</si>
  <si>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</si>
  <si>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</si>
  <si>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</si>
  <si>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</si>
  <si>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</si>
  <si>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</si>
  <si>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</si>
  <si>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</si>
  <si>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</si>
  <si>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</si>
  <si>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</si>
  <si>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</si>
  <si>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</si>
  <si>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</si>
  <si>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</si>
  <si>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</si>
  <si>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</si>
  <si>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</si>
  <si>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</si>
  <si>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</si>
  <si>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</si>
  <si>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</si>
  <si>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</si>
  <si>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</si>
  <si>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</si>
  <si>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</si>
  <si>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</si>
  <si>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</si>
  <si>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</si>
  <si>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</si>
  <si>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</si>
  <si>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</si>
  <si>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</si>
  <si>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</si>
  <si>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</si>
  <si>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</si>
  <si>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</si>
  <si>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</si>
  <si>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</si>
  <si>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</si>
  <si>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</si>
  <si>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</si>
  <si>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</si>
  <si>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</si>
  <si>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</si>
  <si>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</si>
  <si>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</si>
  <si>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</si>
  <si>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</si>
  <si>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</si>
  <si>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</si>
  <si>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</si>
  <si>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</si>
  <si>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</si>
  <si>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</si>
  <si>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</si>
  <si>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</si>
  <si>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</si>
  <si>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</si>
  <si>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</si>
  <si>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</si>
  <si>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</si>
  <si>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</si>
  <si>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</si>
  <si>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</si>
  <si>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</si>
  <si>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</si>
  <si>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</si>
  <si>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</si>
  <si>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</si>
  <si>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</si>
  <si>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</si>
  <si>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</si>
  <si>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</si>
  <si>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</si>
  <si>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</si>
  <si>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</si>
  <si>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</si>
  <si>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</si>
  <si>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</si>
  <si>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</si>
  <si>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</si>
  <si>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</si>
  <si>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</si>
  <si>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</si>
  <si>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</si>
  <si>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</si>
  <si>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</si>
  <si>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</si>
  <si>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</si>
  <si>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</si>
  <si>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</si>
  <si>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</si>
  <si>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</si>
  <si>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</si>
  <si>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</si>
  <si>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</si>
  <si>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</si>
  <si>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</si>
  <si>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</si>
  <si>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</si>
  <si>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</si>
  <si>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</si>
  <si>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</si>
  <si>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</si>
  <si>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</si>
  <si>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</si>
  <si>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</si>
  <si>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</si>
  <si>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</si>
  <si>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</si>
  <si>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</si>
  <si>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</si>
  <si>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</si>
  <si>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</si>
  <si>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</si>
  <si>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</si>
  <si>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</si>
  <si>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</si>
  <si>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</si>
  <si>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</si>
  <si>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</si>
  <si>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</si>
  <si>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</si>
  <si>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</si>
  <si>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</si>
  <si>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</si>
  <si>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</si>
  <si>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</si>
  <si>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</si>
  <si>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</si>
  <si>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</si>
  <si>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</si>
  <si>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</si>
  <si>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</si>
  <si>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</si>
  <si>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</si>
  <si>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</si>
  <si>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</si>
  <si>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</si>
  <si>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</si>
  <si>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</si>
  <si>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</si>
  <si>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</si>
  <si>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</si>
  <si>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</si>
  <si>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</si>
  <si>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</si>
  <si>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</si>
  <si>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</si>
  <si>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</si>
  <si>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</si>
  <si>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</si>
  <si>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</si>
  <si>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</si>
  <si>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</si>
  <si>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</si>
  <si>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</si>
  <si>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</si>
  <si>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</si>
  <si>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</si>
  <si>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</si>
  <si>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</si>
  <si>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</si>
  <si>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</si>
  <si>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</si>
  <si>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</si>
  <si>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</si>
  <si>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</si>
  <si>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</si>
  <si>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</si>
  <si>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</si>
  <si>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</si>
  <si>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</si>
  <si>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</si>
  <si>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</si>
  <si>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</si>
  <si>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</si>
  <si>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</si>
  <si>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</si>
  <si>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</si>
  <si>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</si>
  <si>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</si>
  <si>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</si>
  <si>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</si>
  <si>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</si>
  <si>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</si>
  <si>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</si>
  <si>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</si>
  <si>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</si>
  <si>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</si>
  <si>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</si>
  <si>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</si>
  <si>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</si>
  <si>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</si>
  <si>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</si>
  <si>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</si>
  <si>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</si>
  <si>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</si>
  <si>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</si>
  <si>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</si>
  <si>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</si>
  <si>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</si>
  <si>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</si>
  <si>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</si>
  <si>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</si>
  <si>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</si>
  <si>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</si>
  <si>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</si>
  <si>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</si>
  <si>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</si>
  <si>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t>Případy hospitalizací se při výpočtu casemixu v letech 2013, 2014, 2015 rozumí případy hospitalizací přepočtené pomocí pravidel pro Klasifikaci a sestavování případů</t>
  </si>
  <si>
    <t>hospitalizací platných pro rok 2015 (grouper 010.006)</t>
  </si>
  <si>
    <t>Casemix v letech 2013, 2014, 2015 je počet případů hospitalizací ukončených ve sledovaném období, poskytovatelem vykázaných a zdravotní pojišťovnou uznaných,</t>
  </si>
  <si>
    <t>které jsou podle Klasifikace zařazeny do skupin vztažených k diagnóze, vynásobený indexy 2015 (viz příloha č. 10)</t>
  </si>
  <si>
    <t>Dle vyhlášky FNOL musí dosáhnout casemixu 96 % a počtu případů hospitalizací 92 % u každé pojišťovny (se zohledněním přesunu pojištěnců)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</si>
  <si>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</si>
  <si>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</si>
  <si>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</si>
  <si>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</si>
  <si>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</si>
  <si>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</si>
  <si>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</si>
  <si>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</si>
  <si>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</si>
  <si>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</si>
  <si>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</si>
  <si>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</si>
  <si>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</si>
  <si>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</si>
  <si>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</si>
  <si>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</si>
  <si>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</si>
  <si>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</si>
  <si>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</si>
  <si>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</si>
  <si>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</si>
  <si>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</si>
  <si>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50115007     implant.dentální - samoplátci (sk.Z_526)</t>
  </si>
  <si>
    <t>--</t>
  </si>
  <si>
    <t>50115010     RTG materiál, filmy a chemikálie (sk.Z_504)</t>
  </si>
  <si>
    <t>50115011     implant.umělé těl.náhr.-ostat.nákl.PZT(s.Z_515)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</si>
  <si>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</si>
  <si>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</si>
  <si>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</si>
  <si>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</si>
  <si>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</si>
  <si>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</si>
  <si>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</si>
  <si>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</si>
  <si>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</si>
  <si>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</si>
  <si>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</si>
  <si>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</si>
  <si>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</si>
  <si>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</si>
  <si>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</si>
  <si>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</si>
  <si>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</si>
  <si>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</si>
  <si>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</si>
  <si>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</si>
  <si>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</si>
  <si>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</si>
  <si>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</si>
  <si>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</si>
  <si>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</si>
  <si>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</si>
  <si>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</si>
  <si>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</si>
  <si>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</si>
  <si>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</si>
  <si>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</si>
  <si>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</si>
  <si>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</si>
  <si>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</si>
  <si>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</si>
  <si>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</si>
  <si>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</si>
  <si>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</si>
  <si>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</si>
  <si>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</si>
  <si>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</si>
  <si>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</si>
  <si>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</si>
  <si>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</si>
  <si>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</si>
  <si>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</si>
  <si>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</si>
  <si>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</si>
  <si>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</si>
  <si>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</si>
  <si>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</si>
  <si>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</si>
  <si>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</si>
  <si>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</si>
  <si>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</si>
  <si>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</si>
  <si>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</si>
  <si>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</si>
  <si>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</si>
  <si>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</si>
  <si>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</si>
  <si>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</si>
  <si>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</si>
  <si>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</si>
  <si>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</si>
  <si>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</si>
  <si>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</si>
  <si>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</si>
  <si>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</si>
  <si>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</si>
  <si>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</si>
  <si>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</si>
  <si>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</si>
  <si>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</si>
  <si>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</si>
  <si>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</si>
  <si>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</si>
  <si>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</si>
  <si>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</si>
  <si>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</si>
  <si>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</si>
  <si>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</si>
  <si>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</si>
  <si>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</si>
  <si>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</si>
  <si>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</si>
  <si>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</si>
  <si>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</si>
  <si>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</si>
  <si>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</si>
  <si>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</si>
  <si>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</si>
  <si>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</si>
  <si>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</si>
  <si>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</si>
  <si>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</si>
  <si>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</si>
  <si>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</si>
  <si>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</si>
  <si>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</si>
  <si>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</si>
  <si>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</si>
  <si>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</si>
  <si>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</si>
  <si>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</si>
  <si>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</si>
  <si>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</si>
  <si>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</si>
  <si>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</si>
  <si>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</si>
  <si>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</si>
  <si>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</si>
  <si>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</si>
  <si>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</si>
  <si>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</si>
  <si>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</si>
  <si>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</si>
  <si>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</si>
  <si>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</si>
  <si>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</si>
  <si>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</si>
  <si>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</si>
  <si>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</si>
  <si>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</si>
  <si>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</si>
  <si>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</si>
  <si>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</si>
  <si>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</si>
  <si>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</si>
  <si>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</si>
  <si>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</si>
  <si>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</si>
  <si>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</si>
  <si>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</si>
  <si>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</si>
  <si>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</si>
  <si>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</si>
  <si>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</si>
  <si>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</si>
  <si>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</si>
  <si>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</si>
  <si>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</si>
  <si>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</si>
  <si>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</si>
  <si>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</si>
  <si>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</si>
  <si>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</si>
  <si>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</si>
  <si>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</si>
  <si>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</si>
  <si>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</si>
  <si>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</si>
  <si>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</si>
  <si>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</si>
  <si>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</si>
  <si>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</si>
  <si>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64905     Vyřazení závazku po vzájemné dohodě s věřitelem</t>
  </si>
  <si>
    <t>64905000     vyřazení závazku po vzájemné dohodě s věřitelem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</si>
  <si>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</si>
  <si>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</si>
  <si>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</si>
  <si>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</si>
  <si>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</si>
  <si>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</si>
  <si>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</si>
  <si>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</si>
  <si>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</si>
  <si>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</si>
  <si>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</si>
  <si>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</si>
  <si>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</si>
  <si>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</si>
  <si>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</si>
  <si>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</si>
  <si>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</si>
  <si>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</si>
  <si>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</si>
  <si>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</si>
  <si>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</si>
  <si>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</si>
  <si>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</si>
  <si>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</si>
  <si>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</si>
  <si>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</si>
  <si>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</si>
  <si>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</si>
  <si>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</si>
  <si>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</si>
  <si>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</si>
  <si>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</si>
  <si>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</si>
  <si>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</si>
  <si>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</si>
  <si>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</si>
  <si>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</si>
  <si>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</si>
  <si>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</si>
  <si>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</si>
  <si>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</si>
  <si>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</si>
  <si>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</si>
  <si>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</si>
  <si>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</si>
  <si>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</si>
  <si>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</si>
  <si>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</si>
  <si>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</si>
  <si>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</si>
  <si>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110820</t>
  </si>
  <si>
    <t>10820</t>
  </si>
  <si>
    <t>ZOFRAN</t>
  </si>
  <si>
    <t>INJ SOL 5X4ML/8MG</t>
  </si>
  <si>
    <t>214433</t>
  </si>
  <si>
    <t>CONTROLOC 20 MG</t>
  </si>
  <si>
    <t>POR TBL ENT 28X20MG 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</si>
  <si>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</si>
  <si>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</si>
  <si>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</si>
  <si>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</si>
  <si>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</si>
  <si>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</si>
  <si>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</si>
  <si>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</si>
  <si>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</si>
  <si>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</si>
  <si>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</si>
  <si>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</si>
  <si>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</si>
  <si>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</si>
  <si>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</si>
  <si>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</si>
  <si>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</si>
  <si>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</si>
  <si>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</si>
  <si>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</si>
  <si>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</si>
  <si>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100527</t>
  </si>
  <si>
    <t>527</t>
  </si>
  <si>
    <t>NATRIUM SALICYLICUM BIOTIKA</t>
  </si>
  <si>
    <t>INJ 10X10ML 10%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</si>
  <si>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</si>
  <si>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</si>
  <si>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</si>
  <si>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</si>
  <si>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</si>
  <si>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</si>
  <si>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</si>
  <si>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</si>
  <si>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</si>
  <si>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</si>
  <si>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</si>
  <si>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</si>
  <si>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</si>
  <si>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</si>
  <si>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</si>
  <si>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</si>
  <si>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</si>
  <si>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</si>
  <si>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</si>
  <si>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</si>
  <si>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101710</t>
  </si>
  <si>
    <t>1710</t>
  </si>
  <si>
    <t>MILURIT 300</t>
  </si>
  <si>
    <t>TBL 30X300MG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</si>
  <si>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</si>
  <si>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</si>
  <si>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</si>
  <si>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</si>
  <si>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</si>
  <si>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</si>
  <si>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</si>
  <si>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</si>
  <si>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</si>
  <si>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</si>
  <si>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</si>
  <si>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</si>
  <si>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</si>
  <si>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</si>
  <si>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</si>
  <si>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102538</t>
  </si>
  <si>
    <t>2538</t>
  </si>
  <si>
    <t>HALOPERIDOL</t>
  </si>
  <si>
    <t>INJ 5X1ML/5MG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</si>
  <si>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</si>
  <si>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</si>
  <si>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</si>
  <si>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</si>
  <si>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</si>
  <si>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</si>
  <si>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</si>
  <si>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</si>
  <si>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</si>
  <si>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</si>
  <si>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</si>
  <si>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</si>
  <si>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</si>
  <si>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</si>
  <si>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</si>
  <si>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</si>
  <si>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</si>
  <si>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</si>
  <si>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</si>
  <si>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114075</t>
  </si>
  <si>
    <t>14075</t>
  </si>
  <si>
    <t>DETRALEX</t>
  </si>
  <si>
    <t>POR TBL FLM 60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</si>
  <si>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</si>
  <si>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</si>
  <si>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</si>
  <si>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</si>
  <si>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</si>
  <si>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</si>
  <si>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</si>
  <si>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</si>
  <si>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</si>
  <si>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</si>
  <si>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</si>
  <si>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</si>
  <si>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</si>
  <si>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</si>
  <si>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</si>
  <si>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</si>
  <si>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</si>
  <si>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</si>
  <si>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132917</t>
  </si>
  <si>
    <t>32917</t>
  </si>
  <si>
    <t>PREDUCTAL MR</t>
  </si>
  <si>
    <t>POR TBL RET 60X35MG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</si>
  <si>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</si>
  <si>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</si>
  <si>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</si>
  <si>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</si>
  <si>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</si>
  <si>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</si>
  <si>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</si>
  <si>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156992</t>
  </si>
  <si>
    <t>56992</t>
  </si>
  <si>
    <t>CODEIN SLOVAKOFARMA 15MG</t>
  </si>
  <si>
    <t>TBL 10X15MG-BLISTR</t>
  </si>
  <si>
    <t>157525</t>
  </si>
  <si>
    <t>57525</t>
  </si>
  <si>
    <t>MYDOCALM 150MG</t>
  </si>
  <si>
    <t>TBL OBD 30X150MG</t>
  </si>
  <si>
    <t>158249</t>
  </si>
  <si>
    <t>58249</t>
  </si>
  <si>
    <t>GUAJACURAN « 5 % INJ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</si>
  <si>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</si>
  <si>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</si>
  <si>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</si>
  <si>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</si>
  <si>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</si>
  <si>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</si>
  <si>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</si>
  <si>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</si>
  <si>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</si>
  <si>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</si>
  <si>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</si>
  <si>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</si>
  <si>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</si>
  <si>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</si>
  <si>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</si>
  <si>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</si>
  <si>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</si>
  <si>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</si>
  <si>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</si>
  <si>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</si>
  <si>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</si>
  <si>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</si>
  <si>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</si>
  <si>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</si>
  <si>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</si>
  <si>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</si>
  <si>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</si>
  <si>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</si>
  <si>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</si>
  <si>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</si>
  <si>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TBL 30X4MG</t>
  </si>
  <si>
    <t>176650</t>
  </si>
  <si>
    <t>76650</t>
  </si>
  <si>
    <t>AFONILUM SR 250MG</t>
  </si>
  <si>
    <t>CPS 50X250MG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</si>
  <si>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</si>
  <si>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</si>
  <si>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</si>
  <si>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</si>
  <si>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</si>
  <si>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</si>
  <si>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</si>
  <si>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</si>
  <si>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</si>
  <si>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</si>
  <si>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</si>
  <si>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</si>
  <si>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</si>
  <si>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</si>
  <si>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</si>
  <si>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</si>
  <si>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189212</t>
  </si>
  <si>
    <t>89212</t>
  </si>
  <si>
    <t>INJECTIO PROCAIN.CHLOR.0.2% ARD</t>
  </si>
  <si>
    <t>INJ 1X200ML 0.2%</t>
  </si>
  <si>
    <t>192351</t>
  </si>
  <si>
    <t>92351</t>
  </si>
  <si>
    <t>ATROVENT 0.025%</t>
  </si>
  <si>
    <t>INH SOL 1X20ML</t>
  </si>
  <si>
    <t>193105</t>
  </si>
  <si>
    <t>93105</t>
  </si>
  <si>
    <t>DEGAN</t>
  </si>
  <si>
    <t>INJ 50X2ML/10MG</t>
  </si>
  <si>
    <t>196303</t>
  </si>
  <si>
    <t>96303</t>
  </si>
  <si>
    <t>ASCORUTIN (BLISTR)</t>
  </si>
  <si>
    <t>TBL OBD 50</t>
  </si>
  <si>
    <t>198219</t>
  </si>
  <si>
    <t>98219</t>
  </si>
  <si>
    <t>FURON</t>
  </si>
  <si>
    <t>TBL 50X40MG</t>
  </si>
  <si>
    <t>395997</t>
  </si>
  <si>
    <t>DZ SOFTASEPT N BEZBARVÝ 250 ml</t>
  </si>
  <si>
    <t>840143</t>
  </si>
  <si>
    <t xml:space="preserve">Heřmánek Spofa her.20x1g nálev.sáčky 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</si>
  <si>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</si>
  <si>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</si>
  <si>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</si>
  <si>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</si>
  <si>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</si>
  <si>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</si>
  <si>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</si>
  <si>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</si>
  <si>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</si>
  <si>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</si>
  <si>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</si>
  <si>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</si>
  <si>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</si>
  <si>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</si>
  <si>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POR TBL FLM 30X20MG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</si>
  <si>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</si>
  <si>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</si>
  <si>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</si>
  <si>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</si>
  <si>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</si>
  <si>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</si>
  <si>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</si>
  <si>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</si>
  <si>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</si>
  <si>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</si>
  <si>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</si>
  <si>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</si>
  <si>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</si>
  <si>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</si>
  <si>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</si>
  <si>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</si>
  <si>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</si>
  <si>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</si>
  <si>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</si>
  <si>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</si>
  <si>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849941</t>
  </si>
  <si>
    <t>162142</t>
  </si>
  <si>
    <t>POR TBL NOB 24X500MG</t>
  </si>
  <si>
    <t>850552</t>
  </si>
  <si>
    <t>167852</t>
  </si>
  <si>
    <t>TWYNSTA 80 MG/5 MG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</si>
  <si>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</si>
  <si>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</si>
  <si>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</si>
  <si>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</si>
  <si>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</si>
  <si>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</si>
  <si>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</si>
  <si>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</si>
  <si>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</si>
  <si>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</si>
  <si>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</si>
  <si>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</si>
  <si>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114479</t>
  </si>
  <si>
    <t>14479</t>
  </si>
  <si>
    <t>TOBRADEX OČNÍ MAST</t>
  </si>
  <si>
    <t>OPH UNG 3.5GM</t>
  </si>
  <si>
    <t>126329</t>
  </si>
  <si>
    <t>26329</t>
  </si>
  <si>
    <t>AERIUS</t>
  </si>
  <si>
    <t>POR TBL FLM 30X5MG</t>
  </si>
  <si>
    <t>138839</t>
  </si>
  <si>
    <t>DORETA 37,5 MG/325 MG</t>
  </si>
  <si>
    <t>POR TBL FLM 10</t>
  </si>
  <si>
    <t>155824</t>
  </si>
  <si>
    <t>55824</t>
  </si>
  <si>
    <t>INJ 5X5ML/2500MG</t>
  </si>
  <si>
    <t>157345</t>
  </si>
  <si>
    <t>57345</t>
  </si>
  <si>
    <t>LITALIR</t>
  </si>
  <si>
    <t>CPS 100X500MG</t>
  </si>
  <si>
    <t>157866</t>
  </si>
  <si>
    <t>57866</t>
  </si>
  <si>
    <t>TOBRADEX</t>
  </si>
  <si>
    <t>GTT OPH 1X5ML</t>
  </si>
  <si>
    <t>159940</t>
  </si>
  <si>
    <t>59940</t>
  </si>
  <si>
    <t>PLV POR 1X10SACKU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</si>
  <si>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</si>
  <si>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</si>
  <si>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</si>
  <si>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</si>
  <si>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</si>
  <si>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</si>
  <si>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</si>
  <si>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</si>
  <si>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845329</t>
  </si>
  <si>
    <t>Biopron9 tob.60</t>
  </si>
  <si>
    <t>846346</t>
  </si>
  <si>
    <t>119672</t>
  </si>
  <si>
    <t>DICLOFENAC DUO PHARMASWISS 75 MG</t>
  </si>
  <si>
    <t>POR CPS RDR 30X75MG</t>
  </si>
  <si>
    <t>848625</t>
  </si>
  <si>
    <t>138841</t>
  </si>
  <si>
    <t>POR TBL FLM 30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</si>
  <si>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</si>
  <si>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</si>
  <si>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</si>
  <si>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</si>
  <si>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</si>
  <si>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</si>
  <si>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</si>
  <si>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</si>
  <si>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</si>
  <si>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</si>
  <si>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</si>
  <si>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</si>
  <si>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</si>
  <si>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</si>
  <si>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</si>
  <si>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</si>
  <si>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104071</t>
  </si>
  <si>
    <t>4071</t>
  </si>
  <si>
    <t>INJ 10X2ML</t>
  </si>
  <si>
    <t>100874</t>
  </si>
  <si>
    <t>874</t>
  </si>
  <si>
    <t>OPHTHALMO-AZULEN</t>
  </si>
  <si>
    <t>193109</t>
  </si>
  <si>
    <t>93109</t>
  </si>
  <si>
    <t>SUPRACAIN 4%</t>
  </si>
  <si>
    <t>194916</t>
  </si>
  <si>
    <t>94916</t>
  </si>
  <si>
    <t>AMBROBENE</t>
  </si>
  <si>
    <t>INJ 5X2ML/15MG</t>
  </si>
  <si>
    <t>841498</t>
  </si>
  <si>
    <t>Carbosorb tbl.20-blistr</t>
  </si>
  <si>
    <t>900321</t>
  </si>
  <si>
    <t>KL PRIPRAVEK</t>
  </si>
  <si>
    <t>100858</t>
  </si>
  <si>
    <t>858</t>
  </si>
  <si>
    <t>HYDROCORTISON M LECIVA</t>
  </si>
  <si>
    <t>UNG 10GM 1%</t>
  </si>
  <si>
    <t>102123</t>
  </si>
  <si>
    <t>2123</t>
  </si>
  <si>
    <t>PAMBA</t>
  </si>
  <si>
    <t>TBL 10X250MG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</si>
  <si>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</si>
  <si>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</si>
  <si>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</si>
  <si>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</si>
  <si>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</si>
  <si>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</si>
  <si>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</si>
  <si>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</si>
  <si>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</si>
  <si>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</si>
  <si>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</si>
  <si>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</si>
  <si>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</si>
  <si>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</si>
  <si>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</si>
  <si>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</si>
  <si>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</si>
  <si>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</si>
  <si>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</si>
  <si>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110803</t>
  </si>
  <si>
    <t>10803</t>
  </si>
  <si>
    <t>INJ SOL 5X2ML/4MG</t>
  </si>
  <si>
    <t>184325</t>
  </si>
  <si>
    <t>84325</t>
  </si>
  <si>
    <t>VIDISIC</t>
  </si>
  <si>
    <t>GEL OPH 1X10GM</t>
  </si>
  <si>
    <t>187299</t>
  </si>
  <si>
    <t>87299</t>
  </si>
  <si>
    <t>IMUNOR</t>
  </si>
  <si>
    <t>LYO 4X10MG</t>
  </si>
  <si>
    <t>131385</t>
  </si>
  <si>
    <t>31385</t>
  </si>
  <si>
    <t>TENSIOMIN</t>
  </si>
  <si>
    <t>TBL 30X12.5MG</t>
  </si>
  <si>
    <t>501065</t>
  </si>
  <si>
    <t>KL SIGNATURY</t>
  </si>
  <si>
    <t>58880</t>
  </si>
  <si>
    <t>DOLMINA 100 SR</t>
  </si>
  <si>
    <t>POR TBL PRO 20X100MG</t>
  </si>
  <si>
    <t>111062</t>
  </si>
  <si>
    <t>11062</t>
  </si>
  <si>
    <t>OXYCONTIN 20 MG</t>
  </si>
  <si>
    <t>POR TBL PRO 30X20MG</t>
  </si>
  <si>
    <t>153940</t>
  </si>
  <si>
    <t>53940</t>
  </si>
  <si>
    <t>SYNTOSTIGMIN</t>
  </si>
  <si>
    <t>TBL 20X15MG(BLISTR)</t>
  </si>
  <si>
    <t>900881</t>
  </si>
  <si>
    <t>KL BALS.VISNEVSKI 100G</t>
  </si>
  <si>
    <t>100810</t>
  </si>
  <si>
    <t>810</t>
  </si>
  <si>
    <t>SANORIN EMULSIO</t>
  </si>
  <si>
    <t>GTT NAS 10ML 0.1%</t>
  </si>
  <si>
    <t>101681</t>
  </si>
  <si>
    <t>1681</t>
  </si>
  <si>
    <t>EMLA KREM 5%</t>
  </si>
  <si>
    <t>CRM 1X30GM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</si>
  <si>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</si>
  <si>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</si>
  <si>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</si>
  <si>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</si>
  <si>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</si>
  <si>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</si>
  <si>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</si>
  <si>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921209</t>
  </si>
  <si>
    <t>KL BALS.VISNEVSKI 50G</t>
  </si>
  <si>
    <t>102439</t>
  </si>
  <si>
    <t>2439</t>
  </si>
  <si>
    <t>MARCAINE 0.5%</t>
  </si>
  <si>
    <t>INJ SOL5X20ML/100MG</t>
  </si>
  <si>
    <t>141824</t>
  </si>
  <si>
    <t>41824</t>
  </si>
  <si>
    <t>DHC CONTINUS 60 MG</t>
  </si>
  <si>
    <t>PORTBLRET60X60MG B</t>
  </si>
  <si>
    <t>920378</t>
  </si>
  <si>
    <t>KL SOL.HYD.PEROX.3% 250G v sirokohrdle lahvi</t>
  </si>
  <si>
    <t>119188</t>
  </si>
  <si>
    <t>19188</t>
  </si>
  <si>
    <t>SUBCUVIA</t>
  </si>
  <si>
    <t>INJ SOL 1X10ML</t>
  </si>
  <si>
    <t>130229</t>
  </si>
  <si>
    <t>30229</t>
  </si>
  <si>
    <t>PARALEN PLUS</t>
  </si>
  <si>
    <t>TBL OBD 24</t>
  </si>
  <si>
    <t>150768</t>
  </si>
  <si>
    <t>50768</t>
  </si>
  <si>
    <t>AGAPURIN SR 600</t>
  </si>
  <si>
    <t>POR TBL PRO 20X600MG</t>
  </si>
  <si>
    <t>380759</t>
  </si>
  <si>
    <t>169469</t>
  </si>
  <si>
    <t>OPSITE SPRAY 240 ML</t>
  </si>
  <si>
    <t>TRANSPARENTNÍ FILM</t>
  </si>
  <si>
    <t>196887</t>
  </si>
  <si>
    <t>96887</t>
  </si>
  <si>
    <t>0.9% W/V SODIUM CHLORIDE I.V.</t>
  </si>
  <si>
    <t>INJ 20X20ML</t>
  </si>
  <si>
    <t>847085</t>
  </si>
  <si>
    <t>115401</t>
  </si>
  <si>
    <t>CLEXANE</t>
  </si>
  <si>
    <t>inj sol  10x0,4ml/40 mg</t>
  </si>
  <si>
    <t>844257</t>
  </si>
  <si>
    <t>29816</t>
  </si>
  <si>
    <t>AVAMYS NAS.SPR.SUS 120X27,5RG</t>
  </si>
  <si>
    <t>921218</t>
  </si>
  <si>
    <t>KL SOL.PHENOLI CAMPHOR. 50g v sirokohrdle lahvi</t>
  </si>
  <si>
    <t>500412</t>
  </si>
  <si>
    <t>KL SOL.PHENOLI CAMPHOR. 50 g RD</t>
  </si>
  <si>
    <t>930095</t>
  </si>
  <si>
    <t>KL VASELINUM ALBUM, 30G</t>
  </si>
  <si>
    <t>500326</t>
  </si>
  <si>
    <t>KL BENZINUM 500 ml/333g HVLP</t>
  </si>
  <si>
    <t>911928</t>
  </si>
  <si>
    <t>KL ETHANOL.C.BENZINO 250G</t>
  </si>
  <si>
    <t>394942</t>
  </si>
  <si>
    <t>93527</t>
  </si>
  <si>
    <t>ARDEAELYTOSOL R1/1</t>
  </si>
  <si>
    <t>INF 1X500ML</t>
  </si>
  <si>
    <t>844864</t>
  </si>
  <si>
    <t>85346</t>
  </si>
  <si>
    <t>INFECTOSCAB 5% KRÉM DRM</t>
  </si>
  <si>
    <t>1X30G</t>
  </si>
  <si>
    <t>930671</t>
  </si>
  <si>
    <t>KL CHLORHEXIDINI SOL. 0,1% 300 g</t>
  </si>
  <si>
    <t>v sirokohrdle lahvi</t>
  </si>
  <si>
    <t>112895</t>
  </si>
  <si>
    <t>12895</t>
  </si>
  <si>
    <t>AULIN</t>
  </si>
  <si>
    <t>POR GRA SOL30SÁČKŮ</t>
  </si>
  <si>
    <t>849975</t>
  </si>
  <si>
    <t>136004</t>
  </si>
  <si>
    <t xml:space="preserve">TAFLOTAN 15 MCG/ML </t>
  </si>
  <si>
    <t>OPH GTT SOL 30X0.3ML</t>
  </si>
  <si>
    <t>171539</t>
  </si>
  <si>
    <t>CARZAP 8 MG</t>
  </si>
  <si>
    <t>POR TBL NOB 28X8MG</t>
  </si>
  <si>
    <t>168903</t>
  </si>
  <si>
    <t>XARELTO 20 MG</t>
  </si>
  <si>
    <t>POR TBL FLM 28X20MG</t>
  </si>
  <si>
    <t>177294</t>
  </si>
  <si>
    <t>EGIRAMLON 10 MG/10 MG</t>
  </si>
  <si>
    <t>POR CPS DUR 30</t>
  </si>
  <si>
    <t>159746</t>
  </si>
  <si>
    <t>59746</t>
  </si>
  <si>
    <t>HEŘMÁNKOVÝ ČAJ</t>
  </si>
  <si>
    <t>SPC 20X1.5GM(SCCKY)</t>
  </si>
  <si>
    <t>113705</t>
  </si>
  <si>
    <t>13705</t>
  </si>
  <si>
    <t>ZOVIRAX 800 MG</t>
  </si>
  <si>
    <t>POR TBL NOB35X800MG</t>
  </si>
  <si>
    <t>185793</t>
  </si>
  <si>
    <t>136395</t>
  </si>
  <si>
    <t>SOLCOSERYL DENTAL ADHESIVE</t>
  </si>
  <si>
    <t>STM PST 1X5GM</t>
  </si>
  <si>
    <t>921241</t>
  </si>
  <si>
    <t>KL SOL.ARG.NITR.10% 10G</t>
  </si>
  <si>
    <t>921277</t>
  </si>
  <si>
    <t>KL JODOVÝ OLEJ 30G</t>
  </si>
  <si>
    <t>4269</t>
  </si>
  <si>
    <t>IRUXOL MONO</t>
  </si>
  <si>
    <t>DRM UNG 1X10GM</t>
  </si>
  <si>
    <t>176954</t>
  </si>
  <si>
    <t>ALGIFEN NEO</t>
  </si>
  <si>
    <t>POR GTT SOL 1X50ML</t>
  </si>
  <si>
    <t>841094</t>
  </si>
  <si>
    <t>Corsodyl ustni voda 0,1% 200 ml</t>
  </si>
  <si>
    <t>200863</t>
  </si>
  <si>
    <t>OPH GTT SOL 1X10ML PLAST</t>
  </si>
  <si>
    <t>394153</t>
  </si>
  <si>
    <t>Calcium pantotenicum mast 30g Generica</t>
  </si>
  <si>
    <t>395712</t>
  </si>
  <si>
    <t>HBF Calcium panthotenát mast 30g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</si>
  <si>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</si>
  <si>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</si>
  <si>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</si>
  <si>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</si>
  <si>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</si>
  <si>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</si>
  <si>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</si>
  <si>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</si>
  <si>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989607</t>
  </si>
  <si>
    <t>B-Komplex forte Zentiva drg.20</t>
  </si>
  <si>
    <t>201452</t>
  </si>
  <si>
    <t>OPHTAL</t>
  </si>
  <si>
    <t>OPH AQA 4X25ML PLAST</t>
  </si>
  <si>
    <t>200309</t>
  </si>
  <si>
    <t>KREON 25 000</t>
  </si>
  <si>
    <t>POR CPS ETD 50</t>
  </si>
  <si>
    <t>621119</t>
  </si>
  <si>
    <t>Baby Wipes Aloe Vera vlhčené ubrousky 80ks</t>
  </si>
  <si>
    <t>397116</t>
  </si>
  <si>
    <t>Vitamin A-POS oční mast 5g</t>
  </si>
  <si>
    <t>126353</t>
  </si>
  <si>
    <t>26353</t>
  </si>
  <si>
    <t>ALDARA 5% CREAM</t>
  </si>
  <si>
    <t>CRM 12X250MG/12.5MG</t>
  </si>
  <si>
    <t>500458</t>
  </si>
  <si>
    <t>B-komplex forte 100tbl. Zentiva</t>
  </si>
  <si>
    <t>189684</t>
  </si>
  <si>
    <t>TEZEO HCT 80 MG/12,5 MG</t>
  </si>
  <si>
    <t>214619</t>
  </si>
  <si>
    <t>TRENTAL 400</t>
  </si>
  <si>
    <t>POR TBL RET 100X400MG</t>
  </si>
  <si>
    <t>850377</t>
  </si>
  <si>
    <t>149227</t>
  </si>
  <si>
    <t>QUTENZA 179 MG</t>
  </si>
  <si>
    <t>DRM EMP MED 1X179MG</t>
  </si>
  <si>
    <t>171175</t>
  </si>
  <si>
    <t>VOLTAREN FORTE 2,32%</t>
  </si>
  <si>
    <t>DRM GEL 1X50GM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</si>
  <si>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</si>
  <si>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</si>
  <si>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</si>
  <si>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</si>
  <si>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</si>
  <si>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</si>
  <si>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</si>
  <si>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</si>
  <si>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115013</t>
  </si>
  <si>
    <t>15013</t>
  </si>
  <si>
    <t>DORMICUM 7.5 MG</t>
  </si>
  <si>
    <t>TBL OBD 10X7.5MG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</si>
  <si>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</si>
  <si>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</si>
  <si>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</si>
  <si>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</si>
  <si>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</si>
  <si>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</si>
  <si>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</si>
  <si>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147740</t>
  </si>
  <si>
    <t>47740</t>
  </si>
  <si>
    <t>RIVOCOR 5</t>
  </si>
  <si>
    <t>156503</t>
  </si>
  <si>
    <t>56503</t>
  </si>
  <si>
    <t>SIOFOR 500</t>
  </si>
  <si>
    <t>TBL OBD 60X500MG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</si>
  <si>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</si>
  <si>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</si>
  <si>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</si>
  <si>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</si>
  <si>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</si>
  <si>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</si>
  <si>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</si>
  <si>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</si>
  <si>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166029</t>
  </si>
  <si>
    <t>66029</t>
  </si>
  <si>
    <t>ZODAC</t>
  </si>
  <si>
    <t>TBL OBD 10X10MG</t>
  </si>
  <si>
    <t>166030</t>
  </si>
  <si>
    <t>66030</t>
  </si>
  <si>
    <t>TBL OBD 30X10MG</t>
  </si>
  <si>
    <t>166759</t>
  </si>
  <si>
    <t>KINITO 50 MG, POTAHOVANÉ TABLETY</t>
  </si>
  <si>
    <t>POR TBL FLM 40X50MG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</si>
  <si>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</si>
  <si>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</si>
  <si>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</si>
  <si>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</si>
  <si>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</si>
  <si>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</si>
  <si>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</si>
  <si>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</si>
  <si>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</si>
  <si>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</si>
  <si>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</si>
  <si>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</si>
  <si>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187788</t>
  </si>
  <si>
    <t>TONARSSA 4 MG/5 MG</t>
  </si>
  <si>
    <t>POR TBL NOB 30</t>
  </si>
  <si>
    <t>190957</t>
  </si>
  <si>
    <t>90957</t>
  </si>
  <si>
    <t>XANAX</t>
  </si>
  <si>
    <t>TBL 30X0.25MG</t>
  </si>
  <si>
    <t>193013</t>
  </si>
  <si>
    <t>93013</t>
  </si>
  <si>
    <t>SORTIS 10MG</t>
  </si>
  <si>
    <t>194114</t>
  </si>
  <si>
    <t>94114</t>
  </si>
  <si>
    <t>WARFARIN</t>
  </si>
  <si>
    <t>TBL 100X5MG</t>
  </si>
  <si>
    <t>844651</t>
  </si>
  <si>
    <t>101205</t>
  </si>
  <si>
    <t>PRESTARIUM NEO</t>
  </si>
  <si>
    <t>846338</t>
  </si>
  <si>
    <t>122685</t>
  </si>
  <si>
    <t>PRESTARIUM NEO COMBI 5mg/1,25mg</t>
  </si>
  <si>
    <t>846446</t>
  </si>
  <si>
    <t>124343</t>
  </si>
  <si>
    <t>CEZERA 5 MG</t>
  </si>
  <si>
    <t>848765</t>
  </si>
  <si>
    <t>107938</t>
  </si>
  <si>
    <t>CORDARONE</t>
  </si>
  <si>
    <t>INJ SOL 6X3ML/150MG</t>
  </si>
  <si>
    <t>849059</t>
  </si>
  <si>
    <t>107885</t>
  </si>
  <si>
    <t>APO-SERTRAL 50</t>
  </si>
  <si>
    <t>POR CPS DUR 30X50MG</t>
  </si>
  <si>
    <t>850087</t>
  </si>
  <si>
    <t>120791</t>
  </si>
  <si>
    <t>APO-PERINDO 4 MG</t>
  </si>
  <si>
    <t>POR TBL NOB 30X4MG</t>
  </si>
  <si>
    <t>850124</t>
  </si>
  <si>
    <t>125082</t>
  </si>
  <si>
    <t>APO-SIMVA 20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</si>
  <si>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</si>
  <si>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</si>
  <si>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</si>
  <si>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</si>
  <si>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</si>
  <si>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</si>
  <si>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</si>
  <si>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149531</t>
  </si>
  <si>
    <t>49531</t>
  </si>
  <si>
    <t>CONTROLOC I.V.</t>
  </si>
  <si>
    <t>INJ PLV SOL 1X40MG</t>
  </si>
  <si>
    <t>153641</t>
  </si>
  <si>
    <t>53641</t>
  </si>
  <si>
    <t>DIROTON 5MG</t>
  </si>
  <si>
    <t>TBL 28X5MG</t>
  </si>
  <si>
    <t>193019</t>
  </si>
  <si>
    <t>93019</t>
  </si>
  <si>
    <t>SORTIS 40MG</t>
  </si>
  <si>
    <t>TBL OBD 30X40MG</t>
  </si>
  <si>
    <t>194113</t>
  </si>
  <si>
    <t>94113</t>
  </si>
  <si>
    <t>TBL 100X3MG</t>
  </si>
  <si>
    <t>844377</t>
  </si>
  <si>
    <t>BETAHISTIN ACTAVIS 16 MG</t>
  </si>
  <si>
    <t>POR TBL NOB 60X16MG</t>
  </si>
  <si>
    <t>126486</t>
  </si>
  <si>
    <t>26486</t>
  </si>
  <si>
    <t>ACTRAPID PENFILL 100IU/ML</t>
  </si>
  <si>
    <t>INJ SOL 5X3ML</t>
  </si>
  <si>
    <t>132059</t>
  </si>
  <si>
    <t>32059</t>
  </si>
  <si>
    <t>INJ SOL 10X0.4ML</t>
  </si>
  <si>
    <t>146692</t>
  </si>
  <si>
    <t>46692</t>
  </si>
  <si>
    <t>EUTHYROX 75</t>
  </si>
  <si>
    <t>TBL 100X75RG</t>
  </si>
  <si>
    <t>84401</t>
  </si>
  <si>
    <t>NEURONTIN 400 MG</t>
  </si>
  <si>
    <t>POR CPS DUR 50X400MG</t>
  </si>
  <si>
    <t>153950</t>
  </si>
  <si>
    <t>53950</t>
  </si>
  <si>
    <t>ZOLOFT 50MG</t>
  </si>
  <si>
    <t>TBL OBD 28X50MG</t>
  </si>
  <si>
    <t>184396</t>
  </si>
  <si>
    <t>84396</t>
  </si>
  <si>
    <t>CPS 20X100MG</t>
  </si>
  <si>
    <t>847149</t>
  </si>
  <si>
    <t>124115</t>
  </si>
  <si>
    <t>PRESTANCE 10 MG/5 MG</t>
  </si>
  <si>
    <t>130652</t>
  </si>
  <si>
    <t>30652</t>
  </si>
  <si>
    <t>REASEC</t>
  </si>
  <si>
    <t>TBL 20X2.5MG</t>
  </si>
  <si>
    <t>133152</t>
  </si>
  <si>
    <t>33152</t>
  </si>
  <si>
    <t>FANTOMALT</t>
  </si>
  <si>
    <t>POR PLV SOL 1X400GMenterar.</t>
  </si>
  <si>
    <t>16913</t>
  </si>
  <si>
    <t>MOXOSTAD 0,2 MG</t>
  </si>
  <si>
    <t>POR TBL FLM 30X0.2MG</t>
  </si>
  <si>
    <t>26794</t>
  </si>
  <si>
    <t>NOVORAPID FLEXPEN 100 U/ML</t>
  </si>
  <si>
    <t>203097</t>
  </si>
  <si>
    <t>AMOKSIKLAV 1 G</t>
  </si>
  <si>
    <t>POR TBL FLM 21X1GM</t>
  </si>
  <si>
    <t>24550</t>
  </si>
  <si>
    <t>ONDANSETRON KABI 2 MG/ML</t>
  </si>
  <si>
    <t>INJ SOL 5X4ML</t>
  </si>
  <si>
    <t>119590</t>
  </si>
  <si>
    <t>19590</t>
  </si>
  <si>
    <t>TORVACARD 10</t>
  </si>
  <si>
    <t>213494</t>
  </si>
  <si>
    <t>214427</t>
  </si>
  <si>
    <t>213489</t>
  </si>
  <si>
    <t>50113006</t>
  </si>
  <si>
    <t>988740</t>
  </si>
  <si>
    <t>Nutrison Advanced Diason 1000ml</t>
  </si>
  <si>
    <t>33531</t>
  </si>
  <si>
    <t>NUTRISON ENERGY MULTI FIBRE</t>
  </si>
  <si>
    <t>POR SOL 1X1000ML</t>
  </si>
  <si>
    <t>133220</t>
  </si>
  <si>
    <t>33220</t>
  </si>
  <si>
    <t>PROTIFAR</t>
  </si>
  <si>
    <t>POR PLV SOL 1X225GM</t>
  </si>
  <si>
    <t>33677</t>
  </si>
  <si>
    <t>POR SOL 1X1500ML</t>
  </si>
  <si>
    <t>50113013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</si>
  <si>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</si>
  <si>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</si>
  <si>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</si>
  <si>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</si>
  <si>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</si>
  <si>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</si>
  <si>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</si>
  <si>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</si>
  <si>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</si>
  <si>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</si>
  <si>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</si>
  <si>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</si>
  <si>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</si>
  <si>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</si>
  <si>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</si>
  <si>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</si>
  <si>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</si>
  <si>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</si>
  <si>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</si>
  <si>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</si>
  <si>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</si>
  <si>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</si>
  <si>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</si>
  <si>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</si>
  <si>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</si>
  <si>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</si>
  <si>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</si>
  <si>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</si>
  <si>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</si>
  <si>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</si>
  <si>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</si>
  <si>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</si>
  <si>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</si>
  <si>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</si>
  <si>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147727</t>
  </si>
  <si>
    <t>47727</t>
  </si>
  <si>
    <t>ZINNAT 500 MG</t>
  </si>
  <si>
    <t>TBL OBD 10X500MG</t>
  </si>
  <si>
    <t>153202</t>
  </si>
  <si>
    <t>53202</t>
  </si>
  <si>
    <t>CIPHIN 500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</si>
  <si>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</si>
  <si>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</si>
  <si>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</si>
  <si>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</si>
  <si>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</si>
  <si>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</si>
  <si>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</si>
  <si>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</si>
  <si>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117170</t>
  </si>
  <si>
    <t>17170</t>
  </si>
  <si>
    <t>BELOGENT KRÉM</t>
  </si>
  <si>
    <t>117171</t>
  </si>
  <si>
    <t>17171</t>
  </si>
  <si>
    <t>BELOGENT MAST</t>
  </si>
  <si>
    <t>132546</t>
  </si>
  <si>
    <t>32546</t>
  </si>
  <si>
    <t>KLACID SR</t>
  </si>
  <si>
    <t>PORTBLRET14X500MG-D</t>
  </si>
  <si>
    <t>101077</t>
  </si>
  <si>
    <t>1077</t>
  </si>
  <si>
    <t>OPHTHALMO-FRAMYKOIN COMPOSITUM</t>
  </si>
  <si>
    <t>147977</t>
  </si>
  <si>
    <t>MEROPENEM HOSPIRA 1 G</t>
  </si>
  <si>
    <t>INJ+INF PLV SOL 10X1GM</t>
  </si>
  <si>
    <t>156835</t>
  </si>
  <si>
    <t>MEROPENEM KABI 1 G</t>
  </si>
  <si>
    <t>INJ+INF PLV SOL 10X1000MG</t>
  </si>
  <si>
    <t>112738</t>
  </si>
  <si>
    <t>12738</t>
  </si>
  <si>
    <t>DOXYHEXAL 200 TABS</t>
  </si>
  <si>
    <t>TBL 20X200MG</t>
  </si>
  <si>
    <t>162187</t>
  </si>
  <si>
    <t>CIPROFLOXACIN KABI 400 MG/200 ML INFUZNÍ ROZTOK</t>
  </si>
  <si>
    <t>INF SOL 10X400MG/200ML</t>
  </si>
  <si>
    <t>145634</t>
  </si>
  <si>
    <t>MEROPENEM RANBAXY 1 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</si>
  <si>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</si>
  <si>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</si>
  <si>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</si>
  <si>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</si>
  <si>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</si>
  <si>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</si>
  <si>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</si>
  <si>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</si>
  <si>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</si>
  <si>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</si>
  <si>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</si>
  <si>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</si>
  <si>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</si>
  <si>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</si>
  <si>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</si>
  <si>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</si>
  <si>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</si>
  <si>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172972</t>
  </si>
  <si>
    <t>72972</t>
  </si>
  <si>
    <t>AMOKSIKLAV 1.2GM</t>
  </si>
  <si>
    <t>INJ SIC 5X1.2GM</t>
  </si>
  <si>
    <t>131656</t>
  </si>
  <si>
    <t>CEFTAZIDIM KABI 2 GM</t>
  </si>
  <si>
    <t>INJ+INF PLV SOL 10X2GM</t>
  </si>
  <si>
    <t>197000</t>
  </si>
  <si>
    <t>97000</t>
  </si>
  <si>
    <t>METRONIDAZOLE 0.5% POLFA</t>
  </si>
  <si>
    <t>INJ 1X100ML 5MG/1ML</t>
  </si>
  <si>
    <t>103952</t>
  </si>
  <si>
    <t>3952</t>
  </si>
  <si>
    <t>AMIKIN</t>
  </si>
  <si>
    <t>INJ 1X2ML/500MG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</si>
  <si>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</si>
  <si>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</si>
  <si>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</si>
  <si>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</si>
  <si>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</si>
  <si>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</si>
  <si>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</si>
  <si>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202911</t>
  </si>
  <si>
    <t>DILIZOLEN 2 MG/ML</t>
  </si>
  <si>
    <t>INF SOL 10X300ML/600MG</t>
  </si>
  <si>
    <t>137499</t>
  </si>
  <si>
    <t>KLACID I.V.</t>
  </si>
  <si>
    <t>INF PLV SOL 1X500MG</t>
  </si>
  <si>
    <t>151458</t>
  </si>
  <si>
    <t>CEFUROXIM KABI 1500 MG</t>
  </si>
  <si>
    <t>INJ+INF PLV SOL 10X1.5GM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</si>
  <si>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</si>
  <si>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</si>
  <si>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</si>
  <si>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</si>
  <si>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</si>
  <si>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</si>
  <si>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</si>
  <si>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</si>
  <si>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166036</t>
  </si>
  <si>
    <t>66036</t>
  </si>
  <si>
    <t>MYCOMAX 100</t>
  </si>
  <si>
    <t>CPS 28X100MG</t>
  </si>
  <si>
    <t>199248</t>
  </si>
  <si>
    <t>99248</t>
  </si>
  <si>
    <t>MYFUNGAR</t>
  </si>
  <si>
    <t>126902</t>
  </si>
  <si>
    <t>26902</t>
  </si>
  <si>
    <t>VFEND 200 MG</t>
  </si>
  <si>
    <t>INF PLV SOL 1X200MG</t>
  </si>
  <si>
    <t>164401</t>
  </si>
  <si>
    <t>FLUCONAZOL KABI 2 MG/ML</t>
  </si>
  <si>
    <t>INF SOL 10X100ML/200MG</t>
  </si>
  <si>
    <t>164407</t>
  </si>
  <si>
    <t>INF SOL 10X200ML/400MG</t>
  </si>
  <si>
    <t>50113008</t>
  </si>
  <si>
    <t>90099</t>
  </si>
  <si>
    <t>Faktor VII Baxter 600 IU</t>
  </si>
  <si>
    <t>50113011</t>
  </si>
  <si>
    <t>87240</t>
  </si>
  <si>
    <t>Fanhdi 100 I.U/ml(1000 I.U.)GRIFOLS</t>
  </si>
  <si>
    <t>87239</t>
  </si>
  <si>
    <t>Fanhdi 50 I.U./ml(500 I.U) GRIFOLS</t>
  </si>
  <si>
    <t>0127717</t>
  </si>
  <si>
    <t>IMMUNINE 600 I.U. BAXTER</t>
  </si>
  <si>
    <t>50113002</t>
  </si>
  <si>
    <t>103414</t>
  </si>
  <si>
    <t>3414</t>
  </si>
  <si>
    <t>NUTRIFLEX PERI</t>
  </si>
  <si>
    <t>INF SOL 5X2000ML</t>
  </si>
  <si>
    <t>930065</t>
  </si>
  <si>
    <t>DZ PRONTOSAN ROZTOK 350ml</t>
  </si>
  <si>
    <t>100536</t>
  </si>
  <si>
    <t>536</t>
  </si>
  <si>
    <t>NORADRENALIN LECIVA</t>
  </si>
  <si>
    <t>169755</t>
  </si>
  <si>
    <t>69755</t>
  </si>
  <si>
    <t>ARDEANUTRISOL G 40</t>
  </si>
  <si>
    <t>INF 1X80ML</t>
  </si>
  <si>
    <t>921230</t>
  </si>
  <si>
    <t>KL VASELINUM ALBUM, 20G</t>
  </si>
  <si>
    <t>154815</t>
  </si>
  <si>
    <t>TETANOL PUR</t>
  </si>
  <si>
    <t>INJ SUS 1X0.5ML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</si>
  <si>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</si>
  <si>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</si>
  <si>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</si>
  <si>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</si>
  <si>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</si>
  <si>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</si>
  <si>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</si>
  <si>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</si>
  <si>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</si>
  <si>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</si>
  <si>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920376</t>
  </si>
  <si>
    <t>KL SOL.HYD.PEROX.3% 200G v sirokohrdle lahvi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</si>
  <si>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</si>
  <si>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</si>
  <si>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</si>
  <si>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</si>
  <si>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</si>
  <si>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</si>
  <si>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</si>
  <si>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</si>
  <si>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</si>
  <si>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</si>
  <si>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921244</t>
  </si>
  <si>
    <t>KL ETHANOL.C.BENZINO 150G v sirokohrdle lahvi</t>
  </si>
  <si>
    <t>176538</t>
  </si>
  <si>
    <t>76538</t>
  </si>
  <si>
    <t>MEPIVASTESIN</t>
  </si>
  <si>
    <t>INJ SOL 50X1.7ML</t>
  </si>
  <si>
    <t>203092</t>
  </si>
  <si>
    <t>LIDOCAIN EGIS 10 %</t>
  </si>
  <si>
    <t>DRM SPR SOL 1X38GM</t>
  </si>
  <si>
    <t>397598</t>
  </si>
  <si>
    <t>Indulona ochranná 85ml</t>
  </si>
  <si>
    <t>990695</t>
  </si>
  <si>
    <t>Indulona Měsíčková 85ml</t>
  </si>
  <si>
    <t>990718</t>
  </si>
  <si>
    <t>Indulona Olivová 85ml</t>
  </si>
  <si>
    <t>190044</t>
  </si>
  <si>
    <t>90044</t>
  </si>
  <si>
    <t>DEPO-MEDROL</t>
  </si>
  <si>
    <t>INJ 1X1ML/40MG</t>
  </si>
  <si>
    <t>115010</t>
  </si>
  <si>
    <t>15010</t>
  </si>
  <si>
    <t>DORMICUM 15 MG</t>
  </si>
  <si>
    <t>TBL OBD 10X15MG</t>
  </si>
  <si>
    <t>185525</t>
  </si>
  <si>
    <t>85525</t>
  </si>
  <si>
    <t>AMOKSIKLAV</t>
  </si>
  <si>
    <t>TBL OBD 21X625MG</t>
  </si>
  <si>
    <t>840169</t>
  </si>
  <si>
    <t xml:space="preserve">Indulona  Měsíčková </t>
  </si>
  <si>
    <t>841059</t>
  </si>
  <si>
    <t>Indulona olivová ung.100g</t>
  </si>
  <si>
    <t>705608</t>
  </si>
  <si>
    <t>Indulona modrá 100ml</t>
  </si>
  <si>
    <t>920064</t>
  </si>
  <si>
    <t>KL SOL.METHYLROS.CHL.1% 10G</t>
  </si>
  <si>
    <t>844851</t>
  </si>
  <si>
    <t>107135</t>
  </si>
  <si>
    <t>DALACIN C 150 MG</t>
  </si>
  <si>
    <t>POR CPS DUR 16x150mg</t>
  </si>
  <si>
    <t>100502</t>
  </si>
  <si>
    <t>502</t>
  </si>
  <si>
    <t>INJ 10X10ML 1%</t>
  </si>
  <si>
    <t>842125</t>
  </si>
  <si>
    <t>DZ SOFTASEPT N BAREVNÝ 250 ml</t>
  </si>
  <si>
    <t>905098</t>
  </si>
  <si>
    <t>23989</t>
  </si>
  <si>
    <t>DZ OCTENISEPT 1 l</t>
  </si>
  <si>
    <t>159357</t>
  </si>
  <si>
    <t>59357</t>
  </si>
  <si>
    <t>RINGERUV ROZTOK BRAUN</t>
  </si>
  <si>
    <t>INF 10X500ML(LDPE)</t>
  </si>
  <si>
    <t>900814</t>
  </si>
  <si>
    <t>KL SOL.FORMAL.K FIXACI TKANI,1000G</t>
  </si>
  <si>
    <t>840987</t>
  </si>
  <si>
    <t>IR  AQUA STERILE OPLACH.6x1000 ml</t>
  </si>
  <si>
    <t>IR OPLACH-FR</t>
  </si>
  <si>
    <t>900406</t>
  </si>
  <si>
    <t>KL SOL.NOVIKOV 10G</t>
  </si>
  <si>
    <t>500988</t>
  </si>
  <si>
    <t>KL VASELINUM ALBUM STERILNI, 20G</t>
  </si>
  <si>
    <t>844940</t>
  </si>
  <si>
    <t>KL ELIXÍR NA OPTIKU</t>
  </si>
  <si>
    <t>930316</t>
  </si>
  <si>
    <t>KL CHLORHEXIDIN SOL.  0,1% 100 g</t>
  </si>
  <si>
    <t>901084</t>
  </si>
  <si>
    <t>IR SOL.METHYLROSANIL.CHL.1%10ML</t>
  </si>
  <si>
    <t>IR 10ml</t>
  </si>
  <si>
    <t>153347</t>
  </si>
  <si>
    <t>TISSEEL (FROZ)</t>
  </si>
  <si>
    <t>EPL GKU SOL 1X4ML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</si>
  <si>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</si>
  <si>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</si>
  <si>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</si>
  <si>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</si>
  <si>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</si>
  <si>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</si>
  <si>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</si>
  <si>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</si>
  <si>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</si>
  <si>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</si>
  <si>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</si>
  <si>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Lékárna - parenter. výživa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</si>
  <si>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</si>
  <si>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</si>
  <si>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</si>
  <si>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</si>
  <si>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J01FF01 - Klindamycin</t>
  </si>
  <si>
    <t>B01AB06 - Nadroparin</t>
  </si>
  <si>
    <t>J01CR02 - Amoxicilin a enzymový inhibitor</t>
  </si>
  <si>
    <t>J01MA02 - Ciprofloxacin</t>
  </si>
  <si>
    <t>A04AA01 - Ondansetron</t>
  </si>
  <si>
    <t>J01AA02 - Doxycyklin</t>
  </si>
  <si>
    <t>J01XD01 - Metronidazol</t>
  </si>
  <si>
    <t>A02BC02 - Pantoprazol</t>
  </si>
  <si>
    <t>N03AX12 - Gabapentin</t>
  </si>
  <si>
    <t>B01AA03 - Warfarin</t>
  </si>
  <si>
    <t>J01FA09 - Klarithromycin</t>
  </si>
  <si>
    <t>C02AC05 - Moxonidin</t>
  </si>
  <si>
    <t>J02AC01 - Flukonazol</t>
  </si>
  <si>
    <t>C07AB07 - Bisoprolol</t>
  </si>
  <si>
    <t>N06AB06 - Sertralin</t>
  </si>
  <si>
    <t>C09AA03 - Lisinopril</t>
  </si>
  <si>
    <t>J01GB03 - Gentamicin</t>
  </si>
  <si>
    <t>C09AA04 - Perindopril</t>
  </si>
  <si>
    <t>A10AB05 - Inzulin aspart</t>
  </si>
  <si>
    <t>C09BA04 - Perindopril a diuretika</t>
  </si>
  <si>
    <t>M01AX17 - Nimesulid</t>
  </si>
  <si>
    <t>C09BB04 - Perindopril a amlodipin</t>
  </si>
  <si>
    <t>N05CD08 - Midazolam</t>
  </si>
  <si>
    <t>C10AA01 - Simvastatin</t>
  </si>
  <si>
    <t>R06AE07 - Cetirizin</t>
  </si>
  <si>
    <t>C10AA05 - Atorvastatin</t>
  </si>
  <si>
    <t>A07DA - Antipropulziva</t>
  </si>
  <si>
    <t>C10AB05 - Fenofibrát</t>
  </si>
  <si>
    <t>J01GB06 - Amikacin</t>
  </si>
  <si>
    <t>H02AB04 - Methylprednisolon</t>
  </si>
  <si>
    <t>J01XB01 - Kolistin</t>
  </si>
  <si>
    <t>H03AA01 - Levothyroxin, sodná sůl</t>
  </si>
  <si>
    <t>J01XX08 - Linezolid</t>
  </si>
  <si>
    <t>A10BA02 - Metformin</t>
  </si>
  <si>
    <t>J02AC03 - Vorikonazol</t>
  </si>
  <si>
    <t>J01CR01 - Ampicilin a enzymový inhibitor</t>
  </si>
  <si>
    <t>N02AX02 - Tramadol</t>
  </si>
  <si>
    <t>R06AE09 - Levocetirizin</t>
  </si>
  <si>
    <t>N05BA12 - Alprazolam</t>
  </si>
  <si>
    <t>V06XX - Potraviny pro zvláštní lékařské účely (PZLÚ)</t>
  </si>
  <si>
    <t>N06AB04 - Citalopram</t>
  </si>
  <si>
    <t>A10AB01 - Inzulin lidský</t>
  </si>
  <si>
    <t>N07CA01 - Betahistin</t>
  </si>
  <si>
    <t>J01DD02 - Ceftazidim</t>
  </si>
  <si>
    <t>C01BD01 - Amiodaron</t>
  </si>
  <si>
    <t>J01DH51 - Imipenem a enzymový inhibitor</t>
  </si>
  <si>
    <t>A03FA07 - Itopridum</t>
  </si>
  <si>
    <t>J01CR05 - Piperacilin a enzymový inhibitor</t>
  </si>
  <si>
    <t>J01DC02 - Cefuroxim</t>
  </si>
  <si>
    <t>A02BC02</t>
  </si>
  <si>
    <t>A03FA07</t>
  </si>
  <si>
    <t>A04AA01</t>
  </si>
  <si>
    <t>A07DA</t>
  </si>
  <si>
    <t>POR TBL NOB 20X2.5MG</t>
  </si>
  <si>
    <t>A10AB01</t>
  </si>
  <si>
    <t>ACTRAPID PENFILL 100 MEZINÁRODNÍCH JEDNOTEK/ML</t>
  </si>
  <si>
    <t>SDR INJ SOL 5X3ML</t>
  </si>
  <si>
    <t>A10AB05</t>
  </si>
  <si>
    <t>SDR+IVN INJ SOL 1X10ML</t>
  </si>
  <si>
    <t>SDR+IVN INJ SOL 5X3ML</t>
  </si>
  <si>
    <t>A10BA02</t>
  </si>
  <si>
    <t>POR TBL FLM 60X500MG</t>
  </si>
  <si>
    <t>B01AA03</t>
  </si>
  <si>
    <t>WARFARIN ORION 3 MG</t>
  </si>
  <si>
    <t>POR TBL NOB 100X3MG</t>
  </si>
  <si>
    <t>WARFARIN ORION 5 MG</t>
  </si>
  <si>
    <t>POR TBL NOB 100X5MG</t>
  </si>
  <si>
    <t>B01AB06</t>
  </si>
  <si>
    <t>C01BD01</t>
  </si>
  <si>
    <t>INJ SOL 6X3ML</t>
  </si>
  <si>
    <t>C02AC05</t>
  </si>
  <si>
    <t>C07AB07</t>
  </si>
  <si>
    <t>C09AA03</t>
  </si>
  <si>
    <t>DIROTON 5 MG</t>
  </si>
  <si>
    <t>POR TBL NOB 28X5MG</t>
  </si>
  <si>
    <t>C09AA04</t>
  </si>
  <si>
    <t>C09BA04</t>
  </si>
  <si>
    <t>PRESTARIUM NEO COMBI 5 MG/1,25 MG</t>
  </si>
  <si>
    <t>C09BB04</t>
  </si>
  <si>
    <t>C10AA01</t>
  </si>
  <si>
    <t>C10AA05</t>
  </si>
  <si>
    <t>SORTIS 10 MG</t>
  </si>
  <si>
    <t>SORTIS 40 MG</t>
  </si>
  <si>
    <t>POR TBL FLM 30X40MG</t>
  </si>
  <si>
    <t>C10AB05</t>
  </si>
  <si>
    <t>POR CPS DUR 30X267MG</t>
  </si>
  <si>
    <t>H02AB04</t>
  </si>
  <si>
    <t>SOLU-MEDROL 40 MG/ML</t>
  </si>
  <si>
    <t>INJ PSO LQF 40MG+1ML</t>
  </si>
  <si>
    <t>H03AA01</t>
  </si>
  <si>
    <t>EUTHYROX 75 MIKROGRAMŮ</t>
  </si>
  <si>
    <t>POR TBL NOB 100X75RG</t>
  </si>
  <si>
    <t>J01AA02</t>
  </si>
  <si>
    <t>POR TBL NOB 20X200MG</t>
  </si>
  <si>
    <t>J01CR01</t>
  </si>
  <si>
    <t>J01CR02</t>
  </si>
  <si>
    <t>POR TBL FLM 21</t>
  </si>
  <si>
    <t>POR TBL FLM 14</t>
  </si>
  <si>
    <t>AMOKSIKLAV 1,2 G</t>
  </si>
  <si>
    <t>INJ+INF PLV SOL 5</t>
  </si>
  <si>
    <t>J01CR05</t>
  </si>
  <si>
    <t>J01DC02</t>
  </si>
  <si>
    <t>J01DD02</t>
  </si>
  <si>
    <t>CEFTAZIDIM KABI 1 G</t>
  </si>
  <si>
    <t>INF PLV SOL 10X1GM</t>
  </si>
  <si>
    <t>CEFTAZIDIM KABI 2 G</t>
  </si>
  <si>
    <t>J01DH51</t>
  </si>
  <si>
    <t>INF PLV SOL 1X10</t>
  </si>
  <si>
    <t>J01FA09</t>
  </si>
  <si>
    <t>J01FF01</t>
  </si>
  <si>
    <t>CLINDAMYCIN KABI 150 MG/ML</t>
  </si>
  <si>
    <t>INJ SOL 10X2ML/300MG</t>
  </si>
  <si>
    <t>INJ SOL 10X4ML/600MG</t>
  </si>
  <si>
    <t>DALACIN C</t>
  </si>
  <si>
    <t>INJ SOL 1X4ML/600MG</t>
  </si>
  <si>
    <t>J01GB03</t>
  </si>
  <si>
    <t>INJ+INF SOL 10X2ML/80MG</t>
  </si>
  <si>
    <t>J01GB06</t>
  </si>
  <si>
    <t>AMIKIN 500 MG</t>
  </si>
  <si>
    <t>INJ SOL 1X2ML/500MG</t>
  </si>
  <si>
    <t>J01MA02</t>
  </si>
  <si>
    <t>POR TBL FLM 10X500MG</t>
  </si>
  <si>
    <t>J01XB01</t>
  </si>
  <si>
    <t>COLOMYCIN INJEKCE 1 000 000 MEZINÁRODNÍCH JEDNOTEK</t>
  </si>
  <si>
    <t>INJ PLV SOL+INH SOL 10X1MU</t>
  </si>
  <si>
    <t>J01XD01</t>
  </si>
  <si>
    <t>METRONIDAZOL B. BRAUN 5 MG/ML</t>
  </si>
  <si>
    <t>INF SOL 10X100ML</t>
  </si>
  <si>
    <t>METRONIDAZOLE 0.5%-POLPHARMA</t>
  </si>
  <si>
    <t>INF SOL 1X100ML/500MG</t>
  </si>
  <si>
    <t>J01XX08</t>
  </si>
  <si>
    <t>J02AC01</t>
  </si>
  <si>
    <t>J02AC03</t>
  </si>
  <si>
    <t>IVN INF PLV SOL 1X200MG</t>
  </si>
  <si>
    <t>M01AX17</t>
  </si>
  <si>
    <t>POR TBL NOB 30X100MG</t>
  </si>
  <si>
    <t>N02AX02</t>
  </si>
  <si>
    <t>POR TBL PRO 30X100MG</t>
  </si>
  <si>
    <t>N03AX12</t>
  </si>
  <si>
    <t>NEURONTIN 100 MG</t>
  </si>
  <si>
    <t>POR CPS DUR 20X100MG</t>
  </si>
  <si>
    <t>POR CPS DUR 100X100MG</t>
  </si>
  <si>
    <t>POR CPS DUR 50X300MG</t>
  </si>
  <si>
    <t>N05BA12</t>
  </si>
  <si>
    <t>XANAX 0,25 MG</t>
  </si>
  <si>
    <t>POR TBL NOB 30X0.25MG</t>
  </si>
  <si>
    <t>N05CD08</t>
  </si>
  <si>
    <t>DORMICUM 7,5 MG</t>
  </si>
  <si>
    <t>POR TBL FLM 10X7.5MG</t>
  </si>
  <si>
    <t>N06AB04</t>
  </si>
  <si>
    <t>N06AB06</t>
  </si>
  <si>
    <t>ZOLOFT 50 MG</t>
  </si>
  <si>
    <t>POR TBL FLM 28X50MG</t>
  </si>
  <si>
    <t>N07CA01</t>
  </si>
  <si>
    <t>R06AE07</t>
  </si>
  <si>
    <t>POR TBL FLM 10X10MG</t>
  </si>
  <si>
    <t>R06AE09</t>
  </si>
  <si>
    <t>V06XX</t>
  </si>
  <si>
    <t>POR PLV SOL 1X400GM</t>
  </si>
  <si>
    <t>DEPO-MEDROL 40 MG/ML</t>
  </si>
  <si>
    <t>INJ SUS 1X1ML/40MG</t>
  </si>
  <si>
    <t>AMOKSIKLAV 625 MG</t>
  </si>
  <si>
    <t>POR TBL FLM 10X15MG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</si>
  <si>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</si>
  <si>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</si>
  <si>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</si>
  <si>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</si>
  <si>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</si>
  <si>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</si>
  <si>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</si>
  <si>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</si>
  <si>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</si>
  <si>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</si>
  <si>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</si>
  <si>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</si>
  <si>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</si>
  <si>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</si>
  <si>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</si>
  <si>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</si>
  <si>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</si>
  <si>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</si>
  <si>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</si>
  <si>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</si>
  <si>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Číhalová Lucie</t>
  </si>
  <si>
    <t>Dubovská Ivana</t>
  </si>
  <si>
    <t>Foltasová Lenka</t>
  </si>
  <si>
    <t>Hanáková Dagmar</t>
  </si>
  <si>
    <t>Havlík Miroslav</t>
  </si>
  <si>
    <t>Heinz Petr</t>
  </si>
  <si>
    <t>Chytilová Karin</t>
  </si>
  <si>
    <t>Jirava Emil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</si>
  <si>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</si>
  <si>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</si>
  <si>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</si>
  <si>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</si>
  <si>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</si>
  <si>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</si>
  <si>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</si>
  <si>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</si>
  <si>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</si>
  <si>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Stupková Veronika</t>
  </si>
  <si>
    <t>Tvrdý Peter</t>
  </si>
  <si>
    <t>Voborná Iva</t>
  </si>
  <si>
    <t>Zbořil Vítězslav</t>
  </si>
  <si>
    <t>Žižka Radovan</t>
  </si>
  <si>
    <t>Kozák Rostislav</t>
  </si>
  <si>
    <t>Blažková Lenka</t>
  </si>
  <si>
    <t>Fabián Jakub</t>
  </si>
  <si>
    <t>Nemravová Lenka</t>
  </si>
  <si>
    <t>Kašpar Matouš</t>
  </si>
  <si>
    <t>Bojko Jakub</t>
  </si>
  <si>
    <t>Dvořák Zdeněk</t>
  </si>
  <si>
    <t>Azar Basel</t>
  </si>
  <si>
    <t>Králová Nikola</t>
  </si>
  <si>
    <t>Bezděk Martin</t>
  </si>
  <si>
    <t>Mozoľa Michal</t>
  </si>
  <si>
    <t>Amoxicilin a enzymový inhibitor</t>
  </si>
  <si>
    <t>132654</t>
  </si>
  <si>
    <t>Cefuroxim</t>
  </si>
  <si>
    <t>132710</t>
  </si>
  <si>
    <t>Klindamycin</t>
  </si>
  <si>
    <t>Makrogol</t>
  </si>
  <si>
    <t>58827</t>
  </si>
  <si>
    <t>FORTRANS</t>
  </si>
  <si>
    <t>POR PLV SOL 1X4</t>
  </si>
  <si>
    <t>Metronidazol</t>
  </si>
  <si>
    <t>POR TBL NOB 20X250MG</t>
  </si>
  <si>
    <t>Nimesulid</t>
  </si>
  <si>
    <t>12494</t>
  </si>
  <si>
    <t>AUGMENTIN 1 G</t>
  </si>
  <si>
    <t>POR TBL FLM 14 I</t>
  </si>
  <si>
    <t>Kyselina aminomethylbenzoová</t>
  </si>
  <si>
    <t>POR TBL NOB 10X250MG</t>
  </si>
  <si>
    <t>98168</t>
  </si>
  <si>
    <t>12894</t>
  </si>
  <si>
    <t>POR GRA SUS 15X100MG I</t>
  </si>
  <si>
    <t>Sulfamethoxazol a trimethoprim</t>
  </si>
  <si>
    <t>POR TBL NOB 20X480MG</t>
  </si>
  <si>
    <t>Vorikonazol</t>
  </si>
  <si>
    <t>26889</t>
  </si>
  <si>
    <t>POR TBL FLM 14X200MG</t>
  </si>
  <si>
    <t>Amlodipin</t>
  </si>
  <si>
    <t>125059</t>
  </si>
  <si>
    <t>Flukonazol</t>
  </si>
  <si>
    <t>66037</t>
  </si>
  <si>
    <t>POR CPS DUR 7X100MG</t>
  </si>
  <si>
    <t>Chlorid draselný</t>
  </si>
  <si>
    <t>125599</t>
  </si>
  <si>
    <t>KALNORMIN</t>
  </si>
  <si>
    <t>POR TBL PRO 30X1GM</t>
  </si>
  <si>
    <t>132671</t>
  </si>
  <si>
    <t>12891</t>
  </si>
  <si>
    <t>POR TBL NOB 15X100MG</t>
  </si>
  <si>
    <t>Perindopril</t>
  </si>
  <si>
    <t>POR GRA SUS 30X100MG I</t>
  </si>
  <si>
    <t>5950</t>
  </si>
  <si>
    <t>Gabapentin</t>
  </si>
  <si>
    <t>POR CPS DUR 16X150MG</t>
  </si>
  <si>
    <t>Flutikason-furoát</t>
  </si>
  <si>
    <t>AVAMYS 27,5 MIKROGRAMŮ/DÁVKA</t>
  </si>
  <si>
    <t>NAS SPR SUS 120X27.5RG</t>
  </si>
  <si>
    <t>Nadroparin</t>
  </si>
  <si>
    <t>Betamethason a antibiotika</t>
  </si>
  <si>
    <t>DRM CRM 30GM</t>
  </si>
  <si>
    <t>29815</t>
  </si>
  <si>
    <t>NAS SPR SUS 60X27.5RG</t>
  </si>
  <si>
    <t>Jiná antibiotika pro lokální aplikaci</t>
  </si>
  <si>
    <t>DRM UNG 10GM</t>
  </si>
  <si>
    <t>Nafazolin</t>
  </si>
  <si>
    <t>58159</t>
  </si>
  <si>
    <t>SANORIN 1 PM</t>
  </si>
  <si>
    <t>NAS SPR SOL 1X10ML</t>
  </si>
  <si>
    <t>Omeprazol</t>
  </si>
  <si>
    <t>132526</t>
  </si>
  <si>
    <t>HELICID 10</t>
  </si>
  <si>
    <t>POR CPS ETD 28X10MG</t>
  </si>
  <si>
    <t>Aciklovir</t>
  </si>
  <si>
    <t>13704</t>
  </si>
  <si>
    <t>ZOVIRAX 400 MG</t>
  </si>
  <si>
    <t>POR TBL NOB 70X400MG</t>
  </si>
  <si>
    <t>155938</t>
  </si>
  <si>
    <t>HERPESIN 200</t>
  </si>
  <si>
    <t>POR TBL NOB 25X200MG</t>
  </si>
  <si>
    <t>Betahistin</t>
  </si>
  <si>
    <t>102681</t>
  </si>
  <si>
    <t>POR TBL NOB 20X16MG</t>
  </si>
  <si>
    <t>Bromazepam</t>
  </si>
  <si>
    <t>132810</t>
  </si>
  <si>
    <t>LEXAURIN 1,5</t>
  </si>
  <si>
    <t>POR TBL NOB 30X1.5MG</t>
  </si>
  <si>
    <t>47728</t>
  </si>
  <si>
    <t>POR TBL FLM 14X500MG</t>
  </si>
  <si>
    <t>Citalopram</t>
  </si>
  <si>
    <t>187661</t>
  </si>
  <si>
    <t>FLUKONAZOL PMCS 100 MG</t>
  </si>
  <si>
    <t>29814</t>
  </si>
  <si>
    <t>NAS SPR SUS 30X27.5RG</t>
  </si>
  <si>
    <t>Kyselina listová</t>
  </si>
  <si>
    <t>ACIDUM FOLICUM LÉČIVA</t>
  </si>
  <si>
    <t>POR TBL OBD 30X10MG</t>
  </si>
  <si>
    <t>Linezolid</t>
  </si>
  <si>
    <t>3904</t>
  </si>
  <si>
    <t>ZYVOXID 600 MG POTAHOVANÉ TABLETY</t>
  </si>
  <si>
    <t>POR TBL FLM 20X600MG</t>
  </si>
  <si>
    <t>Mupirocin</t>
  </si>
  <si>
    <t>59806</t>
  </si>
  <si>
    <t>FRAXIPARINE FORTE</t>
  </si>
  <si>
    <t>812</t>
  </si>
  <si>
    <t>NAS GTT SOL 1X10ML</t>
  </si>
  <si>
    <t>44354</t>
  </si>
  <si>
    <t>POR TBL NOB 10X100MG</t>
  </si>
  <si>
    <t>132649</t>
  </si>
  <si>
    <t>Různé jiné kombinace železa</t>
  </si>
  <si>
    <t>3424</t>
  </si>
  <si>
    <t>AKTIFERRIN COMPOSITUM</t>
  </si>
  <si>
    <t>POR CPS MOL 100</t>
  </si>
  <si>
    <t>Sodná sůl metamizolu</t>
  </si>
  <si>
    <t>NOVALGIN TABLETY</t>
  </si>
  <si>
    <t>POR TBL FLM 20X500MG</t>
  </si>
  <si>
    <t>Jiná</t>
  </si>
  <si>
    <t>*2998</t>
  </si>
  <si>
    <t>Jiný</t>
  </si>
  <si>
    <t>1013</t>
  </si>
  <si>
    <t>Atorvastatin</t>
  </si>
  <si>
    <t>102674</t>
  </si>
  <si>
    <t>BETAHISTIN ACTAVIS 8 MG</t>
  </si>
  <si>
    <t>POR TBL NOB 100X8MG</t>
  </si>
  <si>
    <t>Bisoprolol</t>
  </si>
  <si>
    <t>94164</t>
  </si>
  <si>
    <t>CONCOR 5</t>
  </si>
  <si>
    <t>88219</t>
  </si>
  <si>
    <t>LEXAURIN 3</t>
  </si>
  <si>
    <t>POR TBL NOB 30X3MG</t>
  </si>
  <si>
    <t>Ciprofloxacin</t>
  </si>
  <si>
    <t>15646</t>
  </si>
  <si>
    <t>CIPLOX</t>
  </si>
  <si>
    <t>OPH+AUR GTT SOL 5ML</t>
  </si>
  <si>
    <t>Desloratadin</t>
  </si>
  <si>
    <t>26324</t>
  </si>
  <si>
    <t>AERIUS 5 MG</t>
  </si>
  <si>
    <t>POR TBL FLM 10X5MG</t>
  </si>
  <si>
    <t>Diklofenak</t>
  </si>
  <si>
    <t>16032</t>
  </si>
  <si>
    <t>VOLTAREN RAPID 50 MG TABLETY</t>
  </si>
  <si>
    <t>POR TBL OBD 10X50MG</t>
  </si>
  <si>
    <t>Hořčík (různé sole v kombinaci)</t>
  </si>
  <si>
    <t>POR GRA SOL SCC 30X365MG</t>
  </si>
  <si>
    <t>Karbamazepin</t>
  </si>
  <si>
    <t>3417</t>
  </si>
  <si>
    <t>BISTON</t>
  </si>
  <si>
    <t>POR TBL NOB 50X200MG</t>
  </si>
  <si>
    <t>Ketoprofen</t>
  </si>
  <si>
    <t>76655</t>
  </si>
  <si>
    <t>KETONAL</t>
  </si>
  <si>
    <t>POR CPS DUR 25X50MG</t>
  </si>
  <si>
    <t>76756</t>
  </si>
  <si>
    <t>KETONAL 5% KRÉM</t>
  </si>
  <si>
    <t>DRM CRM 1X50GM</t>
  </si>
  <si>
    <t>76656</t>
  </si>
  <si>
    <t>DRM CRM 1X30GM</t>
  </si>
  <si>
    <t>83459</t>
  </si>
  <si>
    <t>Klomipramin</t>
  </si>
  <si>
    <t>16028</t>
  </si>
  <si>
    <t>ANAFRANIL SR 75</t>
  </si>
  <si>
    <t>POR TBL RET 20X75MG</t>
  </si>
  <si>
    <t>42630</t>
  </si>
  <si>
    <t>INJ SOL 5X5ML/50MG</t>
  </si>
  <si>
    <t>Kyselina hyaluronová</t>
  </si>
  <si>
    <t>65392</t>
  </si>
  <si>
    <t>HYALGAN 20 MG/2 ML</t>
  </si>
  <si>
    <t>INJ SOL 1X2ML/20MG</t>
  </si>
  <si>
    <t>Kyselina tranexamová</t>
  </si>
  <si>
    <t>42613</t>
  </si>
  <si>
    <t>EXACYL</t>
  </si>
  <si>
    <t>Levokabastin</t>
  </si>
  <si>
    <t>119923</t>
  </si>
  <si>
    <t>LIVOSTIN</t>
  </si>
  <si>
    <t>OPH GTT SUS 4ML/2MG</t>
  </si>
  <si>
    <t>Loratadin</t>
  </si>
  <si>
    <t>14910</t>
  </si>
  <si>
    <t>FLONIDAN 10 MG TABLETY</t>
  </si>
  <si>
    <t>POR TBL NOB 90X10MG</t>
  </si>
  <si>
    <t>Mebendazol</t>
  </si>
  <si>
    <t>122198</t>
  </si>
  <si>
    <t>VERMOX</t>
  </si>
  <si>
    <t>POR TBL NOB 6X100MG</t>
  </si>
  <si>
    <t>Mefenoxalon</t>
  </si>
  <si>
    <t>DORSIFLEX 200 MG</t>
  </si>
  <si>
    <t>POR TBL NOB 30X200MG</t>
  </si>
  <si>
    <t>59662</t>
  </si>
  <si>
    <t>Paroxetin</t>
  </si>
  <si>
    <t>107847</t>
  </si>
  <si>
    <t>APO-PAROX</t>
  </si>
  <si>
    <t>Perindopril a amlodipin</t>
  </si>
  <si>
    <t>124133</t>
  </si>
  <si>
    <t>PRESTANCE 10 MG/10 MG</t>
  </si>
  <si>
    <t>POR TBL NOB 90</t>
  </si>
  <si>
    <t>Pseudoefedrin, kombinace</t>
  </si>
  <si>
    <t>191949</t>
  </si>
  <si>
    <t>POR TBL RET 14 I</t>
  </si>
  <si>
    <t>Rilmenidin</t>
  </si>
  <si>
    <t>125641</t>
  </si>
  <si>
    <t>TENAXUM</t>
  </si>
  <si>
    <t>POR TBL NOB 90X1MG</t>
  </si>
  <si>
    <t>Sertralin</t>
  </si>
  <si>
    <t>53951</t>
  </si>
  <si>
    <t>ZOLOFT 100 MG</t>
  </si>
  <si>
    <t>POR TBL FLM 28X100MG</t>
  </si>
  <si>
    <t>Sultamicilin</t>
  </si>
  <si>
    <t>POR TBL FLM 12X375MG</t>
  </si>
  <si>
    <t>Tramadol, kombinace</t>
  </si>
  <si>
    <t>179327</t>
  </si>
  <si>
    <t>DORETA 75 MG/650 MG</t>
  </si>
  <si>
    <t>Vitamin B1 v kombinaci s vitaminem B6 a/nebo B12</t>
  </si>
  <si>
    <t>11485</t>
  </si>
  <si>
    <t>MILGAMMA N</t>
  </si>
  <si>
    <t>INJ SOL 5X2ML</t>
  </si>
  <si>
    <t>119621</t>
  </si>
  <si>
    <t>INJ SOL 6X2ML</t>
  </si>
  <si>
    <t>*4036</t>
  </si>
  <si>
    <t>96416</t>
  </si>
  <si>
    <t>AMOKSIKLAV FORTE 312,5 MG/5ML SUSPENZE</t>
  </si>
  <si>
    <t>POR PLV SUS 1X6.25GM</t>
  </si>
  <si>
    <t>168837</t>
  </si>
  <si>
    <t>DASSELTA 5 MG</t>
  </si>
  <si>
    <t>POR TBL FLM 50X5MG</t>
  </si>
  <si>
    <t>Doxycyklin</t>
  </si>
  <si>
    <t>4013</t>
  </si>
  <si>
    <t>DOXYBENE 200 MG TABLETY</t>
  </si>
  <si>
    <t>POR TBL NOB 10X200MG</t>
  </si>
  <si>
    <t>Erdostein</t>
  </si>
  <si>
    <t>47033</t>
  </si>
  <si>
    <t>ERDOMED</t>
  </si>
  <si>
    <t>POR PLV SUS 1X100ML</t>
  </si>
  <si>
    <t>107860</t>
  </si>
  <si>
    <t>APO-GAB 100</t>
  </si>
  <si>
    <t>POR CPS DUR 50X100MG</t>
  </si>
  <si>
    <t>Chondroitin-sulfát</t>
  </si>
  <si>
    <t>14824</t>
  </si>
  <si>
    <t>CONDROSULF 800 MG</t>
  </si>
  <si>
    <t>POR GRA SOL 90X800MG</t>
  </si>
  <si>
    <t>16444</t>
  </si>
  <si>
    <t>TEGRETOL CR 200</t>
  </si>
  <si>
    <t>POR TBL PRO 50X200MG</t>
  </si>
  <si>
    <t>59840</t>
  </si>
  <si>
    <t>Mometason</t>
  </si>
  <si>
    <t>16456</t>
  </si>
  <si>
    <t>NASONEX</t>
  </si>
  <si>
    <t>NAS SPR SUS 60X50RG</t>
  </si>
  <si>
    <t>Pitofenon a analgetika</t>
  </si>
  <si>
    <t>50335</t>
  </si>
  <si>
    <t>POR GTT SOL 1X25ML</t>
  </si>
  <si>
    <t>203954</t>
  </si>
  <si>
    <t>BISEPTOL 480</t>
  </si>
  <si>
    <t>POR TBL NOB 28X480MG</t>
  </si>
  <si>
    <t>17926</t>
  </si>
  <si>
    <t>ZALDIAR</t>
  </si>
  <si>
    <t>Amoxicilin</t>
  </si>
  <si>
    <t>66366</t>
  </si>
  <si>
    <t>OSPAMOX 250 MG/5 ML</t>
  </si>
  <si>
    <t>POR PLV SUS 1X60ML</t>
  </si>
  <si>
    <t>85524</t>
  </si>
  <si>
    <t>AMOKSIKLAV 375 MG</t>
  </si>
  <si>
    <t>132711</t>
  </si>
  <si>
    <t>Diazepam</t>
  </si>
  <si>
    <t>DIAZEPAM SLOVAKOFARMA 10 MG</t>
  </si>
  <si>
    <t>POR TBL NOB 20X10MG</t>
  </si>
  <si>
    <t>Dimetinden</t>
  </si>
  <si>
    <t>15520</t>
  </si>
  <si>
    <t>FENISTIL</t>
  </si>
  <si>
    <t>POR GTT SOL 1X20ML</t>
  </si>
  <si>
    <t>201971</t>
  </si>
  <si>
    <t>PAMYCON NA PŘÍPRAVU KAPEK</t>
  </si>
  <si>
    <t>DRM PLV SOL 10</t>
  </si>
  <si>
    <t>Klarithromycin</t>
  </si>
  <si>
    <t>53853</t>
  </si>
  <si>
    <t>KLACID 500</t>
  </si>
  <si>
    <t>Levodropropizin</t>
  </si>
  <si>
    <t>107231</t>
  </si>
  <si>
    <t>LEVOPRONT SIRUP</t>
  </si>
  <si>
    <t>POR SIR 1X120ML</t>
  </si>
  <si>
    <t>Zolpidem</t>
  </si>
  <si>
    <t>16286</t>
  </si>
  <si>
    <t>STILNOX</t>
  </si>
  <si>
    <t>Salmeterol a flutikason</t>
  </si>
  <si>
    <t>45961</t>
  </si>
  <si>
    <t>SERETIDE DISKUS 50/100</t>
  </si>
  <si>
    <t>INH PLV 1X60DÁV</t>
  </si>
  <si>
    <t>*2017</t>
  </si>
  <si>
    <t>132829</t>
  </si>
  <si>
    <t>202892</t>
  </si>
  <si>
    <t>POR TBL PRO 10 II</t>
  </si>
  <si>
    <t>Azithromycin</t>
  </si>
  <si>
    <t>153973</t>
  </si>
  <si>
    <t>AZITROMYCIN MYLAN 500 MG</t>
  </si>
  <si>
    <t>POR TBL FLM 3X500MG</t>
  </si>
  <si>
    <t>Bilastin</t>
  </si>
  <si>
    <t>148675</t>
  </si>
  <si>
    <t>XADOS 20 MG TABLETY</t>
  </si>
  <si>
    <t>POR TBL NOB 50X20MG</t>
  </si>
  <si>
    <t>53639</t>
  </si>
  <si>
    <t>POR TBL NOB 30X10MG</t>
  </si>
  <si>
    <t>Losartan</t>
  </si>
  <si>
    <t>10604</t>
  </si>
  <si>
    <t>LORISTA 50</t>
  </si>
  <si>
    <t>83059</t>
  </si>
  <si>
    <t>POR TBL RET 14</t>
  </si>
  <si>
    <t>17924</t>
  </si>
  <si>
    <t>17925</t>
  </si>
  <si>
    <t>POR TBL FLM 20</t>
  </si>
  <si>
    <t>Tribenosid</t>
  </si>
  <si>
    <t>18118</t>
  </si>
  <si>
    <t>GLYVENOL 400</t>
  </si>
  <si>
    <t>POR CPS MOL 50X400MG</t>
  </si>
  <si>
    <t>42475</t>
  </si>
  <si>
    <t>MILGAMMA</t>
  </si>
  <si>
    <t>POR TBL OBD 20</t>
  </si>
  <si>
    <t>99366</t>
  </si>
  <si>
    <t>AMOKSIKLAV 457 MG/5 ML</t>
  </si>
  <si>
    <t>POR PLV SUS 70ML</t>
  </si>
  <si>
    <t>Antibiotika v kombinaci s ostatními léčivy</t>
  </si>
  <si>
    <t>OPHTHALMO-FRAMYKOIN COMP.</t>
  </si>
  <si>
    <t>OPH UNG 1X5GM</t>
  </si>
  <si>
    <t>97654</t>
  </si>
  <si>
    <t>DOXYBENE 100 MG</t>
  </si>
  <si>
    <t>POR CPS MOL 10X100MG</t>
  </si>
  <si>
    <t>Jiná kapiláry stabilizující látky</t>
  </si>
  <si>
    <t>202700</t>
  </si>
  <si>
    <t>POR TBL ENT 60X20MG</t>
  </si>
  <si>
    <t>16287</t>
  </si>
  <si>
    <t>FASTUM GEL</t>
  </si>
  <si>
    <t>DRM GEL 1X100GM</t>
  </si>
  <si>
    <t>Kyselina tiaprofenová</t>
  </si>
  <si>
    <t>96484</t>
  </si>
  <si>
    <t>SURGAM LÉČIVA</t>
  </si>
  <si>
    <t>POR TBL NOB 20X300MG</t>
  </si>
  <si>
    <t>89227</t>
  </si>
  <si>
    <t>BACTROBAN NASAL</t>
  </si>
  <si>
    <t>NAS UNG 1X3GM/60MG</t>
  </si>
  <si>
    <t>74991</t>
  </si>
  <si>
    <t>AMOKSIKLAV 156,25 MG/5 ML SUSPENZE</t>
  </si>
  <si>
    <t>POR PLV SUS 1X3.125GM</t>
  </si>
  <si>
    <t>DRM UNG 30GM</t>
  </si>
  <si>
    <t>15658</t>
  </si>
  <si>
    <t>CIPLOX 500</t>
  </si>
  <si>
    <t>POR CPS DUR 28X100MG</t>
  </si>
  <si>
    <t>Cholekalciferol</t>
  </si>
  <si>
    <t>12023</t>
  </si>
  <si>
    <t>VIGANTOL</t>
  </si>
  <si>
    <t>POR GTT SOL 1X10ML</t>
  </si>
  <si>
    <t>POR TBL ENT 30X20MG</t>
  </si>
  <si>
    <t>97402</t>
  </si>
  <si>
    <t>SORBIFER DURULES</t>
  </si>
  <si>
    <t>POR TBL FLM 50X320MG/60MG</t>
  </si>
  <si>
    <t>Dexamethason a antiinfektiva</t>
  </si>
  <si>
    <t>2546</t>
  </si>
  <si>
    <t>MAXITROL</t>
  </si>
  <si>
    <t>OPH GTT SUS 1X5ML</t>
  </si>
  <si>
    <t>Diosmin, kombinace</t>
  </si>
  <si>
    <t>132632</t>
  </si>
  <si>
    <t>999999</t>
  </si>
  <si>
    <t>Levothyroxin, sodná sůl</t>
  </si>
  <si>
    <t>47133</t>
  </si>
  <si>
    <t>LETROX 150</t>
  </si>
  <si>
    <t>POR TBL NOB 100X150RG</t>
  </si>
  <si>
    <t>Meloxikam</t>
  </si>
  <si>
    <t>112561</t>
  </si>
  <si>
    <t>RECOXA 15</t>
  </si>
  <si>
    <t>POR TBL NOB 30X15MG</t>
  </si>
  <si>
    <t>160704</t>
  </si>
  <si>
    <t>ORAMELLOX 15 MG</t>
  </si>
  <si>
    <t>POR TBL DIS 30X15MG</t>
  </si>
  <si>
    <t>32064</t>
  </si>
  <si>
    <t>INJ SOL 10X1ML</t>
  </si>
  <si>
    <t>Rivaroxaban</t>
  </si>
  <si>
    <t>Sildenafil</t>
  </si>
  <si>
    <t>166801</t>
  </si>
  <si>
    <t>OLVION 100 MG</t>
  </si>
  <si>
    <t>POR TBL FLM 8X100MG</t>
  </si>
  <si>
    <t>26913</t>
  </si>
  <si>
    <t>VIAGRA 100 MG</t>
  </si>
  <si>
    <t>160211</t>
  </si>
  <si>
    <t>SILDENAFIL ACCORD 100 MG</t>
  </si>
  <si>
    <t>POR TBL FLM 4X100MG</t>
  </si>
  <si>
    <t>160212</t>
  </si>
  <si>
    <t>45010</t>
  </si>
  <si>
    <t>AZITROMYCIN SANDOZ 500 MG</t>
  </si>
  <si>
    <t>47726</t>
  </si>
  <si>
    <t>ZINNAT 250 MG</t>
  </si>
  <si>
    <t>POR TBL FLM 14X250MG</t>
  </si>
  <si>
    <t>15612</t>
  </si>
  <si>
    <t>VOLTAREN EMULGEL</t>
  </si>
  <si>
    <t>15613</t>
  </si>
  <si>
    <t>201992</t>
  </si>
  <si>
    <t>POR TBL FLM 120X500MG</t>
  </si>
  <si>
    <t>185435</t>
  </si>
  <si>
    <t>4014</t>
  </si>
  <si>
    <t>Jiná antiinfektiva</t>
  </si>
  <si>
    <t>802</t>
  </si>
  <si>
    <t>OPH GTT SOL 1X10ML SKLO</t>
  </si>
  <si>
    <t>Kombinace různých antibiotik</t>
  </si>
  <si>
    <t>Kyselina acetylsalicylová</t>
  </si>
  <si>
    <t>151142</t>
  </si>
  <si>
    <t>ANOPYRIN 100 MG</t>
  </si>
  <si>
    <t>3906</t>
  </si>
  <si>
    <t>POR TBL FLM 30X600MG</t>
  </si>
  <si>
    <t>132531</t>
  </si>
  <si>
    <t>HELICID 20</t>
  </si>
  <si>
    <t>Organo-heparinoid</t>
  </si>
  <si>
    <t>HEPAROID LÉČIVA</t>
  </si>
  <si>
    <t>Roxithromycin</t>
  </si>
  <si>
    <t>10859</t>
  </si>
  <si>
    <t>ROXITHROMYCIN-RATIOPHARM 150 MG</t>
  </si>
  <si>
    <t>POR TBL FLM 20X150MG</t>
  </si>
  <si>
    <t>10857</t>
  </si>
  <si>
    <t>POR TBL FLM 14X150MG</t>
  </si>
  <si>
    <t>Tramadol</t>
  </si>
  <si>
    <t>32086</t>
  </si>
  <si>
    <t>TRALGIT</t>
  </si>
  <si>
    <t>POR CPS DUR 20X50MG</t>
  </si>
  <si>
    <t>Alprazolam</t>
  </si>
  <si>
    <t>6618</t>
  </si>
  <si>
    <t>NEUROL 0,5</t>
  </si>
  <si>
    <t>POR TBL NOB 30X0.5MG</t>
  </si>
  <si>
    <t>91788</t>
  </si>
  <si>
    <t>NEUROL 0,25</t>
  </si>
  <si>
    <t>155859</t>
  </si>
  <si>
    <t>SUMAMED 500 MG</t>
  </si>
  <si>
    <t>Betamethason a antiinfektiva</t>
  </si>
  <si>
    <t>91712</t>
  </si>
  <si>
    <t>GARASONE</t>
  </si>
  <si>
    <t>OPH+AUR GTT SOL 1X5ML</t>
  </si>
  <si>
    <t>15659</t>
  </si>
  <si>
    <t>POR TBL FLM 50X500MG</t>
  </si>
  <si>
    <t>75603</t>
  </si>
  <si>
    <t>DICLOFENAC AL 25</t>
  </si>
  <si>
    <t>POR TBL FLM 20X25MG</t>
  </si>
  <si>
    <t>47439</t>
  </si>
  <si>
    <t>MYCOMAX 150</t>
  </si>
  <si>
    <t>POR CPS DUR 3X150MG</t>
  </si>
  <si>
    <t>Heparin, kombinace</t>
  </si>
  <si>
    <t>44980</t>
  </si>
  <si>
    <t>CONTRACTUBEX</t>
  </si>
  <si>
    <t>DRM GEL 1X20GM</t>
  </si>
  <si>
    <t>4234</t>
  </si>
  <si>
    <t>INJ SOL 1X2ML/300MG</t>
  </si>
  <si>
    <t>Rifaximin</t>
  </si>
  <si>
    <t>202740</t>
  </si>
  <si>
    <t>NORMIX</t>
  </si>
  <si>
    <t>POR TBL FLM 28X200MG</t>
  </si>
  <si>
    <t>Tobramycin</t>
  </si>
  <si>
    <t>86264</t>
  </si>
  <si>
    <t>TOBREX</t>
  </si>
  <si>
    <t>OPH GTT SOL 1X5ML/15MG</t>
  </si>
  <si>
    <t>93207</t>
  </si>
  <si>
    <t>OPH UNG 1X3.5GM</t>
  </si>
  <si>
    <t>90959</t>
  </si>
  <si>
    <t>XANAX 0,5 MG</t>
  </si>
  <si>
    <t>Drospirenon a ethinylestradiol</t>
  </si>
  <si>
    <t>175973</t>
  </si>
  <si>
    <t>SYLVIANE 0,03 MG/3 MG POTAHOVANÉ TABLETY</t>
  </si>
  <si>
    <t>POR TBL FLM 3X21</t>
  </si>
  <si>
    <t>Erythromycin</t>
  </si>
  <si>
    <t>97513</t>
  </si>
  <si>
    <t>AKNEMYCIN 2000</t>
  </si>
  <si>
    <t>DRM UNG 1X25GM/500MG</t>
  </si>
  <si>
    <t>1629</t>
  </si>
  <si>
    <t>DALACIN T KOŽNÍ ROZTOK</t>
  </si>
  <si>
    <t>DRM SOL 1X30ML</t>
  </si>
  <si>
    <t>Melatonin</t>
  </si>
  <si>
    <t>29334</t>
  </si>
  <si>
    <t>CIRCADIN 2 MG</t>
  </si>
  <si>
    <t>POR TBL PRO 20X2MG</t>
  </si>
  <si>
    <t>132853</t>
  </si>
  <si>
    <t>Paracetamol, kombinace kromě psycholeptik</t>
  </si>
  <si>
    <t>186199</t>
  </si>
  <si>
    <t>VALETOL</t>
  </si>
  <si>
    <t>POR TBL NOB 24</t>
  </si>
  <si>
    <t>21736</t>
  </si>
  <si>
    <t>POR TBL NOB 10</t>
  </si>
  <si>
    <t>Perindopril a diuretika</t>
  </si>
  <si>
    <t>163149</t>
  </si>
  <si>
    <t>HYPNOGEN</t>
  </si>
  <si>
    <t>POR TBL FLM 100X10MG</t>
  </si>
  <si>
    <t>58142</t>
  </si>
  <si>
    <t>DICLOFENAC AL 50</t>
  </si>
  <si>
    <t>POR TBL FLM 30X50MG</t>
  </si>
  <si>
    <t>89024</t>
  </si>
  <si>
    <t>POR TBL FLM 20X50MG</t>
  </si>
  <si>
    <t>75604</t>
  </si>
  <si>
    <t>POR TBL FLM 50X25MG</t>
  </si>
  <si>
    <t>Ibuprofen</t>
  </si>
  <si>
    <t>57542</t>
  </si>
  <si>
    <t>DOLGIT GEL</t>
  </si>
  <si>
    <t>132575</t>
  </si>
  <si>
    <t>Nitrofurantoin</t>
  </si>
  <si>
    <t>154748</t>
  </si>
  <si>
    <t>NITROFURANTOIN - RATIOPHARM 100 MG</t>
  </si>
  <si>
    <t>POR CPS PRO 50X100MG</t>
  </si>
  <si>
    <t>POR TBL FLM 1X10</t>
  </si>
  <si>
    <t>42478</t>
  </si>
  <si>
    <t>POR TBL OBD 500 H</t>
  </si>
  <si>
    <t>Alopurinol</t>
  </si>
  <si>
    <t>119773</t>
  </si>
  <si>
    <t>MILURIT 100</t>
  </si>
  <si>
    <t>163114</t>
  </si>
  <si>
    <t>ZOREM 5 MG</t>
  </si>
  <si>
    <t>192226</t>
  </si>
  <si>
    <t>POR TBL NOB 98X5MG</t>
  </si>
  <si>
    <t>45011</t>
  </si>
  <si>
    <t>POR TBL FLM 6X500MG</t>
  </si>
  <si>
    <t>192354</t>
  </si>
  <si>
    <t>Ciklopirox</t>
  </si>
  <si>
    <t>76152</t>
  </si>
  <si>
    <t>BATRAFEN ROZTOK</t>
  </si>
  <si>
    <t>DRM SOL 1X20ML</t>
  </si>
  <si>
    <t>95560</t>
  </si>
  <si>
    <t>POR CPS DUR 30X300MG</t>
  </si>
  <si>
    <t>Gestoden a ethinylestradiol</t>
  </si>
  <si>
    <t>132839</t>
  </si>
  <si>
    <t>KATYA</t>
  </si>
  <si>
    <t>POR TBL OBD 3X21</t>
  </si>
  <si>
    <t>POR TBL RET 14X500MG-DOUBLE BL</t>
  </si>
  <si>
    <t>Kodein</t>
  </si>
  <si>
    <t>90</t>
  </si>
  <si>
    <t>CODEIN SLOVAKOFARMA 30 MG</t>
  </si>
  <si>
    <t>POR TBL NOB 10X30MG</t>
  </si>
  <si>
    <t>2430</t>
  </si>
  <si>
    <t>VAG TBL 10X500MG</t>
  </si>
  <si>
    <t>Pantoprazol</t>
  </si>
  <si>
    <t>119688</t>
  </si>
  <si>
    <t>CONTROLOC 40 MG</t>
  </si>
  <si>
    <t>POR TBL ENT 100X40MG I</t>
  </si>
  <si>
    <t>180564</t>
  </si>
  <si>
    <t>POR TBL ENT 98X20MG I</t>
  </si>
  <si>
    <t>*3009</t>
  </si>
  <si>
    <t>Budesonid</t>
  </si>
  <si>
    <t>54267</t>
  </si>
  <si>
    <t>RHINOCORT AQUA 64 MCG</t>
  </si>
  <si>
    <t>NAS SPR SUS 120X64RG</t>
  </si>
  <si>
    <t>168838</t>
  </si>
  <si>
    <t>POR TBL FLM 90X5MG</t>
  </si>
  <si>
    <t>164768</t>
  </si>
  <si>
    <t>JANGEE 0,03 MG/3 MG 28 POTAHOVANÝCH TABLET</t>
  </si>
  <si>
    <t>POR TBL FLM 3X28</t>
  </si>
  <si>
    <t>Chlormadinon a ethinylestradiol</t>
  </si>
  <si>
    <t>132692</t>
  </si>
  <si>
    <t>BELARA</t>
  </si>
  <si>
    <t>48261</t>
  </si>
  <si>
    <t>DRM PLV ADS 1X20GM</t>
  </si>
  <si>
    <t>Levonorgestrel a estrogen</t>
  </si>
  <si>
    <t>89782</t>
  </si>
  <si>
    <t>KLIMONORM</t>
  </si>
  <si>
    <t>Nifuroxazid</t>
  </si>
  <si>
    <t>46405</t>
  </si>
  <si>
    <t>ERCEFURYL 200 MG CPS.</t>
  </si>
  <si>
    <t>POR CPS DUR 14X200MG</t>
  </si>
  <si>
    <t>88708</t>
  </si>
  <si>
    <t>ALGIFEN</t>
  </si>
  <si>
    <t>POR TBL NOB 20</t>
  </si>
  <si>
    <t>Prednison</t>
  </si>
  <si>
    <t>269</t>
  </si>
  <si>
    <t>PREDNISON 5 LÉČIVA</t>
  </si>
  <si>
    <t>POR TBL NOB 20X5MG</t>
  </si>
  <si>
    <t>Salbutamol</t>
  </si>
  <si>
    <t>31934</t>
  </si>
  <si>
    <t>VENTOLIN INHALER N</t>
  </si>
  <si>
    <t>INH SUS PSS 200X100RG</t>
  </si>
  <si>
    <t>3377</t>
  </si>
  <si>
    <t>Tolperison</t>
  </si>
  <si>
    <t>MYDOCALM 150 MG</t>
  </si>
  <si>
    <t>POR TBL FLM 30X150MG</t>
  </si>
  <si>
    <t>138848</t>
  </si>
  <si>
    <t>POR TBL FLM 10X10</t>
  </si>
  <si>
    <t>Různá jiná léčiva pro lokální léčbu v dutině ústní</t>
  </si>
  <si>
    <t>SOLCOSERYL</t>
  </si>
  <si>
    <t>ORM PST 1X5GM</t>
  </si>
  <si>
    <t>200526</t>
  </si>
  <si>
    <t>POR TBL FLM 10 I</t>
  </si>
  <si>
    <t>132811</t>
  </si>
  <si>
    <t>POR CPS DUR 20X300MG</t>
  </si>
  <si>
    <t>Imichimod</t>
  </si>
  <si>
    <t>DRM CRM 12X250MG</t>
  </si>
  <si>
    <t>3902</t>
  </si>
  <si>
    <t>POR TBL FLM 10X600MG</t>
  </si>
  <si>
    <t>44355</t>
  </si>
  <si>
    <t>POR TBL NOB 20X100MG</t>
  </si>
  <si>
    <t>132650</t>
  </si>
  <si>
    <t>132721</t>
  </si>
  <si>
    <t>POR GRA SUS 15X100MG</t>
  </si>
  <si>
    <t>*4035</t>
  </si>
  <si>
    <t>76151</t>
  </si>
  <si>
    <t>DRM SOL 1X10ML</t>
  </si>
  <si>
    <t>171177</t>
  </si>
  <si>
    <t>12893</t>
  </si>
  <si>
    <t>POR TBL NOB 60X100MG</t>
  </si>
  <si>
    <t>201181</t>
  </si>
  <si>
    <t>POR GRA SUS 14X100MG II</t>
  </si>
  <si>
    <t>58160</t>
  </si>
  <si>
    <t>SANORIN 0,5 PM</t>
  </si>
  <si>
    <t>75490</t>
  </si>
  <si>
    <t>KLACID 250</t>
  </si>
  <si>
    <t>62053</t>
  </si>
  <si>
    <t>DUOMOX 375</t>
  </si>
  <si>
    <t>POR TBL SUS 20X375MG</t>
  </si>
  <si>
    <t>Cetirizin</t>
  </si>
  <si>
    <t>87074</t>
  </si>
  <si>
    <t>POR GRA SUS 1X200ML</t>
  </si>
  <si>
    <t>199970</t>
  </si>
  <si>
    <t>NIMED</t>
  </si>
  <si>
    <t>12686</t>
  </si>
  <si>
    <t>TRAMAL RETARD TABLETY 100 MG</t>
  </si>
  <si>
    <t>POR TBL PRO 10X100MG</t>
  </si>
  <si>
    <t>56846</t>
  </si>
  <si>
    <t>TRAMAL RETARD TABLETY 200 MG</t>
  </si>
  <si>
    <t>POR TBL PRO 10X200MG</t>
  </si>
  <si>
    <t>Benzathin-fenoxymethylpenicilin</t>
  </si>
  <si>
    <t>49549</t>
  </si>
  <si>
    <t>OSPEN 400</t>
  </si>
  <si>
    <t>POR SIR 1X150ML</t>
  </si>
  <si>
    <t>142164</t>
  </si>
  <si>
    <t>AZIBIOT 500 MG</t>
  </si>
  <si>
    <t>47725</t>
  </si>
  <si>
    <t>POR TBL FLM 10X250MG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</si>
  <si>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</si>
  <si>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</si>
  <si>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</si>
  <si>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</si>
  <si>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</si>
  <si>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</si>
  <si>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</si>
  <si>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M01AC06 - Meloxikam</t>
  </si>
  <si>
    <t>C09CA01 - Losartan</t>
  </si>
  <si>
    <t>R03AC02 - Salbutamol</t>
  </si>
  <si>
    <t>R06AX13 - Loratadin</t>
  </si>
  <si>
    <t>N06AB05 - Paroxetin</t>
  </si>
  <si>
    <t>R03AK06 - Salmeterol a flutikason</t>
  </si>
  <si>
    <t>J01FA10</t>
  </si>
  <si>
    <t>R03AC02</t>
  </si>
  <si>
    <t>N06AB05</t>
  </si>
  <si>
    <t>R06AX13</t>
  </si>
  <si>
    <t>R03AK06</t>
  </si>
  <si>
    <t>C09CA01</t>
  </si>
  <si>
    <t>M01AC06</t>
  </si>
  <si>
    <t>Přehled plnění PL - Preskripce léčivých přípravků - orientační přehled</t>
  </si>
  <si>
    <t>ZA006</t>
  </si>
  <si>
    <t>Obvaz elastický síťový pruban č. 8 427308</t>
  </si>
  <si>
    <t>ZA007</t>
  </si>
  <si>
    <t>Obvaz elastický síťový pruban č. 9 427309</t>
  </si>
  <si>
    <t>ZA090</t>
  </si>
  <si>
    <t>Vata buničitá přířezy 37 x 57 cm 2730152</t>
  </si>
  <si>
    <t>ZA423</t>
  </si>
  <si>
    <t>Obinadlo elastické idealtex 12 cm x 5 m 9310633</t>
  </si>
  <si>
    <t>ZA463</t>
  </si>
  <si>
    <t>Kompresa NT 10 x 20 cm / 2 ks sterilní 26620</t>
  </si>
  <si>
    <t>ZA464</t>
  </si>
  <si>
    <t>Kompresa NT 10 x 10 cm/2 ks sterilní 26520</t>
  </si>
  <si>
    <t>ZA544</t>
  </si>
  <si>
    <t>Krytí inadine nepřilnavé 5,0 x 5,0 cm 1/10 SYS01481EE</t>
  </si>
  <si>
    <t>ZA554</t>
  </si>
  <si>
    <t>Krytí hypro-sorb R 10 x 10 x 10 mm bal. á 10 ks 006</t>
  </si>
  <si>
    <t>ZA562</t>
  </si>
  <si>
    <t>Náplast cosmopor i. v. 6 x 8 cm 9008054</t>
  </si>
  <si>
    <t>ZA593</t>
  </si>
  <si>
    <t>Tampon stáčený sterilní 20 x 20 cm / 5 ks 28003</t>
  </si>
  <si>
    <t>ZC100</t>
  </si>
  <si>
    <t>Vata buničitá dělená 2 role / 500 ks 40 x 50 mm 1230200310</t>
  </si>
  <si>
    <t>ZC854</t>
  </si>
  <si>
    <t>Kompresa NT 7,5 x 7,5 cm / 2 ks sterilní 26510</t>
  </si>
  <si>
    <t>ZF351</t>
  </si>
  <si>
    <t>Náplast transpore bílá 1,25 cm x 9,14 m bal. á 24 ks 1534-0</t>
  </si>
  <si>
    <t>ZF352</t>
  </si>
  <si>
    <t>Náplast transpore bílá 2,50 cm x 9,14 m bal. á 12 ks 1534-1</t>
  </si>
  <si>
    <t>ZK404</t>
  </si>
  <si>
    <t>Roztok prontosan 350 ml 400416</t>
  </si>
  <si>
    <t>ZL410</t>
  </si>
  <si>
    <t>Hemagel 100 g A2681147</t>
  </si>
  <si>
    <t>ZA486</t>
  </si>
  <si>
    <t>Krytí mastný tyl jelonet   5 x 5 cm á 50 ks 7403</t>
  </si>
  <si>
    <t>ZL684</t>
  </si>
  <si>
    <t>Náplast santiband standard poinjekční jednotl. baleno 19 mm x 72 mm 652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</si>
  <si>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</si>
  <si>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</si>
  <si>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</si>
  <si>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</si>
  <si>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</si>
  <si>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</si>
  <si>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</si>
  <si>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</si>
  <si>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</si>
  <si>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</si>
  <si>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ZM331</t>
  </si>
  <si>
    <t>Kompresa NT 7,5 x 7,5 cm / 5 ks sterilní bal. 2400 ks 26511</t>
  </si>
  <si>
    <t>Kompresa NT 7,5 x 7,5 cm/5 ks sterilní bal. 2400 ks 26511</t>
  </si>
  <si>
    <t>ZC399</t>
  </si>
  <si>
    <t>Krytí traumacel taf light 1,5 x 5 cm bal. á 10 ks V0081946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</si>
  <si>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</si>
  <si>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</si>
  <si>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</si>
  <si>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</si>
  <si>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</si>
  <si>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</si>
  <si>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</si>
  <si>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</si>
  <si>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</si>
  <si>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</si>
  <si>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ZA791</t>
  </si>
  <si>
    <t>Stříkačka janett 3-dílná 140-160 ml sterilní vyplachovací JNP1543 MED114408</t>
  </si>
  <si>
    <t>ZA808</t>
  </si>
  <si>
    <t>Kanyla venofix safety 23G modrá 4056353</t>
  </si>
  <si>
    <t>ZA996</t>
  </si>
  <si>
    <t>Kanyla TS 8,0 s manžetou 100/800/080</t>
  </si>
  <si>
    <t>ZB103</t>
  </si>
  <si>
    <t>Láhev k odsávačce flovac 2l hadice 1,8 m 000-036-021</t>
  </si>
  <si>
    <t>ZB117</t>
  </si>
  <si>
    <t>Lanceta haemolance modrá plus low flow bal. á 100 ks DIS7371</t>
  </si>
  <si>
    <t>ZB488</t>
  </si>
  <si>
    <t>Sprej cavilon 28 ml bal. á 12 ks 3346E</t>
  </si>
  <si>
    <t>ZB754</t>
  </si>
  <si>
    <t>Zkumavka černá 2 ml 454073</t>
  </si>
  <si>
    <t>ZB755</t>
  </si>
  <si>
    <t>Zkumavka 1,0 ml K3 edta fialová 454034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</si>
  <si>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</si>
  <si>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</si>
  <si>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</si>
  <si>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</si>
  <si>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</si>
  <si>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</si>
  <si>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</si>
  <si>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</si>
  <si>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</si>
  <si>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</si>
  <si>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ZB772</t>
  </si>
  <si>
    <t>Přechodka adaptér luer 450070</t>
  </si>
  <si>
    <t>ZB775</t>
  </si>
  <si>
    <t>Zkumavka koagulace 4 ml modrá 454328</t>
  </si>
  <si>
    <t>Zkumavka koagulace 4 ml modrá 454329</t>
  </si>
  <si>
    <t>ZB777</t>
  </si>
  <si>
    <t>Zkumavka červená 4 ml gel 454071</t>
  </si>
  <si>
    <t>ZC074</t>
  </si>
  <si>
    <t>Nebulizátor Typ 753 pro dospělé 01.000.08.753</t>
  </si>
  <si>
    <t>ZC498</t>
  </si>
  <si>
    <t>Držák močových sáčků UH 800800100</t>
  </si>
  <si>
    <t>ZC752</t>
  </si>
  <si>
    <t>Čepelka skalpelová 15 BB515</t>
  </si>
  <si>
    <t>ZC769</t>
  </si>
  <si>
    <t>Hadička spojovací HS 1,8 x 450LL 606301-ND</t>
  </si>
  <si>
    <t>ZC863</t>
  </si>
  <si>
    <t>Hadička spojovací HS 1,8 x 1800LL 606304-ND</t>
  </si>
  <si>
    <t>ZD010</t>
  </si>
  <si>
    <t>Set sterilní pro žilní katetrizaci Mediset 4752003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</si>
  <si>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</si>
  <si>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</si>
  <si>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</si>
  <si>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</si>
  <si>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</si>
  <si>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</si>
  <si>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</si>
  <si>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</si>
  <si>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</si>
  <si>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</si>
  <si>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</si>
  <si>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</si>
  <si>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</si>
  <si>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</si>
  <si>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</si>
  <si>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</si>
  <si>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</si>
  <si>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</si>
  <si>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</si>
  <si>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</si>
  <si>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</si>
  <si>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</si>
  <si>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</si>
  <si>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</si>
  <si>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</si>
  <si>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</si>
  <si>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ZK884</t>
  </si>
  <si>
    <t>Kohout trojcestný discofix modrý 4095111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</si>
  <si>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</si>
  <si>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</si>
  <si>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</si>
  <si>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</si>
  <si>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</si>
  <si>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</si>
  <si>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ZL105</t>
  </si>
  <si>
    <t>Nástavec pro odběr moče ke zkumavce vacuete 450251</t>
  </si>
  <si>
    <t>ZA731</t>
  </si>
  <si>
    <t>Mandren růžový 4219104</t>
  </si>
  <si>
    <t>ZB105</t>
  </si>
  <si>
    <t>Kanyla TS 7,5 s manžetou 100/800/075</t>
  </si>
  <si>
    <t>ZF160</t>
  </si>
  <si>
    <t>Kanyla vasofix 14G oranžová safety 4269225S-01</t>
  </si>
  <si>
    <t>ZF186</t>
  </si>
  <si>
    <t>Stříkačka janett 2-dílná 150 ml vyplachovací balená 08151</t>
  </si>
  <si>
    <t>ZL688</t>
  </si>
  <si>
    <t>Proužky Accu-Check Inform IIStrip 50 EU1 á 50 ks 05942861</t>
  </si>
  <si>
    <t>ZL689</t>
  </si>
  <si>
    <t>Roztok Accu-Check Performa Int´l Controls 1+2 level 04861736</t>
  </si>
  <si>
    <t>ZB856</t>
  </si>
  <si>
    <t>Manžeta TK k tonometru Tensoval comfort 22 - 32 cm plochá 9001542</t>
  </si>
  <si>
    <t>ZN206</t>
  </si>
  <si>
    <t>Lopatka lékařská sterilní dřevěná ústní 150 x 17 mm bal. á 500 ks 4002/SG/CS/L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</si>
  <si>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</si>
  <si>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</si>
  <si>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</si>
  <si>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</si>
  <si>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</si>
  <si>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</si>
  <si>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ZE027</t>
  </si>
  <si>
    <t>Katetr CVC 1 lumen certofix mono 330 4160282E</t>
  </si>
  <si>
    <t>Katetr CVC 1 lumen certofix mono 330 bal. á 10 ks 4160282E</t>
  </si>
  <si>
    <t>ZA206</t>
  </si>
  <si>
    <t>Set perkutální PEG-24-PULL-I-S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</si>
  <si>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</si>
  <si>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</si>
  <si>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</si>
  <si>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</si>
  <si>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ZB461</t>
  </si>
  <si>
    <t>Šití silkam černý 3/0 (2) bal. á 36 ks C0760307</t>
  </si>
  <si>
    <t>ZJ021</t>
  </si>
  <si>
    <t>Šití chirlac pletený fialový 3/0 bal. á 24 ks PG 0262</t>
  </si>
  <si>
    <t>ZA956</t>
  </si>
  <si>
    <t>Šití dafilon modrý 6/0 (0.7) bal. á 36 ks C0936022</t>
  </si>
  <si>
    <t>ZJ018</t>
  </si>
  <si>
    <t>Šití chirlac pletený fialový 3/0 bal. á 24 ks PG 0257</t>
  </si>
  <si>
    <t>ZD983</t>
  </si>
  <si>
    <t>Šití silkam černý 3/0 (2) bal. á 36 ks C0764248</t>
  </si>
  <si>
    <t>ZJ020</t>
  </si>
  <si>
    <t>Šití chirlac pletený fialový 4/0 bal. á 24 ks PG 0261</t>
  </si>
  <si>
    <t>ZI634</t>
  </si>
  <si>
    <t>Šití chirlac pletený fialový 5/0 bal. á 24 ks PG 0252</t>
  </si>
  <si>
    <t>ZA360</t>
  </si>
  <si>
    <t>Jehla sterican 0,5 x 25 mm oranžová 9186158</t>
  </si>
  <si>
    <t>ZA834</t>
  </si>
  <si>
    <t>Jehla injekční 0,7 x 40 mm černá 4660021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</si>
  <si>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</si>
  <si>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</si>
  <si>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</si>
  <si>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</si>
  <si>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</si>
  <si>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</si>
  <si>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ZK478</t>
  </si>
  <si>
    <t>Rukavice operační latexové s pudrem ansell medigrip plus vel. 8,5 303507(302927)</t>
  </si>
  <si>
    <t>ZK093</t>
  </si>
  <si>
    <t>Rukavice latex s p. S karton 2000 ks 8958864 - povoleno pouze pro ÚČOCH a KZL</t>
  </si>
  <si>
    <t>ZM292</t>
  </si>
  <si>
    <t>Rukavice nitril sempercare bez p. M bal. á 200 ks 30803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</si>
  <si>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</si>
  <si>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</si>
  <si>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</si>
  <si>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</si>
  <si>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</si>
  <si>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</si>
  <si>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ZB173</t>
  </si>
  <si>
    <t>Maska kyslíková s hadičkou a nosní svorkou dospělá H-103013, OS/100</t>
  </si>
  <si>
    <t>ZA031</t>
  </si>
  <si>
    <t>Vata obvazová 1000 g nest.vinutá 110710</t>
  </si>
  <si>
    <t>ZA315</t>
  </si>
  <si>
    <t>Kompresa NT 5 x 5 cm/2 ks sterilní 26501</t>
  </si>
  <si>
    <t>ZA425</t>
  </si>
  <si>
    <t>Obinadlo hydrofilní 10 cm x   5 m 13007</t>
  </si>
  <si>
    <t>ZA450</t>
  </si>
  <si>
    <t>Náplast omniplast 1,25 cm x 9,1 m 9004520</t>
  </si>
  <si>
    <t>ZA451</t>
  </si>
  <si>
    <t>Náplast omniplast 5,0 cm x 9,2 m 9004540 (900429)</t>
  </si>
  <si>
    <t>Kompresa NT 10 x 10 cm / 2 ks sterilní 26520</t>
  </si>
  <si>
    <t>ZB404</t>
  </si>
  <si>
    <t>Náplast cosmos 8 cm x 1 m 5403353</t>
  </si>
  <si>
    <t>Kompresa NT 7,5 x 7,5 cm/2 ks sterilní 26510</t>
  </si>
  <si>
    <t>ZD103</t>
  </si>
  <si>
    <t>Náplast omniplast 2,5 cm x 9,2 m 9004530</t>
  </si>
  <si>
    <t>ZI558</t>
  </si>
  <si>
    <t>Náplast curapor   7 x   5 cm 22120 ( náhrada za cosmopor )</t>
  </si>
  <si>
    <t>ZA616</t>
  </si>
  <si>
    <t>Drenáž zubní sterilní 1 x 6 cm 0360</t>
  </si>
  <si>
    <t>ZA798</t>
  </si>
  <si>
    <t>Krytí traumacel P 2g ks bal. 1 ks 80521</t>
  </si>
  <si>
    <t>ZA727</t>
  </si>
  <si>
    <t>Kontejner 30 ml sterilní 331690251750</t>
  </si>
  <si>
    <t>Kontejner 30 ml sterilní uchovávání pevných i kapalných vzorků FLME25175</t>
  </si>
  <si>
    <t>ZB780</t>
  </si>
  <si>
    <t>Kontejner 120 ml sterilní 331690250350</t>
  </si>
  <si>
    <t>ZB844</t>
  </si>
  <si>
    <t>Esmarch 60 x 1250 KVS 06125</t>
  </si>
  <si>
    <t>ZC906</t>
  </si>
  <si>
    <t>Škrtidlo se sponou pro dospělé 25 x 500 mm KVS25500</t>
  </si>
  <si>
    <t>ZM625</t>
  </si>
  <si>
    <t>Lopatka lékařská sterilizovaná dřevěná ústní bal. á 100 ks 922600</t>
  </si>
  <si>
    <t>ZE428</t>
  </si>
  <si>
    <t>Kanyla introcan safety oranžová G14 4251717-01</t>
  </si>
  <si>
    <t>ZF112</t>
  </si>
  <si>
    <t>Držák do síta - kolík d 25 x 29 mm plast JF346</t>
  </si>
  <si>
    <t>ZC020</t>
  </si>
  <si>
    <t>Film zubní AGFA 150 ks 582018</t>
  </si>
  <si>
    <t>ZC234</t>
  </si>
  <si>
    <t>Implantát D3.7 BIO/L12 0351:3</t>
  </si>
  <si>
    <t>ZC301</t>
  </si>
  <si>
    <t>Ypeen 800 g dóza 100066</t>
  </si>
  <si>
    <t>ZC313</t>
  </si>
  <si>
    <t>Repin 800 g orig. 4241110</t>
  </si>
  <si>
    <t>ZC325</t>
  </si>
  <si>
    <t>Gel Etching 4122505</t>
  </si>
  <si>
    <t>ZC360</t>
  </si>
  <si>
    <t>Premacryl liq.bezbarvý 250 ml 4342921</t>
  </si>
  <si>
    <t>ZC441</t>
  </si>
  <si>
    <t>Sádra marmodent 0208/25 á 25 kg</t>
  </si>
  <si>
    <t>ZD767</t>
  </si>
  <si>
    <t>Aquasil soft Putty01</t>
  </si>
  <si>
    <t>ZB881</t>
  </si>
  <si>
    <t>Implantát D2.9 SB/L12 02101:3</t>
  </si>
  <si>
    <t>ZD288</t>
  </si>
  <si>
    <t>Fólie Erkoflex 4 mm / 120 mm ER581240</t>
  </si>
  <si>
    <t>ZD470</t>
  </si>
  <si>
    <t>Premacryl prášek transparent 500 g 4342400</t>
  </si>
  <si>
    <t>ZF508</t>
  </si>
  <si>
    <t>Cement výplňový provizorní 40 g 5304520</t>
  </si>
  <si>
    <t>ZC193</t>
  </si>
  <si>
    <t>Poresorb-TCP 1.0 g/1.2 ml 1,0-2,0 m 41:2</t>
  </si>
  <si>
    <t>Poresorb-TCP 1.0 g/1.2 ml 1,0-2,0 mm 41:2</t>
  </si>
  <si>
    <t>ZC555</t>
  </si>
  <si>
    <t>Vosk měkký modelovací ceradent 1000 g vosku v destičkách 155 x 75 mm s tloušťkou 1,2 - 1,4 mm 4411115</t>
  </si>
  <si>
    <t>ZL146</t>
  </si>
  <si>
    <t>Membrána bio-gide 25 x 25 mm DGD460308033E</t>
  </si>
  <si>
    <t>ZE360</t>
  </si>
  <si>
    <t>Implantát BioniQ T4,0 L12 2012.12</t>
  </si>
  <si>
    <t>ZB405</t>
  </si>
  <si>
    <t>Implantát BioniQ T4,0 L10 2012.10</t>
  </si>
  <si>
    <t>ZE058</t>
  </si>
  <si>
    <t>Membrána kolegenová Parasorb Resodont 22 x 25 mm RD2502</t>
  </si>
  <si>
    <t>ZF575</t>
  </si>
  <si>
    <t>Granulát BOI-OSS spongiosa granulát 1- 2 mm á 0,5 g DGD46B307098E</t>
  </si>
  <si>
    <t>ZC471</t>
  </si>
  <si>
    <t>Spofacryl orig. 100g O 4318200</t>
  </si>
  <si>
    <t>ZM431</t>
  </si>
  <si>
    <t>Implantát BioniQ S4,0/L12 2009.12</t>
  </si>
  <si>
    <t>ZC486</t>
  </si>
  <si>
    <t>Kavitan plus (barva A2) 1001A2</t>
  </si>
  <si>
    <t>ZM912</t>
  </si>
  <si>
    <t>Implantát BioniQ S4,0/L8 2009.08</t>
  </si>
  <si>
    <t>ZF854</t>
  </si>
  <si>
    <t>Implantát SuperLine 6,0 x 12 mm FX 60 12 SW</t>
  </si>
  <si>
    <t>ZC379</t>
  </si>
  <si>
    <t>Aquasil Ultra LV Regular 4 x 50 ml DT678779</t>
  </si>
  <si>
    <t>ZG191</t>
  </si>
  <si>
    <t>Stomaflex putty 1300g/solid/ 4215110</t>
  </si>
  <si>
    <t>ZJ591</t>
  </si>
  <si>
    <t>Implantát SuperLine FX 40 12 SW</t>
  </si>
  <si>
    <t>ZJ571</t>
  </si>
  <si>
    <t>Implantát SuperLine FX 60 10 SW</t>
  </si>
  <si>
    <t>ZE584</t>
  </si>
  <si>
    <t>Aquasil ultra XLV/regular set 678781</t>
  </si>
  <si>
    <t>ZC326</t>
  </si>
  <si>
    <t>Kartáček na kořen.nástroje 14360NI</t>
  </si>
  <si>
    <t>ZF848</t>
  </si>
  <si>
    <t>Implantát SuperLine 4,5 x 12 mm FX 45 12 SW</t>
  </si>
  <si>
    <t>ZN095</t>
  </si>
  <si>
    <t>Implantát BioniQ S4,0/L10 2009.10</t>
  </si>
  <si>
    <t>ZJ352</t>
  </si>
  <si>
    <t>Implantát SuperLine FX 50 10 SW</t>
  </si>
  <si>
    <t>ZM343</t>
  </si>
  <si>
    <t>Implantát BioniQ S3,5/L12 2006.12</t>
  </si>
  <si>
    <t>ZB518</t>
  </si>
  <si>
    <t>Membrána kolegenová Parasorb Resodont forte 64 x 25 mm RDF0703</t>
  </si>
  <si>
    <t>ZA934</t>
  </si>
  <si>
    <t>Granulát BOI-OSS 0,25-1 mm 0,5 g DGD460306107E</t>
  </si>
  <si>
    <t>ZA222</t>
  </si>
  <si>
    <t>Membrána bio-gide 30 x 40 mm DGD460308034</t>
  </si>
  <si>
    <t>ZE697</t>
  </si>
  <si>
    <t>Sada leštící enhance finishing kalíšky DT624055X</t>
  </si>
  <si>
    <t>ZE699</t>
  </si>
  <si>
    <t>Sada leštící enhance finishing disky DT624045X</t>
  </si>
  <si>
    <t>ZJ353</t>
  </si>
  <si>
    <t>Šroub krycí CS36</t>
  </si>
  <si>
    <t>ZE698</t>
  </si>
  <si>
    <t>Sada leštící enhance finishing špičky DT624065X</t>
  </si>
  <si>
    <t>ZN096</t>
  </si>
  <si>
    <t>Implantát SuperLine FX 60 08 SW</t>
  </si>
  <si>
    <t>ZA144</t>
  </si>
  <si>
    <t>Aquasil soft putty DT60578320</t>
  </si>
  <si>
    <t>ZE586</t>
  </si>
  <si>
    <t>Ketac cem easymix 56900</t>
  </si>
  <si>
    <t>ZF681</t>
  </si>
  <si>
    <t>TESSEX šelakové bazál. desky 1 sada 12 ks (8 horních a 4 dolní desky) IN0710</t>
  </si>
  <si>
    <t>ZN319</t>
  </si>
  <si>
    <t>Implantát BioniQ T5,0 L12 2020.12</t>
  </si>
  <si>
    <t>ZB653</t>
  </si>
  <si>
    <t>Drát vázací měkký 0,4 mm á 10 m 34520-04</t>
  </si>
  <si>
    <t>ZB676</t>
  </si>
  <si>
    <t>Drát vázací měkký 0,5 mm á 10 m 34520-05</t>
  </si>
  <si>
    <t>ZE410</t>
  </si>
  <si>
    <t>Implantát BioniQ T5,0 L10 2020.10</t>
  </si>
  <si>
    <t>ZF280</t>
  </si>
  <si>
    <t>Molloplast B 45 g 882033</t>
  </si>
  <si>
    <t>ZN424</t>
  </si>
  <si>
    <t>Implantát šroubový I.CON pr. 3,5 mm, délka 12 mm 3812 I.CON</t>
  </si>
  <si>
    <t>ZM628</t>
  </si>
  <si>
    <t>Implantát BioniQ S3,5/L10 2006.10</t>
  </si>
  <si>
    <t>ZM629</t>
  </si>
  <si>
    <t>Implantát BioniQ T4,0/L8   2012.08</t>
  </si>
  <si>
    <t>ZM752</t>
  </si>
  <si>
    <t>Implantát BioniQ BIO T5,0/L08 2020.08</t>
  </si>
  <si>
    <t>ZJ019</t>
  </si>
  <si>
    <t>Šití chirlac pletený fialový 2/0 bal. á 24 ks PG 0260</t>
  </si>
  <si>
    <t>ZK098</t>
  </si>
  <si>
    <t>Rukavice latex s p. L karton 2000 ks 8951473 - povoleno pouze pro ÚČOCH a KZL</t>
  </si>
  <si>
    <t>ZM291</t>
  </si>
  <si>
    <t>Rukavice nitril sempercare bez p. S bal. á 200 ks 30802</t>
  </si>
  <si>
    <t>ZA640</t>
  </si>
  <si>
    <t>Krytí traumacel taf light 7,5 x 5 cm bal. á 10 ks V0081947</t>
  </si>
  <si>
    <t>ZA613</t>
  </si>
  <si>
    <t>Drenáž ústní sterilní 1 x 8 cm 0368 - již se nevyrábí</t>
  </si>
  <si>
    <t>ZA533</t>
  </si>
  <si>
    <t>Váleček zubní Celluron č.2 á 600 ks 4301821</t>
  </si>
  <si>
    <t>ZF598</t>
  </si>
  <si>
    <t>Krytí hypro-sorb Z bal. á 10 ks 009</t>
  </si>
  <si>
    <t>ZL683</t>
  </si>
  <si>
    <t>Drenáž zubní sterilní s pevným okrajem 1 x 8 cm 0358</t>
  </si>
  <si>
    <t>ZC307</t>
  </si>
  <si>
    <t>Adhesor orig. 80 g N-2 prášek 55 g tekutina N-2</t>
  </si>
  <si>
    <t>ZC373</t>
  </si>
  <si>
    <t>Sprej cognoscin orig. 120 g 1IX1140</t>
  </si>
  <si>
    <t>ZC456</t>
  </si>
  <si>
    <t>Savka UH 709, á 100 ks, 00709</t>
  </si>
  <si>
    <t>ZD933</t>
  </si>
  <si>
    <t>Listerine 1,0 l 450669</t>
  </si>
  <si>
    <t>ZL577</t>
  </si>
  <si>
    <t>Sprej Kavo 4119640KA</t>
  </si>
  <si>
    <t>ZI098</t>
  </si>
  <si>
    <t>Protahováček H-File 073025030</t>
  </si>
  <si>
    <t>ZC408</t>
  </si>
  <si>
    <t>Protahováček Hedstrém 073025020</t>
  </si>
  <si>
    <t>ZC328</t>
  </si>
  <si>
    <t>Calxyd ve stříkačce 2 x 3,5 g 4142120</t>
  </si>
  <si>
    <t>ZF935</t>
  </si>
  <si>
    <t>Pronikač 053025015</t>
  </si>
  <si>
    <t>ZE587</t>
  </si>
  <si>
    <t>Relyx temp NE 56660</t>
  </si>
  <si>
    <t>ZC476</t>
  </si>
  <si>
    <t>Sprej Kavo 500 ml 4620402A</t>
  </si>
  <si>
    <t>ZE643</t>
  </si>
  <si>
    <t>Stomaflex gel catalyst pastový 60 g 100059</t>
  </si>
  <si>
    <t>ZB638</t>
  </si>
  <si>
    <t>Protahováček Hedstrém 073025010</t>
  </si>
  <si>
    <t>ZI095</t>
  </si>
  <si>
    <t>Pronikač k-reamers 053025010</t>
  </si>
  <si>
    <t>ZL576</t>
  </si>
  <si>
    <t>Filtek Ultimate Flowable A3 nanokompozitní materiál 9025773</t>
  </si>
  <si>
    <t>ZL942</t>
  </si>
  <si>
    <t>Filtek Ultimate A3-D nanokompozitní materiál 9025140</t>
  </si>
  <si>
    <t>ZL469</t>
  </si>
  <si>
    <t>Filtek Ultimate A2-B nanokompozitní materiál 9025146</t>
  </si>
  <si>
    <t>ZC928</t>
  </si>
  <si>
    <t>Protahováček Hedstrém 073025015</t>
  </si>
  <si>
    <t>ZL470</t>
  </si>
  <si>
    <t>Filtek Ultimate A3-B nanokompozitní materiál 9025147</t>
  </si>
  <si>
    <t>ZI170</t>
  </si>
  <si>
    <t>Kulička HM141F031104</t>
  </si>
  <si>
    <t>ZL578</t>
  </si>
  <si>
    <t>Stomaflex katalyst gel 60g 4215330</t>
  </si>
  <si>
    <t>ZC723</t>
  </si>
  <si>
    <t>Spofacryl orig. 100g 1312</t>
  </si>
  <si>
    <t>ZE700</t>
  </si>
  <si>
    <t>Nit zubní vosk M+W 15 m 0000877</t>
  </si>
  <si>
    <t>ZF780</t>
  </si>
  <si>
    <t>Vrtáček diamantový 809RG012314</t>
  </si>
  <si>
    <t>ZJ157</t>
  </si>
  <si>
    <t>Vrtáček diamantový 835H012314</t>
  </si>
  <si>
    <t>ZJ158</t>
  </si>
  <si>
    <t>Vrtáček diamantový 835H014314</t>
  </si>
  <si>
    <t>ZB134</t>
  </si>
  <si>
    <t>Šití dafilon modrý 3/0 (2) bal. á 36 ks C0932213</t>
  </si>
  <si>
    <t>ZB978</t>
  </si>
  <si>
    <t>Šití dafilon modrý 5/0 (1) bal. á 36 ks C0932124</t>
  </si>
  <si>
    <t>ZB979</t>
  </si>
  <si>
    <t>Šití dafilon modrý 4/0 (1.5) bal. á 36 ks C0932205</t>
  </si>
  <si>
    <t>ZD736</t>
  </si>
  <si>
    <t>Šití silkam černý 4/0 (1.5) bal. á 36 ks C0760293</t>
  </si>
  <si>
    <t>ZF699</t>
  </si>
  <si>
    <t>Šití premicron zelený 3/0 (2.5) bal. á 12 ks G0120060</t>
  </si>
  <si>
    <t>ZG849</t>
  </si>
  <si>
    <t>Šití premicron zelený 2/0 (3) bal. á 12 ks G0120061</t>
  </si>
  <si>
    <t>ZA911</t>
  </si>
  <si>
    <t>Šití dafilon modrý 2/0 (3) bal. á 36 ks C0932477</t>
  </si>
  <si>
    <t>ZD982</t>
  </si>
  <si>
    <t>Šití silkam černý 4/0 (1.5) bal. á 36 ks C0764825</t>
  </si>
  <si>
    <t>ZK094</t>
  </si>
  <si>
    <t>Rukavice latex s p. M karton 2000 ks 8955565 - povoleno pouze pro ÚČOCH a KZL</t>
  </si>
  <si>
    <t>ZE074</t>
  </si>
  <si>
    <t>Tampon sterilní stáčený 9 x 9 cm / 5 ks 0435</t>
  </si>
  <si>
    <t>ZL664</t>
  </si>
  <si>
    <t>Krytí mastný tyl pharmatull 10 x 20 cm bal. á 10 ks P-Tull1020</t>
  </si>
  <si>
    <t>ZA632</t>
  </si>
  <si>
    <t>Gáza skládaná nesterilní 15 x 30 cm 8vrstev bal. á 50 ks 11006+</t>
  </si>
  <si>
    <t>ZE369</t>
  </si>
  <si>
    <t>Tampon sterilní stáčený 9 x 9 cm s RTG nití bal. á 5 ks 28000</t>
  </si>
  <si>
    <t>ZN547</t>
  </si>
  <si>
    <t>Rouška břišní NT Special s RTG vláknem sterilní 10 x 60 cm 130g/m2 bal. á 40 ks 187605</t>
  </si>
  <si>
    <t>ZA690</t>
  </si>
  <si>
    <t>Čepelka skalpelová 10 BB510</t>
  </si>
  <si>
    <t>ZB102</t>
  </si>
  <si>
    <t>Láhev k odsávačce flovac 1l hadice 1,8 m á 45 ks 000-036-020</t>
  </si>
  <si>
    <t>ZD492</t>
  </si>
  <si>
    <t>Svěrka držáku flovac-plast 100 11-5122 (230-500)</t>
  </si>
  <si>
    <t>ZG916</t>
  </si>
  <si>
    <t>Elektroda neutrální bipolární pro dospělé á 100 ks 2510</t>
  </si>
  <si>
    <t>ZB631</t>
  </si>
  <si>
    <t>Fólie PDS Plates 30 x 40 x 0,25 mm, bal. á 3 ks, ZX3</t>
  </si>
  <si>
    <t>ZB747</t>
  </si>
  <si>
    <t>Souprava odsávací orthopedic 07.049.08.620</t>
  </si>
  <si>
    <t>ZL886</t>
  </si>
  <si>
    <t>Rukojeť aktivní resterizovatelná kabel 3 m MBR-600</t>
  </si>
  <si>
    <t>ZH760</t>
  </si>
  <si>
    <t>Popisovač chirurgický na kůži + sterilní pravítko fialová barva RQ-01</t>
  </si>
  <si>
    <t>ZC635</t>
  </si>
  <si>
    <t>Koncovka OT7 k přístroji Piezosurgery MEC03370007</t>
  </si>
  <si>
    <t>ZB869</t>
  </si>
  <si>
    <t>Vak k odsávačce monokit jednoraz.na sekret bal. á 50 ks 000-035-020</t>
  </si>
  <si>
    <t>ZC851</t>
  </si>
  <si>
    <t>Fréza křížová břit HM161RX0181045F</t>
  </si>
  <si>
    <t>ZN223</t>
  </si>
  <si>
    <t>Pinzeta zaváděcí Acland pro 14 až 36 mm délka 145 mm 41 731-15</t>
  </si>
  <si>
    <t>ZN224</t>
  </si>
  <si>
    <t>Svorka jednoduchá 17 mm arterie starý tvar pár 41 722-17</t>
  </si>
  <si>
    <t>ZN225</t>
  </si>
  <si>
    <t>Svorka jednoduchá 17 mm vena starý tvar pár 41 723-17</t>
  </si>
  <si>
    <t>ZN226</t>
  </si>
  <si>
    <t>Svorka dvojitá 17 mm arterie starý tvar 41 724-17</t>
  </si>
  <si>
    <t>ZN227</t>
  </si>
  <si>
    <t>Svorka dvojitá 17 mm vena starý tvar 41 724-17</t>
  </si>
  <si>
    <t>ZI550</t>
  </si>
  <si>
    <t>Dlaha mini L pravá dlouhá 4 otv./0,8 mm 20-LR-124M</t>
  </si>
  <si>
    <t>ZG438</t>
  </si>
  <si>
    <t>Dlaha mini orbitální 9 otv. 20-CD-009</t>
  </si>
  <si>
    <t>ZF628</t>
  </si>
  <si>
    <t>Dlaha mini L levá dlouhá 4 otv./0,8 mm 20-LL-124M</t>
  </si>
  <si>
    <t>ZD715</t>
  </si>
  <si>
    <t>Šroub mini 2,0 x 6 mm 20-MN-006</t>
  </si>
  <si>
    <t>ZD776</t>
  </si>
  <si>
    <t>Dlaha mini přímá 18 otv./1,0 mm 20-ST-018R</t>
  </si>
  <si>
    <t>Dlaha mini přímá 18 otv./1,0 mm široká 20-ST-018R</t>
  </si>
  <si>
    <t>ZD777</t>
  </si>
  <si>
    <t>Šroub mini 2,0 x 8 mm 20-MN-008</t>
  </si>
  <si>
    <t>ZD845</t>
  </si>
  <si>
    <t>Dlaha mini přímá dlouhá 4 otv./1,0 mm 20-ST-104-E</t>
  </si>
  <si>
    <t>Dlaha mini přímá dlouhá 4 otv./1,0 mm GR.4, široká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</si>
  <si>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</si>
  <si>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</si>
  <si>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</si>
  <si>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</si>
  <si>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</si>
  <si>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</si>
  <si>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</si>
  <si>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otv./0,8 mm 20-ST-018M</t>
  </si>
  <si>
    <t>ZK327</t>
  </si>
  <si>
    <t>Šroub maxi 2,4 x 14 mm 24-MX-014</t>
  </si>
  <si>
    <t>ZK421</t>
  </si>
  <si>
    <t>Šroub maxi 2,4 x 12 mm 24-MX-012</t>
  </si>
  <si>
    <t>ZC003</t>
  </si>
  <si>
    <t>Rozřezávač korunek a můstků  HM31C012314</t>
  </si>
  <si>
    <t>ZF615</t>
  </si>
  <si>
    <t>Pronikač Hedstrém 053025008B</t>
  </si>
  <si>
    <t>ZE355</t>
  </si>
  <si>
    <t>Dlaha mini L levá dlouhá 4 otv./1,0 mm 20-LL-104R</t>
  </si>
  <si>
    <t>Dlaha mini L levá dlouhá 4 otv./1,0 mm 90° 20-LL-104R</t>
  </si>
  <si>
    <t>ZD846</t>
  </si>
  <si>
    <t>Dlaha mini přímá dlouhá 4 otv./1,0 mm 20-ST-104</t>
  </si>
  <si>
    <t>ZH756</t>
  </si>
  <si>
    <t>Šroub mini 2,3 x 6 mm 23-MN-006</t>
  </si>
  <si>
    <t>ZK829</t>
  </si>
  <si>
    <t>Šroub matrix MANDIBLE LOCK pr. 2.4 x 10 mm samořezný 04.503.640.01C</t>
  </si>
  <si>
    <t>ZM820</t>
  </si>
  <si>
    <t>Dlaha orbitální stříbrná 16-OR-F10-002</t>
  </si>
  <si>
    <t>ZC409</t>
  </si>
  <si>
    <t>Protahováček Hedstrém 073025025</t>
  </si>
  <si>
    <t>ZM963</t>
  </si>
  <si>
    <t>Dlaha matrix mandibulární MANDIBLE rovná 6 otvorů tloušťka 2.0 mm 04.503.728</t>
  </si>
  <si>
    <t>ZI234</t>
  </si>
  <si>
    <t>Dlaha micro síťová (100 x 74 mm) 12-ME-003</t>
  </si>
  <si>
    <t>ZJ351</t>
  </si>
  <si>
    <t>Protahováček H-File 073025050</t>
  </si>
  <si>
    <t>ZK828</t>
  </si>
  <si>
    <t>Šroub matrix MANDIBLE LOCK pr. 2.4 x   8 mm samořezný 04.503.638.01C</t>
  </si>
  <si>
    <t>ZM962</t>
  </si>
  <si>
    <t>Dlaha matrix mandibulární MANDIBLE tvaru půlměsíce střední část široká 2 + 2otv. tloušťkla 2,0 mm 04.503.726</t>
  </si>
  <si>
    <t>ZH759</t>
  </si>
  <si>
    <t>Šroub maxi 2,7 x 8 mm 27-MX-008</t>
  </si>
  <si>
    <t>ZK419</t>
  </si>
  <si>
    <t>Dlaha maxi rekonstrukční levá 15 otv. 24-AL-015</t>
  </si>
  <si>
    <t>ZK420</t>
  </si>
  <si>
    <t>Šroub maxi 2,4 x 10 mm 24-MX-010</t>
  </si>
  <si>
    <t>ZD714</t>
  </si>
  <si>
    <t>Dlaha mini přímá 16 otv./1,0 mm 20-ST-016</t>
  </si>
  <si>
    <t>ZD773</t>
  </si>
  <si>
    <t>Šroub micro 1,2 x  4 mm 12-MC-004</t>
  </si>
  <si>
    <t>ZC267</t>
  </si>
  <si>
    <t>Dlaha mini L pravá dlouhá 4 otv./1,0 mm 20-LR-104R</t>
  </si>
  <si>
    <t>ZI323</t>
  </si>
  <si>
    <t>Šroub maxi 2,4 x 8 mm 24-MX-008</t>
  </si>
  <si>
    <t>ZI324</t>
  </si>
  <si>
    <t>Dlaha maxi rekonstrukční pravá 15 otv. 24-AR-015</t>
  </si>
  <si>
    <t>ZC389</t>
  </si>
  <si>
    <t>Kulička HM141F0351043F</t>
  </si>
  <si>
    <t>ZB363</t>
  </si>
  <si>
    <t>Dlaha mini přímá 4 otv./1,0 mm 20-ST-004</t>
  </si>
  <si>
    <t>ZN355</t>
  </si>
  <si>
    <t>Implantát Maxilofaciální Šroub Matrix Ø 1.85 mm samořezný délka 5 mm slitina titanu (TAN) bal. po 1 kusu v klipu 04.511.205.01C</t>
  </si>
  <si>
    <t>ZN356</t>
  </si>
  <si>
    <t>Implantát Maxilofaciální Šroub Matrix Ø 1.85 mm samořezný délka 10 mm slitina titanu (TAN) bal. po 1 kusu v klipu 04.511.210.01C</t>
  </si>
  <si>
    <t>ZN357</t>
  </si>
  <si>
    <t>Implantát Maxilofaciální Šroub Matrix Ø 1.85 mm samořezný délka 12 mm slitina titanu (TAN) bal. po 1 kusu v klipu 04.511.212.01C</t>
  </si>
  <si>
    <t>ZN358</t>
  </si>
  <si>
    <t>Implantát Maxilofaciální Šroub Matrix Ø 1.85 mm samořezný délka 14 mm slitina titanu (TAN) bal. po 1 kusu v klipu 04.511.214.01C</t>
  </si>
  <si>
    <t>ZN359</t>
  </si>
  <si>
    <t>Implantát Maxilofaciální Šroub Matrix Ø 2.1 mm samořezný délka 6 mm slitina titanu (TAN) balení po 1 kusu v klipu 04.511.236.01C</t>
  </si>
  <si>
    <t>ZN360</t>
  </si>
  <si>
    <t>Implantát Maxilofaciální Dlaha L Matrix střední 3+3 otvory oboustranná tloušťka 0.7 mm titan 04.511.325</t>
  </si>
  <si>
    <t>ZN361</t>
  </si>
  <si>
    <t>Implantát Maxilofaciální Dlaha anatomická tvaru L Matrix krátká 3+3 otvory oboustranná tloušťka 0.7 mm titan 04.511.344</t>
  </si>
  <si>
    <t>ZN362</t>
  </si>
  <si>
    <t>Implantát Maxilofaciální Dlaha anatomická tvaru L Matrix střední 3+3 otvory oboustranná tloušťka 0.7 mm titan 04.511.345</t>
  </si>
  <si>
    <t>ZN363</t>
  </si>
  <si>
    <t>Implantát Maxilofaciální Dlaha Matrix pro sagitální rozdělení rovná s můstkem 8 mm 4 otvory tloušťka 1.0 mm titan 04.511.422</t>
  </si>
  <si>
    <t>ZN364</t>
  </si>
  <si>
    <t>Implantát Maxilofaciální Šroub MatrixMIDFACE Ø 1.5 mm samovrtný délka 5 mm slitina titanu (TAN) bal. po 1 kusu v klipu 04.503.225.01C</t>
  </si>
  <si>
    <t>ZN365</t>
  </si>
  <si>
    <t>Implantát Maxilofaciální Šroub MatrixMIDFACE Ø 1.5 mm samovrtný délka 6 mm slitina titanu (TAN) bal. po 1 kusu v klipu 04.503.226.01C</t>
  </si>
  <si>
    <t>ZH757</t>
  </si>
  <si>
    <t>Šroub mini 2,3 x 8 mm 23-MN-008</t>
  </si>
  <si>
    <t>ZL889</t>
  </si>
  <si>
    <t>Dlaha maxi rekonstrukční přímá 25 otv. 24-RS-025</t>
  </si>
  <si>
    <t>ZB183</t>
  </si>
  <si>
    <t>Šití vicryl un 2-0 bal. á 24 ks W9532T</t>
  </si>
  <si>
    <t>ZB443</t>
  </si>
  <si>
    <t>Šití silkam černý 4/0 (1.5) bal. á 36 ks C0760137</t>
  </si>
  <si>
    <t>ZB444</t>
  </si>
  <si>
    <t>Šití silkam černý 4/0 (1.5) bal. á 36 ks C0761290</t>
  </si>
  <si>
    <t>ZG140</t>
  </si>
  <si>
    <t>Šití silkam černý 2/0 (3) bal. á 36 ks C0760420</t>
  </si>
  <si>
    <t>ZC305</t>
  </si>
  <si>
    <t>Jehla injekční 0,4 x 20 mm šedá 4657705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</si>
  <si>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</si>
  <si>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</si>
  <si>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</si>
  <si>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</si>
  <si>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</si>
  <si>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</si>
  <si>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</si>
  <si>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</si>
  <si>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</si>
  <si>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</si>
  <si>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303506(303366)</t>
  </si>
  <si>
    <t>Rukavice operační latexové s pudrem ansell medigrip plus vel. 8,0 303506EU (303366)</t>
  </si>
  <si>
    <t>Rukavice operační latexové s pudrem ansell medigrip plus vel. 8,5 303507EU (302927)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</si>
  <si>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</si>
  <si>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</si>
  <si>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</si>
  <si>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</si>
  <si>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</si>
  <si>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</si>
  <si>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</si>
  <si>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</si>
  <si>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</si>
  <si>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</si>
  <si>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</si>
  <si>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</si>
  <si>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</si>
  <si>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</si>
  <si>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</si>
  <si>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</si>
  <si>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</si>
  <si>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</si>
  <si>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50115010</t>
  </si>
  <si>
    <t>504 SZM rentgenový (112 02 010)</t>
  </si>
  <si>
    <t>50115090</t>
  </si>
  <si>
    <t>509 SZM zubolékařský (112 02 110)</t>
  </si>
  <si>
    <t>50115004</t>
  </si>
  <si>
    <t>506 SZM umělé tělní náhrady kovové (112 02 030)</t>
  </si>
  <si>
    <t>Spotřeba zdravotnického materiálu - orientační přehled</t>
  </si>
  <si>
    <t>ON Data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</si>
  <si>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</si>
  <si>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</si>
  <si>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</si>
  <si>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</si>
  <si>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</si>
  <si>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</si>
  <si>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</si>
  <si>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2525</t>
  </si>
  <si>
    <t>Ambulantní péče znamená, že pacient v den poskytnutí zdravotní péče není hospitalizován ve FNOL</t>
  </si>
  <si>
    <t>beze jména</t>
  </si>
  <si>
    <t>Foukalová Kamila</t>
  </si>
  <si>
    <t>Hanuliak Jan</t>
  </si>
  <si>
    <t>Harvan Luboš</t>
  </si>
  <si>
    <t>Pokorný Zdeněk</t>
  </si>
  <si>
    <t>Schneiderová Michaela</t>
  </si>
  <si>
    <t>Zdravotní výkony vykázané na pracovišti v rámci ambulantní péče dle lékařů *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</si>
  <si>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</si>
  <si>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</si>
  <si>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</si>
  <si>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</si>
  <si>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</si>
  <si>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</si>
  <si>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</si>
  <si>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>0081042</t>
  </si>
  <si>
    <t>0081052</t>
  </si>
  <si>
    <t>0081062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</si>
  <si>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</si>
  <si>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</si>
  <si>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</si>
  <si>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</si>
  <si>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</si>
  <si>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</si>
  <si>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</si>
  <si>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</si>
  <si>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0082201</t>
  </si>
  <si>
    <t>0082211</t>
  </si>
  <si>
    <t>0082213</t>
  </si>
  <si>
    <t>0082301</t>
  </si>
  <si>
    <t>0082311</t>
  </si>
  <si>
    <t>0082331</t>
  </si>
  <si>
    <t>0083003</t>
  </si>
  <si>
    <t>0084021</t>
  </si>
  <si>
    <t>0084031</t>
  </si>
  <si>
    <t>0081211</t>
  </si>
  <si>
    <t>0084001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</si>
  <si>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</si>
  <si>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</si>
  <si>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</si>
  <si>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</si>
  <si>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</si>
  <si>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</si>
  <si>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</si>
  <si>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</si>
  <si>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</si>
  <si>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</si>
  <si>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</si>
  <si>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</si>
  <si>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</si>
  <si>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</si>
  <si>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00940</t>
  </si>
  <si>
    <t>KOMPLEXNÍ VYŠETŘENÍ A NÁVRH LÉČBY ONEMOCNĚNÍ ÚSTNÍ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</si>
  <si>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</si>
  <si>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</si>
  <si>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</si>
  <si>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</si>
  <si>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</si>
  <si>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</si>
  <si>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</si>
  <si>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</si>
  <si>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</si>
  <si>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</si>
  <si>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</si>
  <si>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</si>
  <si>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</si>
  <si>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</si>
  <si>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</si>
  <si>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</si>
  <si>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</si>
  <si>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</si>
  <si>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</si>
  <si>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</si>
  <si>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</si>
  <si>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</si>
  <si>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</si>
  <si>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</si>
  <si>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</si>
  <si>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</si>
  <si>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</si>
  <si>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</si>
  <si>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</si>
  <si>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</si>
  <si>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</si>
  <si>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</si>
  <si>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</si>
  <si>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</si>
  <si>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</si>
  <si>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</si>
  <si>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</si>
  <si>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</si>
  <si>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</si>
  <si>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</si>
  <si>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</si>
  <si>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</si>
  <si>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</si>
  <si>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</si>
  <si>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</si>
  <si>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</si>
  <si>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</si>
  <si>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</si>
  <si>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</si>
  <si>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</si>
  <si>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</si>
  <si>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</si>
  <si>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</si>
  <si>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</si>
  <si>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</si>
  <si>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</si>
  <si>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</si>
  <si>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00967</t>
  </si>
  <si>
    <t>SIGNÁLNÍ KÓD - INFORMACE O VYDÁNÍ ROZHODNUTÍ  O UK</t>
  </si>
  <si>
    <t>00912</t>
  </si>
  <si>
    <t>NÁPLŇ SLINNÉ ŽLÁZY KONTRASTNÍ LÁTKOU</t>
  </si>
  <si>
    <t>00903</t>
  </si>
  <si>
    <t>VYŽÁDANÉ VYŠETŘENí ODBORNÍKEM NEBO SPECIALISTOU</t>
  </si>
  <si>
    <t>00904</t>
  </si>
  <si>
    <t>STOMATOLOGICKÉ VYŠETŘENÍ REGISTROVANÉHO POJIŠTĚNCE</t>
  </si>
  <si>
    <t>00965</t>
  </si>
  <si>
    <t>ČAS STOMATOLOGA STRÁVENÝ DOPRAVOU ZA IMOBILNÍM POJ</t>
  </si>
  <si>
    <t>00920</t>
  </si>
  <si>
    <t>OŠETŘENÍ ZUBNÍHO KAZU - STÁLÝ ZUB - FOTOKOMPOZITNÍ</t>
  </si>
  <si>
    <t>00953</t>
  </si>
  <si>
    <t>CHIRURGICKÉ OŠETŘOVÁNÍ RETENCE ZUBŮ</t>
  </si>
  <si>
    <t>00933</t>
  </si>
  <si>
    <t>CHIRURGICKÁ LÉČBA ONEMOCNĚNÍ PARODONTU MALÉHO ROZS</t>
  </si>
  <si>
    <t>00947</t>
  </si>
  <si>
    <t>PÉČE O REGISTROVANÉHO POJIŠTĚNCE NAD 18 LET VĚKU I</t>
  </si>
  <si>
    <t>019</t>
  </si>
  <si>
    <t>605</t>
  </si>
  <si>
    <t>1</t>
  </si>
  <si>
    <t>0002439</t>
  </si>
  <si>
    <t>MARCAINE 0,5%</t>
  </si>
  <si>
    <t>0090044</t>
  </si>
  <si>
    <t>0093109</t>
  </si>
  <si>
    <t>04410</t>
  </si>
  <si>
    <t>INJEKČNÍ  ANESTESIE</t>
  </si>
  <si>
    <t>04740</t>
  </si>
  <si>
    <t>ODSTRANĚNÍ SEKVESTRU</t>
  </si>
  <si>
    <t>04800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</si>
  <si>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</si>
  <si>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</si>
  <si>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</si>
  <si>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</si>
  <si>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</si>
  <si>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</si>
  <si>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</si>
  <si>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</si>
  <si>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</si>
  <si>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</si>
  <si>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</si>
  <si>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</si>
  <si>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</si>
  <si>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</si>
  <si>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</si>
  <si>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</si>
  <si>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</si>
  <si>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</si>
  <si>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</si>
  <si>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</si>
  <si>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</si>
  <si>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</si>
  <si>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</si>
  <si>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</si>
  <si>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</si>
  <si>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</si>
  <si>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65215</t>
  </si>
  <si>
    <t>DENTÁLNÍ DRÁTĚNÁ DLAHA Z VOLNÉ RUKY - JEDNA ČELIST</t>
  </si>
  <si>
    <t>65217</t>
  </si>
  <si>
    <t>PROVIZORNÍ OŠETŘENÍ ZLOMENINY ČELISTI DRÁTĚNÝMI VA</t>
  </si>
  <si>
    <t>0072972</t>
  </si>
  <si>
    <t>61149</t>
  </si>
  <si>
    <t xml:space="preserve">UZAVŘENÍ DEFEKTU  KOŽNÍM LALOKEM MÍSTNÍM OD 10 DO </t>
  </si>
  <si>
    <t>Zdravotní výkony + ZUM + ZULP vykázané na pracovišti v rámci ambulantní péče - orientační přehled</t>
  </si>
  <si>
    <t>10 - Dětská klinika</t>
  </si>
  <si>
    <t>11 - Ortopedická klinika</t>
  </si>
  <si>
    <t>10</t>
  </si>
  <si>
    <t>04801</t>
  </si>
  <si>
    <t>ZEVNÍ INCISE</t>
  </si>
  <si>
    <t>11</t>
  </si>
  <si>
    <t>5F1</t>
  </si>
  <si>
    <t>GASTROTOMIE, DUODENOTOMIE NEBO JEDNODUCHÁ PYLOROPL</t>
  </si>
  <si>
    <t>51394</t>
  </si>
  <si>
    <t>UZÁVĚR STĚNY BŘIŠNÍ PO EVISCERACI</t>
  </si>
  <si>
    <t>04750</t>
  </si>
  <si>
    <t>PRIMÁRNÍ UZÁVĚR OROANTRÁLNÍ KOMUNIKACE</t>
  </si>
  <si>
    <t>6F1</t>
  </si>
  <si>
    <t>61175</t>
  </si>
  <si>
    <t>VOLNÝ PŘENOS VASKULARIZOVANÉ KOSTI, PŘENOS PRSTU Z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</si>
  <si>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</si>
  <si>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</si>
  <si>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</si>
  <si>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</si>
  <si>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</si>
  <si>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</si>
  <si>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0003708</t>
  </si>
  <si>
    <t>ZYVOXID 2 MG/ML INFUZNÍ ROZTOK</t>
  </si>
  <si>
    <t>0003952</t>
  </si>
  <si>
    <t>0008807</t>
  </si>
  <si>
    <t>0008808</t>
  </si>
  <si>
    <t>0011785</t>
  </si>
  <si>
    <t>AMIKIN 1 G</t>
  </si>
  <si>
    <t>0016600</t>
  </si>
  <si>
    <t>0020605</t>
  </si>
  <si>
    <t>0025746</t>
  </si>
  <si>
    <t>INVANZ 1 G</t>
  </si>
  <si>
    <t>0026902</t>
  </si>
  <si>
    <t>0053922</t>
  </si>
  <si>
    <t>CIPHIN PRO INFUSIONE 200 MG/100 ML</t>
  </si>
  <si>
    <t>0065989</t>
  </si>
  <si>
    <t>MYCOMAX INF</t>
  </si>
  <si>
    <t>0076353</t>
  </si>
  <si>
    <t>FORTUM 1 G</t>
  </si>
  <si>
    <t>0076360</t>
  </si>
  <si>
    <t>ZINACEF 1,5 G</t>
  </si>
  <si>
    <t>0083417</t>
  </si>
  <si>
    <t>MERONEM 1 G</t>
  </si>
  <si>
    <t>0087239</t>
  </si>
  <si>
    <t>FANHDI 50 I.U./ML</t>
  </si>
  <si>
    <t>0087240</t>
  </si>
  <si>
    <t>FANHDI 100 I.U./ML</t>
  </si>
  <si>
    <t>0089028</t>
  </si>
  <si>
    <t>IMMUNATE STIM PLUS 500</t>
  </si>
  <si>
    <t>0089029</t>
  </si>
  <si>
    <t>IMMUNATE STIM PLUS 1000</t>
  </si>
  <si>
    <t>0090099</t>
  </si>
  <si>
    <t>FACTOR VII BAXTER 600 IU</t>
  </si>
  <si>
    <t>0096414</t>
  </si>
  <si>
    <t>0097000</t>
  </si>
  <si>
    <t>IMMUNINE BAXTER 600 IU</t>
  </si>
  <si>
    <t>0129767</t>
  </si>
  <si>
    <t>IMIPENEM/CILASTATIN KABI 500 MG/500 MG</t>
  </si>
  <si>
    <t>0131656</t>
  </si>
  <si>
    <t>0137499</t>
  </si>
  <si>
    <t>0142077</t>
  </si>
  <si>
    <t>0151458</t>
  </si>
  <si>
    <t>0162187</t>
  </si>
  <si>
    <t>0164247</t>
  </si>
  <si>
    <t>CEFTAZIDIM STRAGEN 2 G</t>
  </si>
  <si>
    <t>0164350</t>
  </si>
  <si>
    <t>TAZOCIN 4 G/0,5 G</t>
  </si>
  <si>
    <t>0164401</t>
  </si>
  <si>
    <t>0164407</t>
  </si>
  <si>
    <t>0088336</t>
  </si>
  <si>
    <t>HAEMATE P</t>
  </si>
  <si>
    <t>0156835</t>
  </si>
  <si>
    <t>2</t>
  </si>
  <si>
    <t>0007917</t>
  </si>
  <si>
    <t>Erytrocyty bez buffy coatu</t>
  </si>
  <si>
    <t>0007955</t>
  </si>
  <si>
    <t>Erytrocyty deleukotizované</t>
  </si>
  <si>
    <t>0107931</t>
  </si>
  <si>
    <t>Trombocyty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</si>
  <si>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</si>
  <si>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</si>
  <si>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</si>
  <si>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</si>
  <si>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</si>
  <si>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</si>
  <si>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</si>
  <si>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</si>
  <si>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</si>
  <si>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</si>
  <si>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</si>
  <si>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</si>
  <si>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</si>
  <si>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</si>
  <si>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</si>
  <si>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</si>
  <si>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0163075</t>
  </si>
  <si>
    <t xml:space="preserve">IMPLANTÁT MAXILLOFACIÁLNÍ STŘEDNÍ OBLIČEJOVÁ ETÁŽ </t>
  </si>
  <si>
    <t>0163200</t>
  </si>
  <si>
    <t>IMPLANTÁT KRANIOFACIÁLNÍ LA FÓRTE SYSTÉM</t>
  </si>
  <si>
    <t>0163241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</si>
  <si>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</si>
  <si>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</si>
  <si>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</si>
  <si>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</si>
  <si>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</si>
  <si>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</si>
  <si>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</si>
  <si>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</si>
  <si>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</si>
  <si>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</si>
  <si>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</si>
  <si>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</si>
  <si>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</si>
  <si>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0163440</t>
  </si>
  <si>
    <t>IMPLANTÁT MANDIBULÁRNÍ DOLNÍ ČELIST FIXAČNÍ MATRIX</t>
  </si>
  <si>
    <t>0163458</t>
  </si>
  <si>
    <t xml:space="preserve">IMPLANTÁT MANDIBULÁRNÍ DOLNÍ ČELIST REKONSTRUKČNÍ </t>
  </si>
  <si>
    <t>0163292</t>
  </si>
  <si>
    <t>0013054</t>
  </si>
  <si>
    <t>STAPLER KOŽNÍ, 35 NEREZ.OCEL. NÁPLNÍ PMW35,PMR35</t>
  </si>
  <si>
    <t>0163201</t>
  </si>
  <si>
    <t>0163210</t>
  </si>
  <si>
    <t>0163521</t>
  </si>
  <si>
    <t>IMPLANTÁT KRANIOFACIÁLNÍ VSTŘEBATELNÝ RESORB-X</t>
  </si>
  <si>
    <t>0163255</t>
  </si>
  <si>
    <t>0163202</t>
  </si>
  <si>
    <t>0163240</t>
  </si>
  <si>
    <t>0163242</t>
  </si>
  <si>
    <t>0049999</t>
  </si>
  <si>
    <t>EXTRAKTOR SVOREK PROXIMATE</t>
  </si>
  <si>
    <t>0193162</t>
  </si>
  <si>
    <t>IMPLANTÁT KRANIOFACIÁLNÍ ,  LE FORTE SYSTÉM</t>
  </si>
  <si>
    <t>0163277</t>
  </si>
  <si>
    <t>0163363</t>
  </si>
  <si>
    <t>0163368</t>
  </si>
  <si>
    <t>0163073</t>
  </si>
  <si>
    <t>0163370</t>
  </si>
  <si>
    <t>IMPLANTÁT MANDIBULÁRNÍ DOLNÍ ČELIST MATRIX ORTHOGN</t>
  </si>
  <si>
    <t>0084011</t>
  </si>
  <si>
    <t>04110</t>
  </si>
  <si>
    <t>INTRAORÁLNÍ RTG</t>
  </si>
  <si>
    <t>04120</t>
  </si>
  <si>
    <t>EXTRAORÁLNÍ RTG SNÍMEK ČELISTI</t>
  </si>
  <si>
    <t>04130</t>
  </si>
  <si>
    <t>04131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</si>
  <si>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</si>
  <si>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</si>
  <si>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</si>
  <si>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</si>
  <si>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</si>
  <si>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</si>
  <si>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</si>
  <si>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</si>
  <si>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</si>
  <si>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</si>
  <si>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</si>
  <si>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</si>
  <si>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</si>
  <si>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</si>
  <si>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</si>
  <si>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</si>
  <si>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</si>
  <si>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</si>
  <si>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</si>
  <si>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</si>
  <si>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</si>
  <si>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</si>
  <si>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</si>
  <si>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</si>
  <si>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</si>
  <si>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</si>
  <si>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</si>
  <si>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</si>
  <si>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</si>
  <si>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</si>
  <si>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</si>
  <si>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</si>
  <si>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</si>
  <si>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</si>
  <si>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</si>
  <si>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</si>
  <si>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04850</t>
  </si>
  <si>
    <t>ODSTRANĚNÍ UZDIČKY JAZYKA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</si>
  <si>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</si>
  <si>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</si>
  <si>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</si>
  <si>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</si>
  <si>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</si>
  <si>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</si>
  <si>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65022</t>
  </si>
  <si>
    <t>CÍLENÉ VYŠETŘENÍ MAXILOFACIÁLNÍM CHIRURGEM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</si>
  <si>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</si>
  <si>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</si>
  <si>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</si>
  <si>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</si>
  <si>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</si>
  <si>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</si>
  <si>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</si>
  <si>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</si>
  <si>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</si>
  <si>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</si>
  <si>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</si>
  <si>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</si>
  <si>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</si>
  <si>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</si>
  <si>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</si>
  <si>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</si>
  <si>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</si>
  <si>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</si>
  <si>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</si>
  <si>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</si>
  <si>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</si>
  <si>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</si>
  <si>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65939</t>
  </si>
  <si>
    <t>HEMIMANDIBULEKTOMIE S EXARTIKULACÍ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</si>
  <si>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</si>
  <si>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</si>
  <si>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</si>
  <si>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</si>
  <si>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</si>
  <si>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</si>
  <si>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</si>
  <si>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</si>
  <si>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71661</t>
  </si>
  <si>
    <t>VÝPLACH ČELISTNÍ DUTINY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</si>
  <si>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</si>
  <si>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</si>
  <si>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</si>
  <si>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</si>
  <si>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</si>
  <si>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</si>
  <si>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</si>
  <si>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</si>
  <si>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</si>
  <si>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</si>
  <si>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</si>
  <si>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</si>
  <si>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71777</t>
  </si>
  <si>
    <t>PŘÍUŠNÍ ŽLÁZA - EXCIZE MALÉHO TUMORU, EVENT. BIOPS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</si>
  <si>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</si>
  <si>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</si>
  <si>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</si>
  <si>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</si>
  <si>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</si>
  <si>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</si>
  <si>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</si>
  <si>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</si>
  <si>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</si>
  <si>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</si>
  <si>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</si>
  <si>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</si>
  <si>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</si>
  <si>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</si>
  <si>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</si>
  <si>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</si>
  <si>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</si>
  <si>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</si>
  <si>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</si>
  <si>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</si>
  <si>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09544</t>
  </si>
  <si>
    <t>SIGNÁLNÍ VÝKON POBYTU V ZAŘÍZENÍ LŮŽKOVÉ PÉČE / DO</t>
  </si>
  <si>
    <t>00602</t>
  </si>
  <si>
    <t>OD TYPU 02 - PRO NEMOCNICE TYPU 3, (KATEGORIE 6)</t>
  </si>
  <si>
    <t>65920</t>
  </si>
  <si>
    <t>ODBĚR KOSTNÍHO ŠTĚPU Z PÁNVE</t>
  </si>
  <si>
    <t>71749</t>
  </si>
  <si>
    <t>BLOKOVÁ DISEKCE KRČNÍCH UZLIN</t>
  </si>
  <si>
    <t>61125</t>
  </si>
  <si>
    <t>EXCIZE KOŽNÍ LÉZE NAD 10 CM^2, BEZ UZAVŘENÍ VZNIKL</t>
  </si>
  <si>
    <t>71815</t>
  </si>
  <si>
    <t>EXSTIRPACE LYMFANGIOMU, HEMANGIOMU HLAVY A KRKU DO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</si>
  <si>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</si>
  <si>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</si>
  <si>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</si>
  <si>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</si>
  <si>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</si>
  <si>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</si>
  <si>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</si>
  <si>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</si>
  <si>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</si>
  <si>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</si>
  <si>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</si>
  <si>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</si>
  <si>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</si>
  <si>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</si>
  <si>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</si>
  <si>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</si>
  <si>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</si>
  <si>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</si>
  <si>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</si>
  <si>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</si>
  <si>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</si>
  <si>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</si>
  <si>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</si>
  <si>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</si>
  <si>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</si>
  <si>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</si>
  <si>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</si>
  <si>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</si>
  <si>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</si>
  <si>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</si>
  <si>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</si>
  <si>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</si>
  <si>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</si>
  <si>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</si>
  <si>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</si>
  <si>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</si>
  <si>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</si>
  <si>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</si>
  <si>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</si>
  <si>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</si>
  <si>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</si>
  <si>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</si>
  <si>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</si>
  <si>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</si>
  <si>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</si>
  <si>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</si>
  <si>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</si>
  <si>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</si>
  <si>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04813</t>
  </si>
  <si>
    <t>PEROPERAČNÍ PLNĚNÍ</t>
  </si>
  <si>
    <t>65427</t>
  </si>
  <si>
    <t>RESEKCE HORNÍ ČELISTI SUBTOTÁLNÍ (JEDNOSTRANNÁ)</t>
  </si>
  <si>
    <t>65953</t>
  </si>
  <si>
    <t>OPERACE RANULY</t>
  </si>
  <si>
    <t>71755</t>
  </si>
  <si>
    <t>UZÁVĚR ANTROALVEOLÁRNÍ KOMUNIKACE</t>
  </si>
  <si>
    <t>65915</t>
  </si>
  <si>
    <t>ARTROPLASTIKA TEMPOROMANDIBULÁRNÍHO KLOUBU JEDNOST</t>
  </si>
  <si>
    <t>65517</t>
  </si>
  <si>
    <t>REKONSTRUKCE MANDIBULY ŠTĚPEM EVENT. IMPLANTÁTEM J</t>
  </si>
  <si>
    <t>65924</t>
  </si>
  <si>
    <t>ODBĚR CHONDRÁLNÍHO A KOSTOCHONDRÁLNÍHO ŠTĚPU ZE ŽE</t>
  </si>
  <si>
    <t>65983</t>
  </si>
  <si>
    <t>NEOFORMACE ÚSTNÍ PŘEDSÍNĚ S KOSTNÍM ŠTĚPEM</t>
  </si>
  <si>
    <t>65975</t>
  </si>
  <si>
    <t>LATERÁLNÍ KANTOPLASTIKA JEDNOSTRANNÁ</t>
  </si>
  <si>
    <t>65325</t>
  </si>
  <si>
    <t>OSTEKTOMIE TĚLA DOLNÍ ČELISTI INLAYOVÁ - JEDNA STR</t>
  </si>
  <si>
    <t>7F1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</si>
  <si>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</si>
  <si>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</si>
  <si>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</si>
  <si>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</si>
  <si>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</si>
  <si>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</si>
  <si>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00121</t>
  </si>
  <si>
    <t xml:space="preserve">DLOUHODOBÁ MECHANICKÁ VENTILACE &gt; 240 HODIN (11-21 DNÍ) S EKONOMICKY NÁROČNÝM VÝKONEM BEZ CC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</si>
  <si>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</si>
  <si>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</si>
  <si>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</si>
  <si>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</si>
  <si>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01061</t>
  </si>
  <si>
    <t xml:space="preserve">JINÉ VÝKONY PŘI ONEMOCNĚNÍCH A PORUCHÁCH NERVOVÉHO SYSTÉMU BEZ CC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</si>
  <si>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</si>
  <si>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</si>
  <si>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</si>
  <si>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</si>
  <si>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</si>
  <si>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</si>
  <si>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</si>
  <si>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</si>
  <si>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</si>
  <si>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</si>
  <si>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</si>
  <si>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</si>
  <si>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</si>
  <si>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</si>
  <si>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02022</t>
  </si>
  <si>
    <t xml:space="preserve">EXTRAOKULÁRNÍ VÝKONY, KROMĚ OČNICE S CC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</si>
  <si>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</si>
  <si>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</si>
  <si>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</si>
  <si>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</si>
  <si>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</si>
  <si>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</si>
  <si>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</si>
  <si>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</si>
  <si>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</si>
  <si>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</si>
  <si>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</si>
  <si>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HLAVĚ A KRKU BEZ CC                         </t>
  </si>
  <si>
    <t>03032</t>
  </si>
  <si>
    <t xml:space="preserve">VÝKONY NA OBLIČEJOVÝCH KOSTECH, KROMĚ VELKÝCH VÝKONŮ NA HLAVĚ A KRKU S CC                           </t>
  </si>
  <si>
    <t>03033</t>
  </si>
  <si>
    <t xml:space="preserve">VÝKONY NA OBLIČEJOVÝCH KOSTECH,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</si>
  <si>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</si>
  <si>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</si>
  <si>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</si>
  <si>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</si>
  <si>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</si>
  <si>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</si>
  <si>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</si>
  <si>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</si>
  <si>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</si>
  <si>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</si>
  <si>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</si>
  <si>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</si>
  <si>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</si>
  <si>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</si>
  <si>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</si>
  <si>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</si>
  <si>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</si>
  <si>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</si>
  <si>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</si>
  <si>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UŠÍ, NOSU, ÚST A HRDLA BEZ CC                              </t>
  </si>
  <si>
    <t>03092</t>
  </si>
  <si>
    <t xml:space="preserve">JINÉ VÝKONY PŘI PORUCHÁCH A ONEMOCNĚNÍCH UŠÍ, NOSU, ÚST A HRDLA S CC                                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</si>
  <si>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</si>
  <si>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</si>
  <si>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</si>
  <si>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</si>
  <si>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03331</t>
  </si>
  <si>
    <t xml:space="preserve">EPIGLOTITIS, OTITIS MEDIA, INFEKCE HORNÍCH CEST DÝCHACÍCH, LARYNGOTRACHEITIS BEZ CC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</si>
  <si>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</si>
  <si>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</si>
  <si>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</si>
  <si>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</si>
  <si>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</si>
  <si>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</si>
  <si>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</si>
  <si>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</si>
  <si>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</si>
  <si>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</si>
  <si>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</si>
  <si>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</si>
  <si>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</si>
  <si>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</si>
  <si>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</si>
  <si>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</si>
  <si>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</si>
  <si>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</si>
  <si>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</si>
  <si>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</si>
  <si>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</si>
  <si>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</si>
  <si>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</si>
  <si>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</si>
  <si>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08091</t>
  </si>
  <si>
    <t>TRANSPLANTACE KŮŽE NEBO TKÁNĚ PRO PORUCHY MUSKULOSKELETÁLNÍHO SYSTÉMU NEBO POJIVOVÉ TKÁNĚ KROMĚ RUKY</t>
  </si>
  <si>
    <t>08092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</si>
  <si>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</si>
  <si>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</si>
  <si>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</si>
  <si>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SYSTÉMU A POJIVOVÉ TKÁNĚ BEZ CC        </t>
  </si>
  <si>
    <t>08331</t>
  </si>
  <si>
    <t xml:space="preserve">MALIGNÍ ONEMOCNĚNÍ MUSKULOSKELETÁLNÍHO SYSTÉMU A POJIVOVÉ TKÁNĚ, PATOLOGICKÉ ZLOMENINY BEZ CC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</si>
  <si>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</si>
  <si>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</si>
  <si>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</si>
  <si>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PŘÍZNAKY, SYMPTOMY, VÝRONY A MÉNĚ VÝZNAMNÉ ZÁNĚTLIVÉ CHOROBY BEZ CC               </t>
  </si>
  <si>
    <t>08412</t>
  </si>
  <si>
    <t xml:space="preserve">JINÉ PORUCHY MUSKULOSKELETÁLNÍHO SYSTÉMU A POJIVOVÉ TKÁNĚ S CC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</si>
  <si>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</si>
  <si>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</si>
  <si>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</si>
  <si>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</si>
  <si>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</si>
  <si>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</si>
  <si>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</si>
  <si>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TKÁNĚ A PRSU BEZ CC                         </t>
  </si>
  <si>
    <t>09301</t>
  </si>
  <si>
    <t xml:space="preserve">ZÁVAŽNÉ PORUCHY KŮŽE BEZ CC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</si>
  <si>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</si>
  <si>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</si>
  <si>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</si>
  <si>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</si>
  <si>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</si>
  <si>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</si>
  <si>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</si>
  <si>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</si>
  <si>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16331</t>
  </si>
  <si>
    <t xml:space="preserve">PORUCHY ČERVENÝCH KRVINEK, KROMĚ SRPKOVITÉ CHUDOKREVNOSTI BEZ CC                                    </t>
  </si>
  <si>
    <t>17041</t>
  </si>
  <si>
    <t xml:space="preserve">MYELOPROLIFERATIVNÍ PORUCHY A ŠPATNĚ DIFERENCOVANÉ NÁDORY S JINÝM VÝKONEM BEZ CC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</si>
  <si>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</si>
  <si>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</si>
  <si>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</si>
  <si>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</si>
  <si>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</si>
  <si>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</si>
  <si>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</si>
  <si>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</si>
  <si>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</si>
  <si>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</si>
  <si>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</si>
  <si>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</si>
  <si>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</si>
  <si>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</si>
  <si>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</si>
  <si>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</si>
  <si>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</si>
  <si>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</si>
  <si>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</si>
  <si>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BEZ CC                                  </t>
  </si>
  <si>
    <t>88892</t>
  </si>
  <si>
    <t xml:space="preserve">VÝKONY OMEZENÉHO ROZSAHU, KTERÉ SE NETÝKAJÍ HLAVNÍ DIAGNÓZY S CC                                    </t>
  </si>
  <si>
    <t>88893</t>
  </si>
  <si>
    <t xml:space="preserve">VÝKONY OMEZENÉHO ROZSAHU, KTERÉ SE NETÝKAJÍ HLAVNÍ DIAGNÓZY S MCC                                   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</si>
  <si>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</si>
  <si>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</si>
  <si>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</si>
  <si>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</si>
  <si>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</si>
  <si>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</si>
  <si>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</si>
  <si>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</si>
  <si>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</si>
  <si>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</si>
  <si>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</si>
  <si>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</si>
  <si>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</si>
  <si>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</si>
  <si>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</si>
  <si>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</si>
  <si>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</si>
  <si>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</si>
  <si>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</si>
  <si>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</si>
  <si>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</si>
  <si>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</si>
  <si>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</si>
  <si>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</si>
  <si>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</si>
  <si>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407</t>
  </si>
  <si>
    <t>0022077</t>
  </si>
  <si>
    <t>IOMERON 400</t>
  </si>
  <si>
    <t>0077019</t>
  </si>
  <si>
    <t>ULTRAVIST 370</t>
  </si>
  <si>
    <t>0093625</t>
  </si>
  <si>
    <t>0093626</t>
  </si>
  <si>
    <t>0095609</t>
  </si>
  <si>
    <t>MICROPAQUE CT</t>
  </si>
  <si>
    <t>0002087</t>
  </si>
  <si>
    <t>18F-FDG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</si>
  <si>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</si>
  <si>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</si>
  <si>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</si>
  <si>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</si>
  <si>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</si>
  <si>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</si>
  <si>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94127</t>
  </si>
  <si>
    <t>ELEKTROFORÉZA NUKLEOVÝCH KYSELIN V POLYAKRYLAMIDU</t>
  </si>
  <si>
    <t>94141</t>
  </si>
  <si>
    <t>VYŠETŘENÍ CHROMOZOMŮ Z KRVE BEZ PHA STIMULACE S RU</t>
  </si>
  <si>
    <t>94119</t>
  </si>
  <si>
    <t>IZOLACE A UCHOVÁNÍ LIDSKÉ DNA (RNA)</t>
  </si>
  <si>
    <t>94115</t>
  </si>
  <si>
    <t>IN SITU HYBRIDIZACE LIDSKÉ DNA SE ZNAČENOU SONDOU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</si>
  <si>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</si>
  <si>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</si>
  <si>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</si>
  <si>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</si>
  <si>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</si>
  <si>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</si>
  <si>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</si>
  <si>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</si>
  <si>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</si>
  <si>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</si>
  <si>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</si>
  <si>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</si>
  <si>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</si>
  <si>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</si>
  <si>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</si>
  <si>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</si>
  <si>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</si>
  <si>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</si>
  <si>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</si>
  <si>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</si>
  <si>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</si>
  <si>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</si>
  <si>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</si>
  <si>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</si>
  <si>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</si>
  <si>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</si>
  <si>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</si>
  <si>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</si>
  <si>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</si>
  <si>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</si>
  <si>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</si>
  <si>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</si>
  <si>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</si>
  <si>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</si>
  <si>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</si>
  <si>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</si>
  <si>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</si>
  <si>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</si>
  <si>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</si>
  <si>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</si>
  <si>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</si>
  <si>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</si>
  <si>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</si>
  <si>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</si>
  <si>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</si>
  <si>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</si>
  <si>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</si>
  <si>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</si>
  <si>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</si>
  <si>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</si>
  <si>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</si>
  <si>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</si>
  <si>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</si>
  <si>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</si>
  <si>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</si>
  <si>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</si>
  <si>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</si>
  <si>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</si>
  <si>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</si>
  <si>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</si>
  <si>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</si>
  <si>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</si>
  <si>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</si>
  <si>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</si>
  <si>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</si>
  <si>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</si>
  <si>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</si>
  <si>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</si>
  <si>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</si>
  <si>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</si>
  <si>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</si>
  <si>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</si>
  <si>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</si>
  <si>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</si>
  <si>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</si>
  <si>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</si>
  <si>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</si>
  <si>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</si>
  <si>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</si>
  <si>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</si>
  <si>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</si>
  <si>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</si>
  <si>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</si>
  <si>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</si>
  <si>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</si>
  <si>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</si>
  <si>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</si>
  <si>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</si>
  <si>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</si>
  <si>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</si>
  <si>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</si>
  <si>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</si>
  <si>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</si>
  <si>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91481</t>
  </si>
  <si>
    <t>STANOVENÍ KONCENTRACE PROCALCITONINU</t>
  </si>
  <si>
    <t>93131</t>
  </si>
  <si>
    <t>KORTISOL</t>
  </si>
  <si>
    <t>93141</t>
  </si>
  <si>
    <t>KALCITONIN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</si>
  <si>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</si>
  <si>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</si>
  <si>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</si>
  <si>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</si>
  <si>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</si>
  <si>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</si>
  <si>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</si>
  <si>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</si>
  <si>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</si>
  <si>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</si>
  <si>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</si>
  <si>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</si>
  <si>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</si>
  <si>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</si>
  <si>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</si>
  <si>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</si>
  <si>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</si>
  <si>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</si>
  <si>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</si>
  <si>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</si>
  <si>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</si>
  <si>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</si>
  <si>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</si>
  <si>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</si>
  <si>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</si>
  <si>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</si>
  <si>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</si>
  <si>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</si>
  <si>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</si>
  <si>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</si>
  <si>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</si>
  <si>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</si>
  <si>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</si>
  <si>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</si>
  <si>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</si>
  <si>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</si>
  <si>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</si>
  <si>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</si>
  <si>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</si>
  <si>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</si>
  <si>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</si>
  <si>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</si>
  <si>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</si>
  <si>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</si>
  <si>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</si>
  <si>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</si>
  <si>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</si>
  <si>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</si>
  <si>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</si>
  <si>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</si>
  <si>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</si>
  <si>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</si>
  <si>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</si>
  <si>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</si>
  <si>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</si>
  <si>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</si>
  <si>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</si>
  <si>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</si>
  <si>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</si>
  <si>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</si>
  <si>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</si>
  <si>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</si>
  <si>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</si>
  <si>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</si>
  <si>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</si>
  <si>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</si>
  <si>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91133</t>
  </si>
  <si>
    <t>STANOVENÍ IgM</t>
  </si>
  <si>
    <t>81533</t>
  </si>
  <si>
    <t>LIPÁZA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</si>
  <si>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</si>
  <si>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</si>
  <si>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</si>
  <si>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</si>
  <si>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</si>
  <si>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</si>
  <si>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93193</t>
  </si>
  <si>
    <t>THYMIDINKINÁZA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</si>
  <si>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</si>
  <si>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</si>
  <si>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</si>
  <si>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</si>
  <si>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</si>
  <si>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</si>
  <si>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</si>
  <si>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</si>
  <si>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</si>
  <si>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</si>
  <si>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81733</t>
  </si>
  <si>
    <t>KVANTITATIVNÍ STANOVENÍ KRVE VE STOLICI NA ANALYZÁ</t>
  </si>
  <si>
    <t>813</t>
  </si>
  <si>
    <t>91197</t>
  </si>
  <si>
    <t>STANOVENÍ CYTOKINU ELISA</t>
  </si>
  <si>
    <t>34</t>
  </si>
  <si>
    <t>809</t>
  </si>
  <si>
    <t>0003132</t>
  </si>
  <si>
    <t>GADOVIST 1,0 MMOL/ML</t>
  </si>
  <si>
    <t>0022075</t>
  </si>
  <si>
    <t>0042433</t>
  </si>
  <si>
    <t>VISIPAQUE 320 MG I/ML</t>
  </si>
  <si>
    <t>0065978</t>
  </si>
  <si>
    <t>DOTAREM</t>
  </si>
  <si>
    <t>0095607</t>
  </si>
  <si>
    <t>MICROPAQUE</t>
  </si>
  <si>
    <t>0151208</t>
  </si>
  <si>
    <t>0038482</t>
  </si>
  <si>
    <t>DRÁT VODÍCÍ GUIDE WIRE M</t>
  </si>
  <si>
    <t>0038503</t>
  </si>
  <si>
    <t>SOUPRAVA ZAVÁDĚCÍ INTRODUCER</t>
  </si>
  <si>
    <t>0052140</t>
  </si>
  <si>
    <t>KATETR BALÓNKOVÝ PTA - WANDA; SMASH</t>
  </si>
  <si>
    <t>0059345</t>
  </si>
  <si>
    <t>INDEFLÁTOR 622510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</si>
  <si>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</si>
  <si>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</si>
  <si>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</si>
  <si>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</si>
  <si>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</si>
  <si>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</si>
  <si>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</si>
  <si>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</si>
  <si>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</si>
  <si>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</si>
  <si>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</si>
  <si>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</si>
  <si>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</si>
  <si>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</si>
  <si>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</si>
  <si>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</si>
  <si>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</si>
  <si>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</si>
  <si>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</si>
  <si>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</si>
  <si>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</si>
  <si>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</si>
  <si>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</si>
  <si>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</si>
  <si>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</si>
  <si>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</si>
  <si>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</si>
  <si>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</si>
  <si>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</si>
  <si>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</si>
  <si>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</si>
  <si>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</si>
  <si>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</si>
  <si>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</si>
  <si>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</si>
  <si>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</si>
  <si>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</si>
  <si>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</si>
  <si>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</si>
  <si>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</si>
  <si>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</si>
  <si>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</si>
  <si>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</si>
  <si>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</si>
  <si>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</si>
  <si>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</si>
  <si>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</si>
  <si>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</si>
  <si>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</si>
  <si>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</si>
  <si>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</si>
  <si>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</si>
  <si>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</si>
  <si>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</si>
  <si>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</si>
  <si>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</si>
  <si>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</si>
  <si>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</si>
  <si>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</si>
  <si>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</si>
  <si>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</si>
  <si>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</si>
  <si>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</si>
  <si>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</si>
  <si>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</si>
  <si>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</si>
  <si>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</si>
  <si>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</si>
  <si>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</si>
  <si>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</si>
  <si>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</si>
  <si>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</si>
  <si>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</si>
  <si>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</si>
  <si>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</si>
  <si>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</si>
  <si>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</si>
  <si>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</si>
  <si>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</si>
  <si>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</si>
  <si>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</si>
  <si>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</si>
  <si>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</si>
  <si>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</si>
  <si>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</si>
  <si>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</si>
  <si>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</si>
  <si>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</si>
  <si>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</si>
  <si>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</si>
  <si>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</si>
  <si>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</si>
  <si>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</si>
  <si>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</si>
  <si>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</si>
  <si>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</si>
  <si>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</si>
  <si>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</si>
  <si>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</si>
  <si>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</si>
  <si>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</si>
  <si>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</si>
  <si>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</si>
  <si>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</si>
  <si>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</si>
  <si>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</si>
  <si>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</si>
  <si>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</si>
  <si>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</si>
  <si>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</si>
  <si>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</si>
  <si>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</si>
  <si>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</si>
  <si>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</si>
  <si>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</si>
  <si>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</si>
  <si>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</si>
  <si>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</si>
  <si>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</si>
  <si>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</si>
  <si>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</si>
  <si>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</si>
  <si>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</si>
  <si>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</si>
  <si>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</si>
  <si>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</si>
  <si>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</si>
  <si>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</si>
  <si>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</si>
  <si>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</si>
  <si>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</si>
  <si>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</si>
  <si>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</si>
  <si>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</si>
  <si>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</si>
  <si>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</si>
  <si>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</si>
  <si>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</si>
  <si>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</si>
  <si>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</si>
  <si>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</si>
  <si>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</si>
  <si>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</si>
  <si>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</si>
  <si>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</si>
  <si>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</si>
  <si>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</si>
  <si>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</si>
  <si>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</si>
  <si>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</si>
  <si>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</si>
  <si>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</si>
  <si>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</si>
  <si>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</si>
  <si>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</si>
  <si>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</si>
  <si>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</si>
  <si>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</si>
  <si>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</si>
  <si>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</si>
  <si>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</si>
  <si>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</si>
  <si>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</si>
  <si>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</si>
  <si>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</si>
  <si>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91419</t>
  </si>
  <si>
    <t xml:space="preserve">AUTOVAKCÍNA BAKTERIÁLNÍ PRO PERORÁLNÍ PODÁNÍ (4-6 </t>
  </si>
  <si>
    <t>41</t>
  </si>
  <si>
    <t>86213</t>
  </si>
  <si>
    <t>URČOVÁNÍ HLA ANTIGENŮ I. TŘÍDY - KOMBINOVANÝ SET</t>
  </si>
  <si>
    <t>86323</t>
  </si>
  <si>
    <t>CROSS - MATCH DÁRCŮ JEDNODUCHÝ A PRODLOUŽENÝ</t>
  </si>
  <si>
    <t>91161</t>
  </si>
  <si>
    <t>STANOVENÍ C4 SLOŽKY KOMPLEMENTU</t>
  </si>
  <si>
    <t>91277</t>
  </si>
  <si>
    <t>STANOVENÍ p-ANCA ELISA</t>
  </si>
  <si>
    <t>91427</t>
  </si>
  <si>
    <t>IZOLACE MONONUKLEÁRŮ Z PERIFERNÍ KRVE GRADIENTOVOU</t>
  </si>
  <si>
    <t>94191</t>
  </si>
  <si>
    <t>FOTOGRAFIE GELU</t>
  </si>
  <si>
    <t>91323</t>
  </si>
  <si>
    <t>PRŮKAZ ANCA IF</t>
  </si>
  <si>
    <t>91189</t>
  </si>
  <si>
    <t>STANOVENÍ IgE</t>
  </si>
  <si>
    <t>94193</t>
  </si>
  <si>
    <t>ELEKTROFORÉZA NUKLEOVÝCH KYSELIN</t>
  </si>
  <si>
    <t>91279</t>
  </si>
  <si>
    <t>STANOVENÍ c-ANCA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</si>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</sst>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6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2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2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3" xfId="0" applyNumberFormat="1" applyFont="1" applyFill="1" applyBorder="1" applyAlignment="1">
      <alignment horizontal="center"/>
    </xf>
    <xf numFmtId="173" fontId="35" fillId="0" borderId="154" xfId="0" applyNumberFormat="1" applyFont="1" applyBorder="1" applyAlignment="1">
      <alignment horizontal="right"/>
    </xf>
    <xf numFmtId="175" fontId="35" fillId="0" borderId="154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1" fillId="0" borderId="103" xfId="0" applyNumberFormat="1" applyFont="1" applyBorder="1" applyAlignment="1">
      <alignment horizontal="right"/>
    </xf>
    <xf numFmtId="166" fontId="12" fillId="0" borderId="18" xfId="0" applyNumberFormat="1" applyFont="1" applyBorder="1"/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1.4079683660942441</c:v>
                </c:pt>
                <c:pt idx="1">
                  <c:v>1.3099816426510784</c:v>
                </c:pt>
                <c:pt idx="2">
                  <c:v>1.3872478539941699</c:v>
                </c:pt>
                <c:pt idx="3">
                  <c:v>1.5194375596259835</c:v>
                </c:pt>
                <c:pt idx="4">
                  <c:v>1.26138186494404</c:v>
                </c:pt>
                <c:pt idx="5">
                  <c:v>1.3551051532384766</c:v>
                </c:pt>
                <c:pt idx="6">
                  <c:v>1.3478637477062509</c:v>
                </c:pt>
                <c:pt idx="7">
                  <c:v>1.3611270746867148</c:v>
                </c:pt>
                <c:pt idx="8">
                  <c:v>1.4078482489348358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1.1577648245495475</c:v>
                </c:pt>
                <c:pt idx="1">
                  <c:v>1.1577648245495475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0.97048369649204136</c:v>
                </c:pt>
                <c:pt idx="1">
                  <c:v>0.97344313870639398</c:v>
                </c:pt>
                <c:pt idx="2">
                  <c:v>1.0141760519975345</c:v>
                </c:pt>
                <c:pt idx="3">
                  <c:v>0.95118158985218693</c:v>
                </c:pt>
                <c:pt idx="4">
                  <c:v>0.97691962694205181</c:v>
                </c:pt>
                <c:pt idx="5">
                  <c:v>0.99430595632301577</c:v>
                </c:pt>
                <c:pt idx="6">
                  <c:v>0.99818581850465127</c:v>
                </c:pt>
                <c:pt idx="7">
                  <c:v>1.0118657145090735</c:v>
                </c:pt>
                <c:pt idx="8">
                  <c:v>1.0358228186971756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491584"/>
        <c:axId val="4402720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610128"/>
        <c:axId val="572194064"/>
      </c:scatterChart>
      <c:catAx>
        <c:axId val="44049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0272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72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0491584"/>
        <c:crosses val="autoZero"/>
        <c:crossBetween val="between"/>
      </c:valAx>
      <c:valAx>
        <c:axId val="440610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572194064"/>
        <c:crosses val="max"/>
        <c:crossBetween val="midCat"/>
      </c:valAx>
      <c:valAx>
        <c:axId val="57219406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4061012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2" t="s">
        <v>335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9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1757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1" t="s">
        <v>293</v>
      </c>
      <c r="C15" s="51" t="s">
        <v>303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2422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9" t="s">
        <v>2423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2438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3072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3078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3089</v>
      </c>
      <c r="C27" s="51" t="s">
        <v>306</v>
      </c>
    </row>
    <row r="28" spans="1:3" ht="14.4" customHeight="1" x14ac:dyDescent="0.3">
      <c r="A28" s="273" t="str">
        <f t="shared" si="4"/>
        <v>ZV Vykáz.-A Detail</v>
      </c>
      <c r="B28" s="184" t="s">
        <v>3255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3596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3755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4207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1757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335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36</v>
      </c>
      <c r="G3" s="47">
        <f>SUBTOTAL(9,G6:G1048576)</f>
        <v>7824.4105017650945</v>
      </c>
      <c r="H3" s="48">
        <f>IF(M3=0,0,G3/M3)</f>
        <v>3.2466085827798016E-2</v>
      </c>
      <c r="I3" s="47">
        <f>SUBTOTAL(9,I6:I1048576)</f>
        <v>1189</v>
      </c>
      <c r="J3" s="47">
        <f>SUBTOTAL(9,J6:J1048576)</f>
        <v>233178.17118505164</v>
      </c>
      <c r="K3" s="48">
        <f>IF(M3=0,0,J3/M3)</f>
        <v>0.96753391417220203</v>
      </c>
      <c r="L3" s="47">
        <f>SUBTOTAL(9,L6:L1048576)</f>
        <v>1225</v>
      </c>
      <c r="M3" s="49">
        <f>SUBTOTAL(9,M6:M1048576)</f>
        <v>241002.58168681673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162</v>
      </c>
      <c r="B5" s="690" t="s">
        <v>163</v>
      </c>
      <c r="C5" s="690" t="s">
        <v>90</v>
      </c>
      <c r="D5" s="690" t="s">
        <v>164</v>
      </c>
      <c r="E5" s="690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654" t="s">
        <v>556</v>
      </c>
      <c r="B6" s="655" t="s">
        <v>1643</v>
      </c>
      <c r="C6" s="655" t="s">
        <v>1293</v>
      </c>
      <c r="D6" s="655" t="s">
        <v>1230</v>
      </c>
      <c r="E6" s="655" t="s">
        <v>1231</v>
      </c>
      <c r="F6" s="658"/>
      <c r="G6" s="658"/>
      <c r="H6" s="676">
        <v>0</v>
      </c>
      <c r="I6" s="658">
        <v>8</v>
      </c>
      <c r="J6" s="658">
        <v>542.63796660872276</v>
      </c>
      <c r="K6" s="676">
        <v>1</v>
      </c>
      <c r="L6" s="658">
        <v>8</v>
      </c>
      <c r="M6" s="659">
        <v>542.63796660872276</v>
      </c>
    </row>
    <row r="7" spans="1:13" ht="14.4" customHeight="1" x14ac:dyDescent="0.3">
      <c r="A7" s="660" t="s">
        <v>556</v>
      </c>
      <c r="B7" s="661" t="s">
        <v>1643</v>
      </c>
      <c r="C7" s="661" t="s">
        <v>573</v>
      </c>
      <c r="D7" s="661" t="s">
        <v>574</v>
      </c>
      <c r="E7" s="661" t="s">
        <v>575</v>
      </c>
      <c r="F7" s="664">
        <v>1</v>
      </c>
      <c r="G7" s="664">
        <v>21.64</v>
      </c>
      <c r="H7" s="677">
        <v>1</v>
      </c>
      <c r="I7" s="664"/>
      <c r="J7" s="664"/>
      <c r="K7" s="677">
        <v>0</v>
      </c>
      <c r="L7" s="664">
        <v>1</v>
      </c>
      <c r="M7" s="665">
        <v>21.64</v>
      </c>
    </row>
    <row r="8" spans="1:13" ht="14.4" customHeight="1" x14ac:dyDescent="0.3">
      <c r="A8" s="660" t="s">
        <v>556</v>
      </c>
      <c r="B8" s="661" t="s">
        <v>1643</v>
      </c>
      <c r="C8" s="661" t="s">
        <v>1229</v>
      </c>
      <c r="D8" s="661" t="s">
        <v>1230</v>
      </c>
      <c r="E8" s="661" t="s">
        <v>1231</v>
      </c>
      <c r="F8" s="664"/>
      <c r="G8" s="664"/>
      <c r="H8" s="677">
        <v>0</v>
      </c>
      <c r="I8" s="664">
        <v>20</v>
      </c>
      <c r="J8" s="664">
        <v>1359.1999999999996</v>
      </c>
      <c r="K8" s="677">
        <v>1</v>
      </c>
      <c r="L8" s="664">
        <v>20</v>
      </c>
      <c r="M8" s="665">
        <v>1359.1999999999996</v>
      </c>
    </row>
    <row r="9" spans="1:13" ht="14.4" customHeight="1" x14ac:dyDescent="0.3">
      <c r="A9" s="660" t="s">
        <v>556</v>
      </c>
      <c r="B9" s="661" t="s">
        <v>1644</v>
      </c>
      <c r="C9" s="661" t="s">
        <v>1168</v>
      </c>
      <c r="D9" s="661" t="s">
        <v>1169</v>
      </c>
      <c r="E9" s="661" t="s">
        <v>1170</v>
      </c>
      <c r="F9" s="664"/>
      <c r="G9" s="664"/>
      <c r="H9" s="677">
        <v>0</v>
      </c>
      <c r="I9" s="664">
        <v>1</v>
      </c>
      <c r="J9" s="664">
        <v>63.400000000000013</v>
      </c>
      <c r="K9" s="677">
        <v>1</v>
      </c>
      <c r="L9" s="664">
        <v>1</v>
      </c>
      <c r="M9" s="665">
        <v>63.400000000000013</v>
      </c>
    </row>
    <row r="10" spans="1:13" ht="14.4" customHeight="1" x14ac:dyDescent="0.3">
      <c r="A10" s="660" t="s">
        <v>556</v>
      </c>
      <c r="B10" s="661" t="s">
        <v>1645</v>
      </c>
      <c r="C10" s="661" t="s">
        <v>1286</v>
      </c>
      <c r="D10" s="661" t="s">
        <v>1287</v>
      </c>
      <c r="E10" s="661" t="s">
        <v>1288</v>
      </c>
      <c r="F10" s="664">
        <v>1</v>
      </c>
      <c r="G10" s="664">
        <v>387.5790433252576</v>
      </c>
      <c r="H10" s="677">
        <v>1</v>
      </c>
      <c r="I10" s="664"/>
      <c r="J10" s="664"/>
      <c r="K10" s="677">
        <v>0</v>
      </c>
      <c r="L10" s="664">
        <v>1</v>
      </c>
      <c r="M10" s="665">
        <v>387.5790433252576</v>
      </c>
    </row>
    <row r="11" spans="1:13" ht="14.4" customHeight="1" x14ac:dyDescent="0.3">
      <c r="A11" s="660" t="s">
        <v>556</v>
      </c>
      <c r="B11" s="661" t="s">
        <v>1646</v>
      </c>
      <c r="C11" s="661" t="s">
        <v>1271</v>
      </c>
      <c r="D11" s="661" t="s">
        <v>1272</v>
      </c>
      <c r="E11" s="661" t="s">
        <v>1647</v>
      </c>
      <c r="F11" s="664"/>
      <c r="G11" s="664"/>
      <c r="H11" s="677">
        <v>0</v>
      </c>
      <c r="I11" s="664">
        <v>2</v>
      </c>
      <c r="J11" s="664">
        <v>159.28000000000003</v>
      </c>
      <c r="K11" s="677">
        <v>1</v>
      </c>
      <c r="L11" s="664">
        <v>2</v>
      </c>
      <c r="M11" s="665">
        <v>159.28000000000003</v>
      </c>
    </row>
    <row r="12" spans="1:13" ht="14.4" customHeight="1" x14ac:dyDescent="0.3">
      <c r="A12" s="660" t="s">
        <v>556</v>
      </c>
      <c r="B12" s="661" t="s">
        <v>1648</v>
      </c>
      <c r="C12" s="661" t="s">
        <v>1247</v>
      </c>
      <c r="D12" s="661" t="s">
        <v>1649</v>
      </c>
      <c r="E12" s="661" t="s">
        <v>1650</v>
      </c>
      <c r="F12" s="664"/>
      <c r="G12" s="664"/>
      <c r="H12" s="677">
        <v>0</v>
      </c>
      <c r="I12" s="664">
        <v>2</v>
      </c>
      <c r="J12" s="664">
        <v>1257.1955537099261</v>
      </c>
      <c r="K12" s="677">
        <v>1</v>
      </c>
      <c r="L12" s="664">
        <v>2</v>
      </c>
      <c r="M12" s="665">
        <v>1257.1955537099261</v>
      </c>
    </row>
    <row r="13" spans="1:13" ht="14.4" customHeight="1" x14ac:dyDescent="0.3">
      <c r="A13" s="660" t="s">
        <v>556</v>
      </c>
      <c r="B13" s="661" t="s">
        <v>1651</v>
      </c>
      <c r="C13" s="661" t="s">
        <v>1226</v>
      </c>
      <c r="D13" s="661" t="s">
        <v>1227</v>
      </c>
      <c r="E13" s="661" t="s">
        <v>1652</v>
      </c>
      <c r="F13" s="664"/>
      <c r="G13" s="664"/>
      <c r="H13" s="677">
        <v>0</v>
      </c>
      <c r="I13" s="664">
        <v>1</v>
      </c>
      <c r="J13" s="664">
        <v>466.32300000000004</v>
      </c>
      <c r="K13" s="677">
        <v>1</v>
      </c>
      <c r="L13" s="664">
        <v>1</v>
      </c>
      <c r="M13" s="665">
        <v>466.32300000000004</v>
      </c>
    </row>
    <row r="14" spans="1:13" ht="14.4" customHeight="1" x14ac:dyDescent="0.3">
      <c r="A14" s="660" t="s">
        <v>556</v>
      </c>
      <c r="B14" s="661" t="s">
        <v>1651</v>
      </c>
      <c r="C14" s="661" t="s">
        <v>1281</v>
      </c>
      <c r="D14" s="661" t="s">
        <v>1282</v>
      </c>
      <c r="E14" s="661" t="s">
        <v>1653</v>
      </c>
      <c r="F14" s="664"/>
      <c r="G14" s="664"/>
      <c r="H14" s="677">
        <v>0</v>
      </c>
      <c r="I14" s="664">
        <v>1</v>
      </c>
      <c r="J14" s="664">
        <v>871.21999999999991</v>
      </c>
      <c r="K14" s="677">
        <v>1</v>
      </c>
      <c r="L14" s="664">
        <v>1</v>
      </c>
      <c r="M14" s="665">
        <v>871.21999999999991</v>
      </c>
    </row>
    <row r="15" spans="1:13" ht="14.4" customHeight="1" x14ac:dyDescent="0.3">
      <c r="A15" s="660" t="s">
        <v>556</v>
      </c>
      <c r="B15" s="661" t="s">
        <v>1654</v>
      </c>
      <c r="C15" s="661" t="s">
        <v>1150</v>
      </c>
      <c r="D15" s="661" t="s">
        <v>1151</v>
      </c>
      <c r="E15" s="661" t="s">
        <v>1655</v>
      </c>
      <c r="F15" s="664"/>
      <c r="G15" s="664"/>
      <c r="H15" s="677">
        <v>0</v>
      </c>
      <c r="I15" s="664">
        <v>1</v>
      </c>
      <c r="J15" s="664">
        <v>49.320015801629992</v>
      </c>
      <c r="K15" s="677">
        <v>1</v>
      </c>
      <c r="L15" s="664">
        <v>1</v>
      </c>
      <c r="M15" s="665">
        <v>49.320015801629992</v>
      </c>
    </row>
    <row r="16" spans="1:13" ht="14.4" customHeight="1" x14ac:dyDescent="0.3">
      <c r="A16" s="660" t="s">
        <v>556</v>
      </c>
      <c r="B16" s="661" t="s">
        <v>1656</v>
      </c>
      <c r="C16" s="661" t="s">
        <v>1241</v>
      </c>
      <c r="D16" s="661" t="s">
        <v>1657</v>
      </c>
      <c r="E16" s="661" t="s">
        <v>1658</v>
      </c>
      <c r="F16" s="664"/>
      <c r="G16" s="664"/>
      <c r="H16" s="677">
        <v>0</v>
      </c>
      <c r="I16" s="664">
        <v>1</v>
      </c>
      <c r="J16" s="664">
        <v>112.05000000000005</v>
      </c>
      <c r="K16" s="677">
        <v>1</v>
      </c>
      <c r="L16" s="664">
        <v>1</v>
      </c>
      <c r="M16" s="665">
        <v>112.05000000000005</v>
      </c>
    </row>
    <row r="17" spans="1:13" ht="14.4" customHeight="1" x14ac:dyDescent="0.3">
      <c r="A17" s="660" t="s">
        <v>556</v>
      </c>
      <c r="B17" s="661" t="s">
        <v>1656</v>
      </c>
      <c r="C17" s="661" t="s">
        <v>1194</v>
      </c>
      <c r="D17" s="661" t="s">
        <v>1659</v>
      </c>
      <c r="E17" s="661" t="s">
        <v>1660</v>
      </c>
      <c r="F17" s="664"/>
      <c r="G17" s="664"/>
      <c r="H17" s="677">
        <v>0</v>
      </c>
      <c r="I17" s="664">
        <v>1</v>
      </c>
      <c r="J17" s="664">
        <v>138.49000000000007</v>
      </c>
      <c r="K17" s="677">
        <v>1</v>
      </c>
      <c r="L17" s="664">
        <v>1</v>
      </c>
      <c r="M17" s="665">
        <v>138.49000000000007</v>
      </c>
    </row>
    <row r="18" spans="1:13" ht="14.4" customHeight="1" x14ac:dyDescent="0.3">
      <c r="A18" s="660" t="s">
        <v>556</v>
      </c>
      <c r="B18" s="661" t="s">
        <v>1661</v>
      </c>
      <c r="C18" s="661" t="s">
        <v>1294</v>
      </c>
      <c r="D18" s="661" t="s">
        <v>1141</v>
      </c>
      <c r="E18" s="661" t="s">
        <v>1142</v>
      </c>
      <c r="F18" s="664">
        <v>3</v>
      </c>
      <c r="G18" s="664">
        <v>1891.9810932129938</v>
      </c>
      <c r="H18" s="677">
        <v>0.4285713223002503</v>
      </c>
      <c r="I18" s="664">
        <v>4</v>
      </c>
      <c r="J18" s="664">
        <v>2522.6425522942563</v>
      </c>
      <c r="K18" s="677">
        <v>0.57142867769974959</v>
      </c>
      <c r="L18" s="664">
        <v>7</v>
      </c>
      <c r="M18" s="665">
        <v>4414.6236455072503</v>
      </c>
    </row>
    <row r="19" spans="1:13" ht="14.4" customHeight="1" x14ac:dyDescent="0.3">
      <c r="A19" s="660" t="s">
        <v>556</v>
      </c>
      <c r="B19" s="661" t="s">
        <v>1661</v>
      </c>
      <c r="C19" s="661" t="s">
        <v>1292</v>
      </c>
      <c r="D19" s="661" t="s">
        <v>1141</v>
      </c>
      <c r="E19" s="661" t="s">
        <v>1252</v>
      </c>
      <c r="F19" s="664"/>
      <c r="G19" s="664"/>
      <c r="H19" s="677">
        <v>0</v>
      </c>
      <c r="I19" s="664">
        <v>10</v>
      </c>
      <c r="J19" s="664">
        <v>4089.4940000000001</v>
      </c>
      <c r="K19" s="677">
        <v>1</v>
      </c>
      <c r="L19" s="664">
        <v>10</v>
      </c>
      <c r="M19" s="665">
        <v>4089.4940000000001</v>
      </c>
    </row>
    <row r="20" spans="1:13" ht="14.4" customHeight="1" x14ac:dyDescent="0.3">
      <c r="A20" s="660" t="s">
        <v>556</v>
      </c>
      <c r="B20" s="661" t="s">
        <v>1661</v>
      </c>
      <c r="C20" s="661" t="s">
        <v>1251</v>
      </c>
      <c r="D20" s="661" t="s">
        <v>1141</v>
      </c>
      <c r="E20" s="661" t="s">
        <v>1252</v>
      </c>
      <c r="F20" s="664"/>
      <c r="G20" s="664"/>
      <c r="H20" s="677">
        <v>0</v>
      </c>
      <c r="I20" s="664">
        <v>2</v>
      </c>
      <c r="J20" s="664">
        <v>817.9</v>
      </c>
      <c r="K20" s="677">
        <v>1</v>
      </c>
      <c r="L20" s="664">
        <v>2</v>
      </c>
      <c r="M20" s="665">
        <v>817.9</v>
      </c>
    </row>
    <row r="21" spans="1:13" ht="14.4" customHeight="1" x14ac:dyDescent="0.3">
      <c r="A21" s="660" t="s">
        <v>556</v>
      </c>
      <c r="B21" s="661" t="s">
        <v>1661</v>
      </c>
      <c r="C21" s="661" t="s">
        <v>1140</v>
      </c>
      <c r="D21" s="661" t="s">
        <v>1141</v>
      </c>
      <c r="E21" s="661" t="s">
        <v>1142</v>
      </c>
      <c r="F21" s="664"/>
      <c r="G21" s="664"/>
      <c r="H21" s="677">
        <v>0</v>
      </c>
      <c r="I21" s="664">
        <v>5</v>
      </c>
      <c r="J21" s="664">
        <v>3153.3</v>
      </c>
      <c r="K21" s="677">
        <v>1</v>
      </c>
      <c r="L21" s="664">
        <v>5</v>
      </c>
      <c r="M21" s="665">
        <v>3153.3</v>
      </c>
    </row>
    <row r="22" spans="1:13" ht="14.4" customHeight="1" x14ac:dyDescent="0.3">
      <c r="A22" s="660" t="s">
        <v>556</v>
      </c>
      <c r="B22" s="661" t="s">
        <v>1661</v>
      </c>
      <c r="C22" s="661" t="s">
        <v>1144</v>
      </c>
      <c r="D22" s="661" t="s">
        <v>1141</v>
      </c>
      <c r="E22" s="661" t="s">
        <v>1145</v>
      </c>
      <c r="F22" s="664"/>
      <c r="G22" s="664"/>
      <c r="H22" s="677">
        <v>0</v>
      </c>
      <c r="I22" s="664">
        <v>3</v>
      </c>
      <c r="J22" s="664">
        <v>2163.6000000000004</v>
      </c>
      <c r="K22" s="677">
        <v>1</v>
      </c>
      <c r="L22" s="664">
        <v>3</v>
      </c>
      <c r="M22" s="665">
        <v>2163.6000000000004</v>
      </c>
    </row>
    <row r="23" spans="1:13" ht="14.4" customHeight="1" x14ac:dyDescent="0.3">
      <c r="A23" s="660" t="s">
        <v>556</v>
      </c>
      <c r="B23" s="661" t="s">
        <v>1662</v>
      </c>
      <c r="C23" s="661" t="s">
        <v>1207</v>
      </c>
      <c r="D23" s="661" t="s">
        <v>1208</v>
      </c>
      <c r="E23" s="661" t="s">
        <v>1663</v>
      </c>
      <c r="F23" s="664"/>
      <c r="G23" s="664"/>
      <c r="H23" s="677">
        <v>0</v>
      </c>
      <c r="I23" s="664">
        <v>1</v>
      </c>
      <c r="J23" s="664">
        <v>129.58000000000004</v>
      </c>
      <c r="K23" s="677">
        <v>1</v>
      </c>
      <c r="L23" s="664">
        <v>1</v>
      </c>
      <c r="M23" s="665">
        <v>129.58000000000004</v>
      </c>
    </row>
    <row r="24" spans="1:13" ht="14.4" customHeight="1" x14ac:dyDescent="0.3">
      <c r="A24" s="660" t="s">
        <v>556</v>
      </c>
      <c r="B24" s="661" t="s">
        <v>1664</v>
      </c>
      <c r="C24" s="661" t="s">
        <v>1278</v>
      </c>
      <c r="D24" s="661" t="s">
        <v>1279</v>
      </c>
      <c r="E24" s="661" t="s">
        <v>1280</v>
      </c>
      <c r="F24" s="664"/>
      <c r="G24" s="664"/>
      <c r="H24" s="677">
        <v>0</v>
      </c>
      <c r="I24" s="664">
        <v>2</v>
      </c>
      <c r="J24" s="664">
        <v>104.52981113000612</v>
      </c>
      <c r="K24" s="677">
        <v>1</v>
      </c>
      <c r="L24" s="664">
        <v>2</v>
      </c>
      <c r="M24" s="665">
        <v>104.52981113000612</v>
      </c>
    </row>
    <row r="25" spans="1:13" ht="14.4" customHeight="1" x14ac:dyDescent="0.3">
      <c r="A25" s="660" t="s">
        <v>556</v>
      </c>
      <c r="B25" s="661" t="s">
        <v>1665</v>
      </c>
      <c r="C25" s="661" t="s">
        <v>1147</v>
      </c>
      <c r="D25" s="661" t="s">
        <v>1148</v>
      </c>
      <c r="E25" s="661" t="s">
        <v>842</v>
      </c>
      <c r="F25" s="664"/>
      <c r="G25" s="664"/>
      <c r="H25" s="677">
        <v>0</v>
      </c>
      <c r="I25" s="664">
        <v>1</v>
      </c>
      <c r="J25" s="664">
        <v>48.91</v>
      </c>
      <c r="K25" s="677">
        <v>1</v>
      </c>
      <c r="L25" s="664">
        <v>1</v>
      </c>
      <c r="M25" s="665">
        <v>48.91</v>
      </c>
    </row>
    <row r="26" spans="1:13" ht="14.4" customHeight="1" x14ac:dyDescent="0.3">
      <c r="A26" s="660" t="s">
        <v>556</v>
      </c>
      <c r="B26" s="661" t="s">
        <v>1666</v>
      </c>
      <c r="C26" s="661" t="s">
        <v>1233</v>
      </c>
      <c r="D26" s="661" t="s">
        <v>1667</v>
      </c>
      <c r="E26" s="661" t="s">
        <v>1668</v>
      </c>
      <c r="F26" s="664"/>
      <c r="G26" s="664"/>
      <c r="H26" s="677">
        <v>0</v>
      </c>
      <c r="I26" s="664">
        <v>1</v>
      </c>
      <c r="J26" s="664">
        <v>21.74</v>
      </c>
      <c r="K26" s="677">
        <v>1</v>
      </c>
      <c r="L26" s="664">
        <v>1</v>
      </c>
      <c r="M26" s="665">
        <v>21.74</v>
      </c>
    </row>
    <row r="27" spans="1:13" ht="14.4" customHeight="1" x14ac:dyDescent="0.3">
      <c r="A27" s="660" t="s">
        <v>556</v>
      </c>
      <c r="B27" s="661" t="s">
        <v>1669</v>
      </c>
      <c r="C27" s="661" t="s">
        <v>1198</v>
      </c>
      <c r="D27" s="661" t="s">
        <v>1199</v>
      </c>
      <c r="E27" s="661" t="s">
        <v>842</v>
      </c>
      <c r="F27" s="664"/>
      <c r="G27" s="664"/>
      <c r="H27" s="677">
        <v>0</v>
      </c>
      <c r="I27" s="664">
        <v>3</v>
      </c>
      <c r="J27" s="664">
        <v>261.45000000000005</v>
      </c>
      <c r="K27" s="677">
        <v>1</v>
      </c>
      <c r="L27" s="664">
        <v>3</v>
      </c>
      <c r="M27" s="665">
        <v>261.45000000000005</v>
      </c>
    </row>
    <row r="28" spans="1:13" ht="14.4" customHeight="1" x14ac:dyDescent="0.3">
      <c r="A28" s="660" t="s">
        <v>556</v>
      </c>
      <c r="B28" s="661" t="s">
        <v>1669</v>
      </c>
      <c r="C28" s="661" t="s">
        <v>1215</v>
      </c>
      <c r="D28" s="661" t="s">
        <v>1216</v>
      </c>
      <c r="E28" s="661" t="s">
        <v>1217</v>
      </c>
      <c r="F28" s="664"/>
      <c r="G28" s="664"/>
      <c r="H28" s="677">
        <v>0</v>
      </c>
      <c r="I28" s="664">
        <v>1</v>
      </c>
      <c r="J28" s="664">
        <v>50.460000000000022</v>
      </c>
      <c r="K28" s="677">
        <v>1</v>
      </c>
      <c r="L28" s="664">
        <v>1</v>
      </c>
      <c r="M28" s="665">
        <v>50.460000000000022</v>
      </c>
    </row>
    <row r="29" spans="1:13" ht="14.4" customHeight="1" x14ac:dyDescent="0.3">
      <c r="A29" s="660" t="s">
        <v>556</v>
      </c>
      <c r="B29" s="661" t="s">
        <v>1670</v>
      </c>
      <c r="C29" s="661" t="s">
        <v>1201</v>
      </c>
      <c r="D29" s="661" t="s">
        <v>1671</v>
      </c>
      <c r="E29" s="661" t="s">
        <v>876</v>
      </c>
      <c r="F29" s="664"/>
      <c r="G29" s="664"/>
      <c r="H29" s="677">
        <v>0</v>
      </c>
      <c r="I29" s="664">
        <v>1</v>
      </c>
      <c r="J29" s="664">
        <v>117.88931436562611</v>
      </c>
      <c r="K29" s="677">
        <v>1</v>
      </c>
      <c r="L29" s="664">
        <v>1</v>
      </c>
      <c r="M29" s="665">
        <v>117.88931436562611</v>
      </c>
    </row>
    <row r="30" spans="1:13" ht="14.4" customHeight="1" x14ac:dyDescent="0.3">
      <c r="A30" s="660" t="s">
        <v>556</v>
      </c>
      <c r="B30" s="661" t="s">
        <v>1672</v>
      </c>
      <c r="C30" s="661" t="s">
        <v>1268</v>
      </c>
      <c r="D30" s="661" t="s">
        <v>1269</v>
      </c>
      <c r="E30" s="661" t="s">
        <v>1185</v>
      </c>
      <c r="F30" s="664"/>
      <c r="G30" s="664"/>
      <c r="H30" s="677">
        <v>0</v>
      </c>
      <c r="I30" s="664">
        <v>1</v>
      </c>
      <c r="J30" s="664">
        <v>213.24</v>
      </c>
      <c r="K30" s="677">
        <v>1</v>
      </c>
      <c r="L30" s="664">
        <v>1</v>
      </c>
      <c r="M30" s="665">
        <v>213.24</v>
      </c>
    </row>
    <row r="31" spans="1:13" ht="14.4" customHeight="1" x14ac:dyDescent="0.3">
      <c r="A31" s="660" t="s">
        <v>556</v>
      </c>
      <c r="B31" s="661" t="s">
        <v>1672</v>
      </c>
      <c r="C31" s="661" t="s">
        <v>1183</v>
      </c>
      <c r="D31" s="661" t="s">
        <v>1184</v>
      </c>
      <c r="E31" s="661" t="s">
        <v>1185</v>
      </c>
      <c r="F31" s="664"/>
      <c r="G31" s="664"/>
      <c r="H31" s="677">
        <v>0</v>
      </c>
      <c r="I31" s="664">
        <v>1</v>
      </c>
      <c r="J31" s="664">
        <v>79.619736203734732</v>
      </c>
      <c r="K31" s="677">
        <v>1</v>
      </c>
      <c r="L31" s="664">
        <v>1</v>
      </c>
      <c r="M31" s="665">
        <v>79.619736203734732</v>
      </c>
    </row>
    <row r="32" spans="1:13" ht="14.4" customHeight="1" x14ac:dyDescent="0.3">
      <c r="A32" s="660" t="s">
        <v>556</v>
      </c>
      <c r="B32" s="661" t="s">
        <v>1673</v>
      </c>
      <c r="C32" s="661" t="s">
        <v>1219</v>
      </c>
      <c r="D32" s="661" t="s">
        <v>1220</v>
      </c>
      <c r="E32" s="661" t="s">
        <v>796</v>
      </c>
      <c r="F32" s="664"/>
      <c r="G32" s="664"/>
      <c r="H32" s="677">
        <v>0</v>
      </c>
      <c r="I32" s="664">
        <v>1</v>
      </c>
      <c r="J32" s="664">
        <v>59.049997292769291</v>
      </c>
      <c r="K32" s="677">
        <v>1</v>
      </c>
      <c r="L32" s="664">
        <v>1</v>
      </c>
      <c r="M32" s="665">
        <v>59.049997292769291</v>
      </c>
    </row>
    <row r="33" spans="1:13" ht="14.4" customHeight="1" x14ac:dyDescent="0.3">
      <c r="A33" s="660" t="s">
        <v>556</v>
      </c>
      <c r="B33" s="661" t="s">
        <v>1674</v>
      </c>
      <c r="C33" s="661" t="s">
        <v>1290</v>
      </c>
      <c r="D33" s="661" t="s">
        <v>1291</v>
      </c>
      <c r="E33" s="661" t="s">
        <v>729</v>
      </c>
      <c r="F33" s="664"/>
      <c r="G33" s="664"/>
      <c r="H33" s="677">
        <v>0</v>
      </c>
      <c r="I33" s="664">
        <v>1</v>
      </c>
      <c r="J33" s="664">
        <v>41.029645116236999</v>
      </c>
      <c r="K33" s="677">
        <v>1</v>
      </c>
      <c r="L33" s="664">
        <v>1</v>
      </c>
      <c r="M33" s="665">
        <v>41.029645116236999</v>
      </c>
    </row>
    <row r="34" spans="1:13" ht="14.4" customHeight="1" x14ac:dyDescent="0.3">
      <c r="A34" s="660" t="s">
        <v>556</v>
      </c>
      <c r="B34" s="661" t="s">
        <v>1674</v>
      </c>
      <c r="C34" s="661" t="s">
        <v>1191</v>
      </c>
      <c r="D34" s="661" t="s">
        <v>1675</v>
      </c>
      <c r="E34" s="661" t="s">
        <v>729</v>
      </c>
      <c r="F34" s="664"/>
      <c r="G34" s="664"/>
      <c r="H34" s="677">
        <v>0</v>
      </c>
      <c r="I34" s="664">
        <v>1</v>
      </c>
      <c r="J34" s="664">
        <v>46.829927100548225</v>
      </c>
      <c r="K34" s="677">
        <v>1</v>
      </c>
      <c r="L34" s="664">
        <v>1</v>
      </c>
      <c r="M34" s="665">
        <v>46.829927100548225</v>
      </c>
    </row>
    <row r="35" spans="1:13" ht="14.4" customHeight="1" x14ac:dyDescent="0.3">
      <c r="A35" s="660" t="s">
        <v>556</v>
      </c>
      <c r="B35" s="661" t="s">
        <v>1674</v>
      </c>
      <c r="C35" s="661" t="s">
        <v>1237</v>
      </c>
      <c r="D35" s="661" t="s">
        <v>1676</v>
      </c>
      <c r="E35" s="661" t="s">
        <v>1677</v>
      </c>
      <c r="F35" s="664"/>
      <c r="G35" s="664"/>
      <c r="H35" s="677">
        <v>0</v>
      </c>
      <c r="I35" s="664">
        <v>1</v>
      </c>
      <c r="J35" s="664">
        <v>136.05000000000001</v>
      </c>
      <c r="K35" s="677">
        <v>1</v>
      </c>
      <c r="L35" s="664">
        <v>1</v>
      </c>
      <c r="M35" s="665">
        <v>136.05000000000001</v>
      </c>
    </row>
    <row r="36" spans="1:13" ht="14.4" customHeight="1" x14ac:dyDescent="0.3">
      <c r="A36" s="660" t="s">
        <v>556</v>
      </c>
      <c r="B36" s="661" t="s">
        <v>1678</v>
      </c>
      <c r="C36" s="661" t="s">
        <v>1154</v>
      </c>
      <c r="D36" s="661" t="s">
        <v>1155</v>
      </c>
      <c r="E36" s="661" t="s">
        <v>1679</v>
      </c>
      <c r="F36" s="664"/>
      <c r="G36" s="664"/>
      <c r="H36" s="677">
        <v>0</v>
      </c>
      <c r="I36" s="664">
        <v>3</v>
      </c>
      <c r="J36" s="664">
        <v>505.31000000000006</v>
      </c>
      <c r="K36" s="677">
        <v>1</v>
      </c>
      <c r="L36" s="664">
        <v>3</v>
      </c>
      <c r="M36" s="665">
        <v>505.31000000000006</v>
      </c>
    </row>
    <row r="37" spans="1:13" ht="14.4" customHeight="1" x14ac:dyDescent="0.3">
      <c r="A37" s="660" t="s">
        <v>556</v>
      </c>
      <c r="B37" s="661" t="s">
        <v>1680</v>
      </c>
      <c r="C37" s="661" t="s">
        <v>1129</v>
      </c>
      <c r="D37" s="661" t="s">
        <v>1681</v>
      </c>
      <c r="E37" s="661" t="s">
        <v>1682</v>
      </c>
      <c r="F37" s="664"/>
      <c r="G37" s="664"/>
      <c r="H37" s="677">
        <v>0</v>
      </c>
      <c r="I37" s="664">
        <v>175</v>
      </c>
      <c r="J37" s="664">
        <v>6084.5894137307259</v>
      </c>
      <c r="K37" s="677">
        <v>1</v>
      </c>
      <c r="L37" s="664">
        <v>175</v>
      </c>
      <c r="M37" s="665">
        <v>6084.5894137307259</v>
      </c>
    </row>
    <row r="38" spans="1:13" ht="14.4" customHeight="1" x14ac:dyDescent="0.3">
      <c r="A38" s="660" t="s">
        <v>556</v>
      </c>
      <c r="B38" s="661" t="s">
        <v>1683</v>
      </c>
      <c r="C38" s="661" t="s">
        <v>1254</v>
      </c>
      <c r="D38" s="661" t="s">
        <v>1684</v>
      </c>
      <c r="E38" s="661" t="s">
        <v>1685</v>
      </c>
      <c r="F38" s="664"/>
      <c r="G38" s="664"/>
      <c r="H38" s="677">
        <v>0</v>
      </c>
      <c r="I38" s="664">
        <v>3</v>
      </c>
      <c r="J38" s="664">
        <v>228.22999999999996</v>
      </c>
      <c r="K38" s="677">
        <v>1</v>
      </c>
      <c r="L38" s="664">
        <v>3</v>
      </c>
      <c r="M38" s="665">
        <v>228.22999999999996</v>
      </c>
    </row>
    <row r="39" spans="1:13" ht="14.4" customHeight="1" x14ac:dyDescent="0.3">
      <c r="A39" s="660" t="s">
        <v>556</v>
      </c>
      <c r="B39" s="661" t="s">
        <v>1686</v>
      </c>
      <c r="C39" s="661" t="s">
        <v>1377</v>
      </c>
      <c r="D39" s="661" t="s">
        <v>1378</v>
      </c>
      <c r="E39" s="661" t="s">
        <v>1687</v>
      </c>
      <c r="F39" s="664">
        <v>1</v>
      </c>
      <c r="G39" s="664">
        <v>133.50000000000006</v>
      </c>
      <c r="H39" s="677">
        <v>1</v>
      </c>
      <c r="I39" s="664"/>
      <c r="J39" s="664"/>
      <c r="K39" s="677">
        <v>0</v>
      </c>
      <c r="L39" s="664">
        <v>1</v>
      </c>
      <c r="M39" s="665">
        <v>133.50000000000006</v>
      </c>
    </row>
    <row r="40" spans="1:13" ht="14.4" customHeight="1" x14ac:dyDescent="0.3">
      <c r="A40" s="660" t="s">
        <v>556</v>
      </c>
      <c r="B40" s="661" t="s">
        <v>1688</v>
      </c>
      <c r="C40" s="661" t="s">
        <v>1393</v>
      </c>
      <c r="D40" s="661" t="s">
        <v>1340</v>
      </c>
      <c r="E40" s="661" t="s">
        <v>1394</v>
      </c>
      <c r="F40" s="664"/>
      <c r="G40" s="664"/>
      <c r="H40" s="677">
        <v>0</v>
      </c>
      <c r="I40" s="664">
        <v>18</v>
      </c>
      <c r="J40" s="664">
        <v>360.54</v>
      </c>
      <c r="K40" s="677">
        <v>1</v>
      </c>
      <c r="L40" s="664">
        <v>18</v>
      </c>
      <c r="M40" s="665">
        <v>360.54</v>
      </c>
    </row>
    <row r="41" spans="1:13" ht="14.4" customHeight="1" x14ac:dyDescent="0.3">
      <c r="A41" s="660" t="s">
        <v>556</v>
      </c>
      <c r="B41" s="661" t="s">
        <v>1689</v>
      </c>
      <c r="C41" s="661" t="s">
        <v>1283</v>
      </c>
      <c r="D41" s="661" t="s">
        <v>1284</v>
      </c>
      <c r="E41" s="661" t="s">
        <v>1690</v>
      </c>
      <c r="F41" s="664">
        <v>5</v>
      </c>
      <c r="G41" s="664">
        <v>883.60000000000014</v>
      </c>
      <c r="H41" s="677">
        <v>0.46558258269848041</v>
      </c>
      <c r="I41" s="664">
        <v>6</v>
      </c>
      <c r="J41" s="664">
        <v>1014.2373178797266</v>
      </c>
      <c r="K41" s="677">
        <v>0.53441741730151959</v>
      </c>
      <c r="L41" s="664">
        <v>11</v>
      </c>
      <c r="M41" s="665">
        <v>1897.8373178797267</v>
      </c>
    </row>
    <row r="42" spans="1:13" ht="14.4" customHeight="1" x14ac:dyDescent="0.3">
      <c r="A42" s="660" t="s">
        <v>556</v>
      </c>
      <c r="B42" s="661" t="s">
        <v>1689</v>
      </c>
      <c r="C42" s="661" t="s">
        <v>1389</v>
      </c>
      <c r="D42" s="661" t="s">
        <v>1284</v>
      </c>
      <c r="E42" s="661" t="s">
        <v>1691</v>
      </c>
      <c r="F42" s="664"/>
      <c r="G42" s="664"/>
      <c r="H42" s="677">
        <v>0</v>
      </c>
      <c r="I42" s="664">
        <v>170</v>
      </c>
      <c r="J42" s="664">
        <v>19598.272043066067</v>
      </c>
      <c r="K42" s="677">
        <v>1</v>
      </c>
      <c r="L42" s="664">
        <v>170</v>
      </c>
      <c r="M42" s="665">
        <v>19598.272043066067</v>
      </c>
    </row>
    <row r="43" spans="1:13" ht="14.4" customHeight="1" x14ac:dyDescent="0.3">
      <c r="A43" s="660" t="s">
        <v>556</v>
      </c>
      <c r="B43" s="661" t="s">
        <v>1689</v>
      </c>
      <c r="C43" s="661" t="s">
        <v>1403</v>
      </c>
      <c r="D43" s="661" t="s">
        <v>1692</v>
      </c>
      <c r="E43" s="661" t="s">
        <v>1693</v>
      </c>
      <c r="F43" s="664"/>
      <c r="G43" s="664"/>
      <c r="H43" s="677">
        <v>0</v>
      </c>
      <c r="I43" s="664">
        <v>229.79999999999998</v>
      </c>
      <c r="J43" s="664">
        <v>17582.584451530856</v>
      </c>
      <c r="K43" s="677">
        <v>1</v>
      </c>
      <c r="L43" s="664">
        <v>229.79999999999998</v>
      </c>
      <c r="M43" s="665">
        <v>17582.584451530856</v>
      </c>
    </row>
    <row r="44" spans="1:13" ht="14.4" customHeight="1" x14ac:dyDescent="0.3">
      <c r="A44" s="660" t="s">
        <v>556</v>
      </c>
      <c r="B44" s="661" t="s">
        <v>1694</v>
      </c>
      <c r="C44" s="661" t="s">
        <v>1421</v>
      </c>
      <c r="D44" s="661" t="s">
        <v>1422</v>
      </c>
      <c r="E44" s="661" t="s">
        <v>1423</v>
      </c>
      <c r="F44" s="664"/>
      <c r="G44" s="664"/>
      <c r="H44" s="677">
        <v>0</v>
      </c>
      <c r="I44" s="664">
        <v>20.299999999999997</v>
      </c>
      <c r="J44" s="664">
        <v>9378.5999999999985</v>
      </c>
      <c r="K44" s="677">
        <v>1</v>
      </c>
      <c r="L44" s="664">
        <v>20.299999999999997</v>
      </c>
      <c r="M44" s="665">
        <v>9378.5999999999985</v>
      </c>
    </row>
    <row r="45" spans="1:13" ht="14.4" customHeight="1" x14ac:dyDescent="0.3">
      <c r="A45" s="660" t="s">
        <v>556</v>
      </c>
      <c r="B45" s="661" t="s">
        <v>1695</v>
      </c>
      <c r="C45" s="661" t="s">
        <v>1430</v>
      </c>
      <c r="D45" s="661" t="s">
        <v>1431</v>
      </c>
      <c r="E45" s="661" t="s">
        <v>1432</v>
      </c>
      <c r="F45" s="664"/>
      <c r="G45" s="664"/>
      <c r="H45" s="677">
        <v>0</v>
      </c>
      <c r="I45" s="664">
        <v>1.4</v>
      </c>
      <c r="J45" s="664">
        <v>304.92</v>
      </c>
      <c r="K45" s="677">
        <v>1</v>
      </c>
      <c r="L45" s="664">
        <v>1.4</v>
      </c>
      <c r="M45" s="665">
        <v>304.92</v>
      </c>
    </row>
    <row r="46" spans="1:13" ht="14.4" customHeight="1" x14ac:dyDescent="0.3">
      <c r="A46" s="660" t="s">
        <v>556</v>
      </c>
      <c r="B46" s="661" t="s">
        <v>1696</v>
      </c>
      <c r="C46" s="661" t="s">
        <v>1399</v>
      </c>
      <c r="D46" s="661" t="s">
        <v>1697</v>
      </c>
      <c r="E46" s="661" t="s">
        <v>1698</v>
      </c>
      <c r="F46" s="664"/>
      <c r="G46" s="664"/>
      <c r="H46" s="677">
        <v>0</v>
      </c>
      <c r="I46" s="664">
        <v>2.6</v>
      </c>
      <c r="J46" s="664">
        <v>686.4</v>
      </c>
      <c r="K46" s="677">
        <v>1</v>
      </c>
      <c r="L46" s="664">
        <v>2.6</v>
      </c>
      <c r="M46" s="665">
        <v>686.4</v>
      </c>
    </row>
    <row r="47" spans="1:13" ht="14.4" customHeight="1" x14ac:dyDescent="0.3">
      <c r="A47" s="660" t="s">
        <v>556</v>
      </c>
      <c r="B47" s="661" t="s">
        <v>1696</v>
      </c>
      <c r="C47" s="661" t="s">
        <v>1406</v>
      </c>
      <c r="D47" s="661" t="s">
        <v>1699</v>
      </c>
      <c r="E47" s="661" t="s">
        <v>1408</v>
      </c>
      <c r="F47" s="664"/>
      <c r="G47" s="664"/>
      <c r="H47" s="677">
        <v>0</v>
      </c>
      <c r="I47" s="664">
        <v>6.3000000000000007</v>
      </c>
      <c r="J47" s="664">
        <v>3257.1000000000004</v>
      </c>
      <c r="K47" s="677">
        <v>1</v>
      </c>
      <c r="L47" s="664">
        <v>6.3000000000000007</v>
      </c>
      <c r="M47" s="665">
        <v>3257.1000000000004</v>
      </c>
    </row>
    <row r="48" spans="1:13" ht="14.4" customHeight="1" x14ac:dyDescent="0.3">
      <c r="A48" s="660" t="s">
        <v>556</v>
      </c>
      <c r="B48" s="661" t="s">
        <v>1700</v>
      </c>
      <c r="C48" s="661" t="s">
        <v>1418</v>
      </c>
      <c r="D48" s="661" t="s">
        <v>1419</v>
      </c>
      <c r="E48" s="661" t="s">
        <v>1701</v>
      </c>
      <c r="F48" s="664"/>
      <c r="G48" s="664"/>
      <c r="H48" s="677">
        <v>0</v>
      </c>
      <c r="I48" s="664">
        <v>25</v>
      </c>
      <c r="J48" s="664">
        <v>19301.850586705597</v>
      </c>
      <c r="K48" s="677">
        <v>1</v>
      </c>
      <c r="L48" s="664">
        <v>25</v>
      </c>
      <c r="M48" s="665">
        <v>19301.850586705597</v>
      </c>
    </row>
    <row r="49" spans="1:13" ht="14.4" customHeight="1" x14ac:dyDescent="0.3">
      <c r="A49" s="660" t="s">
        <v>556</v>
      </c>
      <c r="B49" s="661" t="s">
        <v>1702</v>
      </c>
      <c r="C49" s="661" t="s">
        <v>1427</v>
      </c>
      <c r="D49" s="661" t="s">
        <v>1428</v>
      </c>
      <c r="E49" s="661" t="s">
        <v>1429</v>
      </c>
      <c r="F49" s="664"/>
      <c r="G49" s="664"/>
      <c r="H49" s="677">
        <v>0</v>
      </c>
      <c r="I49" s="664">
        <v>14</v>
      </c>
      <c r="J49" s="664">
        <v>1992.5796472255975</v>
      </c>
      <c r="K49" s="677">
        <v>1</v>
      </c>
      <c r="L49" s="664">
        <v>14</v>
      </c>
      <c r="M49" s="665">
        <v>1992.5796472255975</v>
      </c>
    </row>
    <row r="50" spans="1:13" ht="14.4" customHeight="1" x14ac:dyDescent="0.3">
      <c r="A50" s="660" t="s">
        <v>556</v>
      </c>
      <c r="B50" s="661" t="s">
        <v>1703</v>
      </c>
      <c r="C50" s="661" t="s">
        <v>1438</v>
      </c>
      <c r="D50" s="661" t="s">
        <v>1704</v>
      </c>
      <c r="E50" s="661" t="s">
        <v>1705</v>
      </c>
      <c r="F50" s="664"/>
      <c r="G50" s="664"/>
      <c r="H50" s="677">
        <v>0</v>
      </c>
      <c r="I50" s="664">
        <v>6.4</v>
      </c>
      <c r="J50" s="664">
        <v>992.64</v>
      </c>
      <c r="K50" s="677">
        <v>1</v>
      </c>
      <c r="L50" s="664">
        <v>6.4</v>
      </c>
      <c r="M50" s="665">
        <v>992.64</v>
      </c>
    </row>
    <row r="51" spans="1:13" ht="14.4" customHeight="1" x14ac:dyDescent="0.3">
      <c r="A51" s="660" t="s">
        <v>556</v>
      </c>
      <c r="B51" s="661" t="s">
        <v>1703</v>
      </c>
      <c r="C51" s="661" t="s">
        <v>1434</v>
      </c>
      <c r="D51" s="661" t="s">
        <v>1704</v>
      </c>
      <c r="E51" s="661" t="s">
        <v>1706</v>
      </c>
      <c r="F51" s="664">
        <v>1.7999999999999994</v>
      </c>
      <c r="G51" s="664">
        <v>2060.4900114686407</v>
      </c>
      <c r="H51" s="677">
        <v>0.16464307793200009</v>
      </c>
      <c r="I51" s="664">
        <v>39.6</v>
      </c>
      <c r="J51" s="664">
        <v>10454.4</v>
      </c>
      <c r="K51" s="677">
        <v>0.83535692206799994</v>
      </c>
      <c r="L51" s="664">
        <v>41.4</v>
      </c>
      <c r="M51" s="665">
        <v>12514.89001146864</v>
      </c>
    </row>
    <row r="52" spans="1:13" ht="14.4" customHeight="1" x14ac:dyDescent="0.3">
      <c r="A52" s="660" t="s">
        <v>556</v>
      </c>
      <c r="B52" s="661" t="s">
        <v>1703</v>
      </c>
      <c r="C52" s="661" t="s">
        <v>1309</v>
      </c>
      <c r="D52" s="661" t="s">
        <v>1707</v>
      </c>
      <c r="E52" s="661" t="s">
        <v>1708</v>
      </c>
      <c r="F52" s="664">
        <v>22</v>
      </c>
      <c r="G52" s="664">
        <v>1864.28</v>
      </c>
      <c r="H52" s="677">
        <v>1</v>
      </c>
      <c r="I52" s="664"/>
      <c r="J52" s="664"/>
      <c r="K52" s="677">
        <v>0</v>
      </c>
      <c r="L52" s="664">
        <v>22</v>
      </c>
      <c r="M52" s="665">
        <v>1864.28</v>
      </c>
    </row>
    <row r="53" spans="1:13" ht="14.4" customHeight="1" x14ac:dyDescent="0.3">
      <c r="A53" s="660" t="s">
        <v>556</v>
      </c>
      <c r="B53" s="661" t="s">
        <v>1709</v>
      </c>
      <c r="C53" s="661" t="s">
        <v>1385</v>
      </c>
      <c r="D53" s="661" t="s">
        <v>1386</v>
      </c>
      <c r="E53" s="661" t="s">
        <v>1710</v>
      </c>
      <c r="F53" s="664"/>
      <c r="G53" s="664"/>
      <c r="H53" s="677">
        <v>0</v>
      </c>
      <c r="I53" s="664">
        <v>5.2</v>
      </c>
      <c r="J53" s="664">
        <v>354.64</v>
      </c>
      <c r="K53" s="677">
        <v>1</v>
      </c>
      <c r="L53" s="664">
        <v>5.2</v>
      </c>
      <c r="M53" s="665">
        <v>354.64</v>
      </c>
    </row>
    <row r="54" spans="1:13" ht="14.4" customHeight="1" x14ac:dyDescent="0.3">
      <c r="A54" s="660" t="s">
        <v>556</v>
      </c>
      <c r="B54" s="661" t="s">
        <v>1711</v>
      </c>
      <c r="C54" s="661" t="s">
        <v>1414</v>
      </c>
      <c r="D54" s="661" t="s">
        <v>1712</v>
      </c>
      <c r="E54" s="661" t="s">
        <v>1713</v>
      </c>
      <c r="F54" s="664"/>
      <c r="G54" s="664"/>
      <c r="H54" s="677">
        <v>0</v>
      </c>
      <c r="I54" s="664">
        <v>12</v>
      </c>
      <c r="J54" s="664">
        <v>927.11999999999989</v>
      </c>
      <c r="K54" s="677">
        <v>1</v>
      </c>
      <c r="L54" s="664">
        <v>12</v>
      </c>
      <c r="M54" s="665">
        <v>927.11999999999989</v>
      </c>
    </row>
    <row r="55" spans="1:13" ht="14.4" customHeight="1" x14ac:dyDescent="0.3">
      <c r="A55" s="660" t="s">
        <v>556</v>
      </c>
      <c r="B55" s="661" t="s">
        <v>1714</v>
      </c>
      <c r="C55" s="661" t="s">
        <v>1380</v>
      </c>
      <c r="D55" s="661" t="s">
        <v>1381</v>
      </c>
      <c r="E55" s="661" t="s">
        <v>1382</v>
      </c>
      <c r="F55" s="664">
        <v>1</v>
      </c>
      <c r="G55" s="664">
        <v>494.99915375820251</v>
      </c>
      <c r="H55" s="677">
        <v>1</v>
      </c>
      <c r="I55" s="664"/>
      <c r="J55" s="664"/>
      <c r="K55" s="677">
        <v>0</v>
      </c>
      <c r="L55" s="664">
        <v>1</v>
      </c>
      <c r="M55" s="665">
        <v>494.99915375820251</v>
      </c>
    </row>
    <row r="56" spans="1:13" ht="14.4" customHeight="1" x14ac:dyDescent="0.3">
      <c r="A56" s="660" t="s">
        <v>556</v>
      </c>
      <c r="B56" s="661" t="s">
        <v>1714</v>
      </c>
      <c r="C56" s="661" t="s">
        <v>1347</v>
      </c>
      <c r="D56" s="661" t="s">
        <v>1348</v>
      </c>
      <c r="E56" s="661" t="s">
        <v>1715</v>
      </c>
      <c r="F56" s="664"/>
      <c r="G56" s="664"/>
      <c r="H56" s="677">
        <v>0</v>
      </c>
      <c r="I56" s="664">
        <v>2</v>
      </c>
      <c r="J56" s="664">
        <v>109.76000000000002</v>
      </c>
      <c r="K56" s="677">
        <v>1</v>
      </c>
      <c r="L56" s="664">
        <v>2</v>
      </c>
      <c r="M56" s="665">
        <v>109.76000000000002</v>
      </c>
    </row>
    <row r="57" spans="1:13" ht="14.4" customHeight="1" x14ac:dyDescent="0.3">
      <c r="A57" s="660" t="s">
        <v>556</v>
      </c>
      <c r="B57" s="661" t="s">
        <v>1716</v>
      </c>
      <c r="C57" s="661" t="s">
        <v>1396</v>
      </c>
      <c r="D57" s="661" t="s">
        <v>1717</v>
      </c>
      <c r="E57" s="661" t="s">
        <v>1718</v>
      </c>
      <c r="F57" s="664"/>
      <c r="G57" s="664"/>
      <c r="H57" s="677">
        <v>0</v>
      </c>
      <c r="I57" s="664">
        <v>4</v>
      </c>
      <c r="J57" s="664">
        <v>2395.36</v>
      </c>
      <c r="K57" s="677">
        <v>1</v>
      </c>
      <c r="L57" s="664">
        <v>4</v>
      </c>
      <c r="M57" s="665">
        <v>2395.36</v>
      </c>
    </row>
    <row r="58" spans="1:13" ht="14.4" customHeight="1" x14ac:dyDescent="0.3">
      <c r="A58" s="660" t="s">
        <v>556</v>
      </c>
      <c r="B58" s="661" t="s">
        <v>1719</v>
      </c>
      <c r="C58" s="661" t="s">
        <v>1313</v>
      </c>
      <c r="D58" s="661" t="s">
        <v>1720</v>
      </c>
      <c r="E58" s="661" t="s">
        <v>1721</v>
      </c>
      <c r="F58" s="664">
        <v>0.2</v>
      </c>
      <c r="G58" s="664">
        <v>86.341200000000015</v>
      </c>
      <c r="H58" s="677">
        <v>1</v>
      </c>
      <c r="I58" s="664"/>
      <c r="J58" s="664"/>
      <c r="K58" s="677">
        <v>0</v>
      </c>
      <c r="L58" s="664">
        <v>0.2</v>
      </c>
      <c r="M58" s="665">
        <v>86.341200000000015</v>
      </c>
    </row>
    <row r="59" spans="1:13" ht="14.4" customHeight="1" x14ac:dyDescent="0.3">
      <c r="A59" s="660" t="s">
        <v>556</v>
      </c>
      <c r="B59" s="661" t="s">
        <v>1719</v>
      </c>
      <c r="C59" s="661" t="s">
        <v>1410</v>
      </c>
      <c r="D59" s="661" t="s">
        <v>1722</v>
      </c>
      <c r="E59" s="661" t="s">
        <v>1723</v>
      </c>
      <c r="F59" s="664"/>
      <c r="G59" s="664"/>
      <c r="H59" s="677">
        <v>0</v>
      </c>
      <c r="I59" s="664">
        <v>63</v>
      </c>
      <c r="J59" s="664">
        <v>1820.0536622745012</v>
      </c>
      <c r="K59" s="677">
        <v>1</v>
      </c>
      <c r="L59" s="664">
        <v>63</v>
      </c>
      <c r="M59" s="665">
        <v>1820.0536622745012</v>
      </c>
    </row>
    <row r="60" spans="1:13" ht="14.4" customHeight="1" x14ac:dyDescent="0.3">
      <c r="A60" s="660" t="s">
        <v>556</v>
      </c>
      <c r="B60" s="661" t="s">
        <v>1724</v>
      </c>
      <c r="C60" s="661" t="s">
        <v>1424</v>
      </c>
      <c r="D60" s="661" t="s">
        <v>1425</v>
      </c>
      <c r="E60" s="661" t="s">
        <v>1426</v>
      </c>
      <c r="F60" s="664"/>
      <c r="G60" s="664"/>
      <c r="H60" s="677">
        <v>0</v>
      </c>
      <c r="I60" s="664">
        <v>1.8000000000000003</v>
      </c>
      <c r="J60" s="664">
        <v>4554</v>
      </c>
      <c r="K60" s="677">
        <v>1</v>
      </c>
      <c r="L60" s="664">
        <v>1.8000000000000003</v>
      </c>
      <c r="M60" s="665">
        <v>4554</v>
      </c>
    </row>
    <row r="61" spans="1:13" ht="14.4" customHeight="1" x14ac:dyDescent="0.3">
      <c r="A61" s="660" t="s">
        <v>556</v>
      </c>
      <c r="B61" s="661" t="s">
        <v>1725</v>
      </c>
      <c r="C61" s="661" t="s">
        <v>1452</v>
      </c>
      <c r="D61" s="661" t="s">
        <v>1453</v>
      </c>
      <c r="E61" s="661" t="s">
        <v>1454</v>
      </c>
      <c r="F61" s="664"/>
      <c r="G61" s="664"/>
      <c r="H61" s="677">
        <v>0</v>
      </c>
      <c r="I61" s="664">
        <v>6.3999999999999995</v>
      </c>
      <c r="J61" s="664">
        <v>1020.7999999999998</v>
      </c>
      <c r="K61" s="677">
        <v>1</v>
      </c>
      <c r="L61" s="664">
        <v>6.3999999999999995</v>
      </c>
      <c r="M61" s="665">
        <v>1020.7999999999998</v>
      </c>
    </row>
    <row r="62" spans="1:13" ht="14.4" customHeight="1" x14ac:dyDescent="0.3">
      <c r="A62" s="660" t="s">
        <v>556</v>
      </c>
      <c r="B62" s="661" t="s">
        <v>1725</v>
      </c>
      <c r="C62" s="661" t="s">
        <v>1455</v>
      </c>
      <c r="D62" s="661" t="s">
        <v>1453</v>
      </c>
      <c r="E62" s="661" t="s">
        <v>1456</v>
      </c>
      <c r="F62" s="664"/>
      <c r="G62" s="664"/>
      <c r="H62" s="677">
        <v>0</v>
      </c>
      <c r="I62" s="664">
        <v>0.2</v>
      </c>
      <c r="J62" s="664">
        <v>61.6</v>
      </c>
      <c r="K62" s="677">
        <v>1</v>
      </c>
      <c r="L62" s="664">
        <v>0.2</v>
      </c>
      <c r="M62" s="665">
        <v>61.6</v>
      </c>
    </row>
    <row r="63" spans="1:13" ht="14.4" customHeight="1" x14ac:dyDescent="0.3">
      <c r="A63" s="660" t="s">
        <v>556</v>
      </c>
      <c r="B63" s="661" t="s">
        <v>1726</v>
      </c>
      <c r="C63" s="661" t="s">
        <v>1449</v>
      </c>
      <c r="D63" s="661" t="s">
        <v>1450</v>
      </c>
      <c r="E63" s="661" t="s">
        <v>1727</v>
      </c>
      <c r="F63" s="664"/>
      <c r="G63" s="664"/>
      <c r="H63" s="677">
        <v>0</v>
      </c>
      <c r="I63" s="664">
        <v>20</v>
      </c>
      <c r="J63" s="664">
        <v>59947.599999999991</v>
      </c>
      <c r="K63" s="677">
        <v>1</v>
      </c>
      <c r="L63" s="664">
        <v>20</v>
      </c>
      <c r="M63" s="665">
        <v>59947.599999999991</v>
      </c>
    </row>
    <row r="64" spans="1:13" ht="14.4" customHeight="1" x14ac:dyDescent="0.3">
      <c r="A64" s="660" t="s">
        <v>556</v>
      </c>
      <c r="B64" s="661" t="s">
        <v>1728</v>
      </c>
      <c r="C64" s="661" t="s">
        <v>1133</v>
      </c>
      <c r="D64" s="661" t="s">
        <v>1044</v>
      </c>
      <c r="E64" s="661" t="s">
        <v>1729</v>
      </c>
      <c r="F64" s="664"/>
      <c r="G64" s="664"/>
      <c r="H64" s="677">
        <v>0</v>
      </c>
      <c r="I64" s="664">
        <v>11</v>
      </c>
      <c r="J64" s="664">
        <v>1155.8656627093164</v>
      </c>
      <c r="K64" s="677">
        <v>1</v>
      </c>
      <c r="L64" s="664">
        <v>11</v>
      </c>
      <c r="M64" s="665">
        <v>1155.8656627093164</v>
      </c>
    </row>
    <row r="65" spans="1:13" ht="14.4" customHeight="1" x14ac:dyDescent="0.3">
      <c r="A65" s="660" t="s">
        <v>556</v>
      </c>
      <c r="B65" s="661" t="s">
        <v>1730</v>
      </c>
      <c r="C65" s="661" t="s">
        <v>1158</v>
      </c>
      <c r="D65" s="661" t="s">
        <v>1159</v>
      </c>
      <c r="E65" s="661" t="s">
        <v>1731</v>
      </c>
      <c r="F65" s="664"/>
      <c r="G65" s="664"/>
      <c r="H65" s="677">
        <v>0</v>
      </c>
      <c r="I65" s="664">
        <v>1</v>
      </c>
      <c r="J65" s="664">
        <v>92.369580497412031</v>
      </c>
      <c r="K65" s="677">
        <v>1</v>
      </c>
      <c r="L65" s="664">
        <v>1</v>
      </c>
      <c r="M65" s="665">
        <v>92.369580497412031</v>
      </c>
    </row>
    <row r="66" spans="1:13" ht="14.4" customHeight="1" x14ac:dyDescent="0.3">
      <c r="A66" s="660" t="s">
        <v>556</v>
      </c>
      <c r="B66" s="661" t="s">
        <v>1732</v>
      </c>
      <c r="C66" s="661" t="s">
        <v>1265</v>
      </c>
      <c r="D66" s="661" t="s">
        <v>1733</v>
      </c>
      <c r="E66" s="661" t="s">
        <v>1734</v>
      </c>
      <c r="F66" s="664"/>
      <c r="G66" s="664"/>
      <c r="H66" s="677">
        <v>0</v>
      </c>
      <c r="I66" s="664">
        <v>1</v>
      </c>
      <c r="J66" s="664">
        <v>80.519874655907387</v>
      </c>
      <c r="K66" s="677">
        <v>1</v>
      </c>
      <c r="L66" s="664">
        <v>1</v>
      </c>
      <c r="M66" s="665">
        <v>80.519874655907387</v>
      </c>
    </row>
    <row r="67" spans="1:13" ht="14.4" customHeight="1" x14ac:dyDescent="0.3">
      <c r="A67" s="660" t="s">
        <v>556</v>
      </c>
      <c r="B67" s="661" t="s">
        <v>1732</v>
      </c>
      <c r="C67" s="661" t="s">
        <v>1172</v>
      </c>
      <c r="D67" s="661" t="s">
        <v>1733</v>
      </c>
      <c r="E67" s="661" t="s">
        <v>1735</v>
      </c>
      <c r="F67" s="664"/>
      <c r="G67" s="664"/>
      <c r="H67" s="677">
        <v>0</v>
      </c>
      <c r="I67" s="664">
        <v>2</v>
      </c>
      <c r="J67" s="664">
        <v>664.33000000000015</v>
      </c>
      <c r="K67" s="677">
        <v>1</v>
      </c>
      <c r="L67" s="664">
        <v>2</v>
      </c>
      <c r="M67" s="665">
        <v>664.33000000000015</v>
      </c>
    </row>
    <row r="68" spans="1:13" ht="14.4" customHeight="1" x14ac:dyDescent="0.3">
      <c r="A68" s="660" t="s">
        <v>556</v>
      </c>
      <c r="B68" s="661" t="s">
        <v>1732</v>
      </c>
      <c r="C68" s="661" t="s">
        <v>1176</v>
      </c>
      <c r="D68" s="661" t="s">
        <v>1181</v>
      </c>
      <c r="E68" s="661" t="s">
        <v>1736</v>
      </c>
      <c r="F68" s="664"/>
      <c r="G68" s="664"/>
      <c r="H68" s="677">
        <v>0</v>
      </c>
      <c r="I68" s="664">
        <v>4</v>
      </c>
      <c r="J68" s="664">
        <v>1289.955547842791</v>
      </c>
      <c r="K68" s="677">
        <v>1</v>
      </c>
      <c r="L68" s="664">
        <v>4</v>
      </c>
      <c r="M68" s="665">
        <v>1289.955547842791</v>
      </c>
    </row>
    <row r="69" spans="1:13" ht="14.4" customHeight="1" x14ac:dyDescent="0.3">
      <c r="A69" s="660" t="s">
        <v>556</v>
      </c>
      <c r="B69" s="661" t="s">
        <v>1732</v>
      </c>
      <c r="C69" s="661" t="s">
        <v>1180</v>
      </c>
      <c r="D69" s="661" t="s">
        <v>1181</v>
      </c>
      <c r="E69" s="661" t="s">
        <v>1182</v>
      </c>
      <c r="F69" s="664"/>
      <c r="G69" s="664"/>
      <c r="H69" s="677">
        <v>0</v>
      </c>
      <c r="I69" s="664">
        <v>2</v>
      </c>
      <c r="J69" s="664">
        <v>1355.1505574731323</v>
      </c>
      <c r="K69" s="677">
        <v>1</v>
      </c>
      <c r="L69" s="664">
        <v>2</v>
      </c>
      <c r="M69" s="665">
        <v>1355.1505574731323</v>
      </c>
    </row>
    <row r="70" spans="1:13" ht="14.4" customHeight="1" x14ac:dyDescent="0.3">
      <c r="A70" s="660" t="s">
        <v>556</v>
      </c>
      <c r="B70" s="661" t="s">
        <v>1732</v>
      </c>
      <c r="C70" s="661" t="s">
        <v>1257</v>
      </c>
      <c r="D70" s="661" t="s">
        <v>1258</v>
      </c>
      <c r="E70" s="661" t="s">
        <v>1259</v>
      </c>
      <c r="F70" s="664"/>
      <c r="G70" s="664"/>
      <c r="H70" s="677">
        <v>0</v>
      </c>
      <c r="I70" s="664">
        <v>1</v>
      </c>
      <c r="J70" s="664">
        <v>365.86805894864091</v>
      </c>
      <c r="K70" s="677">
        <v>1</v>
      </c>
      <c r="L70" s="664">
        <v>1</v>
      </c>
      <c r="M70" s="665">
        <v>365.86805894864091</v>
      </c>
    </row>
    <row r="71" spans="1:13" ht="14.4" customHeight="1" x14ac:dyDescent="0.3">
      <c r="A71" s="660" t="s">
        <v>556</v>
      </c>
      <c r="B71" s="661" t="s">
        <v>1737</v>
      </c>
      <c r="C71" s="661" t="s">
        <v>1187</v>
      </c>
      <c r="D71" s="661" t="s">
        <v>1738</v>
      </c>
      <c r="E71" s="661" t="s">
        <v>1739</v>
      </c>
      <c r="F71" s="664"/>
      <c r="G71" s="664"/>
      <c r="H71" s="677">
        <v>0</v>
      </c>
      <c r="I71" s="664">
        <v>4</v>
      </c>
      <c r="J71" s="664">
        <v>188.0601266770384</v>
      </c>
      <c r="K71" s="677">
        <v>1</v>
      </c>
      <c r="L71" s="664">
        <v>4</v>
      </c>
      <c r="M71" s="665">
        <v>188.0601266770384</v>
      </c>
    </row>
    <row r="72" spans="1:13" ht="14.4" customHeight="1" x14ac:dyDescent="0.3">
      <c r="A72" s="660" t="s">
        <v>556</v>
      </c>
      <c r="B72" s="661" t="s">
        <v>1740</v>
      </c>
      <c r="C72" s="661" t="s">
        <v>1136</v>
      </c>
      <c r="D72" s="661" t="s">
        <v>1741</v>
      </c>
      <c r="E72" s="661" t="s">
        <v>1742</v>
      </c>
      <c r="F72" s="664"/>
      <c r="G72" s="664"/>
      <c r="H72" s="677">
        <v>0</v>
      </c>
      <c r="I72" s="664">
        <v>1</v>
      </c>
      <c r="J72" s="664">
        <v>60.559456115059341</v>
      </c>
      <c r="K72" s="677">
        <v>1</v>
      </c>
      <c r="L72" s="664">
        <v>1</v>
      </c>
      <c r="M72" s="665">
        <v>60.559456115059341</v>
      </c>
    </row>
    <row r="73" spans="1:13" ht="14.4" customHeight="1" x14ac:dyDescent="0.3">
      <c r="A73" s="660" t="s">
        <v>556</v>
      </c>
      <c r="B73" s="661" t="s">
        <v>1743</v>
      </c>
      <c r="C73" s="661" t="s">
        <v>1222</v>
      </c>
      <c r="D73" s="661" t="s">
        <v>1223</v>
      </c>
      <c r="E73" s="661" t="s">
        <v>729</v>
      </c>
      <c r="F73" s="664"/>
      <c r="G73" s="664"/>
      <c r="H73" s="677">
        <v>0</v>
      </c>
      <c r="I73" s="664">
        <v>2</v>
      </c>
      <c r="J73" s="664">
        <v>98.91971234645743</v>
      </c>
      <c r="K73" s="677">
        <v>1</v>
      </c>
      <c r="L73" s="664">
        <v>2</v>
      </c>
      <c r="M73" s="665">
        <v>98.91971234645743</v>
      </c>
    </row>
    <row r="74" spans="1:13" ht="14.4" customHeight="1" x14ac:dyDescent="0.3">
      <c r="A74" s="660" t="s">
        <v>556</v>
      </c>
      <c r="B74" s="661" t="s">
        <v>1744</v>
      </c>
      <c r="C74" s="661" t="s">
        <v>1211</v>
      </c>
      <c r="D74" s="661" t="s">
        <v>1212</v>
      </c>
      <c r="E74" s="661" t="s">
        <v>1213</v>
      </c>
      <c r="F74" s="664"/>
      <c r="G74" s="664"/>
      <c r="H74" s="677">
        <v>0</v>
      </c>
      <c r="I74" s="664">
        <v>1</v>
      </c>
      <c r="J74" s="664">
        <v>99.14</v>
      </c>
      <c r="K74" s="677">
        <v>1</v>
      </c>
      <c r="L74" s="664">
        <v>1</v>
      </c>
      <c r="M74" s="665">
        <v>99.14</v>
      </c>
    </row>
    <row r="75" spans="1:13" ht="14.4" customHeight="1" x14ac:dyDescent="0.3">
      <c r="A75" s="660" t="s">
        <v>556</v>
      </c>
      <c r="B75" s="661" t="s">
        <v>1744</v>
      </c>
      <c r="C75" s="661" t="s">
        <v>1261</v>
      </c>
      <c r="D75" s="661" t="s">
        <v>1745</v>
      </c>
      <c r="E75" s="661" t="s">
        <v>1746</v>
      </c>
      <c r="F75" s="664"/>
      <c r="G75" s="664"/>
      <c r="H75" s="677">
        <v>0</v>
      </c>
      <c r="I75" s="664">
        <v>1</v>
      </c>
      <c r="J75" s="664">
        <v>92.359831959169625</v>
      </c>
      <c r="K75" s="677">
        <v>1</v>
      </c>
      <c r="L75" s="664">
        <v>1</v>
      </c>
      <c r="M75" s="665">
        <v>92.359831959169625</v>
      </c>
    </row>
    <row r="76" spans="1:13" ht="14.4" customHeight="1" x14ac:dyDescent="0.3">
      <c r="A76" s="660" t="s">
        <v>556</v>
      </c>
      <c r="B76" s="661" t="s">
        <v>1747</v>
      </c>
      <c r="C76" s="661" t="s">
        <v>889</v>
      </c>
      <c r="D76" s="661" t="s">
        <v>1244</v>
      </c>
      <c r="E76" s="661" t="s">
        <v>1245</v>
      </c>
      <c r="F76" s="664"/>
      <c r="G76" s="664"/>
      <c r="H76" s="677">
        <v>0</v>
      </c>
      <c r="I76" s="664">
        <v>1</v>
      </c>
      <c r="J76" s="664">
        <v>77.809362645597943</v>
      </c>
      <c r="K76" s="677">
        <v>1</v>
      </c>
      <c r="L76" s="664">
        <v>1</v>
      </c>
      <c r="M76" s="665">
        <v>77.809362645597943</v>
      </c>
    </row>
    <row r="77" spans="1:13" ht="14.4" customHeight="1" x14ac:dyDescent="0.3">
      <c r="A77" s="660" t="s">
        <v>556</v>
      </c>
      <c r="B77" s="661" t="s">
        <v>1748</v>
      </c>
      <c r="C77" s="661" t="s">
        <v>1162</v>
      </c>
      <c r="D77" s="661" t="s">
        <v>1163</v>
      </c>
      <c r="E77" s="661" t="s">
        <v>1749</v>
      </c>
      <c r="F77" s="664"/>
      <c r="G77" s="664"/>
      <c r="H77" s="677">
        <v>0</v>
      </c>
      <c r="I77" s="664">
        <v>1</v>
      </c>
      <c r="J77" s="664">
        <v>57.81</v>
      </c>
      <c r="K77" s="677">
        <v>1</v>
      </c>
      <c r="L77" s="664">
        <v>1</v>
      </c>
      <c r="M77" s="665">
        <v>57.81</v>
      </c>
    </row>
    <row r="78" spans="1:13" ht="14.4" customHeight="1" x14ac:dyDescent="0.3">
      <c r="A78" s="660" t="s">
        <v>556</v>
      </c>
      <c r="B78" s="661" t="s">
        <v>1748</v>
      </c>
      <c r="C78" s="661" t="s">
        <v>1166</v>
      </c>
      <c r="D78" s="661" t="s">
        <v>1163</v>
      </c>
      <c r="E78" s="661" t="s">
        <v>729</v>
      </c>
      <c r="F78" s="664"/>
      <c r="G78" s="664"/>
      <c r="H78" s="677">
        <v>0</v>
      </c>
      <c r="I78" s="664">
        <v>2</v>
      </c>
      <c r="J78" s="664">
        <v>103.78000000000002</v>
      </c>
      <c r="K78" s="677">
        <v>1</v>
      </c>
      <c r="L78" s="664">
        <v>2</v>
      </c>
      <c r="M78" s="665">
        <v>103.78000000000002</v>
      </c>
    </row>
    <row r="79" spans="1:13" ht="14.4" customHeight="1" x14ac:dyDescent="0.3">
      <c r="A79" s="660" t="s">
        <v>556</v>
      </c>
      <c r="B79" s="661" t="s">
        <v>1750</v>
      </c>
      <c r="C79" s="661" t="s">
        <v>1204</v>
      </c>
      <c r="D79" s="661" t="s">
        <v>1205</v>
      </c>
      <c r="E79" s="661" t="s">
        <v>842</v>
      </c>
      <c r="F79" s="664"/>
      <c r="G79" s="664"/>
      <c r="H79" s="677">
        <v>0</v>
      </c>
      <c r="I79" s="664">
        <v>1</v>
      </c>
      <c r="J79" s="664">
        <v>85.37</v>
      </c>
      <c r="K79" s="677">
        <v>1</v>
      </c>
      <c r="L79" s="664">
        <v>1</v>
      </c>
      <c r="M79" s="665">
        <v>85.37</v>
      </c>
    </row>
    <row r="80" spans="1:13" ht="14.4" customHeight="1" x14ac:dyDescent="0.3">
      <c r="A80" s="660" t="s">
        <v>556</v>
      </c>
      <c r="B80" s="661" t="s">
        <v>1751</v>
      </c>
      <c r="C80" s="661" t="s">
        <v>1275</v>
      </c>
      <c r="D80" s="661" t="s">
        <v>1276</v>
      </c>
      <c r="E80" s="661" t="s">
        <v>1752</v>
      </c>
      <c r="F80" s="664"/>
      <c r="G80" s="664"/>
      <c r="H80" s="677">
        <v>0</v>
      </c>
      <c r="I80" s="664">
        <v>2</v>
      </c>
      <c r="J80" s="664">
        <v>204.10000000000002</v>
      </c>
      <c r="K80" s="677">
        <v>1</v>
      </c>
      <c r="L80" s="664">
        <v>2</v>
      </c>
      <c r="M80" s="665">
        <v>204.10000000000002</v>
      </c>
    </row>
    <row r="81" spans="1:13" ht="14.4" customHeight="1" x14ac:dyDescent="0.3">
      <c r="A81" s="660" t="s">
        <v>556</v>
      </c>
      <c r="B81" s="661" t="s">
        <v>1751</v>
      </c>
      <c r="C81" s="661" t="s">
        <v>1302</v>
      </c>
      <c r="D81" s="661" t="s">
        <v>1303</v>
      </c>
      <c r="E81" s="661" t="s">
        <v>1304</v>
      </c>
      <c r="F81" s="664"/>
      <c r="G81" s="664"/>
      <c r="H81" s="677">
        <v>0</v>
      </c>
      <c r="I81" s="664">
        <v>6</v>
      </c>
      <c r="J81" s="664">
        <v>1193.3406565293958</v>
      </c>
      <c r="K81" s="677">
        <v>1</v>
      </c>
      <c r="L81" s="664">
        <v>6</v>
      </c>
      <c r="M81" s="665">
        <v>1193.3406565293958</v>
      </c>
    </row>
    <row r="82" spans="1:13" ht="14.4" customHeight="1" x14ac:dyDescent="0.3">
      <c r="A82" s="660" t="s">
        <v>556</v>
      </c>
      <c r="B82" s="661" t="s">
        <v>1751</v>
      </c>
      <c r="C82" s="661" t="s">
        <v>1298</v>
      </c>
      <c r="D82" s="661" t="s">
        <v>1299</v>
      </c>
      <c r="E82" s="661" t="s">
        <v>1300</v>
      </c>
      <c r="F82" s="664"/>
      <c r="G82" s="664"/>
      <c r="H82" s="677">
        <v>0</v>
      </c>
      <c r="I82" s="664">
        <v>12</v>
      </c>
      <c r="J82" s="664">
        <v>3039.5869989104849</v>
      </c>
      <c r="K82" s="677">
        <v>1</v>
      </c>
      <c r="L82" s="664">
        <v>12</v>
      </c>
      <c r="M82" s="665">
        <v>3039.5869989104849</v>
      </c>
    </row>
    <row r="83" spans="1:13" ht="14.4" customHeight="1" x14ac:dyDescent="0.3">
      <c r="A83" s="660" t="s">
        <v>556</v>
      </c>
      <c r="B83" s="661" t="s">
        <v>1751</v>
      </c>
      <c r="C83" s="661" t="s">
        <v>1305</v>
      </c>
      <c r="D83" s="661" t="s">
        <v>1299</v>
      </c>
      <c r="E83" s="661" t="s">
        <v>1306</v>
      </c>
      <c r="F83" s="664"/>
      <c r="G83" s="664"/>
      <c r="H83" s="677">
        <v>0</v>
      </c>
      <c r="I83" s="664">
        <v>115</v>
      </c>
      <c r="J83" s="664">
        <v>32026.231708472373</v>
      </c>
      <c r="K83" s="677">
        <v>1</v>
      </c>
      <c r="L83" s="664">
        <v>115</v>
      </c>
      <c r="M83" s="665">
        <v>32026.231708472373</v>
      </c>
    </row>
    <row r="84" spans="1:13" ht="14.4" customHeight="1" x14ac:dyDescent="0.3">
      <c r="A84" s="660" t="s">
        <v>559</v>
      </c>
      <c r="B84" s="661" t="s">
        <v>1645</v>
      </c>
      <c r="C84" s="661" t="s">
        <v>570</v>
      </c>
      <c r="D84" s="661" t="s">
        <v>571</v>
      </c>
      <c r="E84" s="661" t="s">
        <v>572</v>
      </c>
      <c r="F84" s="664"/>
      <c r="G84" s="664"/>
      <c r="H84" s="677">
        <v>0</v>
      </c>
      <c r="I84" s="664">
        <v>1</v>
      </c>
      <c r="J84" s="664">
        <v>364.68</v>
      </c>
      <c r="K84" s="677">
        <v>1</v>
      </c>
      <c r="L84" s="664">
        <v>1</v>
      </c>
      <c r="M84" s="665">
        <v>364.68</v>
      </c>
    </row>
    <row r="85" spans="1:13" ht="14.4" customHeight="1" x14ac:dyDescent="0.3">
      <c r="A85" s="660" t="s">
        <v>559</v>
      </c>
      <c r="B85" s="661" t="s">
        <v>1680</v>
      </c>
      <c r="C85" s="661" t="s">
        <v>1524</v>
      </c>
      <c r="D85" s="661" t="s">
        <v>1753</v>
      </c>
      <c r="E85" s="661" t="s">
        <v>1754</v>
      </c>
      <c r="F85" s="664"/>
      <c r="G85" s="664"/>
      <c r="H85" s="677">
        <v>0</v>
      </c>
      <c r="I85" s="664">
        <v>24</v>
      </c>
      <c r="J85" s="664">
        <v>906.82907880975415</v>
      </c>
      <c r="K85" s="677">
        <v>1</v>
      </c>
      <c r="L85" s="664">
        <v>24</v>
      </c>
      <c r="M85" s="665">
        <v>906.82907880975415</v>
      </c>
    </row>
    <row r="86" spans="1:13" ht="14.4" customHeight="1" x14ac:dyDescent="0.3">
      <c r="A86" s="660" t="s">
        <v>559</v>
      </c>
      <c r="B86" s="661" t="s">
        <v>1689</v>
      </c>
      <c r="C86" s="661" t="s">
        <v>1283</v>
      </c>
      <c r="D86" s="661" t="s">
        <v>1284</v>
      </c>
      <c r="E86" s="661" t="s">
        <v>1690</v>
      </c>
      <c r="F86" s="664"/>
      <c r="G86" s="664"/>
      <c r="H86" s="677">
        <v>0</v>
      </c>
      <c r="I86" s="664">
        <v>2</v>
      </c>
      <c r="J86" s="664">
        <v>337.75</v>
      </c>
      <c r="K86" s="677">
        <v>1</v>
      </c>
      <c r="L86" s="664">
        <v>2</v>
      </c>
      <c r="M86" s="665">
        <v>337.75</v>
      </c>
    </row>
    <row r="87" spans="1:13" ht="14.4" customHeight="1" x14ac:dyDescent="0.3">
      <c r="A87" s="660" t="s">
        <v>559</v>
      </c>
      <c r="B87" s="661" t="s">
        <v>1689</v>
      </c>
      <c r="C87" s="661" t="s">
        <v>1389</v>
      </c>
      <c r="D87" s="661" t="s">
        <v>1284</v>
      </c>
      <c r="E87" s="661" t="s">
        <v>1691</v>
      </c>
      <c r="F87" s="664"/>
      <c r="G87" s="664"/>
      <c r="H87" s="677">
        <v>0</v>
      </c>
      <c r="I87" s="664">
        <v>7</v>
      </c>
      <c r="J87" s="664">
        <v>804.65980370303816</v>
      </c>
      <c r="K87" s="677">
        <v>1</v>
      </c>
      <c r="L87" s="664">
        <v>7</v>
      </c>
      <c r="M87" s="665">
        <v>804.65980370303816</v>
      </c>
    </row>
    <row r="88" spans="1:13" ht="14.4" customHeight="1" x14ac:dyDescent="0.3">
      <c r="A88" s="660" t="s">
        <v>559</v>
      </c>
      <c r="B88" s="661" t="s">
        <v>1689</v>
      </c>
      <c r="C88" s="661" t="s">
        <v>1532</v>
      </c>
      <c r="D88" s="661" t="s">
        <v>1755</v>
      </c>
      <c r="E88" s="661" t="s">
        <v>1690</v>
      </c>
      <c r="F88" s="664"/>
      <c r="G88" s="664"/>
      <c r="H88" s="677">
        <v>0</v>
      </c>
      <c r="I88" s="664">
        <v>2</v>
      </c>
      <c r="J88" s="664">
        <v>224.62000000000009</v>
      </c>
      <c r="K88" s="677">
        <v>1</v>
      </c>
      <c r="L88" s="664">
        <v>2</v>
      </c>
      <c r="M88" s="665">
        <v>224.62000000000009</v>
      </c>
    </row>
    <row r="89" spans="1:13" ht="14.4" customHeight="1" x14ac:dyDescent="0.3">
      <c r="A89" s="660" t="s">
        <v>559</v>
      </c>
      <c r="B89" s="661" t="s">
        <v>1740</v>
      </c>
      <c r="C89" s="661" t="s">
        <v>1528</v>
      </c>
      <c r="D89" s="661" t="s">
        <v>1529</v>
      </c>
      <c r="E89" s="661" t="s">
        <v>1756</v>
      </c>
      <c r="F89" s="664"/>
      <c r="G89" s="664"/>
      <c r="H89" s="677">
        <v>0</v>
      </c>
      <c r="I89" s="664">
        <v>1</v>
      </c>
      <c r="J89" s="664">
        <v>85.460000000000008</v>
      </c>
      <c r="K89" s="677">
        <v>1</v>
      </c>
      <c r="L89" s="664">
        <v>1</v>
      </c>
      <c r="M89" s="665">
        <v>85.460000000000008</v>
      </c>
    </row>
    <row r="90" spans="1:13" ht="14.4" customHeight="1" x14ac:dyDescent="0.3">
      <c r="A90" s="660" t="s">
        <v>562</v>
      </c>
      <c r="B90" s="661" t="s">
        <v>1689</v>
      </c>
      <c r="C90" s="661" t="s">
        <v>1283</v>
      </c>
      <c r="D90" s="661" t="s">
        <v>1284</v>
      </c>
      <c r="E90" s="661" t="s">
        <v>1690</v>
      </c>
      <c r="F90" s="664"/>
      <c r="G90" s="664"/>
      <c r="H90" s="677">
        <v>0</v>
      </c>
      <c r="I90" s="664">
        <v>12</v>
      </c>
      <c r="J90" s="664">
        <v>2027.1591059599091</v>
      </c>
      <c r="K90" s="677">
        <v>1</v>
      </c>
      <c r="L90" s="664">
        <v>12</v>
      </c>
      <c r="M90" s="665">
        <v>2027.1591059599091</v>
      </c>
    </row>
    <row r="91" spans="1:13" ht="14.4" customHeight="1" x14ac:dyDescent="0.3">
      <c r="A91" s="660" t="s">
        <v>562</v>
      </c>
      <c r="B91" s="661" t="s">
        <v>1689</v>
      </c>
      <c r="C91" s="661" t="s">
        <v>1389</v>
      </c>
      <c r="D91" s="661" t="s">
        <v>1284</v>
      </c>
      <c r="E91" s="661" t="s">
        <v>1691</v>
      </c>
      <c r="F91" s="664"/>
      <c r="G91" s="664"/>
      <c r="H91" s="677">
        <v>0</v>
      </c>
      <c r="I91" s="664">
        <v>21</v>
      </c>
      <c r="J91" s="664">
        <v>2421.4924115601661</v>
      </c>
      <c r="K91" s="677">
        <v>1</v>
      </c>
      <c r="L91" s="664">
        <v>21</v>
      </c>
      <c r="M91" s="665">
        <v>2421.4924115601661</v>
      </c>
    </row>
    <row r="92" spans="1:13" ht="14.4" customHeight="1" x14ac:dyDescent="0.3">
      <c r="A92" s="660" t="s">
        <v>562</v>
      </c>
      <c r="B92" s="661" t="s">
        <v>1689</v>
      </c>
      <c r="C92" s="661" t="s">
        <v>1532</v>
      </c>
      <c r="D92" s="661" t="s">
        <v>1755</v>
      </c>
      <c r="E92" s="661" t="s">
        <v>1690</v>
      </c>
      <c r="F92" s="664"/>
      <c r="G92" s="664"/>
      <c r="H92" s="677">
        <v>0</v>
      </c>
      <c r="I92" s="664">
        <v>3</v>
      </c>
      <c r="J92" s="664">
        <v>336.93000000000012</v>
      </c>
      <c r="K92" s="677">
        <v>1</v>
      </c>
      <c r="L92" s="664">
        <v>3</v>
      </c>
      <c r="M92" s="665">
        <v>336.93000000000012</v>
      </c>
    </row>
    <row r="93" spans="1:13" ht="14.4" customHeight="1" x14ac:dyDescent="0.3">
      <c r="A93" s="660" t="s">
        <v>565</v>
      </c>
      <c r="B93" s="661" t="s">
        <v>1680</v>
      </c>
      <c r="C93" s="661" t="s">
        <v>1129</v>
      </c>
      <c r="D93" s="661" t="s">
        <v>1681</v>
      </c>
      <c r="E93" s="661" t="s">
        <v>1682</v>
      </c>
      <c r="F93" s="664"/>
      <c r="G93" s="664"/>
      <c r="H93" s="677">
        <v>0</v>
      </c>
      <c r="I93" s="664">
        <v>30</v>
      </c>
      <c r="J93" s="664">
        <v>1043.1950071995113</v>
      </c>
      <c r="K93" s="677">
        <v>1</v>
      </c>
      <c r="L93" s="664">
        <v>30</v>
      </c>
      <c r="M93" s="665">
        <v>1043.1950071995113</v>
      </c>
    </row>
    <row r="94" spans="1:13" ht="14.4" customHeight="1" x14ac:dyDescent="0.3">
      <c r="A94" s="660" t="s">
        <v>565</v>
      </c>
      <c r="B94" s="661" t="s">
        <v>1689</v>
      </c>
      <c r="C94" s="661" t="s">
        <v>1283</v>
      </c>
      <c r="D94" s="661" t="s">
        <v>1284</v>
      </c>
      <c r="E94" s="661" t="s">
        <v>1690</v>
      </c>
      <c r="F94" s="664"/>
      <c r="G94" s="664"/>
      <c r="H94" s="677">
        <v>0</v>
      </c>
      <c r="I94" s="664">
        <v>1</v>
      </c>
      <c r="J94" s="664">
        <v>168.70999999999998</v>
      </c>
      <c r="K94" s="677">
        <v>1</v>
      </c>
      <c r="L94" s="664">
        <v>1</v>
      </c>
      <c r="M94" s="665">
        <v>168.70999999999998</v>
      </c>
    </row>
    <row r="95" spans="1:13" ht="14.4" customHeight="1" thickBot="1" x14ac:dyDescent="0.35">
      <c r="A95" s="666" t="s">
        <v>565</v>
      </c>
      <c r="B95" s="667" t="s">
        <v>1689</v>
      </c>
      <c r="C95" s="667" t="s">
        <v>1389</v>
      </c>
      <c r="D95" s="667" t="s">
        <v>1284</v>
      </c>
      <c r="E95" s="667" t="s">
        <v>1691</v>
      </c>
      <c r="F95" s="670"/>
      <c r="G95" s="670"/>
      <c r="H95" s="678">
        <v>0</v>
      </c>
      <c r="I95" s="670">
        <v>1</v>
      </c>
      <c r="J95" s="670">
        <v>115.94000000000003</v>
      </c>
      <c r="K95" s="678">
        <v>1</v>
      </c>
      <c r="L95" s="670">
        <v>1</v>
      </c>
      <c r="M95" s="671">
        <v>115.94000000000003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6" t="s">
        <v>293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2" t="s">
        <v>335</v>
      </c>
      <c r="B2" s="343"/>
      <c r="C2" s="343"/>
      <c r="D2" s="343"/>
      <c r="E2" s="343"/>
    </row>
    <row r="3" spans="1:17" ht="14.4" customHeight="1" thickBot="1" x14ac:dyDescent="0.35">
      <c r="A3" s="454" t="s">
        <v>3</v>
      </c>
      <c r="B3" s="458">
        <f>SUM(B6:B1048576)</f>
        <v>1477</v>
      </c>
      <c r="C3" s="459">
        <f>SUM(C6:C1048576)</f>
        <v>280</v>
      </c>
      <c r="D3" s="459">
        <f>SUM(D6:D1048576)</f>
        <v>165</v>
      </c>
      <c r="E3" s="460">
        <f>SUM(E6:E1048576)</f>
        <v>0</v>
      </c>
      <c r="F3" s="457">
        <f>IF(SUM($B3:$E3)=0,"",B3/SUM($B3:$E3))</f>
        <v>0.76847034339229969</v>
      </c>
      <c r="G3" s="455">
        <f t="shared" ref="G3:I3" si="0">IF(SUM($B3:$E3)=0,"",C3/SUM($B3:$E3))</f>
        <v>0.14568158168574402</v>
      </c>
      <c r="H3" s="455">
        <f t="shared" si="0"/>
        <v>8.5848074921956299E-2</v>
      </c>
      <c r="I3" s="456">
        <f t="shared" si="0"/>
        <v>0</v>
      </c>
      <c r="J3" s="459">
        <f>SUM(J6:J1048576)</f>
        <v>386</v>
      </c>
      <c r="K3" s="459">
        <f>SUM(K6:K1048576)</f>
        <v>150</v>
      </c>
      <c r="L3" s="459">
        <f>SUM(L6:L1048576)</f>
        <v>165</v>
      </c>
      <c r="M3" s="460">
        <f>SUM(M6:M1048576)</f>
        <v>0</v>
      </c>
      <c r="N3" s="457">
        <f>IF(SUM($J3:$M3)=0,"",J3/SUM($J3:$M3))</f>
        <v>0.55064194008559197</v>
      </c>
      <c r="O3" s="455">
        <f t="shared" ref="O3:Q3" si="1">IF(SUM($J3:$M3)=0,"",K3/SUM($J3:$M3))</f>
        <v>0.21398002853067047</v>
      </c>
      <c r="P3" s="455">
        <f t="shared" si="1"/>
        <v>0.23537803138373753</v>
      </c>
      <c r="Q3" s="456">
        <f t="shared" si="1"/>
        <v>0</v>
      </c>
    </row>
    <row r="4" spans="1:17" ht="14.4" customHeight="1" thickBot="1" x14ac:dyDescent="0.35">
      <c r="A4" s="453"/>
      <c r="B4" s="529" t="s">
        <v>295</v>
      </c>
      <c r="C4" s="530"/>
      <c r="D4" s="530"/>
      <c r="E4" s="531"/>
      <c r="F4" s="526" t="s">
        <v>300</v>
      </c>
      <c r="G4" s="527"/>
      <c r="H4" s="527"/>
      <c r="I4" s="528"/>
      <c r="J4" s="529" t="s">
        <v>301</v>
      </c>
      <c r="K4" s="530"/>
      <c r="L4" s="530"/>
      <c r="M4" s="531"/>
      <c r="N4" s="526" t="s">
        <v>302</v>
      </c>
      <c r="O4" s="527"/>
      <c r="P4" s="527"/>
      <c r="Q4" s="528"/>
    </row>
    <row r="5" spans="1:17" ht="14.4" customHeight="1" thickBot="1" x14ac:dyDescent="0.35">
      <c r="A5" s="693" t="s">
        <v>294</v>
      </c>
      <c r="B5" s="694" t="s">
        <v>296</v>
      </c>
      <c r="C5" s="694" t="s">
        <v>297</v>
      </c>
      <c r="D5" s="694" t="s">
        <v>298</v>
      </c>
      <c r="E5" s="695" t="s">
        <v>299</v>
      </c>
      <c r="F5" s="696" t="s">
        <v>296</v>
      </c>
      <c r="G5" s="697" t="s">
        <v>297</v>
      </c>
      <c r="H5" s="697" t="s">
        <v>298</v>
      </c>
      <c r="I5" s="698" t="s">
        <v>299</v>
      </c>
      <c r="J5" s="694" t="s">
        <v>296</v>
      </c>
      <c r="K5" s="694" t="s">
        <v>297</v>
      </c>
      <c r="L5" s="694" t="s">
        <v>298</v>
      </c>
      <c r="M5" s="695" t="s">
        <v>299</v>
      </c>
      <c r="N5" s="696" t="s">
        <v>296</v>
      </c>
      <c r="O5" s="697" t="s">
        <v>297</v>
      </c>
      <c r="P5" s="697" t="s">
        <v>298</v>
      </c>
      <c r="Q5" s="698" t="s">
        <v>299</v>
      </c>
    </row>
    <row r="6" spans="1:17" ht="14.4" customHeight="1" x14ac:dyDescent="0.3">
      <c r="A6" s="702" t="s">
        <v>1758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1759</v>
      </c>
      <c r="B7" s="709">
        <v>670</v>
      </c>
      <c r="C7" s="664">
        <v>279</v>
      </c>
      <c r="D7" s="664">
        <v>165</v>
      </c>
      <c r="E7" s="665"/>
      <c r="F7" s="706">
        <v>0.6014362657091562</v>
      </c>
      <c r="G7" s="677">
        <v>0.25044883303411131</v>
      </c>
      <c r="H7" s="677">
        <v>0.14811490125673249</v>
      </c>
      <c r="I7" s="712">
        <v>0</v>
      </c>
      <c r="J7" s="709">
        <v>123</v>
      </c>
      <c r="K7" s="664">
        <v>149</v>
      </c>
      <c r="L7" s="664">
        <v>165</v>
      </c>
      <c r="M7" s="665"/>
      <c r="N7" s="706">
        <v>0.28146453089244849</v>
      </c>
      <c r="O7" s="677">
        <v>0.34096109839816935</v>
      </c>
      <c r="P7" s="677">
        <v>0.37757437070938216</v>
      </c>
      <c r="Q7" s="700">
        <v>0</v>
      </c>
    </row>
    <row r="8" spans="1:17" ht="14.4" customHeight="1" x14ac:dyDescent="0.3">
      <c r="A8" s="703" t="s">
        <v>1760</v>
      </c>
      <c r="B8" s="709">
        <v>291</v>
      </c>
      <c r="C8" s="664">
        <v>1</v>
      </c>
      <c r="D8" s="664"/>
      <c r="E8" s="665"/>
      <c r="F8" s="706">
        <v>0.99657534246575341</v>
      </c>
      <c r="G8" s="677">
        <v>3.4246575342465752E-3</v>
      </c>
      <c r="H8" s="677">
        <v>0</v>
      </c>
      <c r="I8" s="712">
        <v>0</v>
      </c>
      <c r="J8" s="709">
        <v>83</v>
      </c>
      <c r="K8" s="664">
        <v>1</v>
      </c>
      <c r="L8" s="664"/>
      <c r="M8" s="665"/>
      <c r="N8" s="706">
        <v>0.98809523809523814</v>
      </c>
      <c r="O8" s="677">
        <v>1.1904761904761904E-2</v>
      </c>
      <c r="P8" s="677">
        <v>0</v>
      </c>
      <c r="Q8" s="700">
        <v>0</v>
      </c>
    </row>
    <row r="9" spans="1:17" ht="14.4" customHeight="1" x14ac:dyDescent="0.3">
      <c r="A9" s="703" t="s">
        <v>1761</v>
      </c>
      <c r="B9" s="709">
        <v>278</v>
      </c>
      <c r="C9" s="664"/>
      <c r="D9" s="664"/>
      <c r="E9" s="665"/>
      <c r="F9" s="706">
        <v>1</v>
      </c>
      <c r="G9" s="677">
        <v>0</v>
      </c>
      <c r="H9" s="677">
        <v>0</v>
      </c>
      <c r="I9" s="712">
        <v>0</v>
      </c>
      <c r="J9" s="709">
        <v>80</v>
      </c>
      <c r="K9" s="664"/>
      <c r="L9" s="664"/>
      <c r="M9" s="665"/>
      <c r="N9" s="706">
        <v>1</v>
      </c>
      <c r="O9" s="677">
        <v>0</v>
      </c>
      <c r="P9" s="677">
        <v>0</v>
      </c>
      <c r="Q9" s="700">
        <v>0</v>
      </c>
    </row>
    <row r="10" spans="1:17" ht="14.4" customHeight="1" thickBot="1" x14ac:dyDescent="0.35">
      <c r="A10" s="704" t="s">
        <v>1762</v>
      </c>
      <c r="B10" s="710">
        <v>238</v>
      </c>
      <c r="C10" s="670"/>
      <c r="D10" s="670"/>
      <c r="E10" s="671"/>
      <c r="F10" s="707">
        <v>1</v>
      </c>
      <c r="G10" s="678">
        <v>0</v>
      </c>
      <c r="H10" s="678">
        <v>0</v>
      </c>
      <c r="I10" s="713">
        <v>0</v>
      </c>
      <c r="J10" s="710">
        <v>100</v>
      </c>
      <c r="K10" s="670"/>
      <c r="L10" s="670"/>
      <c r="M10" s="671"/>
      <c r="N10" s="707">
        <v>1</v>
      </c>
      <c r="O10" s="678">
        <v>0</v>
      </c>
      <c r="P10" s="678">
        <v>0</v>
      </c>
      <c r="Q10" s="70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2" t="s">
        <v>335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25</v>
      </c>
      <c r="B5" s="645" t="s">
        <v>1578</v>
      </c>
      <c r="C5" s="648">
        <v>451518.13000000012</v>
      </c>
      <c r="D5" s="648">
        <v>2293.5</v>
      </c>
      <c r="E5" s="648">
        <v>227620.64000000004</v>
      </c>
      <c r="F5" s="714">
        <v>0.50412292414481785</v>
      </c>
      <c r="G5" s="648">
        <v>839</v>
      </c>
      <c r="H5" s="714">
        <v>0.36581643775888378</v>
      </c>
      <c r="I5" s="648">
        <v>223897.49000000011</v>
      </c>
      <c r="J5" s="714">
        <v>0.49587707585518226</v>
      </c>
      <c r="K5" s="648">
        <v>1454.5</v>
      </c>
      <c r="L5" s="714">
        <v>0.63418356224111616</v>
      </c>
      <c r="M5" s="648" t="s">
        <v>74</v>
      </c>
      <c r="N5" s="277"/>
    </row>
    <row r="6" spans="1:14" ht="14.4" customHeight="1" x14ac:dyDescent="0.3">
      <c r="A6" s="644">
        <v>25</v>
      </c>
      <c r="B6" s="645" t="s">
        <v>1763</v>
      </c>
      <c r="C6" s="648">
        <v>451518.13000000012</v>
      </c>
      <c r="D6" s="648">
        <v>2282.5</v>
      </c>
      <c r="E6" s="648">
        <v>227620.64000000004</v>
      </c>
      <c r="F6" s="714">
        <v>0.50412292414481785</v>
      </c>
      <c r="G6" s="648">
        <v>831</v>
      </c>
      <c r="H6" s="714">
        <v>0.36407447973713036</v>
      </c>
      <c r="I6" s="648">
        <v>223897.49000000011</v>
      </c>
      <c r="J6" s="714">
        <v>0.49587707585518226</v>
      </c>
      <c r="K6" s="648">
        <v>1451.5</v>
      </c>
      <c r="L6" s="714">
        <v>0.63592552026286964</v>
      </c>
      <c r="M6" s="648" t="s">
        <v>1</v>
      </c>
      <c r="N6" s="277"/>
    </row>
    <row r="7" spans="1:14" ht="14.4" customHeight="1" x14ac:dyDescent="0.3">
      <c r="A7" s="644">
        <v>25</v>
      </c>
      <c r="B7" s="645" t="s">
        <v>1764</v>
      </c>
      <c r="C7" s="648">
        <v>0</v>
      </c>
      <c r="D7" s="648">
        <v>11</v>
      </c>
      <c r="E7" s="648">
        <v>0</v>
      </c>
      <c r="F7" s="714" t="s">
        <v>548</v>
      </c>
      <c r="G7" s="648">
        <v>8</v>
      </c>
      <c r="H7" s="714">
        <v>0.72727272727272729</v>
      </c>
      <c r="I7" s="648">
        <v>0</v>
      </c>
      <c r="J7" s="714" t="s">
        <v>548</v>
      </c>
      <c r="K7" s="648">
        <v>3</v>
      </c>
      <c r="L7" s="714">
        <v>0.27272727272727271</v>
      </c>
      <c r="M7" s="648" t="s">
        <v>1</v>
      </c>
      <c r="N7" s="277"/>
    </row>
    <row r="8" spans="1:14" ht="14.4" customHeight="1" x14ac:dyDescent="0.3">
      <c r="A8" s="644" t="s">
        <v>546</v>
      </c>
      <c r="B8" s="645" t="s">
        <v>3</v>
      </c>
      <c r="C8" s="648">
        <v>451518.13000000012</v>
      </c>
      <c r="D8" s="648">
        <v>2293.5</v>
      </c>
      <c r="E8" s="648">
        <v>227620.64000000004</v>
      </c>
      <c r="F8" s="714">
        <v>0.50412292414481785</v>
      </c>
      <c r="G8" s="648">
        <v>839</v>
      </c>
      <c r="H8" s="714">
        <v>0.36581643775888378</v>
      </c>
      <c r="I8" s="648">
        <v>223897.49000000011</v>
      </c>
      <c r="J8" s="714">
        <v>0.49587707585518226</v>
      </c>
      <c r="K8" s="648">
        <v>1454.5</v>
      </c>
      <c r="L8" s="714">
        <v>0.63418356224111616</v>
      </c>
      <c r="M8" s="648" t="s">
        <v>550</v>
      </c>
      <c r="N8" s="277"/>
    </row>
    <row r="10" spans="1:14" ht="14.4" customHeight="1" x14ac:dyDescent="0.3">
      <c r="A10" s="644">
        <v>25</v>
      </c>
      <c r="B10" s="645" t="s">
        <v>1578</v>
      </c>
      <c r="C10" s="648" t="s">
        <v>548</v>
      </c>
      <c r="D10" s="648" t="s">
        <v>548</v>
      </c>
      <c r="E10" s="648" t="s">
        <v>548</v>
      </c>
      <c r="F10" s="714" t="s">
        <v>548</v>
      </c>
      <c r="G10" s="648" t="s">
        <v>548</v>
      </c>
      <c r="H10" s="714" t="s">
        <v>548</v>
      </c>
      <c r="I10" s="648" t="s">
        <v>548</v>
      </c>
      <c r="J10" s="714" t="s">
        <v>548</v>
      </c>
      <c r="K10" s="648" t="s">
        <v>548</v>
      </c>
      <c r="L10" s="714" t="s">
        <v>548</v>
      </c>
      <c r="M10" s="648" t="s">
        <v>74</v>
      </c>
      <c r="N10" s="277"/>
    </row>
    <row r="11" spans="1:14" ht="14.4" customHeight="1" x14ac:dyDescent="0.3">
      <c r="A11" s="644" t="s">
        <v>1765</v>
      </c>
      <c r="B11" s="645" t="s">
        <v>1763</v>
      </c>
      <c r="C11" s="648">
        <v>49328.60000000002</v>
      </c>
      <c r="D11" s="648">
        <v>234</v>
      </c>
      <c r="E11" s="648">
        <v>31747.840000000015</v>
      </c>
      <c r="F11" s="714">
        <v>0.64359904801676926</v>
      </c>
      <c r="G11" s="648">
        <v>85</v>
      </c>
      <c r="H11" s="714">
        <v>0.36324786324786323</v>
      </c>
      <c r="I11" s="648">
        <v>17580.760000000006</v>
      </c>
      <c r="J11" s="714">
        <v>0.3564009519832308</v>
      </c>
      <c r="K11" s="648">
        <v>149</v>
      </c>
      <c r="L11" s="714">
        <v>0.63675213675213671</v>
      </c>
      <c r="M11" s="648" t="s">
        <v>1</v>
      </c>
      <c r="N11" s="277"/>
    </row>
    <row r="12" spans="1:14" ht="14.4" customHeight="1" x14ac:dyDescent="0.3">
      <c r="A12" s="644" t="s">
        <v>1765</v>
      </c>
      <c r="B12" s="645" t="s">
        <v>1764</v>
      </c>
      <c r="C12" s="648">
        <v>0</v>
      </c>
      <c r="D12" s="648">
        <v>3</v>
      </c>
      <c r="E12" s="648">
        <v>0</v>
      </c>
      <c r="F12" s="714" t="s">
        <v>548</v>
      </c>
      <c r="G12" s="648">
        <v>3</v>
      </c>
      <c r="H12" s="714">
        <v>1</v>
      </c>
      <c r="I12" s="648" t="s">
        <v>548</v>
      </c>
      <c r="J12" s="714" t="s">
        <v>548</v>
      </c>
      <c r="K12" s="648" t="s">
        <v>548</v>
      </c>
      <c r="L12" s="714">
        <v>0</v>
      </c>
      <c r="M12" s="648" t="s">
        <v>1</v>
      </c>
      <c r="N12" s="277"/>
    </row>
    <row r="13" spans="1:14" ht="14.4" customHeight="1" x14ac:dyDescent="0.3">
      <c r="A13" s="644" t="s">
        <v>1765</v>
      </c>
      <c r="B13" s="645" t="s">
        <v>1766</v>
      </c>
      <c r="C13" s="648">
        <v>49328.60000000002</v>
      </c>
      <c r="D13" s="648">
        <v>237</v>
      </c>
      <c r="E13" s="648">
        <v>31747.840000000015</v>
      </c>
      <c r="F13" s="714">
        <v>0.64359904801676926</v>
      </c>
      <c r="G13" s="648">
        <v>88</v>
      </c>
      <c r="H13" s="714">
        <v>0.37130801687763715</v>
      </c>
      <c r="I13" s="648">
        <v>17580.760000000006</v>
      </c>
      <c r="J13" s="714">
        <v>0.3564009519832308</v>
      </c>
      <c r="K13" s="648">
        <v>149</v>
      </c>
      <c r="L13" s="714">
        <v>0.62869198312236285</v>
      </c>
      <c r="M13" s="648" t="s">
        <v>554</v>
      </c>
      <c r="N13" s="277"/>
    </row>
    <row r="14" spans="1:14" ht="14.4" customHeight="1" x14ac:dyDescent="0.3">
      <c r="A14" s="644" t="s">
        <v>548</v>
      </c>
      <c r="B14" s="645" t="s">
        <v>548</v>
      </c>
      <c r="C14" s="648" t="s">
        <v>548</v>
      </c>
      <c r="D14" s="648" t="s">
        <v>548</v>
      </c>
      <c r="E14" s="648" t="s">
        <v>548</v>
      </c>
      <c r="F14" s="714" t="s">
        <v>548</v>
      </c>
      <c r="G14" s="648" t="s">
        <v>548</v>
      </c>
      <c r="H14" s="714" t="s">
        <v>548</v>
      </c>
      <c r="I14" s="648" t="s">
        <v>548</v>
      </c>
      <c r="J14" s="714" t="s">
        <v>548</v>
      </c>
      <c r="K14" s="648" t="s">
        <v>548</v>
      </c>
      <c r="L14" s="714" t="s">
        <v>548</v>
      </c>
      <c r="M14" s="648" t="s">
        <v>555</v>
      </c>
      <c r="N14" s="277"/>
    </row>
    <row r="15" spans="1:14" ht="14.4" customHeight="1" x14ac:dyDescent="0.3">
      <c r="A15" s="644" t="s">
        <v>1767</v>
      </c>
      <c r="B15" s="645" t="s">
        <v>1763</v>
      </c>
      <c r="C15" s="648">
        <v>297892.56999999989</v>
      </c>
      <c r="D15" s="648">
        <v>1382</v>
      </c>
      <c r="E15" s="648">
        <v>185517.36999999991</v>
      </c>
      <c r="F15" s="714">
        <v>0.62276601930689302</v>
      </c>
      <c r="G15" s="648">
        <v>674</v>
      </c>
      <c r="H15" s="714">
        <v>0.48769898697539799</v>
      </c>
      <c r="I15" s="648">
        <v>112375.2</v>
      </c>
      <c r="J15" s="714">
        <v>0.37723398069310704</v>
      </c>
      <c r="K15" s="648">
        <v>708</v>
      </c>
      <c r="L15" s="714">
        <v>0.51230101302460207</v>
      </c>
      <c r="M15" s="648" t="s">
        <v>1</v>
      </c>
      <c r="N15" s="277"/>
    </row>
    <row r="16" spans="1:14" ht="14.4" customHeight="1" x14ac:dyDescent="0.3">
      <c r="A16" s="644" t="s">
        <v>1767</v>
      </c>
      <c r="B16" s="645" t="s">
        <v>1764</v>
      </c>
      <c r="C16" s="648">
        <v>0</v>
      </c>
      <c r="D16" s="648">
        <v>8</v>
      </c>
      <c r="E16" s="648">
        <v>0</v>
      </c>
      <c r="F16" s="714" t="s">
        <v>548</v>
      </c>
      <c r="G16" s="648">
        <v>5</v>
      </c>
      <c r="H16" s="714">
        <v>0.625</v>
      </c>
      <c r="I16" s="648">
        <v>0</v>
      </c>
      <c r="J16" s="714" t="s">
        <v>548</v>
      </c>
      <c r="K16" s="648">
        <v>3</v>
      </c>
      <c r="L16" s="714">
        <v>0.375</v>
      </c>
      <c r="M16" s="648" t="s">
        <v>1</v>
      </c>
      <c r="N16" s="277"/>
    </row>
    <row r="17" spans="1:14" ht="14.4" customHeight="1" x14ac:dyDescent="0.3">
      <c r="A17" s="644" t="s">
        <v>1767</v>
      </c>
      <c r="B17" s="645" t="s">
        <v>1768</v>
      </c>
      <c r="C17" s="648">
        <v>297892.56999999989</v>
      </c>
      <c r="D17" s="648">
        <v>1390</v>
      </c>
      <c r="E17" s="648">
        <v>185517.36999999991</v>
      </c>
      <c r="F17" s="714">
        <v>0.62276601930689302</v>
      </c>
      <c r="G17" s="648">
        <v>679</v>
      </c>
      <c r="H17" s="714">
        <v>0.48848920863309353</v>
      </c>
      <c r="I17" s="648">
        <v>112375.2</v>
      </c>
      <c r="J17" s="714">
        <v>0.37723398069310704</v>
      </c>
      <c r="K17" s="648">
        <v>711</v>
      </c>
      <c r="L17" s="714">
        <v>0.51151079136690647</v>
      </c>
      <c r="M17" s="648" t="s">
        <v>554</v>
      </c>
      <c r="N17" s="277"/>
    </row>
    <row r="18" spans="1:14" ht="14.4" customHeight="1" x14ac:dyDescent="0.3">
      <c r="A18" s="644" t="s">
        <v>548</v>
      </c>
      <c r="B18" s="645" t="s">
        <v>548</v>
      </c>
      <c r="C18" s="648" t="s">
        <v>548</v>
      </c>
      <c r="D18" s="648" t="s">
        <v>548</v>
      </c>
      <c r="E18" s="648" t="s">
        <v>548</v>
      </c>
      <c r="F18" s="714" t="s">
        <v>548</v>
      </c>
      <c r="G18" s="648" t="s">
        <v>548</v>
      </c>
      <c r="H18" s="714" t="s">
        <v>548</v>
      </c>
      <c r="I18" s="648" t="s">
        <v>548</v>
      </c>
      <c r="J18" s="714" t="s">
        <v>548</v>
      </c>
      <c r="K18" s="648" t="s">
        <v>548</v>
      </c>
      <c r="L18" s="714" t="s">
        <v>548</v>
      </c>
      <c r="M18" s="648" t="s">
        <v>555</v>
      </c>
      <c r="N18" s="277"/>
    </row>
    <row r="19" spans="1:14" ht="14.4" customHeight="1" x14ac:dyDescent="0.3">
      <c r="A19" s="644" t="s">
        <v>1769</v>
      </c>
      <c r="B19" s="645" t="s">
        <v>1763</v>
      </c>
      <c r="C19" s="648">
        <v>9922.5200000000023</v>
      </c>
      <c r="D19" s="648">
        <v>68</v>
      </c>
      <c r="E19" s="648">
        <v>5443.0300000000016</v>
      </c>
      <c r="F19" s="714">
        <v>0.54855319011702675</v>
      </c>
      <c r="G19" s="648">
        <v>40</v>
      </c>
      <c r="H19" s="714">
        <v>0.58823529411764708</v>
      </c>
      <c r="I19" s="648">
        <v>4479.4900000000007</v>
      </c>
      <c r="J19" s="714">
        <v>0.45144680988297325</v>
      </c>
      <c r="K19" s="648">
        <v>28</v>
      </c>
      <c r="L19" s="714">
        <v>0.41176470588235292</v>
      </c>
      <c r="M19" s="648" t="s">
        <v>1</v>
      </c>
      <c r="N19" s="277"/>
    </row>
    <row r="20" spans="1:14" ht="14.4" customHeight="1" x14ac:dyDescent="0.3">
      <c r="A20" s="644" t="s">
        <v>1769</v>
      </c>
      <c r="B20" s="645" t="s">
        <v>1770</v>
      </c>
      <c r="C20" s="648">
        <v>9922.5200000000023</v>
      </c>
      <c r="D20" s="648">
        <v>68</v>
      </c>
      <c r="E20" s="648">
        <v>5443.0300000000016</v>
      </c>
      <c r="F20" s="714">
        <v>0.54855319011702675</v>
      </c>
      <c r="G20" s="648">
        <v>40</v>
      </c>
      <c r="H20" s="714">
        <v>0.58823529411764708</v>
      </c>
      <c r="I20" s="648">
        <v>4479.4900000000007</v>
      </c>
      <c r="J20" s="714">
        <v>0.45144680988297325</v>
      </c>
      <c r="K20" s="648">
        <v>28</v>
      </c>
      <c r="L20" s="714">
        <v>0.41176470588235292</v>
      </c>
      <c r="M20" s="648" t="s">
        <v>554</v>
      </c>
      <c r="N20" s="277"/>
    </row>
    <row r="21" spans="1:14" ht="14.4" customHeight="1" x14ac:dyDescent="0.3">
      <c r="A21" s="644" t="s">
        <v>548</v>
      </c>
      <c r="B21" s="645" t="s">
        <v>548</v>
      </c>
      <c r="C21" s="648" t="s">
        <v>548</v>
      </c>
      <c r="D21" s="648" t="s">
        <v>548</v>
      </c>
      <c r="E21" s="648" t="s">
        <v>548</v>
      </c>
      <c r="F21" s="714" t="s">
        <v>548</v>
      </c>
      <c r="G21" s="648" t="s">
        <v>548</v>
      </c>
      <c r="H21" s="714" t="s">
        <v>548</v>
      </c>
      <c r="I21" s="648" t="s">
        <v>548</v>
      </c>
      <c r="J21" s="714" t="s">
        <v>548</v>
      </c>
      <c r="K21" s="648" t="s">
        <v>548</v>
      </c>
      <c r="L21" s="714" t="s">
        <v>548</v>
      </c>
      <c r="M21" s="648" t="s">
        <v>555</v>
      </c>
      <c r="N21" s="277"/>
    </row>
    <row r="22" spans="1:14" ht="14.4" customHeight="1" x14ac:dyDescent="0.3">
      <c r="A22" s="644" t="s">
        <v>1771</v>
      </c>
      <c r="B22" s="645" t="s">
        <v>1763</v>
      </c>
      <c r="C22" s="648">
        <v>94374.440000000017</v>
      </c>
      <c r="D22" s="648">
        <v>598.5</v>
      </c>
      <c r="E22" s="648">
        <v>4912.4000000000005</v>
      </c>
      <c r="F22" s="714">
        <v>5.2052229396010188E-2</v>
      </c>
      <c r="G22" s="648">
        <v>32</v>
      </c>
      <c r="H22" s="714">
        <v>5.3467000835421885E-2</v>
      </c>
      <c r="I22" s="648">
        <v>89462.040000000023</v>
      </c>
      <c r="J22" s="714">
        <v>0.94794777060398983</v>
      </c>
      <c r="K22" s="648">
        <v>566.5</v>
      </c>
      <c r="L22" s="714">
        <v>0.94653299916457811</v>
      </c>
      <c r="M22" s="648" t="s">
        <v>1</v>
      </c>
      <c r="N22" s="277"/>
    </row>
    <row r="23" spans="1:14" ht="14.4" customHeight="1" x14ac:dyDescent="0.3">
      <c r="A23" s="644" t="s">
        <v>1771</v>
      </c>
      <c r="B23" s="645" t="s">
        <v>1772</v>
      </c>
      <c r="C23" s="648">
        <v>94374.440000000017</v>
      </c>
      <c r="D23" s="648">
        <v>598.5</v>
      </c>
      <c r="E23" s="648">
        <v>4912.4000000000005</v>
      </c>
      <c r="F23" s="714">
        <v>5.2052229396010188E-2</v>
      </c>
      <c r="G23" s="648">
        <v>32</v>
      </c>
      <c r="H23" s="714">
        <v>5.3467000835421885E-2</v>
      </c>
      <c r="I23" s="648">
        <v>89462.040000000023</v>
      </c>
      <c r="J23" s="714">
        <v>0.94794777060398983</v>
      </c>
      <c r="K23" s="648">
        <v>566.5</v>
      </c>
      <c r="L23" s="714">
        <v>0.94653299916457811</v>
      </c>
      <c r="M23" s="648" t="s">
        <v>554</v>
      </c>
      <c r="N23" s="277"/>
    </row>
    <row r="24" spans="1:14" ht="14.4" customHeight="1" x14ac:dyDescent="0.3">
      <c r="A24" s="644" t="s">
        <v>548</v>
      </c>
      <c r="B24" s="645" t="s">
        <v>548</v>
      </c>
      <c r="C24" s="648" t="s">
        <v>548</v>
      </c>
      <c r="D24" s="648" t="s">
        <v>548</v>
      </c>
      <c r="E24" s="648" t="s">
        <v>548</v>
      </c>
      <c r="F24" s="714" t="s">
        <v>548</v>
      </c>
      <c r="G24" s="648" t="s">
        <v>548</v>
      </c>
      <c r="H24" s="714" t="s">
        <v>548</v>
      </c>
      <c r="I24" s="648" t="s">
        <v>548</v>
      </c>
      <c r="J24" s="714" t="s">
        <v>548</v>
      </c>
      <c r="K24" s="648" t="s">
        <v>548</v>
      </c>
      <c r="L24" s="714" t="s">
        <v>548</v>
      </c>
      <c r="M24" s="648" t="s">
        <v>555</v>
      </c>
      <c r="N24" s="277"/>
    </row>
    <row r="25" spans="1:14" ht="14.4" customHeight="1" x14ac:dyDescent="0.3">
      <c r="A25" s="644" t="s">
        <v>546</v>
      </c>
      <c r="B25" s="645" t="s">
        <v>1773</v>
      </c>
      <c r="C25" s="648">
        <v>451518.12999999995</v>
      </c>
      <c r="D25" s="648">
        <v>2293.5</v>
      </c>
      <c r="E25" s="648">
        <v>227620.63999999993</v>
      </c>
      <c r="F25" s="714">
        <v>0.50412292414481774</v>
      </c>
      <c r="G25" s="648">
        <v>839</v>
      </c>
      <c r="H25" s="714">
        <v>0.36581643775888378</v>
      </c>
      <c r="I25" s="648">
        <v>223897.49000000005</v>
      </c>
      <c r="J25" s="714">
        <v>0.49587707585518231</v>
      </c>
      <c r="K25" s="648">
        <v>1454.5</v>
      </c>
      <c r="L25" s="714">
        <v>0.63418356224111616</v>
      </c>
      <c r="M25" s="648" t="s">
        <v>550</v>
      </c>
      <c r="N25" s="277"/>
    </row>
    <row r="26" spans="1:14" ht="14.4" customHeight="1" x14ac:dyDescent="0.3">
      <c r="A26" s="715" t="s">
        <v>1774</v>
      </c>
    </row>
    <row r="27" spans="1:14" ht="14.4" customHeight="1" x14ac:dyDescent="0.3">
      <c r="A27" s="716" t="s">
        <v>1775</v>
      </c>
    </row>
    <row r="28" spans="1:14" ht="14.4" customHeight="1" x14ac:dyDescent="0.3">
      <c r="A28" s="715" t="s">
        <v>1776</v>
      </c>
    </row>
  </sheetData>
  <autoFilter ref="A4:M4"/>
  <mergeCells count="4">
    <mergeCell ref="E3:H3"/>
    <mergeCell ref="C3:D3"/>
    <mergeCell ref="I3:L3"/>
    <mergeCell ref="A1:L1"/>
  </mergeCells>
  <conditionalFormatting sqref="F4 F9 F26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25">
    <cfRule type="expression" dxfId="46" priority="4">
      <formula>AND(LEFT(M10,6)&lt;&gt;"mezera",M10&lt;&gt;"")</formula>
    </cfRule>
  </conditionalFormatting>
  <conditionalFormatting sqref="A10:A25">
    <cfRule type="expression" dxfId="45" priority="2">
      <formula>AND(M10&lt;&gt;"",M10&lt;&gt;"mezeraKL")</formula>
    </cfRule>
  </conditionalFormatting>
  <conditionalFormatting sqref="F10:F25">
    <cfRule type="cellIs" dxfId="44" priority="1" operator="lessThan">
      <formula>0.6</formula>
    </cfRule>
  </conditionalFormatting>
  <conditionalFormatting sqref="B10:L25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25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2" t="s">
        <v>335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3" t="s">
        <v>167</v>
      </c>
      <c r="B4" s="694" t="s">
        <v>19</v>
      </c>
      <c r="C4" s="720"/>
      <c r="D4" s="694" t="s">
        <v>20</v>
      </c>
      <c r="E4" s="720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7" t="s">
        <v>1777</v>
      </c>
      <c r="B5" s="708">
        <v>9410.8399999999947</v>
      </c>
      <c r="C5" s="655">
        <v>1</v>
      </c>
      <c r="D5" s="721">
        <v>65</v>
      </c>
      <c r="E5" s="724" t="s">
        <v>1777</v>
      </c>
      <c r="F5" s="708">
        <v>463.08000000000004</v>
      </c>
      <c r="G5" s="676">
        <v>4.9207084596061594E-2</v>
      </c>
      <c r="H5" s="658">
        <v>3</v>
      </c>
      <c r="I5" s="699">
        <v>4.6153846153846156E-2</v>
      </c>
      <c r="J5" s="727">
        <v>8947.7599999999948</v>
      </c>
      <c r="K5" s="676">
        <v>0.9507929154039384</v>
      </c>
      <c r="L5" s="658">
        <v>62</v>
      </c>
      <c r="M5" s="699">
        <v>0.9538461538461539</v>
      </c>
    </row>
    <row r="6" spans="1:13" ht="14.4" customHeight="1" x14ac:dyDescent="0.3">
      <c r="A6" s="718" t="s">
        <v>1778</v>
      </c>
      <c r="B6" s="709">
        <v>5422.2800000000025</v>
      </c>
      <c r="C6" s="661">
        <v>1</v>
      </c>
      <c r="D6" s="722">
        <v>35</v>
      </c>
      <c r="E6" s="725" t="s">
        <v>1778</v>
      </c>
      <c r="F6" s="709">
        <v>332.94000000000005</v>
      </c>
      <c r="G6" s="677">
        <v>6.1402214566566075E-2</v>
      </c>
      <c r="H6" s="664">
        <v>2</v>
      </c>
      <c r="I6" s="700">
        <v>5.7142857142857141E-2</v>
      </c>
      <c r="J6" s="728">
        <v>5089.340000000002</v>
      </c>
      <c r="K6" s="677">
        <v>0.93859778543343386</v>
      </c>
      <c r="L6" s="664">
        <v>33</v>
      </c>
      <c r="M6" s="700">
        <v>0.94285714285714284</v>
      </c>
    </row>
    <row r="7" spans="1:13" ht="14.4" customHeight="1" x14ac:dyDescent="0.3">
      <c r="A7" s="718" t="s">
        <v>1779</v>
      </c>
      <c r="B7" s="709">
        <v>7570.2699999999977</v>
      </c>
      <c r="C7" s="661">
        <v>1</v>
      </c>
      <c r="D7" s="722"/>
      <c r="E7" s="725" t="s">
        <v>1779</v>
      </c>
      <c r="F7" s="709">
        <v>308.72000000000003</v>
      </c>
      <c r="G7" s="677">
        <v>4.0780579820799009E-2</v>
      </c>
      <c r="H7" s="664"/>
      <c r="I7" s="700"/>
      <c r="J7" s="728">
        <v>7261.5499999999975</v>
      </c>
      <c r="K7" s="677">
        <v>0.95921942017920092</v>
      </c>
      <c r="L7" s="664"/>
      <c r="M7" s="700"/>
    </row>
    <row r="8" spans="1:13" ht="14.4" customHeight="1" x14ac:dyDescent="0.3">
      <c r="A8" s="718" t="s">
        <v>1780</v>
      </c>
      <c r="B8" s="709">
        <v>35794.19999999999</v>
      </c>
      <c r="C8" s="661">
        <v>1</v>
      </c>
      <c r="D8" s="722">
        <v>256</v>
      </c>
      <c r="E8" s="725" t="s">
        <v>1780</v>
      </c>
      <c r="F8" s="709">
        <v>9999.0200000000023</v>
      </c>
      <c r="G8" s="677">
        <v>0.27934749205178505</v>
      </c>
      <c r="H8" s="664">
        <v>79</v>
      </c>
      <c r="I8" s="700">
        <v>0.30859375</v>
      </c>
      <c r="J8" s="728">
        <v>25795.179999999989</v>
      </c>
      <c r="K8" s="677">
        <v>0.720652507948215</v>
      </c>
      <c r="L8" s="664">
        <v>177</v>
      </c>
      <c r="M8" s="700">
        <v>0.69140625</v>
      </c>
    </row>
    <row r="9" spans="1:13" ht="14.4" customHeight="1" x14ac:dyDescent="0.3">
      <c r="A9" s="718" t="s">
        <v>1781</v>
      </c>
      <c r="B9" s="709">
        <v>4207.5700000000006</v>
      </c>
      <c r="C9" s="661">
        <v>1</v>
      </c>
      <c r="D9" s="722">
        <v>19</v>
      </c>
      <c r="E9" s="725" t="s">
        <v>1781</v>
      </c>
      <c r="F9" s="709">
        <v>308.72000000000003</v>
      </c>
      <c r="G9" s="677">
        <v>7.3372516678272728E-2</v>
      </c>
      <c r="H9" s="664">
        <v>2</v>
      </c>
      <c r="I9" s="700">
        <v>0.10526315789473684</v>
      </c>
      <c r="J9" s="728">
        <v>3898.8500000000004</v>
      </c>
      <c r="K9" s="677">
        <v>0.92662748332172717</v>
      </c>
      <c r="L9" s="664">
        <v>17</v>
      </c>
      <c r="M9" s="700">
        <v>0.89473684210526316</v>
      </c>
    </row>
    <row r="10" spans="1:13" ht="14.4" customHeight="1" x14ac:dyDescent="0.3">
      <c r="A10" s="718" t="s">
        <v>1782</v>
      </c>
      <c r="B10" s="709">
        <v>14460.250000000004</v>
      </c>
      <c r="C10" s="661">
        <v>1</v>
      </c>
      <c r="D10" s="722">
        <v>100</v>
      </c>
      <c r="E10" s="725" t="s">
        <v>1782</v>
      </c>
      <c r="F10" s="709">
        <v>6110.78</v>
      </c>
      <c r="G10" s="677">
        <v>0.42259158728237745</v>
      </c>
      <c r="H10" s="664">
        <v>47</v>
      </c>
      <c r="I10" s="700">
        <v>0.47</v>
      </c>
      <c r="J10" s="728">
        <v>8349.470000000003</v>
      </c>
      <c r="K10" s="677">
        <v>0.57740841271762255</v>
      </c>
      <c r="L10" s="664">
        <v>53</v>
      </c>
      <c r="M10" s="700">
        <v>0.53</v>
      </c>
    </row>
    <row r="11" spans="1:13" ht="14.4" customHeight="1" x14ac:dyDescent="0.3">
      <c r="A11" s="718" t="s">
        <v>1783</v>
      </c>
      <c r="B11" s="709">
        <v>7308.3300000000008</v>
      </c>
      <c r="C11" s="661">
        <v>1</v>
      </c>
      <c r="D11" s="722">
        <v>59</v>
      </c>
      <c r="E11" s="725" t="s">
        <v>1783</v>
      </c>
      <c r="F11" s="709">
        <v>3240.08</v>
      </c>
      <c r="G11" s="677">
        <v>0.44334068111319541</v>
      </c>
      <c r="H11" s="664">
        <v>26</v>
      </c>
      <c r="I11" s="700">
        <v>0.44067796610169491</v>
      </c>
      <c r="J11" s="728">
        <v>4068.2500000000009</v>
      </c>
      <c r="K11" s="677">
        <v>0.55665931888680453</v>
      </c>
      <c r="L11" s="664">
        <v>33</v>
      </c>
      <c r="M11" s="700">
        <v>0.55932203389830504</v>
      </c>
    </row>
    <row r="12" spans="1:13" ht="14.4" customHeight="1" x14ac:dyDescent="0.3">
      <c r="A12" s="718" t="s">
        <v>1784</v>
      </c>
      <c r="B12" s="709">
        <v>8251.130000000001</v>
      </c>
      <c r="C12" s="661">
        <v>1</v>
      </c>
      <c r="D12" s="722">
        <v>32</v>
      </c>
      <c r="E12" s="725" t="s">
        <v>1784</v>
      </c>
      <c r="F12" s="709">
        <v>5000.7100000000009</v>
      </c>
      <c r="G12" s="677">
        <v>0.60606365431159126</v>
      </c>
      <c r="H12" s="664">
        <v>14</v>
      </c>
      <c r="I12" s="700">
        <v>0.4375</v>
      </c>
      <c r="J12" s="728">
        <v>3250.4199999999996</v>
      </c>
      <c r="K12" s="677">
        <v>0.39393634568840863</v>
      </c>
      <c r="L12" s="664">
        <v>18</v>
      </c>
      <c r="M12" s="700">
        <v>0.5625</v>
      </c>
    </row>
    <row r="13" spans="1:13" ht="14.4" customHeight="1" x14ac:dyDescent="0.3">
      <c r="A13" s="718" t="s">
        <v>1785</v>
      </c>
      <c r="B13" s="709">
        <v>1062.0999999999999</v>
      </c>
      <c r="C13" s="661">
        <v>1</v>
      </c>
      <c r="D13" s="722">
        <v>7</v>
      </c>
      <c r="E13" s="725" t="s">
        <v>1785</v>
      </c>
      <c r="F13" s="709"/>
      <c r="G13" s="677">
        <v>0</v>
      </c>
      <c r="H13" s="664"/>
      <c r="I13" s="700">
        <v>0</v>
      </c>
      <c r="J13" s="728">
        <v>1062.0999999999999</v>
      </c>
      <c r="K13" s="677">
        <v>1</v>
      </c>
      <c r="L13" s="664">
        <v>7</v>
      </c>
      <c r="M13" s="700">
        <v>1</v>
      </c>
    </row>
    <row r="14" spans="1:13" ht="14.4" customHeight="1" x14ac:dyDescent="0.3">
      <c r="A14" s="718" t="s">
        <v>1786</v>
      </c>
      <c r="B14" s="709">
        <v>36215.69999999999</v>
      </c>
      <c r="C14" s="661">
        <v>1</v>
      </c>
      <c r="D14" s="722">
        <v>269</v>
      </c>
      <c r="E14" s="725" t="s">
        <v>1786</v>
      </c>
      <c r="F14" s="709">
        <v>11302.929999999995</v>
      </c>
      <c r="G14" s="677">
        <v>0.31210027695170872</v>
      </c>
      <c r="H14" s="664">
        <v>93</v>
      </c>
      <c r="I14" s="700">
        <v>0.34572490706319703</v>
      </c>
      <c r="J14" s="728">
        <v>24912.769999999993</v>
      </c>
      <c r="K14" s="677">
        <v>0.68789972304829117</v>
      </c>
      <c r="L14" s="664">
        <v>176</v>
      </c>
      <c r="M14" s="700">
        <v>0.65427509293680297</v>
      </c>
    </row>
    <row r="15" spans="1:13" ht="14.4" customHeight="1" x14ac:dyDescent="0.3">
      <c r="A15" s="718" t="s">
        <v>1787</v>
      </c>
      <c r="B15" s="709">
        <v>47151.66</v>
      </c>
      <c r="C15" s="661">
        <v>1</v>
      </c>
      <c r="D15" s="722">
        <v>201</v>
      </c>
      <c r="E15" s="725" t="s">
        <v>1787</v>
      </c>
      <c r="F15" s="709">
        <v>28732.989999999998</v>
      </c>
      <c r="G15" s="677">
        <v>0.60937387994399339</v>
      </c>
      <c r="H15" s="664">
        <v>85</v>
      </c>
      <c r="I15" s="700">
        <v>0.4228855721393035</v>
      </c>
      <c r="J15" s="728">
        <v>18418.670000000006</v>
      </c>
      <c r="K15" s="677">
        <v>0.39062612005600661</v>
      </c>
      <c r="L15" s="664">
        <v>116</v>
      </c>
      <c r="M15" s="700">
        <v>0.57711442786069655</v>
      </c>
    </row>
    <row r="16" spans="1:13" ht="14.4" customHeight="1" x14ac:dyDescent="0.3">
      <c r="A16" s="718" t="s">
        <v>1788</v>
      </c>
      <c r="B16" s="709">
        <v>1590.1100000000001</v>
      </c>
      <c r="C16" s="661">
        <v>1</v>
      </c>
      <c r="D16" s="722">
        <v>10.5</v>
      </c>
      <c r="E16" s="725" t="s">
        <v>1788</v>
      </c>
      <c r="F16" s="709"/>
      <c r="G16" s="677">
        <v>0</v>
      </c>
      <c r="H16" s="664"/>
      <c r="I16" s="700">
        <v>0</v>
      </c>
      <c r="J16" s="728">
        <v>1590.1100000000001</v>
      </c>
      <c r="K16" s="677">
        <v>1</v>
      </c>
      <c r="L16" s="664">
        <v>10.5</v>
      </c>
      <c r="M16" s="700">
        <v>1</v>
      </c>
    </row>
    <row r="17" spans="1:13" ht="14.4" customHeight="1" x14ac:dyDescent="0.3">
      <c r="A17" s="718" t="s">
        <v>1789</v>
      </c>
      <c r="B17" s="709">
        <v>28209.540000000005</v>
      </c>
      <c r="C17" s="661">
        <v>1</v>
      </c>
      <c r="D17" s="722">
        <v>64</v>
      </c>
      <c r="E17" s="725" t="s">
        <v>1789</v>
      </c>
      <c r="F17" s="709">
        <v>19840.830000000005</v>
      </c>
      <c r="G17" s="677">
        <v>0.70333759430320386</v>
      </c>
      <c r="H17" s="664">
        <v>30</v>
      </c>
      <c r="I17" s="700">
        <v>0.46875</v>
      </c>
      <c r="J17" s="728">
        <v>8368.7099999999991</v>
      </c>
      <c r="K17" s="677">
        <v>0.29666240569679614</v>
      </c>
      <c r="L17" s="664">
        <v>34</v>
      </c>
      <c r="M17" s="700">
        <v>0.53125</v>
      </c>
    </row>
    <row r="18" spans="1:13" ht="14.4" customHeight="1" x14ac:dyDescent="0.3">
      <c r="A18" s="718" t="s">
        <v>1790</v>
      </c>
      <c r="B18" s="709">
        <v>46671.170000000006</v>
      </c>
      <c r="C18" s="661">
        <v>1</v>
      </c>
      <c r="D18" s="722">
        <v>86</v>
      </c>
      <c r="E18" s="725" t="s">
        <v>1790</v>
      </c>
      <c r="F18" s="709">
        <v>40901.770000000004</v>
      </c>
      <c r="G18" s="677">
        <v>0.87638192914383761</v>
      </c>
      <c r="H18" s="664">
        <v>53</v>
      </c>
      <c r="I18" s="700">
        <v>0.61627906976744184</v>
      </c>
      <c r="J18" s="728">
        <v>5769.4000000000005</v>
      </c>
      <c r="K18" s="677">
        <v>0.12361807085616237</v>
      </c>
      <c r="L18" s="664">
        <v>33</v>
      </c>
      <c r="M18" s="700">
        <v>0.38372093023255816</v>
      </c>
    </row>
    <row r="19" spans="1:13" ht="14.4" customHeight="1" x14ac:dyDescent="0.3">
      <c r="A19" s="718" t="s">
        <v>1791</v>
      </c>
      <c r="B19" s="709">
        <v>1063.24</v>
      </c>
      <c r="C19" s="661">
        <v>1</v>
      </c>
      <c r="D19" s="722">
        <v>7</v>
      </c>
      <c r="E19" s="725" t="s">
        <v>1791</v>
      </c>
      <c r="F19" s="709"/>
      <c r="G19" s="677">
        <v>0</v>
      </c>
      <c r="H19" s="664"/>
      <c r="I19" s="700">
        <v>0</v>
      </c>
      <c r="J19" s="728">
        <v>1063.24</v>
      </c>
      <c r="K19" s="677">
        <v>1</v>
      </c>
      <c r="L19" s="664">
        <v>7</v>
      </c>
      <c r="M19" s="700">
        <v>1</v>
      </c>
    </row>
    <row r="20" spans="1:13" ht="14.4" customHeight="1" x14ac:dyDescent="0.3">
      <c r="A20" s="718" t="s">
        <v>1792</v>
      </c>
      <c r="B20" s="709">
        <v>19048.899999999994</v>
      </c>
      <c r="C20" s="661">
        <v>1</v>
      </c>
      <c r="D20" s="722">
        <v>113</v>
      </c>
      <c r="E20" s="725" t="s">
        <v>1792</v>
      </c>
      <c r="F20" s="709">
        <v>13993.519999999995</v>
      </c>
      <c r="G20" s="677">
        <v>0.73461039745077139</v>
      </c>
      <c r="H20" s="664">
        <v>76</v>
      </c>
      <c r="I20" s="700">
        <v>0.67256637168141598</v>
      </c>
      <c r="J20" s="728">
        <v>5055.380000000001</v>
      </c>
      <c r="K20" s="677">
        <v>0.26538960254922872</v>
      </c>
      <c r="L20" s="664">
        <v>37</v>
      </c>
      <c r="M20" s="700">
        <v>0.32743362831858408</v>
      </c>
    </row>
    <row r="21" spans="1:13" ht="14.4" customHeight="1" x14ac:dyDescent="0.3">
      <c r="A21" s="718" t="s">
        <v>1793</v>
      </c>
      <c r="B21" s="709">
        <v>17559.169999999998</v>
      </c>
      <c r="C21" s="661">
        <v>1</v>
      </c>
      <c r="D21" s="722">
        <v>68</v>
      </c>
      <c r="E21" s="725" t="s">
        <v>1793</v>
      </c>
      <c r="F21" s="709">
        <v>8135.7300000000005</v>
      </c>
      <c r="G21" s="677">
        <v>0.46333226456603593</v>
      </c>
      <c r="H21" s="664">
        <v>31</v>
      </c>
      <c r="I21" s="700">
        <v>0.45588235294117646</v>
      </c>
      <c r="J21" s="728">
        <v>9423.4399999999987</v>
      </c>
      <c r="K21" s="677">
        <v>0.53666773543396407</v>
      </c>
      <c r="L21" s="664">
        <v>37</v>
      </c>
      <c r="M21" s="700">
        <v>0.54411764705882348</v>
      </c>
    </row>
    <row r="22" spans="1:13" ht="14.4" customHeight="1" x14ac:dyDescent="0.3">
      <c r="A22" s="718" t="s">
        <v>1794</v>
      </c>
      <c r="B22" s="709">
        <v>1121.46</v>
      </c>
      <c r="C22" s="661">
        <v>1</v>
      </c>
      <c r="D22" s="722">
        <v>21</v>
      </c>
      <c r="E22" s="725" t="s">
        <v>1794</v>
      </c>
      <c r="F22" s="709">
        <v>130.79</v>
      </c>
      <c r="G22" s="677">
        <v>0.11662475701317923</v>
      </c>
      <c r="H22" s="664">
        <v>6</v>
      </c>
      <c r="I22" s="700">
        <v>0.2857142857142857</v>
      </c>
      <c r="J22" s="728">
        <v>990.67000000000007</v>
      </c>
      <c r="K22" s="677">
        <v>0.8833752429868208</v>
      </c>
      <c r="L22" s="664">
        <v>15</v>
      </c>
      <c r="M22" s="700">
        <v>0.7142857142857143</v>
      </c>
    </row>
    <row r="23" spans="1:13" ht="14.4" customHeight="1" x14ac:dyDescent="0.3">
      <c r="A23" s="718" t="s">
        <v>1795</v>
      </c>
      <c r="B23" s="709">
        <v>2698.3900000000003</v>
      </c>
      <c r="C23" s="661">
        <v>1</v>
      </c>
      <c r="D23" s="722">
        <v>24</v>
      </c>
      <c r="E23" s="725" t="s">
        <v>1795</v>
      </c>
      <c r="F23" s="709">
        <v>1448.51</v>
      </c>
      <c r="G23" s="677">
        <v>0.53680528018559204</v>
      </c>
      <c r="H23" s="664">
        <v>13</v>
      </c>
      <c r="I23" s="700">
        <v>0.54166666666666663</v>
      </c>
      <c r="J23" s="728">
        <v>1249.8800000000001</v>
      </c>
      <c r="K23" s="677">
        <v>0.46319471981440785</v>
      </c>
      <c r="L23" s="664">
        <v>11</v>
      </c>
      <c r="M23" s="700">
        <v>0.45833333333333331</v>
      </c>
    </row>
    <row r="24" spans="1:13" ht="14.4" customHeight="1" x14ac:dyDescent="0.3">
      <c r="A24" s="718" t="s">
        <v>1796</v>
      </c>
      <c r="B24" s="709">
        <v>1389.2400000000002</v>
      </c>
      <c r="C24" s="661">
        <v>1</v>
      </c>
      <c r="D24" s="722">
        <v>9</v>
      </c>
      <c r="E24" s="725" t="s">
        <v>1796</v>
      </c>
      <c r="F24" s="709"/>
      <c r="G24" s="677">
        <v>0</v>
      </c>
      <c r="H24" s="664"/>
      <c r="I24" s="700">
        <v>0</v>
      </c>
      <c r="J24" s="728">
        <v>1389.2400000000002</v>
      </c>
      <c r="K24" s="677">
        <v>1</v>
      </c>
      <c r="L24" s="664">
        <v>9</v>
      </c>
      <c r="M24" s="700">
        <v>1</v>
      </c>
    </row>
    <row r="25" spans="1:13" ht="14.4" customHeight="1" x14ac:dyDescent="0.3">
      <c r="A25" s="718" t="s">
        <v>1797</v>
      </c>
      <c r="B25" s="709">
        <v>5432.67</v>
      </c>
      <c r="C25" s="661">
        <v>1</v>
      </c>
      <c r="D25" s="722">
        <v>29</v>
      </c>
      <c r="E25" s="725" t="s">
        <v>1797</v>
      </c>
      <c r="F25" s="709">
        <v>2748.32</v>
      </c>
      <c r="G25" s="677">
        <v>0.50588752860011743</v>
      </c>
      <c r="H25" s="664">
        <v>16</v>
      </c>
      <c r="I25" s="700">
        <v>0.55172413793103448</v>
      </c>
      <c r="J25" s="728">
        <v>2684.3500000000004</v>
      </c>
      <c r="K25" s="677">
        <v>0.49411247139988262</v>
      </c>
      <c r="L25" s="664">
        <v>13</v>
      </c>
      <c r="M25" s="700">
        <v>0.44827586206896552</v>
      </c>
    </row>
    <row r="26" spans="1:13" ht="14.4" customHeight="1" x14ac:dyDescent="0.3">
      <c r="A26" s="718" t="s">
        <v>1798</v>
      </c>
      <c r="B26" s="709">
        <v>3748.8500000000008</v>
      </c>
      <c r="C26" s="661">
        <v>1</v>
      </c>
      <c r="D26" s="722">
        <v>31</v>
      </c>
      <c r="E26" s="725" t="s">
        <v>1798</v>
      </c>
      <c r="F26" s="709"/>
      <c r="G26" s="677">
        <v>0</v>
      </c>
      <c r="H26" s="664"/>
      <c r="I26" s="700">
        <v>0</v>
      </c>
      <c r="J26" s="728">
        <v>3748.8500000000008</v>
      </c>
      <c r="K26" s="677">
        <v>1</v>
      </c>
      <c r="L26" s="664">
        <v>31</v>
      </c>
      <c r="M26" s="700">
        <v>1</v>
      </c>
    </row>
    <row r="27" spans="1:13" ht="14.4" customHeight="1" x14ac:dyDescent="0.3">
      <c r="A27" s="718" t="s">
        <v>1799</v>
      </c>
      <c r="B27" s="709">
        <v>2133.56</v>
      </c>
      <c r="C27" s="661">
        <v>1</v>
      </c>
      <c r="D27" s="722">
        <v>14</v>
      </c>
      <c r="E27" s="725" t="s">
        <v>1799</v>
      </c>
      <c r="F27" s="709"/>
      <c r="G27" s="677">
        <v>0</v>
      </c>
      <c r="H27" s="664"/>
      <c r="I27" s="700">
        <v>0</v>
      </c>
      <c r="J27" s="728">
        <v>2133.56</v>
      </c>
      <c r="K27" s="677">
        <v>1</v>
      </c>
      <c r="L27" s="664">
        <v>14</v>
      </c>
      <c r="M27" s="700">
        <v>1</v>
      </c>
    </row>
    <row r="28" spans="1:13" ht="14.4" customHeight="1" x14ac:dyDescent="0.3">
      <c r="A28" s="718" t="s">
        <v>1800</v>
      </c>
      <c r="B28" s="709">
        <v>58124.44</v>
      </c>
      <c r="C28" s="661">
        <v>1</v>
      </c>
      <c r="D28" s="722">
        <v>374</v>
      </c>
      <c r="E28" s="725" t="s">
        <v>1800</v>
      </c>
      <c r="F28" s="709">
        <v>23507.340000000004</v>
      </c>
      <c r="G28" s="677">
        <v>0.4044312512946362</v>
      </c>
      <c r="H28" s="664">
        <v>136</v>
      </c>
      <c r="I28" s="700">
        <v>0.36363636363636365</v>
      </c>
      <c r="J28" s="728">
        <v>34617.1</v>
      </c>
      <c r="K28" s="677">
        <v>0.5955687487053638</v>
      </c>
      <c r="L28" s="664">
        <v>238</v>
      </c>
      <c r="M28" s="700">
        <v>0.63636363636363635</v>
      </c>
    </row>
    <row r="29" spans="1:13" ht="14.4" customHeight="1" x14ac:dyDescent="0.3">
      <c r="A29" s="718" t="s">
        <v>1801</v>
      </c>
      <c r="B29" s="709">
        <v>45548.640000000007</v>
      </c>
      <c r="C29" s="661">
        <v>1</v>
      </c>
      <c r="D29" s="722">
        <v>242</v>
      </c>
      <c r="E29" s="725" t="s">
        <v>1801</v>
      </c>
      <c r="F29" s="709">
        <v>30308.030000000006</v>
      </c>
      <c r="G29" s="677">
        <v>0.66539923036121384</v>
      </c>
      <c r="H29" s="664">
        <v>84</v>
      </c>
      <c r="I29" s="700">
        <v>0.34710743801652894</v>
      </c>
      <c r="J29" s="728">
        <v>15240.610000000002</v>
      </c>
      <c r="K29" s="677">
        <v>0.33460076963878616</v>
      </c>
      <c r="L29" s="664">
        <v>158</v>
      </c>
      <c r="M29" s="700">
        <v>0.65289256198347112</v>
      </c>
    </row>
    <row r="30" spans="1:13" ht="14.4" customHeight="1" x14ac:dyDescent="0.3">
      <c r="A30" s="718" t="s">
        <v>1802</v>
      </c>
      <c r="B30" s="709">
        <v>1439.9299999999998</v>
      </c>
      <c r="C30" s="661">
        <v>1</v>
      </c>
      <c r="D30" s="722">
        <v>10</v>
      </c>
      <c r="E30" s="725" t="s">
        <v>1802</v>
      </c>
      <c r="F30" s="709">
        <v>300.08</v>
      </c>
      <c r="G30" s="677">
        <v>0.20839901939677624</v>
      </c>
      <c r="H30" s="664">
        <v>2</v>
      </c>
      <c r="I30" s="700">
        <v>0.2</v>
      </c>
      <c r="J30" s="728">
        <v>1139.8499999999999</v>
      </c>
      <c r="K30" s="677">
        <v>0.79160098060322381</v>
      </c>
      <c r="L30" s="664">
        <v>8</v>
      </c>
      <c r="M30" s="700">
        <v>0.8</v>
      </c>
    </row>
    <row r="31" spans="1:13" ht="14.4" customHeight="1" x14ac:dyDescent="0.3">
      <c r="A31" s="718" t="s">
        <v>1803</v>
      </c>
      <c r="B31" s="709">
        <v>7856.9000000000005</v>
      </c>
      <c r="C31" s="661">
        <v>1</v>
      </c>
      <c r="D31" s="722">
        <v>52</v>
      </c>
      <c r="E31" s="725" t="s">
        <v>1803</v>
      </c>
      <c r="F31" s="709">
        <v>1372.3</v>
      </c>
      <c r="G31" s="677">
        <v>0.17466176227265204</v>
      </c>
      <c r="H31" s="664">
        <v>8</v>
      </c>
      <c r="I31" s="700">
        <v>0.15384615384615385</v>
      </c>
      <c r="J31" s="728">
        <v>6484.6</v>
      </c>
      <c r="K31" s="677">
        <v>0.82533823772734793</v>
      </c>
      <c r="L31" s="664">
        <v>44</v>
      </c>
      <c r="M31" s="700">
        <v>0.84615384615384615</v>
      </c>
    </row>
    <row r="32" spans="1:13" ht="14.4" customHeight="1" x14ac:dyDescent="0.3">
      <c r="A32" s="718" t="s">
        <v>1804</v>
      </c>
      <c r="B32" s="709">
        <v>5421.840000000002</v>
      </c>
      <c r="C32" s="661">
        <v>1</v>
      </c>
      <c r="D32" s="722">
        <v>38</v>
      </c>
      <c r="E32" s="725" t="s">
        <v>1804</v>
      </c>
      <c r="F32" s="709">
        <v>478.65999999999997</v>
      </c>
      <c r="G32" s="677">
        <v>8.8283682292358279E-2</v>
      </c>
      <c r="H32" s="664">
        <v>4</v>
      </c>
      <c r="I32" s="700">
        <v>0.10526315789473684</v>
      </c>
      <c r="J32" s="728">
        <v>4943.1800000000021</v>
      </c>
      <c r="K32" s="677">
        <v>0.91171631770764172</v>
      </c>
      <c r="L32" s="664">
        <v>34</v>
      </c>
      <c r="M32" s="700">
        <v>0.89473684210526316</v>
      </c>
    </row>
    <row r="33" spans="1:13" ht="14.4" customHeight="1" x14ac:dyDescent="0.3">
      <c r="A33" s="718" t="s">
        <v>1805</v>
      </c>
      <c r="B33" s="709">
        <v>96.18</v>
      </c>
      <c r="C33" s="661">
        <v>1</v>
      </c>
      <c r="D33" s="722">
        <v>1</v>
      </c>
      <c r="E33" s="725" t="s">
        <v>1805</v>
      </c>
      <c r="F33" s="709">
        <v>96.18</v>
      </c>
      <c r="G33" s="677">
        <v>1</v>
      </c>
      <c r="H33" s="664">
        <v>1</v>
      </c>
      <c r="I33" s="700">
        <v>1</v>
      </c>
      <c r="J33" s="728"/>
      <c r="K33" s="677">
        <v>0</v>
      </c>
      <c r="L33" s="664"/>
      <c r="M33" s="700">
        <v>0</v>
      </c>
    </row>
    <row r="34" spans="1:13" ht="14.4" customHeight="1" x14ac:dyDescent="0.3">
      <c r="A34" s="718" t="s">
        <v>1806</v>
      </c>
      <c r="B34" s="709">
        <v>1604.62</v>
      </c>
      <c r="C34" s="661">
        <v>1</v>
      </c>
      <c r="D34" s="722">
        <v>9</v>
      </c>
      <c r="E34" s="725" t="s">
        <v>1806</v>
      </c>
      <c r="F34" s="709">
        <v>766.96</v>
      </c>
      <c r="G34" s="677">
        <v>0.47796986202340747</v>
      </c>
      <c r="H34" s="664">
        <v>5</v>
      </c>
      <c r="I34" s="700">
        <v>0.55555555555555558</v>
      </c>
      <c r="J34" s="728">
        <v>837.66</v>
      </c>
      <c r="K34" s="677">
        <v>0.52203013797659259</v>
      </c>
      <c r="L34" s="664">
        <v>4</v>
      </c>
      <c r="M34" s="700">
        <v>0.44444444444444442</v>
      </c>
    </row>
    <row r="35" spans="1:13" ht="14.4" customHeight="1" x14ac:dyDescent="0.3">
      <c r="A35" s="718" t="s">
        <v>1807</v>
      </c>
      <c r="B35" s="709">
        <v>154.36000000000001</v>
      </c>
      <c r="C35" s="661">
        <v>1</v>
      </c>
      <c r="D35" s="722">
        <v>1</v>
      </c>
      <c r="E35" s="725" t="s">
        <v>1807</v>
      </c>
      <c r="F35" s="709"/>
      <c r="G35" s="677">
        <v>0</v>
      </c>
      <c r="H35" s="664"/>
      <c r="I35" s="700">
        <v>0</v>
      </c>
      <c r="J35" s="728">
        <v>154.36000000000001</v>
      </c>
      <c r="K35" s="677">
        <v>1</v>
      </c>
      <c r="L35" s="664">
        <v>1</v>
      </c>
      <c r="M35" s="700">
        <v>1</v>
      </c>
    </row>
    <row r="36" spans="1:13" ht="14.4" customHeight="1" x14ac:dyDescent="0.3">
      <c r="A36" s="718" t="s">
        <v>1808</v>
      </c>
      <c r="B36" s="709">
        <v>5514.2000000000016</v>
      </c>
      <c r="C36" s="661">
        <v>1</v>
      </c>
      <c r="D36" s="722">
        <v>41</v>
      </c>
      <c r="E36" s="725" t="s">
        <v>1808</v>
      </c>
      <c r="F36" s="709">
        <v>2571.1900000000005</v>
      </c>
      <c r="G36" s="677">
        <v>0.46628522723151133</v>
      </c>
      <c r="H36" s="664">
        <v>19</v>
      </c>
      <c r="I36" s="700">
        <v>0.46341463414634149</v>
      </c>
      <c r="J36" s="728">
        <v>2943.0100000000011</v>
      </c>
      <c r="K36" s="677">
        <v>0.53371477276848867</v>
      </c>
      <c r="L36" s="664">
        <v>22</v>
      </c>
      <c r="M36" s="700">
        <v>0.53658536585365857</v>
      </c>
    </row>
    <row r="37" spans="1:13" ht="14.4" customHeight="1" thickBot="1" x14ac:dyDescent="0.35">
      <c r="A37" s="719" t="s">
        <v>1809</v>
      </c>
      <c r="B37" s="710">
        <v>18236.390000000003</v>
      </c>
      <c r="C37" s="667">
        <v>1</v>
      </c>
      <c r="D37" s="723">
        <v>6</v>
      </c>
      <c r="E37" s="726" t="s">
        <v>1809</v>
      </c>
      <c r="F37" s="710">
        <v>15220.460000000003</v>
      </c>
      <c r="G37" s="678">
        <v>0.83462022911332778</v>
      </c>
      <c r="H37" s="670">
        <v>4</v>
      </c>
      <c r="I37" s="701">
        <v>0.66666666666666663</v>
      </c>
      <c r="J37" s="729">
        <v>3015.9300000000012</v>
      </c>
      <c r="K37" s="678">
        <v>0.16537977088667224</v>
      </c>
      <c r="L37" s="670">
        <v>2</v>
      </c>
      <c r="M37" s="701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5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07" t="s">
        <v>2422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2" t="s">
        <v>335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451518.12999999849</v>
      </c>
      <c r="N3" s="70">
        <f>SUBTOTAL(9,N7:N1048576)</f>
        <v>2891</v>
      </c>
      <c r="O3" s="70">
        <f>SUBTOTAL(9,O7:O1048576)</f>
        <v>2293.5</v>
      </c>
      <c r="P3" s="70">
        <f>SUBTOTAL(9,P7:P1048576)</f>
        <v>227620.63999999998</v>
      </c>
      <c r="Q3" s="71">
        <f>IF(M3=0,0,P3/M3)</f>
        <v>0.50412292414481952</v>
      </c>
      <c r="R3" s="70">
        <f>SUBTOTAL(9,R7:R1048576)</f>
        <v>1105</v>
      </c>
      <c r="S3" s="71">
        <f>IF(N3=0,0,R3/N3)</f>
        <v>0.38222068488412314</v>
      </c>
      <c r="T3" s="70">
        <f>SUBTOTAL(9,T7:T1048576)</f>
        <v>839</v>
      </c>
      <c r="U3" s="72">
        <f>IF(O3=0,0,T3/O3)</f>
        <v>0.36581643775888378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7" customFormat="1" ht="14.4" customHeight="1" thickBot="1" x14ac:dyDescent="0.35">
      <c r="A6" s="730" t="s">
        <v>23</v>
      </c>
      <c r="B6" s="731" t="s">
        <v>5</v>
      </c>
      <c r="C6" s="730" t="s">
        <v>24</v>
      </c>
      <c r="D6" s="731" t="s">
        <v>6</v>
      </c>
      <c r="E6" s="731" t="s">
        <v>193</v>
      </c>
      <c r="F6" s="731" t="s">
        <v>25</v>
      </c>
      <c r="G6" s="731" t="s">
        <v>26</v>
      </c>
      <c r="H6" s="731" t="s">
        <v>8</v>
      </c>
      <c r="I6" s="731" t="s">
        <v>10</v>
      </c>
      <c r="J6" s="731" t="s">
        <v>11</v>
      </c>
      <c r="K6" s="731" t="s">
        <v>12</v>
      </c>
      <c r="L6" s="731" t="s">
        <v>27</v>
      </c>
      <c r="M6" s="732" t="s">
        <v>14</v>
      </c>
      <c r="N6" s="733" t="s">
        <v>28</v>
      </c>
      <c r="O6" s="733" t="s">
        <v>28</v>
      </c>
      <c r="P6" s="733" t="s">
        <v>14</v>
      </c>
      <c r="Q6" s="733" t="s">
        <v>2</v>
      </c>
      <c r="R6" s="733" t="s">
        <v>28</v>
      </c>
      <c r="S6" s="733" t="s">
        <v>2</v>
      </c>
      <c r="T6" s="733" t="s">
        <v>28</v>
      </c>
      <c r="U6" s="734" t="s">
        <v>2</v>
      </c>
    </row>
    <row r="7" spans="1:21" ht="14.4" customHeight="1" x14ac:dyDescent="0.3">
      <c r="A7" s="735">
        <v>25</v>
      </c>
      <c r="B7" s="736" t="s">
        <v>1578</v>
      </c>
      <c r="C7" s="736" t="s">
        <v>1765</v>
      </c>
      <c r="D7" s="737" t="s">
        <v>2418</v>
      </c>
      <c r="E7" s="738" t="s">
        <v>1782</v>
      </c>
      <c r="F7" s="736" t="s">
        <v>1763</v>
      </c>
      <c r="G7" s="736" t="s">
        <v>1810</v>
      </c>
      <c r="H7" s="736" t="s">
        <v>1127</v>
      </c>
      <c r="I7" s="736" t="s">
        <v>1389</v>
      </c>
      <c r="J7" s="736" t="s">
        <v>1284</v>
      </c>
      <c r="K7" s="736" t="s">
        <v>1691</v>
      </c>
      <c r="L7" s="739">
        <v>150.04</v>
      </c>
      <c r="M7" s="739">
        <v>300.08</v>
      </c>
      <c r="N7" s="736">
        <v>2</v>
      </c>
      <c r="O7" s="740">
        <v>2</v>
      </c>
      <c r="P7" s="739">
        <v>150.04</v>
      </c>
      <c r="Q7" s="741">
        <v>0.5</v>
      </c>
      <c r="R7" s="736">
        <v>1</v>
      </c>
      <c r="S7" s="741">
        <v>0.5</v>
      </c>
      <c r="T7" s="740">
        <v>1</v>
      </c>
      <c r="U7" s="235">
        <v>0.5</v>
      </c>
    </row>
    <row r="8" spans="1:21" ht="14.4" customHeight="1" x14ac:dyDescent="0.3">
      <c r="A8" s="660">
        <v>25</v>
      </c>
      <c r="B8" s="661" t="s">
        <v>1578</v>
      </c>
      <c r="C8" s="661" t="s">
        <v>1765</v>
      </c>
      <c r="D8" s="742" t="s">
        <v>2418</v>
      </c>
      <c r="E8" s="743" t="s">
        <v>1782</v>
      </c>
      <c r="F8" s="661" t="s">
        <v>1763</v>
      </c>
      <c r="G8" s="661" t="s">
        <v>1810</v>
      </c>
      <c r="H8" s="661" t="s">
        <v>1127</v>
      </c>
      <c r="I8" s="661" t="s">
        <v>1389</v>
      </c>
      <c r="J8" s="661" t="s">
        <v>1284</v>
      </c>
      <c r="K8" s="661" t="s">
        <v>1691</v>
      </c>
      <c r="L8" s="662">
        <v>154.36000000000001</v>
      </c>
      <c r="M8" s="662">
        <v>2315.4000000000005</v>
      </c>
      <c r="N8" s="661">
        <v>15</v>
      </c>
      <c r="O8" s="744">
        <v>13.5</v>
      </c>
      <c r="P8" s="662">
        <v>617.44000000000005</v>
      </c>
      <c r="Q8" s="677">
        <v>0.26666666666666661</v>
      </c>
      <c r="R8" s="661">
        <v>4</v>
      </c>
      <c r="S8" s="677">
        <v>0.26666666666666666</v>
      </c>
      <c r="T8" s="744">
        <v>3.5</v>
      </c>
      <c r="U8" s="700">
        <v>0.25925925925925924</v>
      </c>
    </row>
    <row r="9" spans="1:21" ht="14.4" customHeight="1" x14ac:dyDescent="0.3">
      <c r="A9" s="660">
        <v>25</v>
      </c>
      <c r="B9" s="661" t="s">
        <v>1578</v>
      </c>
      <c r="C9" s="661" t="s">
        <v>1765</v>
      </c>
      <c r="D9" s="742" t="s">
        <v>2418</v>
      </c>
      <c r="E9" s="743" t="s">
        <v>1782</v>
      </c>
      <c r="F9" s="661" t="s">
        <v>1763</v>
      </c>
      <c r="G9" s="661" t="s">
        <v>1810</v>
      </c>
      <c r="H9" s="661" t="s">
        <v>548</v>
      </c>
      <c r="I9" s="661" t="s">
        <v>1811</v>
      </c>
      <c r="J9" s="661" t="s">
        <v>1284</v>
      </c>
      <c r="K9" s="661" t="s">
        <v>1691</v>
      </c>
      <c r="L9" s="662">
        <v>154.36000000000001</v>
      </c>
      <c r="M9" s="662">
        <v>154.36000000000001</v>
      </c>
      <c r="N9" s="661">
        <v>1</v>
      </c>
      <c r="O9" s="744">
        <v>1</v>
      </c>
      <c r="P9" s="662">
        <v>154.36000000000001</v>
      </c>
      <c r="Q9" s="677">
        <v>1</v>
      </c>
      <c r="R9" s="661">
        <v>1</v>
      </c>
      <c r="S9" s="677">
        <v>1</v>
      </c>
      <c r="T9" s="744">
        <v>1</v>
      </c>
      <c r="U9" s="700">
        <v>1</v>
      </c>
    </row>
    <row r="10" spans="1:21" ht="14.4" customHeight="1" x14ac:dyDescent="0.3">
      <c r="A10" s="660">
        <v>25</v>
      </c>
      <c r="B10" s="661" t="s">
        <v>1578</v>
      </c>
      <c r="C10" s="661" t="s">
        <v>1765</v>
      </c>
      <c r="D10" s="742" t="s">
        <v>2418</v>
      </c>
      <c r="E10" s="743" t="s">
        <v>1782</v>
      </c>
      <c r="F10" s="661" t="s">
        <v>1763</v>
      </c>
      <c r="G10" s="661" t="s">
        <v>1812</v>
      </c>
      <c r="H10" s="661" t="s">
        <v>548</v>
      </c>
      <c r="I10" s="661" t="s">
        <v>1813</v>
      </c>
      <c r="J10" s="661" t="s">
        <v>1344</v>
      </c>
      <c r="K10" s="661" t="s">
        <v>1715</v>
      </c>
      <c r="L10" s="662">
        <v>0</v>
      </c>
      <c r="M10" s="662">
        <v>0</v>
      </c>
      <c r="N10" s="661">
        <v>2</v>
      </c>
      <c r="O10" s="744">
        <v>1</v>
      </c>
      <c r="P10" s="662">
        <v>0</v>
      </c>
      <c r="Q10" s="677"/>
      <c r="R10" s="661">
        <v>2</v>
      </c>
      <c r="S10" s="677">
        <v>1</v>
      </c>
      <c r="T10" s="744">
        <v>1</v>
      </c>
      <c r="U10" s="700">
        <v>1</v>
      </c>
    </row>
    <row r="11" spans="1:21" ht="14.4" customHeight="1" x14ac:dyDescent="0.3">
      <c r="A11" s="660">
        <v>25</v>
      </c>
      <c r="B11" s="661" t="s">
        <v>1578</v>
      </c>
      <c r="C11" s="661" t="s">
        <v>1765</v>
      </c>
      <c r="D11" s="742" t="s">
        <v>2418</v>
      </c>
      <c r="E11" s="743" t="s">
        <v>1782</v>
      </c>
      <c r="F11" s="661" t="s">
        <v>1763</v>
      </c>
      <c r="G11" s="661" t="s">
        <v>1814</v>
      </c>
      <c r="H11" s="661" t="s">
        <v>548</v>
      </c>
      <c r="I11" s="661" t="s">
        <v>1354</v>
      </c>
      <c r="J11" s="661" t="s">
        <v>1355</v>
      </c>
      <c r="K11" s="661" t="s">
        <v>1356</v>
      </c>
      <c r="L11" s="662">
        <v>147.31</v>
      </c>
      <c r="M11" s="662">
        <v>883.8599999999999</v>
      </c>
      <c r="N11" s="661">
        <v>6</v>
      </c>
      <c r="O11" s="744">
        <v>5</v>
      </c>
      <c r="P11" s="662">
        <v>883.8599999999999</v>
      </c>
      <c r="Q11" s="677">
        <v>1</v>
      </c>
      <c r="R11" s="661">
        <v>6</v>
      </c>
      <c r="S11" s="677">
        <v>1</v>
      </c>
      <c r="T11" s="744">
        <v>5</v>
      </c>
      <c r="U11" s="700">
        <v>1</v>
      </c>
    </row>
    <row r="12" spans="1:21" ht="14.4" customHeight="1" x14ac:dyDescent="0.3">
      <c r="A12" s="660">
        <v>25</v>
      </c>
      <c r="B12" s="661" t="s">
        <v>1578</v>
      </c>
      <c r="C12" s="661" t="s">
        <v>1765</v>
      </c>
      <c r="D12" s="742" t="s">
        <v>2418</v>
      </c>
      <c r="E12" s="743" t="s">
        <v>1782</v>
      </c>
      <c r="F12" s="661" t="s">
        <v>1763</v>
      </c>
      <c r="G12" s="661" t="s">
        <v>1815</v>
      </c>
      <c r="H12" s="661" t="s">
        <v>548</v>
      </c>
      <c r="I12" s="661" t="s">
        <v>1816</v>
      </c>
      <c r="J12" s="661" t="s">
        <v>1817</v>
      </c>
      <c r="K12" s="661" t="s">
        <v>1818</v>
      </c>
      <c r="L12" s="662">
        <v>232.37</v>
      </c>
      <c r="M12" s="662">
        <v>232.37</v>
      </c>
      <c r="N12" s="661">
        <v>1</v>
      </c>
      <c r="O12" s="744">
        <v>1</v>
      </c>
      <c r="P12" s="662"/>
      <c r="Q12" s="677">
        <v>0</v>
      </c>
      <c r="R12" s="661"/>
      <c r="S12" s="677">
        <v>0</v>
      </c>
      <c r="T12" s="744"/>
      <c r="U12" s="700">
        <v>0</v>
      </c>
    </row>
    <row r="13" spans="1:21" ht="14.4" customHeight="1" x14ac:dyDescent="0.3">
      <c r="A13" s="660">
        <v>25</v>
      </c>
      <c r="B13" s="661" t="s">
        <v>1578</v>
      </c>
      <c r="C13" s="661" t="s">
        <v>1765</v>
      </c>
      <c r="D13" s="742" t="s">
        <v>2418</v>
      </c>
      <c r="E13" s="743" t="s">
        <v>1782</v>
      </c>
      <c r="F13" s="661" t="s">
        <v>1763</v>
      </c>
      <c r="G13" s="661" t="s">
        <v>1819</v>
      </c>
      <c r="H13" s="661" t="s">
        <v>548</v>
      </c>
      <c r="I13" s="661" t="s">
        <v>1331</v>
      </c>
      <c r="J13" s="661" t="s">
        <v>1332</v>
      </c>
      <c r="K13" s="661" t="s">
        <v>1820</v>
      </c>
      <c r="L13" s="662">
        <v>30.17</v>
      </c>
      <c r="M13" s="662">
        <v>30.17</v>
      </c>
      <c r="N13" s="661">
        <v>1</v>
      </c>
      <c r="O13" s="744">
        <v>0.5</v>
      </c>
      <c r="P13" s="662">
        <v>30.17</v>
      </c>
      <c r="Q13" s="677">
        <v>1</v>
      </c>
      <c r="R13" s="661">
        <v>1</v>
      </c>
      <c r="S13" s="677">
        <v>1</v>
      </c>
      <c r="T13" s="744">
        <v>0.5</v>
      </c>
      <c r="U13" s="700">
        <v>1</v>
      </c>
    </row>
    <row r="14" spans="1:21" ht="14.4" customHeight="1" x14ac:dyDescent="0.3">
      <c r="A14" s="660">
        <v>25</v>
      </c>
      <c r="B14" s="661" t="s">
        <v>1578</v>
      </c>
      <c r="C14" s="661" t="s">
        <v>1765</v>
      </c>
      <c r="D14" s="742" t="s">
        <v>2418</v>
      </c>
      <c r="E14" s="743" t="s">
        <v>1782</v>
      </c>
      <c r="F14" s="661" t="s">
        <v>1763</v>
      </c>
      <c r="G14" s="661" t="s">
        <v>1821</v>
      </c>
      <c r="H14" s="661" t="s">
        <v>1127</v>
      </c>
      <c r="I14" s="661" t="s">
        <v>1133</v>
      </c>
      <c r="J14" s="661" t="s">
        <v>1044</v>
      </c>
      <c r="K14" s="661" t="s">
        <v>1729</v>
      </c>
      <c r="L14" s="662">
        <v>48.42</v>
      </c>
      <c r="M14" s="662">
        <v>48.42</v>
      </c>
      <c r="N14" s="661">
        <v>1</v>
      </c>
      <c r="O14" s="744">
        <v>1</v>
      </c>
      <c r="P14" s="662">
        <v>48.42</v>
      </c>
      <c r="Q14" s="677">
        <v>1</v>
      </c>
      <c r="R14" s="661">
        <v>1</v>
      </c>
      <c r="S14" s="677">
        <v>1</v>
      </c>
      <c r="T14" s="744">
        <v>1</v>
      </c>
      <c r="U14" s="700">
        <v>1</v>
      </c>
    </row>
    <row r="15" spans="1:21" ht="14.4" customHeight="1" x14ac:dyDescent="0.3">
      <c r="A15" s="660">
        <v>25</v>
      </c>
      <c r="B15" s="661" t="s">
        <v>1578</v>
      </c>
      <c r="C15" s="661" t="s">
        <v>1765</v>
      </c>
      <c r="D15" s="742" t="s">
        <v>2418</v>
      </c>
      <c r="E15" s="743" t="s">
        <v>1783</v>
      </c>
      <c r="F15" s="661" t="s">
        <v>1763</v>
      </c>
      <c r="G15" s="661" t="s">
        <v>1810</v>
      </c>
      <c r="H15" s="661" t="s">
        <v>548</v>
      </c>
      <c r="I15" s="661" t="s">
        <v>1822</v>
      </c>
      <c r="J15" s="661" t="s">
        <v>1823</v>
      </c>
      <c r="K15" s="661" t="s">
        <v>1824</v>
      </c>
      <c r="L15" s="662">
        <v>154.36000000000001</v>
      </c>
      <c r="M15" s="662">
        <v>154.36000000000001</v>
      </c>
      <c r="N15" s="661">
        <v>1</v>
      </c>
      <c r="O15" s="744">
        <v>1</v>
      </c>
      <c r="P15" s="662"/>
      <c r="Q15" s="677">
        <v>0</v>
      </c>
      <c r="R15" s="661"/>
      <c r="S15" s="677">
        <v>0</v>
      </c>
      <c r="T15" s="744"/>
      <c r="U15" s="700">
        <v>0</v>
      </c>
    </row>
    <row r="16" spans="1:21" ht="14.4" customHeight="1" x14ac:dyDescent="0.3">
      <c r="A16" s="660">
        <v>25</v>
      </c>
      <c r="B16" s="661" t="s">
        <v>1578</v>
      </c>
      <c r="C16" s="661" t="s">
        <v>1765</v>
      </c>
      <c r="D16" s="742" t="s">
        <v>2418</v>
      </c>
      <c r="E16" s="743" t="s">
        <v>1783</v>
      </c>
      <c r="F16" s="661" t="s">
        <v>1763</v>
      </c>
      <c r="G16" s="661" t="s">
        <v>1810</v>
      </c>
      <c r="H16" s="661" t="s">
        <v>1127</v>
      </c>
      <c r="I16" s="661" t="s">
        <v>1389</v>
      </c>
      <c r="J16" s="661" t="s">
        <v>1284</v>
      </c>
      <c r="K16" s="661" t="s">
        <v>1691</v>
      </c>
      <c r="L16" s="662">
        <v>154.36000000000001</v>
      </c>
      <c r="M16" s="662">
        <v>154.36000000000001</v>
      </c>
      <c r="N16" s="661">
        <v>1</v>
      </c>
      <c r="O16" s="744">
        <v>1</v>
      </c>
      <c r="P16" s="662">
        <v>154.36000000000001</v>
      </c>
      <c r="Q16" s="677">
        <v>1</v>
      </c>
      <c r="R16" s="661">
        <v>1</v>
      </c>
      <c r="S16" s="677">
        <v>1</v>
      </c>
      <c r="T16" s="744">
        <v>1</v>
      </c>
      <c r="U16" s="700">
        <v>1</v>
      </c>
    </row>
    <row r="17" spans="1:21" ht="14.4" customHeight="1" x14ac:dyDescent="0.3">
      <c r="A17" s="660">
        <v>25</v>
      </c>
      <c r="B17" s="661" t="s">
        <v>1578</v>
      </c>
      <c r="C17" s="661" t="s">
        <v>1765</v>
      </c>
      <c r="D17" s="742" t="s">
        <v>2418</v>
      </c>
      <c r="E17" s="743" t="s">
        <v>1787</v>
      </c>
      <c r="F17" s="661" t="s">
        <v>1763</v>
      </c>
      <c r="G17" s="661" t="s">
        <v>1810</v>
      </c>
      <c r="H17" s="661" t="s">
        <v>1127</v>
      </c>
      <c r="I17" s="661" t="s">
        <v>1389</v>
      </c>
      <c r="J17" s="661" t="s">
        <v>1284</v>
      </c>
      <c r="K17" s="661" t="s">
        <v>1691</v>
      </c>
      <c r="L17" s="662">
        <v>154.36000000000001</v>
      </c>
      <c r="M17" s="662">
        <v>3395.9200000000014</v>
      </c>
      <c r="N17" s="661">
        <v>22</v>
      </c>
      <c r="O17" s="744">
        <v>21</v>
      </c>
      <c r="P17" s="662">
        <v>463.08000000000004</v>
      </c>
      <c r="Q17" s="677">
        <v>0.13636363636363633</v>
      </c>
      <c r="R17" s="661">
        <v>3</v>
      </c>
      <c r="S17" s="677">
        <v>0.13636363636363635</v>
      </c>
      <c r="T17" s="744">
        <v>2.5</v>
      </c>
      <c r="U17" s="700">
        <v>0.11904761904761904</v>
      </c>
    </row>
    <row r="18" spans="1:21" ht="14.4" customHeight="1" x14ac:dyDescent="0.3">
      <c r="A18" s="660">
        <v>25</v>
      </c>
      <c r="B18" s="661" t="s">
        <v>1578</v>
      </c>
      <c r="C18" s="661" t="s">
        <v>1765</v>
      </c>
      <c r="D18" s="742" t="s">
        <v>2418</v>
      </c>
      <c r="E18" s="743" t="s">
        <v>1787</v>
      </c>
      <c r="F18" s="661" t="s">
        <v>1763</v>
      </c>
      <c r="G18" s="661" t="s">
        <v>1812</v>
      </c>
      <c r="H18" s="661" t="s">
        <v>548</v>
      </c>
      <c r="I18" s="661" t="s">
        <v>1343</v>
      </c>
      <c r="J18" s="661" t="s">
        <v>1344</v>
      </c>
      <c r="K18" s="661" t="s">
        <v>1715</v>
      </c>
      <c r="L18" s="662">
        <v>170.52</v>
      </c>
      <c r="M18" s="662">
        <v>170.52</v>
      </c>
      <c r="N18" s="661">
        <v>1</v>
      </c>
      <c r="O18" s="744">
        <v>1</v>
      </c>
      <c r="P18" s="662">
        <v>170.52</v>
      </c>
      <c r="Q18" s="677">
        <v>1</v>
      </c>
      <c r="R18" s="661">
        <v>1</v>
      </c>
      <c r="S18" s="677">
        <v>1</v>
      </c>
      <c r="T18" s="744">
        <v>1</v>
      </c>
      <c r="U18" s="700">
        <v>1</v>
      </c>
    </row>
    <row r="19" spans="1:21" ht="14.4" customHeight="1" x14ac:dyDescent="0.3">
      <c r="A19" s="660">
        <v>25</v>
      </c>
      <c r="B19" s="661" t="s">
        <v>1578</v>
      </c>
      <c r="C19" s="661" t="s">
        <v>1765</v>
      </c>
      <c r="D19" s="742" t="s">
        <v>2418</v>
      </c>
      <c r="E19" s="743" t="s">
        <v>1787</v>
      </c>
      <c r="F19" s="661" t="s">
        <v>1763</v>
      </c>
      <c r="G19" s="661" t="s">
        <v>1814</v>
      </c>
      <c r="H19" s="661" t="s">
        <v>548</v>
      </c>
      <c r="I19" s="661" t="s">
        <v>1354</v>
      </c>
      <c r="J19" s="661" t="s">
        <v>1355</v>
      </c>
      <c r="K19" s="661" t="s">
        <v>1356</v>
      </c>
      <c r="L19" s="662">
        <v>147.31</v>
      </c>
      <c r="M19" s="662">
        <v>589.24</v>
      </c>
      <c r="N19" s="661">
        <v>4</v>
      </c>
      <c r="O19" s="744">
        <v>3</v>
      </c>
      <c r="P19" s="662">
        <v>441.93</v>
      </c>
      <c r="Q19" s="677">
        <v>0.75</v>
      </c>
      <c r="R19" s="661">
        <v>3</v>
      </c>
      <c r="S19" s="677">
        <v>0.75</v>
      </c>
      <c r="T19" s="744">
        <v>2</v>
      </c>
      <c r="U19" s="700">
        <v>0.66666666666666663</v>
      </c>
    </row>
    <row r="20" spans="1:21" ht="14.4" customHeight="1" x14ac:dyDescent="0.3">
      <c r="A20" s="660">
        <v>25</v>
      </c>
      <c r="B20" s="661" t="s">
        <v>1578</v>
      </c>
      <c r="C20" s="661" t="s">
        <v>1765</v>
      </c>
      <c r="D20" s="742" t="s">
        <v>2418</v>
      </c>
      <c r="E20" s="743" t="s">
        <v>1787</v>
      </c>
      <c r="F20" s="661" t="s">
        <v>1763</v>
      </c>
      <c r="G20" s="661" t="s">
        <v>1814</v>
      </c>
      <c r="H20" s="661" t="s">
        <v>548</v>
      </c>
      <c r="I20" s="661" t="s">
        <v>1354</v>
      </c>
      <c r="J20" s="661" t="s">
        <v>1355</v>
      </c>
      <c r="K20" s="661" t="s">
        <v>1356</v>
      </c>
      <c r="L20" s="662">
        <v>132.97999999999999</v>
      </c>
      <c r="M20" s="662">
        <v>664.89999999999986</v>
      </c>
      <c r="N20" s="661">
        <v>5</v>
      </c>
      <c r="O20" s="744">
        <v>3</v>
      </c>
      <c r="P20" s="662">
        <v>398.93999999999994</v>
      </c>
      <c r="Q20" s="677">
        <v>0.60000000000000009</v>
      </c>
      <c r="R20" s="661">
        <v>3</v>
      </c>
      <c r="S20" s="677">
        <v>0.6</v>
      </c>
      <c r="T20" s="744">
        <v>1</v>
      </c>
      <c r="U20" s="700">
        <v>0.33333333333333331</v>
      </c>
    </row>
    <row r="21" spans="1:21" ht="14.4" customHeight="1" x14ac:dyDescent="0.3">
      <c r="A21" s="660">
        <v>25</v>
      </c>
      <c r="B21" s="661" t="s">
        <v>1578</v>
      </c>
      <c r="C21" s="661" t="s">
        <v>1765</v>
      </c>
      <c r="D21" s="742" t="s">
        <v>2418</v>
      </c>
      <c r="E21" s="743" t="s">
        <v>1787</v>
      </c>
      <c r="F21" s="661" t="s">
        <v>1763</v>
      </c>
      <c r="G21" s="661" t="s">
        <v>1825</v>
      </c>
      <c r="H21" s="661" t="s">
        <v>548</v>
      </c>
      <c r="I21" s="661" t="s">
        <v>915</v>
      </c>
      <c r="J21" s="661" t="s">
        <v>916</v>
      </c>
      <c r="K21" s="661" t="s">
        <v>1826</v>
      </c>
      <c r="L21" s="662">
        <v>111.07</v>
      </c>
      <c r="M21" s="662">
        <v>444.28</v>
      </c>
      <c r="N21" s="661">
        <v>4</v>
      </c>
      <c r="O21" s="744">
        <v>1.5</v>
      </c>
      <c r="P21" s="662">
        <v>111.07</v>
      </c>
      <c r="Q21" s="677">
        <v>0.25</v>
      </c>
      <c r="R21" s="661">
        <v>1</v>
      </c>
      <c r="S21" s="677">
        <v>0.25</v>
      </c>
      <c r="T21" s="744">
        <v>0.5</v>
      </c>
      <c r="U21" s="700">
        <v>0.33333333333333331</v>
      </c>
    </row>
    <row r="22" spans="1:21" ht="14.4" customHeight="1" x14ac:dyDescent="0.3">
      <c r="A22" s="660">
        <v>25</v>
      </c>
      <c r="B22" s="661" t="s">
        <v>1578</v>
      </c>
      <c r="C22" s="661" t="s">
        <v>1765</v>
      </c>
      <c r="D22" s="742" t="s">
        <v>2418</v>
      </c>
      <c r="E22" s="743" t="s">
        <v>1787</v>
      </c>
      <c r="F22" s="661" t="s">
        <v>1763</v>
      </c>
      <c r="G22" s="661" t="s">
        <v>1825</v>
      </c>
      <c r="H22" s="661" t="s">
        <v>548</v>
      </c>
      <c r="I22" s="661" t="s">
        <v>1827</v>
      </c>
      <c r="J22" s="661" t="s">
        <v>916</v>
      </c>
      <c r="K22" s="661" t="s">
        <v>1820</v>
      </c>
      <c r="L22" s="662">
        <v>0</v>
      </c>
      <c r="M22" s="662">
        <v>0</v>
      </c>
      <c r="N22" s="661">
        <v>1</v>
      </c>
      <c r="O22" s="744">
        <v>0.5</v>
      </c>
      <c r="P22" s="662">
        <v>0</v>
      </c>
      <c r="Q22" s="677"/>
      <c r="R22" s="661">
        <v>1</v>
      </c>
      <c r="S22" s="677">
        <v>1</v>
      </c>
      <c r="T22" s="744">
        <v>0.5</v>
      </c>
      <c r="U22" s="700">
        <v>1</v>
      </c>
    </row>
    <row r="23" spans="1:21" ht="14.4" customHeight="1" x14ac:dyDescent="0.3">
      <c r="A23" s="660">
        <v>25</v>
      </c>
      <c r="B23" s="661" t="s">
        <v>1578</v>
      </c>
      <c r="C23" s="661" t="s">
        <v>1765</v>
      </c>
      <c r="D23" s="742" t="s">
        <v>2418</v>
      </c>
      <c r="E23" s="743" t="s">
        <v>1787</v>
      </c>
      <c r="F23" s="661" t="s">
        <v>1763</v>
      </c>
      <c r="G23" s="661" t="s">
        <v>1819</v>
      </c>
      <c r="H23" s="661" t="s">
        <v>548</v>
      </c>
      <c r="I23" s="661" t="s">
        <v>1331</v>
      </c>
      <c r="J23" s="661" t="s">
        <v>1332</v>
      </c>
      <c r="K23" s="661" t="s">
        <v>1820</v>
      </c>
      <c r="L23" s="662">
        <v>30.17</v>
      </c>
      <c r="M23" s="662">
        <v>30.17</v>
      </c>
      <c r="N23" s="661">
        <v>1</v>
      </c>
      <c r="O23" s="744">
        <v>0.5</v>
      </c>
      <c r="P23" s="662">
        <v>30.17</v>
      </c>
      <c r="Q23" s="677">
        <v>1</v>
      </c>
      <c r="R23" s="661">
        <v>1</v>
      </c>
      <c r="S23" s="677">
        <v>1</v>
      </c>
      <c r="T23" s="744">
        <v>0.5</v>
      </c>
      <c r="U23" s="700">
        <v>1</v>
      </c>
    </row>
    <row r="24" spans="1:21" ht="14.4" customHeight="1" x14ac:dyDescent="0.3">
      <c r="A24" s="660">
        <v>25</v>
      </c>
      <c r="B24" s="661" t="s">
        <v>1578</v>
      </c>
      <c r="C24" s="661" t="s">
        <v>1765</v>
      </c>
      <c r="D24" s="742" t="s">
        <v>2418</v>
      </c>
      <c r="E24" s="743" t="s">
        <v>1787</v>
      </c>
      <c r="F24" s="661" t="s">
        <v>1763</v>
      </c>
      <c r="G24" s="661" t="s">
        <v>1821</v>
      </c>
      <c r="H24" s="661" t="s">
        <v>1127</v>
      </c>
      <c r="I24" s="661" t="s">
        <v>1133</v>
      </c>
      <c r="J24" s="661" t="s">
        <v>1044</v>
      </c>
      <c r="K24" s="661" t="s">
        <v>1729</v>
      </c>
      <c r="L24" s="662">
        <v>48.42</v>
      </c>
      <c r="M24" s="662">
        <v>48.42</v>
      </c>
      <c r="N24" s="661">
        <v>1</v>
      </c>
      <c r="O24" s="744">
        <v>0.5</v>
      </c>
      <c r="P24" s="662"/>
      <c r="Q24" s="677">
        <v>0</v>
      </c>
      <c r="R24" s="661"/>
      <c r="S24" s="677">
        <v>0</v>
      </c>
      <c r="T24" s="744"/>
      <c r="U24" s="700">
        <v>0</v>
      </c>
    </row>
    <row r="25" spans="1:21" ht="14.4" customHeight="1" x14ac:dyDescent="0.3">
      <c r="A25" s="660">
        <v>25</v>
      </c>
      <c r="B25" s="661" t="s">
        <v>1578</v>
      </c>
      <c r="C25" s="661" t="s">
        <v>1765</v>
      </c>
      <c r="D25" s="742" t="s">
        <v>2418</v>
      </c>
      <c r="E25" s="743" t="s">
        <v>1787</v>
      </c>
      <c r="F25" s="661" t="s">
        <v>1763</v>
      </c>
      <c r="G25" s="661" t="s">
        <v>1821</v>
      </c>
      <c r="H25" s="661" t="s">
        <v>548</v>
      </c>
      <c r="I25" s="661" t="s">
        <v>1828</v>
      </c>
      <c r="J25" s="661" t="s">
        <v>1044</v>
      </c>
      <c r="K25" s="661" t="s">
        <v>1829</v>
      </c>
      <c r="L25" s="662">
        <v>24.22</v>
      </c>
      <c r="M25" s="662">
        <v>24.22</v>
      </c>
      <c r="N25" s="661">
        <v>1</v>
      </c>
      <c r="O25" s="744">
        <v>1</v>
      </c>
      <c r="P25" s="662">
        <v>24.22</v>
      </c>
      <c r="Q25" s="677">
        <v>1</v>
      </c>
      <c r="R25" s="661">
        <v>1</v>
      </c>
      <c r="S25" s="677">
        <v>1</v>
      </c>
      <c r="T25" s="744">
        <v>1</v>
      </c>
      <c r="U25" s="700">
        <v>1</v>
      </c>
    </row>
    <row r="26" spans="1:21" ht="14.4" customHeight="1" x14ac:dyDescent="0.3">
      <c r="A26" s="660">
        <v>25</v>
      </c>
      <c r="B26" s="661" t="s">
        <v>1578</v>
      </c>
      <c r="C26" s="661" t="s">
        <v>1765</v>
      </c>
      <c r="D26" s="742" t="s">
        <v>2418</v>
      </c>
      <c r="E26" s="743" t="s">
        <v>1787</v>
      </c>
      <c r="F26" s="661" t="s">
        <v>1763</v>
      </c>
      <c r="G26" s="661" t="s">
        <v>1830</v>
      </c>
      <c r="H26" s="661" t="s">
        <v>548</v>
      </c>
      <c r="I26" s="661" t="s">
        <v>1335</v>
      </c>
      <c r="J26" s="661" t="s">
        <v>1336</v>
      </c>
      <c r="K26" s="661" t="s">
        <v>1831</v>
      </c>
      <c r="L26" s="662">
        <v>22.44</v>
      </c>
      <c r="M26" s="662">
        <v>22.44</v>
      </c>
      <c r="N26" s="661">
        <v>1</v>
      </c>
      <c r="O26" s="744">
        <v>1</v>
      </c>
      <c r="P26" s="662"/>
      <c r="Q26" s="677">
        <v>0</v>
      </c>
      <c r="R26" s="661"/>
      <c r="S26" s="677">
        <v>0</v>
      </c>
      <c r="T26" s="744"/>
      <c r="U26" s="700">
        <v>0</v>
      </c>
    </row>
    <row r="27" spans="1:21" ht="14.4" customHeight="1" x14ac:dyDescent="0.3">
      <c r="A27" s="660">
        <v>25</v>
      </c>
      <c r="B27" s="661" t="s">
        <v>1578</v>
      </c>
      <c r="C27" s="661" t="s">
        <v>1765</v>
      </c>
      <c r="D27" s="742" t="s">
        <v>2418</v>
      </c>
      <c r="E27" s="743" t="s">
        <v>1787</v>
      </c>
      <c r="F27" s="661" t="s">
        <v>1763</v>
      </c>
      <c r="G27" s="661" t="s">
        <v>1832</v>
      </c>
      <c r="H27" s="661" t="s">
        <v>1127</v>
      </c>
      <c r="I27" s="661" t="s">
        <v>1833</v>
      </c>
      <c r="J27" s="661" t="s">
        <v>1450</v>
      </c>
      <c r="K27" s="661" t="s">
        <v>1834</v>
      </c>
      <c r="L27" s="662">
        <v>13849.26</v>
      </c>
      <c r="M27" s="662">
        <v>13849.26</v>
      </c>
      <c r="N27" s="661">
        <v>1</v>
      </c>
      <c r="O27" s="744">
        <v>1</v>
      </c>
      <c r="P27" s="662">
        <v>13849.26</v>
      </c>
      <c r="Q27" s="677">
        <v>1</v>
      </c>
      <c r="R27" s="661">
        <v>1</v>
      </c>
      <c r="S27" s="677">
        <v>1</v>
      </c>
      <c r="T27" s="744">
        <v>1</v>
      </c>
      <c r="U27" s="700">
        <v>1</v>
      </c>
    </row>
    <row r="28" spans="1:21" ht="14.4" customHeight="1" x14ac:dyDescent="0.3">
      <c r="A28" s="660">
        <v>25</v>
      </c>
      <c r="B28" s="661" t="s">
        <v>1578</v>
      </c>
      <c r="C28" s="661" t="s">
        <v>1765</v>
      </c>
      <c r="D28" s="742" t="s">
        <v>2418</v>
      </c>
      <c r="E28" s="743" t="s">
        <v>1789</v>
      </c>
      <c r="F28" s="661" t="s">
        <v>1763</v>
      </c>
      <c r="G28" s="661" t="s">
        <v>1835</v>
      </c>
      <c r="H28" s="661" t="s">
        <v>548</v>
      </c>
      <c r="I28" s="661" t="s">
        <v>1836</v>
      </c>
      <c r="J28" s="661" t="s">
        <v>815</v>
      </c>
      <c r="K28" s="661" t="s">
        <v>816</v>
      </c>
      <c r="L28" s="662">
        <v>0</v>
      </c>
      <c r="M28" s="662">
        <v>0</v>
      </c>
      <c r="N28" s="661">
        <v>1</v>
      </c>
      <c r="O28" s="744">
        <v>0.5</v>
      </c>
      <c r="P28" s="662">
        <v>0</v>
      </c>
      <c r="Q28" s="677"/>
      <c r="R28" s="661">
        <v>1</v>
      </c>
      <c r="S28" s="677">
        <v>1</v>
      </c>
      <c r="T28" s="744">
        <v>0.5</v>
      </c>
      <c r="U28" s="700">
        <v>1</v>
      </c>
    </row>
    <row r="29" spans="1:21" ht="14.4" customHeight="1" x14ac:dyDescent="0.3">
      <c r="A29" s="660">
        <v>25</v>
      </c>
      <c r="B29" s="661" t="s">
        <v>1578</v>
      </c>
      <c r="C29" s="661" t="s">
        <v>1765</v>
      </c>
      <c r="D29" s="742" t="s">
        <v>2418</v>
      </c>
      <c r="E29" s="743" t="s">
        <v>1789</v>
      </c>
      <c r="F29" s="661" t="s">
        <v>1763</v>
      </c>
      <c r="G29" s="661" t="s">
        <v>1810</v>
      </c>
      <c r="H29" s="661" t="s">
        <v>1127</v>
      </c>
      <c r="I29" s="661" t="s">
        <v>1389</v>
      </c>
      <c r="J29" s="661" t="s">
        <v>1284</v>
      </c>
      <c r="K29" s="661" t="s">
        <v>1691</v>
      </c>
      <c r="L29" s="662">
        <v>150.04</v>
      </c>
      <c r="M29" s="662">
        <v>150.04</v>
      </c>
      <c r="N29" s="661">
        <v>1</v>
      </c>
      <c r="O29" s="744">
        <v>1</v>
      </c>
      <c r="P29" s="662"/>
      <c r="Q29" s="677">
        <v>0</v>
      </c>
      <c r="R29" s="661"/>
      <c r="S29" s="677">
        <v>0</v>
      </c>
      <c r="T29" s="744"/>
      <c r="U29" s="700">
        <v>0</v>
      </c>
    </row>
    <row r="30" spans="1:21" ht="14.4" customHeight="1" x14ac:dyDescent="0.3">
      <c r="A30" s="660">
        <v>25</v>
      </c>
      <c r="B30" s="661" t="s">
        <v>1578</v>
      </c>
      <c r="C30" s="661" t="s">
        <v>1765</v>
      </c>
      <c r="D30" s="742" t="s">
        <v>2418</v>
      </c>
      <c r="E30" s="743" t="s">
        <v>1789</v>
      </c>
      <c r="F30" s="661" t="s">
        <v>1763</v>
      </c>
      <c r="G30" s="661" t="s">
        <v>1810</v>
      </c>
      <c r="H30" s="661" t="s">
        <v>1127</v>
      </c>
      <c r="I30" s="661" t="s">
        <v>1389</v>
      </c>
      <c r="J30" s="661" t="s">
        <v>1284</v>
      </c>
      <c r="K30" s="661" t="s">
        <v>1691</v>
      </c>
      <c r="L30" s="662">
        <v>154.36000000000001</v>
      </c>
      <c r="M30" s="662">
        <v>926.16000000000008</v>
      </c>
      <c r="N30" s="661">
        <v>6</v>
      </c>
      <c r="O30" s="744">
        <v>5.5</v>
      </c>
      <c r="P30" s="662">
        <v>308.72000000000003</v>
      </c>
      <c r="Q30" s="677">
        <v>0.33333333333333331</v>
      </c>
      <c r="R30" s="661">
        <v>2</v>
      </c>
      <c r="S30" s="677">
        <v>0.33333333333333331</v>
      </c>
      <c r="T30" s="744">
        <v>1.5</v>
      </c>
      <c r="U30" s="700">
        <v>0.27272727272727271</v>
      </c>
    </row>
    <row r="31" spans="1:21" ht="14.4" customHeight="1" x14ac:dyDescent="0.3">
      <c r="A31" s="660">
        <v>25</v>
      </c>
      <c r="B31" s="661" t="s">
        <v>1578</v>
      </c>
      <c r="C31" s="661" t="s">
        <v>1765</v>
      </c>
      <c r="D31" s="742" t="s">
        <v>2418</v>
      </c>
      <c r="E31" s="743" t="s">
        <v>1789</v>
      </c>
      <c r="F31" s="661" t="s">
        <v>1763</v>
      </c>
      <c r="G31" s="661" t="s">
        <v>1812</v>
      </c>
      <c r="H31" s="661" t="s">
        <v>548</v>
      </c>
      <c r="I31" s="661" t="s">
        <v>1343</v>
      </c>
      <c r="J31" s="661" t="s">
        <v>1344</v>
      </c>
      <c r="K31" s="661" t="s">
        <v>1715</v>
      </c>
      <c r="L31" s="662">
        <v>170.52</v>
      </c>
      <c r="M31" s="662">
        <v>170.52</v>
      </c>
      <c r="N31" s="661">
        <v>1</v>
      </c>
      <c r="O31" s="744">
        <v>1</v>
      </c>
      <c r="P31" s="662"/>
      <c r="Q31" s="677">
        <v>0</v>
      </c>
      <c r="R31" s="661"/>
      <c r="S31" s="677">
        <v>0</v>
      </c>
      <c r="T31" s="744"/>
      <c r="U31" s="700">
        <v>0</v>
      </c>
    </row>
    <row r="32" spans="1:21" ht="14.4" customHeight="1" x14ac:dyDescent="0.3">
      <c r="A32" s="660">
        <v>25</v>
      </c>
      <c r="B32" s="661" t="s">
        <v>1578</v>
      </c>
      <c r="C32" s="661" t="s">
        <v>1765</v>
      </c>
      <c r="D32" s="742" t="s">
        <v>2418</v>
      </c>
      <c r="E32" s="743" t="s">
        <v>1789</v>
      </c>
      <c r="F32" s="661" t="s">
        <v>1763</v>
      </c>
      <c r="G32" s="661" t="s">
        <v>1837</v>
      </c>
      <c r="H32" s="661" t="s">
        <v>548</v>
      </c>
      <c r="I32" s="661" t="s">
        <v>1838</v>
      </c>
      <c r="J32" s="661" t="s">
        <v>1443</v>
      </c>
      <c r="K32" s="661" t="s">
        <v>1839</v>
      </c>
      <c r="L32" s="662">
        <v>748.21</v>
      </c>
      <c r="M32" s="662">
        <v>1496.42</v>
      </c>
      <c r="N32" s="661">
        <v>2</v>
      </c>
      <c r="O32" s="744">
        <v>1</v>
      </c>
      <c r="P32" s="662">
        <v>1496.42</v>
      </c>
      <c r="Q32" s="677">
        <v>1</v>
      </c>
      <c r="R32" s="661">
        <v>2</v>
      </c>
      <c r="S32" s="677">
        <v>1</v>
      </c>
      <c r="T32" s="744">
        <v>1</v>
      </c>
      <c r="U32" s="700">
        <v>1</v>
      </c>
    </row>
    <row r="33" spans="1:21" ht="14.4" customHeight="1" x14ac:dyDescent="0.3">
      <c r="A33" s="660">
        <v>25</v>
      </c>
      <c r="B33" s="661" t="s">
        <v>1578</v>
      </c>
      <c r="C33" s="661" t="s">
        <v>1765</v>
      </c>
      <c r="D33" s="742" t="s">
        <v>2418</v>
      </c>
      <c r="E33" s="743" t="s">
        <v>1789</v>
      </c>
      <c r="F33" s="661" t="s">
        <v>1763</v>
      </c>
      <c r="G33" s="661" t="s">
        <v>1840</v>
      </c>
      <c r="H33" s="661" t="s">
        <v>548</v>
      </c>
      <c r="I33" s="661" t="s">
        <v>1841</v>
      </c>
      <c r="J33" s="661" t="s">
        <v>1842</v>
      </c>
      <c r="K33" s="661" t="s">
        <v>1843</v>
      </c>
      <c r="L33" s="662">
        <v>33</v>
      </c>
      <c r="M33" s="662">
        <v>33</v>
      </c>
      <c r="N33" s="661">
        <v>1</v>
      </c>
      <c r="O33" s="744">
        <v>1</v>
      </c>
      <c r="P33" s="662"/>
      <c r="Q33" s="677">
        <v>0</v>
      </c>
      <c r="R33" s="661"/>
      <c r="S33" s="677">
        <v>0</v>
      </c>
      <c r="T33" s="744"/>
      <c r="U33" s="700">
        <v>0</v>
      </c>
    </row>
    <row r="34" spans="1:21" ht="14.4" customHeight="1" x14ac:dyDescent="0.3">
      <c r="A34" s="660">
        <v>25</v>
      </c>
      <c r="B34" s="661" t="s">
        <v>1578</v>
      </c>
      <c r="C34" s="661" t="s">
        <v>1765</v>
      </c>
      <c r="D34" s="742" t="s">
        <v>2418</v>
      </c>
      <c r="E34" s="743" t="s">
        <v>1789</v>
      </c>
      <c r="F34" s="661" t="s">
        <v>1763</v>
      </c>
      <c r="G34" s="661" t="s">
        <v>1814</v>
      </c>
      <c r="H34" s="661" t="s">
        <v>548</v>
      </c>
      <c r="I34" s="661" t="s">
        <v>1844</v>
      </c>
      <c r="J34" s="661" t="s">
        <v>1355</v>
      </c>
      <c r="K34" s="661" t="s">
        <v>1356</v>
      </c>
      <c r="L34" s="662">
        <v>147.31</v>
      </c>
      <c r="M34" s="662">
        <v>294.62</v>
      </c>
      <c r="N34" s="661">
        <v>2</v>
      </c>
      <c r="O34" s="744">
        <v>1</v>
      </c>
      <c r="P34" s="662"/>
      <c r="Q34" s="677">
        <v>0</v>
      </c>
      <c r="R34" s="661"/>
      <c r="S34" s="677">
        <v>0</v>
      </c>
      <c r="T34" s="744"/>
      <c r="U34" s="700">
        <v>0</v>
      </c>
    </row>
    <row r="35" spans="1:21" ht="14.4" customHeight="1" x14ac:dyDescent="0.3">
      <c r="A35" s="660">
        <v>25</v>
      </c>
      <c r="B35" s="661" t="s">
        <v>1578</v>
      </c>
      <c r="C35" s="661" t="s">
        <v>1765</v>
      </c>
      <c r="D35" s="742" t="s">
        <v>2418</v>
      </c>
      <c r="E35" s="743" t="s">
        <v>1789</v>
      </c>
      <c r="F35" s="661" t="s">
        <v>1763</v>
      </c>
      <c r="G35" s="661" t="s">
        <v>1821</v>
      </c>
      <c r="H35" s="661" t="s">
        <v>1127</v>
      </c>
      <c r="I35" s="661" t="s">
        <v>1845</v>
      </c>
      <c r="J35" s="661" t="s">
        <v>1044</v>
      </c>
      <c r="K35" s="661" t="s">
        <v>1846</v>
      </c>
      <c r="L35" s="662">
        <v>24.22</v>
      </c>
      <c r="M35" s="662">
        <v>24.22</v>
      </c>
      <c r="N35" s="661">
        <v>1</v>
      </c>
      <c r="O35" s="744">
        <v>0.5</v>
      </c>
      <c r="P35" s="662">
        <v>24.22</v>
      </c>
      <c r="Q35" s="677">
        <v>1</v>
      </c>
      <c r="R35" s="661">
        <v>1</v>
      </c>
      <c r="S35" s="677">
        <v>1</v>
      </c>
      <c r="T35" s="744">
        <v>0.5</v>
      </c>
      <c r="U35" s="700">
        <v>1</v>
      </c>
    </row>
    <row r="36" spans="1:21" ht="14.4" customHeight="1" x14ac:dyDescent="0.3">
      <c r="A36" s="660">
        <v>25</v>
      </c>
      <c r="B36" s="661" t="s">
        <v>1578</v>
      </c>
      <c r="C36" s="661" t="s">
        <v>1765</v>
      </c>
      <c r="D36" s="742" t="s">
        <v>2418</v>
      </c>
      <c r="E36" s="743" t="s">
        <v>1789</v>
      </c>
      <c r="F36" s="661" t="s">
        <v>1763</v>
      </c>
      <c r="G36" s="661" t="s">
        <v>1821</v>
      </c>
      <c r="H36" s="661" t="s">
        <v>548</v>
      </c>
      <c r="I36" s="661" t="s">
        <v>1828</v>
      </c>
      <c r="J36" s="661" t="s">
        <v>1044</v>
      </c>
      <c r="K36" s="661" t="s">
        <v>1829</v>
      </c>
      <c r="L36" s="662">
        <v>18.260000000000002</v>
      </c>
      <c r="M36" s="662">
        <v>18.260000000000002</v>
      </c>
      <c r="N36" s="661">
        <v>1</v>
      </c>
      <c r="O36" s="744">
        <v>1</v>
      </c>
      <c r="P36" s="662">
        <v>18.260000000000002</v>
      </c>
      <c r="Q36" s="677">
        <v>1</v>
      </c>
      <c r="R36" s="661">
        <v>1</v>
      </c>
      <c r="S36" s="677">
        <v>1</v>
      </c>
      <c r="T36" s="744">
        <v>1</v>
      </c>
      <c r="U36" s="700">
        <v>1</v>
      </c>
    </row>
    <row r="37" spans="1:21" ht="14.4" customHeight="1" x14ac:dyDescent="0.3">
      <c r="A37" s="660">
        <v>25</v>
      </c>
      <c r="B37" s="661" t="s">
        <v>1578</v>
      </c>
      <c r="C37" s="661" t="s">
        <v>1765</v>
      </c>
      <c r="D37" s="742" t="s">
        <v>2418</v>
      </c>
      <c r="E37" s="743" t="s">
        <v>1789</v>
      </c>
      <c r="F37" s="661" t="s">
        <v>1763</v>
      </c>
      <c r="G37" s="661" t="s">
        <v>1847</v>
      </c>
      <c r="H37" s="661" t="s">
        <v>1127</v>
      </c>
      <c r="I37" s="661" t="s">
        <v>1198</v>
      </c>
      <c r="J37" s="661" t="s">
        <v>1199</v>
      </c>
      <c r="K37" s="661" t="s">
        <v>842</v>
      </c>
      <c r="L37" s="662">
        <v>48.27</v>
      </c>
      <c r="M37" s="662">
        <v>48.27</v>
      </c>
      <c r="N37" s="661">
        <v>1</v>
      </c>
      <c r="O37" s="744">
        <v>0.5</v>
      </c>
      <c r="P37" s="662">
        <v>48.27</v>
      </c>
      <c r="Q37" s="677">
        <v>1</v>
      </c>
      <c r="R37" s="661">
        <v>1</v>
      </c>
      <c r="S37" s="677">
        <v>1</v>
      </c>
      <c r="T37" s="744">
        <v>0.5</v>
      </c>
      <c r="U37" s="700">
        <v>1</v>
      </c>
    </row>
    <row r="38" spans="1:21" ht="14.4" customHeight="1" x14ac:dyDescent="0.3">
      <c r="A38" s="660">
        <v>25</v>
      </c>
      <c r="B38" s="661" t="s">
        <v>1578</v>
      </c>
      <c r="C38" s="661" t="s">
        <v>1765</v>
      </c>
      <c r="D38" s="742" t="s">
        <v>2418</v>
      </c>
      <c r="E38" s="743" t="s">
        <v>1790</v>
      </c>
      <c r="F38" s="661" t="s">
        <v>1763</v>
      </c>
      <c r="G38" s="661" t="s">
        <v>1810</v>
      </c>
      <c r="H38" s="661" t="s">
        <v>1127</v>
      </c>
      <c r="I38" s="661" t="s">
        <v>1389</v>
      </c>
      <c r="J38" s="661" t="s">
        <v>1284</v>
      </c>
      <c r="K38" s="661" t="s">
        <v>1691</v>
      </c>
      <c r="L38" s="662">
        <v>150.04</v>
      </c>
      <c r="M38" s="662">
        <v>300.08</v>
      </c>
      <c r="N38" s="661">
        <v>2</v>
      </c>
      <c r="O38" s="744">
        <v>2</v>
      </c>
      <c r="P38" s="662">
        <v>150.04</v>
      </c>
      <c r="Q38" s="677">
        <v>0.5</v>
      </c>
      <c r="R38" s="661">
        <v>1</v>
      </c>
      <c r="S38" s="677">
        <v>0.5</v>
      </c>
      <c r="T38" s="744">
        <v>1</v>
      </c>
      <c r="U38" s="700">
        <v>0.5</v>
      </c>
    </row>
    <row r="39" spans="1:21" ht="14.4" customHeight="1" x14ac:dyDescent="0.3">
      <c r="A39" s="660">
        <v>25</v>
      </c>
      <c r="B39" s="661" t="s">
        <v>1578</v>
      </c>
      <c r="C39" s="661" t="s">
        <v>1765</v>
      </c>
      <c r="D39" s="742" t="s">
        <v>2418</v>
      </c>
      <c r="E39" s="743" t="s">
        <v>1790</v>
      </c>
      <c r="F39" s="661" t="s">
        <v>1763</v>
      </c>
      <c r="G39" s="661" t="s">
        <v>1810</v>
      </c>
      <c r="H39" s="661" t="s">
        <v>1127</v>
      </c>
      <c r="I39" s="661" t="s">
        <v>1389</v>
      </c>
      <c r="J39" s="661" t="s">
        <v>1284</v>
      </c>
      <c r="K39" s="661" t="s">
        <v>1691</v>
      </c>
      <c r="L39" s="662">
        <v>154.36000000000001</v>
      </c>
      <c r="M39" s="662">
        <v>926.16000000000008</v>
      </c>
      <c r="N39" s="661">
        <v>6</v>
      </c>
      <c r="O39" s="744">
        <v>6</v>
      </c>
      <c r="P39" s="662">
        <v>463.08000000000004</v>
      </c>
      <c r="Q39" s="677">
        <v>0.5</v>
      </c>
      <c r="R39" s="661">
        <v>3</v>
      </c>
      <c r="S39" s="677">
        <v>0.5</v>
      </c>
      <c r="T39" s="744">
        <v>3</v>
      </c>
      <c r="U39" s="700">
        <v>0.5</v>
      </c>
    </row>
    <row r="40" spans="1:21" ht="14.4" customHeight="1" x14ac:dyDescent="0.3">
      <c r="A40" s="660">
        <v>25</v>
      </c>
      <c r="B40" s="661" t="s">
        <v>1578</v>
      </c>
      <c r="C40" s="661" t="s">
        <v>1765</v>
      </c>
      <c r="D40" s="742" t="s">
        <v>2418</v>
      </c>
      <c r="E40" s="743" t="s">
        <v>1790</v>
      </c>
      <c r="F40" s="661" t="s">
        <v>1763</v>
      </c>
      <c r="G40" s="661" t="s">
        <v>1814</v>
      </c>
      <c r="H40" s="661" t="s">
        <v>548</v>
      </c>
      <c r="I40" s="661" t="s">
        <v>1354</v>
      </c>
      <c r="J40" s="661" t="s">
        <v>1355</v>
      </c>
      <c r="K40" s="661" t="s">
        <v>1356</v>
      </c>
      <c r="L40" s="662">
        <v>147.31</v>
      </c>
      <c r="M40" s="662">
        <v>589.24</v>
      </c>
      <c r="N40" s="661">
        <v>4</v>
      </c>
      <c r="O40" s="744">
        <v>3</v>
      </c>
      <c r="P40" s="662">
        <v>441.93</v>
      </c>
      <c r="Q40" s="677">
        <v>0.75</v>
      </c>
      <c r="R40" s="661">
        <v>3</v>
      </c>
      <c r="S40" s="677">
        <v>0.75</v>
      </c>
      <c r="T40" s="744">
        <v>2</v>
      </c>
      <c r="U40" s="700">
        <v>0.66666666666666663</v>
      </c>
    </row>
    <row r="41" spans="1:21" ht="14.4" customHeight="1" x14ac:dyDescent="0.3">
      <c r="A41" s="660">
        <v>25</v>
      </c>
      <c r="B41" s="661" t="s">
        <v>1578</v>
      </c>
      <c r="C41" s="661" t="s">
        <v>1765</v>
      </c>
      <c r="D41" s="742" t="s">
        <v>2418</v>
      </c>
      <c r="E41" s="743" t="s">
        <v>1790</v>
      </c>
      <c r="F41" s="661" t="s">
        <v>1763</v>
      </c>
      <c r="G41" s="661" t="s">
        <v>1821</v>
      </c>
      <c r="H41" s="661" t="s">
        <v>548</v>
      </c>
      <c r="I41" s="661" t="s">
        <v>1043</v>
      </c>
      <c r="J41" s="661" t="s">
        <v>1044</v>
      </c>
      <c r="K41" s="661" t="s">
        <v>1848</v>
      </c>
      <c r="L41" s="662">
        <v>48.42</v>
      </c>
      <c r="M41" s="662">
        <v>48.42</v>
      </c>
      <c r="N41" s="661">
        <v>1</v>
      </c>
      <c r="O41" s="744">
        <v>1</v>
      </c>
      <c r="P41" s="662">
        <v>48.42</v>
      </c>
      <c r="Q41" s="677">
        <v>1</v>
      </c>
      <c r="R41" s="661">
        <v>1</v>
      </c>
      <c r="S41" s="677">
        <v>1</v>
      </c>
      <c r="T41" s="744">
        <v>1</v>
      </c>
      <c r="U41" s="700">
        <v>1</v>
      </c>
    </row>
    <row r="42" spans="1:21" ht="14.4" customHeight="1" x14ac:dyDescent="0.3">
      <c r="A42" s="660">
        <v>25</v>
      </c>
      <c r="B42" s="661" t="s">
        <v>1578</v>
      </c>
      <c r="C42" s="661" t="s">
        <v>1765</v>
      </c>
      <c r="D42" s="742" t="s">
        <v>2418</v>
      </c>
      <c r="E42" s="743" t="s">
        <v>1793</v>
      </c>
      <c r="F42" s="661" t="s">
        <v>1763</v>
      </c>
      <c r="G42" s="661" t="s">
        <v>1810</v>
      </c>
      <c r="H42" s="661" t="s">
        <v>548</v>
      </c>
      <c r="I42" s="661" t="s">
        <v>1849</v>
      </c>
      <c r="J42" s="661" t="s">
        <v>1284</v>
      </c>
      <c r="K42" s="661" t="s">
        <v>845</v>
      </c>
      <c r="L42" s="662">
        <v>0</v>
      </c>
      <c r="M42" s="662">
        <v>0</v>
      </c>
      <c r="N42" s="661">
        <v>2</v>
      </c>
      <c r="O42" s="744">
        <v>2</v>
      </c>
      <c r="P42" s="662"/>
      <c r="Q42" s="677"/>
      <c r="R42" s="661"/>
      <c r="S42" s="677">
        <v>0</v>
      </c>
      <c r="T42" s="744"/>
      <c r="U42" s="700">
        <v>0</v>
      </c>
    </row>
    <row r="43" spans="1:21" ht="14.4" customHeight="1" x14ac:dyDescent="0.3">
      <c r="A43" s="660">
        <v>25</v>
      </c>
      <c r="B43" s="661" t="s">
        <v>1578</v>
      </c>
      <c r="C43" s="661" t="s">
        <v>1765</v>
      </c>
      <c r="D43" s="742" t="s">
        <v>2418</v>
      </c>
      <c r="E43" s="743" t="s">
        <v>1793</v>
      </c>
      <c r="F43" s="661" t="s">
        <v>1763</v>
      </c>
      <c r="G43" s="661" t="s">
        <v>1810</v>
      </c>
      <c r="H43" s="661" t="s">
        <v>1127</v>
      </c>
      <c r="I43" s="661" t="s">
        <v>1389</v>
      </c>
      <c r="J43" s="661" t="s">
        <v>1284</v>
      </c>
      <c r="K43" s="661" t="s">
        <v>1691</v>
      </c>
      <c r="L43" s="662">
        <v>154.36000000000001</v>
      </c>
      <c r="M43" s="662">
        <v>1080.52</v>
      </c>
      <c r="N43" s="661">
        <v>7</v>
      </c>
      <c r="O43" s="744">
        <v>7</v>
      </c>
      <c r="P43" s="662">
        <v>154.36000000000001</v>
      </c>
      <c r="Q43" s="677">
        <v>0.14285714285714288</v>
      </c>
      <c r="R43" s="661">
        <v>1</v>
      </c>
      <c r="S43" s="677">
        <v>0.14285714285714285</v>
      </c>
      <c r="T43" s="744">
        <v>1</v>
      </c>
      <c r="U43" s="700">
        <v>0.14285714285714285</v>
      </c>
    </row>
    <row r="44" spans="1:21" ht="14.4" customHeight="1" x14ac:dyDescent="0.3">
      <c r="A44" s="660">
        <v>25</v>
      </c>
      <c r="B44" s="661" t="s">
        <v>1578</v>
      </c>
      <c r="C44" s="661" t="s">
        <v>1765</v>
      </c>
      <c r="D44" s="742" t="s">
        <v>2418</v>
      </c>
      <c r="E44" s="743" t="s">
        <v>1793</v>
      </c>
      <c r="F44" s="661" t="s">
        <v>1763</v>
      </c>
      <c r="G44" s="661" t="s">
        <v>1810</v>
      </c>
      <c r="H44" s="661" t="s">
        <v>548</v>
      </c>
      <c r="I44" s="661" t="s">
        <v>1811</v>
      </c>
      <c r="J44" s="661" t="s">
        <v>1284</v>
      </c>
      <c r="K44" s="661" t="s">
        <v>1691</v>
      </c>
      <c r="L44" s="662">
        <v>154.36000000000001</v>
      </c>
      <c r="M44" s="662">
        <v>154.36000000000001</v>
      </c>
      <c r="N44" s="661">
        <v>1</v>
      </c>
      <c r="O44" s="744">
        <v>1</v>
      </c>
      <c r="P44" s="662"/>
      <c r="Q44" s="677">
        <v>0</v>
      </c>
      <c r="R44" s="661"/>
      <c r="S44" s="677">
        <v>0</v>
      </c>
      <c r="T44" s="744"/>
      <c r="U44" s="700">
        <v>0</v>
      </c>
    </row>
    <row r="45" spans="1:21" ht="14.4" customHeight="1" x14ac:dyDescent="0.3">
      <c r="A45" s="660">
        <v>25</v>
      </c>
      <c r="B45" s="661" t="s">
        <v>1578</v>
      </c>
      <c r="C45" s="661" t="s">
        <v>1765</v>
      </c>
      <c r="D45" s="742" t="s">
        <v>2418</v>
      </c>
      <c r="E45" s="743" t="s">
        <v>1793</v>
      </c>
      <c r="F45" s="661" t="s">
        <v>1763</v>
      </c>
      <c r="G45" s="661" t="s">
        <v>1810</v>
      </c>
      <c r="H45" s="661" t="s">
        <v>1127</v>
      </c>
      <c r="I45" s="661" t="s">
        <v>1283</v>
      </c>
      <c r="J45" s="661" t="s">
        <v>1284</v>
      </c>
      <c r="K45" s="661" t="s">
        <v>1690</v>
      </c>
      <c r="L45" s="662">
        <v>225.06</v>
      </c>
      <c r="M45" s="662">
        <v>225.06</v>
      </c>
      <c r="N45" s="661">
        <v>1</v>
      </c>
      <c r="O45" s="744">
        <v>1</v>
      </c>
      <c r="P45" s="662">
        <v>225.06</v>
      </c>
      <c r="Q45" s="677">
        <v>1</v>
      </c>
      <c r="R45" s="661">
        <v>1</v>
      </c>
      <c r="S45" s="677">
        <v>1</v>
      </c>
      <c r="T45" s="744">
        <v>1</v>
      </c>
      <c r="U45" s="700">
        <v>1</v>
      </c>
    </row>
    <row r="46" spans="1:21" ht="14.4" customHeight="1" x14ac:dyDescent="0.3">
      <c r="A46" s="660">
        <v>25</v>
      </c>
      <c r="B46" s="661" t="s">
        <v>1578</v>
      </c>
      <c r="C46" s="661" t="s">
        <v>1765</v>
      </c>
      <c r="D46" s="742" t="s">
        <v>2418</v>
      </c>
      <c r="E46" s="743" t="s">
        <v>1793</v>
      </c>
      <c r="F46" s="661" t="s">
        <v>1763</v>
      </c>
      <c r="G46" s="661" t="s">
        <v>1850</v>
      </c>
      <c r="H46" s="661" t="s">
        <v>1127</v>
      </c>
      <c r="I46" s="661" t="s">
        <v>1257</v>
      </c>
      <c r="J46" s="661" t="s">
        <v>1258</v>
      </c>
      <c r="K46" s="661" t="s">
        <v>1259</v>
      </c>
      <c r="L46" s="662">
        <v>478.07</v>
      </c>
      <c r="M46" s="662">
        <v>478.07</v>
      </c>
      <c r="N46" s="661">
        <v>1</v>
      </c>
      <c r="O46" s="744">
        <v>1</v>
      </c>
      <c r="P46" s="662"/>
      <c r="Q46" s="677">
        <v>0</v>
      </c>
      <c r="R46" s="661"/>
      <c r="S46" s="677">
        <v>0</v>
      </c>
      <c r="T46" s="744"/>
      <c r="U46" s="700">
        <v>0</v>
      </c>
    </row>
    <row r="47" spans="1:21" ht="14.4" customHeight="1" x14ac:dyDescent="0.3">
      <c r="A47" s="660">
        <v>25</v>
      </c>
      <c r="B47" s="661" t="s">
        <v>1578</v>
      </c>
      <c r="C47" s="661" t="s">
        <v>1765</v>
      </c>
      <c r="D47" s="742" t="s">
        <v>2418</v>
      </c>
      <c r="E47" s="743" t="s">
        <v>1793</v>
      </c>
      <c r="F47" s="661" t="s">
        <v>1763</v>
      </c>
      <c r="G47" s="661" t="s">
        <v>1814</v>
      </c>
      <c r="H47" s="661" t="s">
        <v>548</v>
      </c>
      <c r="I47" s="661" t="s">
        <v>1544</v>
      </c>
      <c r="J47" s="661" t="s">
        <v>1545</v>
      </c>
      <c r="K47" s="661" t="s">
        <v>1851</v>
      </c>
      <c r="L47" s="662">
        <v>73.66</v>
      </c>
      <c r="M47" s="662">
        <v>220.98</v>
      </c>
      <c r="N47" s="661">
        <v>3</v>
      </c>
      <c r="O47" s="744">
        <v>3</v>
      </c>
      <c r="P47" s="662"/>
      <c r="Q47" s="677">
        <v>0</v>
      </c>
      <c r="R47" s="661"/>
      <c r="S47" s="677">
        <v>0</v>
      </c>
      <c r="T47" s="744"/>
      <c r="U47" s="700">
        <v>0</v>
      </c>
    </row>
    <row r="48" spans="1:21" ht="14.4" customHeight="1" x14ac:dyDescent="0.3">
      <c r="A48" s="660">
        <v>25</v>
      </c>
      <c r="B48" s="661" t="s">
        <v>1578</v>
      </c>
      <c r="C48" s="661" t="s">
        <v>1765</v>
      </c>
      <c r="D48" s="742" t="s">
        <v>2418</v>
      </c>
      <c r="E48" s="743" t="s">
        <v>1793</v>
      </c>
      <c r="F48" s="661" t="s">
        <v>1763</v>
      </c>
      <c r="G48" s="661" t="s">
        <v>1821</v>
      </c>
      <c r="H48" s="661" t="s">
        <v>1127</v>
      </c>
      <c r="I48" s="661" t="s">
        <v>1133</v>
      </c>
      <c r="J48" s="661" t="s">
        <v>1044</v>
      </c>
      <c r="K48" s="661" t="s">
        <v>1729</v>
      </c>
      <c r="L48" s="662">
        <v>48.42</v>
      </c>
      <c r="M48" s="662">
        <v>48.42</v>
      </c>
      <c r="N48" s="661">
        <v>1</v>
      </c>
      <c r="O48" s="744">
        <v>1</v>
      </c>
      <c r="P48" s="662"/>
      <c r="Q48" s="677">
        <v>0</v>
      </c>
      <c r="R48" s="661"/>
      <c r="S48" s="677">
        <v>0</v>
      </c>
      <c r="T48" s="744"/>
      <c r="U48" s="700">
        <v>0</v>
      </c>
    </row>
    <row r="49" spans="1:21" ht="14.4" customHeight="1" x14ac:dyDescent="0.3">
      <c r="A49" s="660">
        <v>25</v>
      </c>
      <c r="B49" s="661" t="s">
        <v>1578</v>
      </c>
      <c r="C49" s="661" t="s">
        <v>1765</v>
      </c>
      <c r="D49" s="742" t="s">
        <v>2418</v>
      </c>
      <c r="E49" s="743" t="s">
        <v>1795</v>
      </c>
      <c r="F49" s="661" t="s">
        <v>1763</v>
      </c>
      <c r="G49" s="661" t="s">
        <v>1810</v>
      </c>
      <c r="H49" s="661" t="s">
        <v>1127</v>
      </c>
      <c r="I49" s="661" t="s">
        <v>1389</v>
      </c>
      <c r="J49" s="661" t="s">
        <v>1284</v>
      </c>
      <c r="K49" s="661" t="s">
        <v>1691</v>
      </c>
      <c r="L49" s="662">
        <v>154.36000000000001</v>
      </c>
      <c r="M49" s="662">
        <v>308.72000000000003</v>
      </c>
      <c r="N49" s="661">
        <v>2</v>
      </c>
      <c r="O49" s="744">
        <v>2</v>
      </c>
      <c r="P49" s="662"/>
      <c r="Q49" s="677">
        <v>0</v>
      </c>
      <c r="R49" s="661"/>
      <c r="S49" s="677">
        <v>0</v>
      </c>
      <c r="T49" s="744"/>
      <c r="U49" s="700">
        <v>0</v>
      </c>
    </row>
    <row r="50" spans="1:21" ht="14.4" customHeight="1" x14ac:dyDescent="0.3">
      <c r="A50" s="660">
        <v>25</v>
      </c>
      <c r="B50" s="661" t="s">
        <v>1578</v>
      </c>
      <c r="C50" s="661" t="s">
        <v>1765</v>
      </c>
      <c r="D50" s="742" t="s">
        <v>2418</v>
      </c>
      <c r="E50" s="743" t="s">
        <v>1795</v>
      </c>
      <c r="F50" s="661" t="s">
        <v>1763</v>
      </c>
      <c r="G50" s="661" t="s">
        <v>1812</v>
      </c>
      <c r="H50" s="661" t="s">
        <v>548</v>
      </c>
      <c r="I50" s="661" t="s">
        <v>1343</v>
      </c>
      <c r="J50" s="661" t="s">
        <v>1344</v>
      </c>
      <c r="K50" s="661" t="s">
        <v>1715</v>
      </c>
      <c r="L50" s="662">
        <v>170.52</v>
      </c>
      <c r="M50" s="662">
        <v>170.52</v>
      </c>
      <c r="N50" s="661">
        <v>1</v>
      </c>
      <c r="O50" s="744">
        <v>1</v>
      </c>
      <c r="P50" s="662"/>
      <c r="Q50" s="677">
        <v>0</v>
      </c>
      <c r="R50" s="661"/>
      <c r="S50" s="677">
        <v>0</v>
      </c>
      <c r="T50" s="744"/>
      <c r="U50" s="700">
        <v>0</v>
      </c>
    </row>
    <row r="51" spans="1:21" ht="14.4" customHeight="1" x14ac:dyDescent="0.3">
      <c r="A51" s="660">
        <v>25</v>
      </c>
      <c r="B51" s="661" t="s">
        <v>1578</v>
      </c>
      <c r="C51" s="661" t="s">
        <v>1765</v>
      </c>
      <c r="D51" s="742" t="s">
        <v>2418</v>
      </c>
      <c r="E51" s="743" t="s">
        <v>1795</v>
      </c>
      <c r="F51" s="661" t="s">
        <v>1763</v>
      </c>
      <c r="G51" s="661" t="s">
        <v>1814</v>
      </c>
      <c r="H51" s="661" t="s">
        <v>548</v>
      </c>
      <c r="I51" s="661" t="s">
        <v>1354</v>
      </c>
      <c r="J51" s="661" t="s">
        <v>1355</v>
      </c>
      <c r="K51" s="661" t="s">
        <v>1356</v>
      </c>
      <c r="L51" s="662">
        <v>147.31</v>
      </c>
      <c r="M51" s="662">
        <v>294.62</v>
      </c>
      <c r="N51" s="661">
        <v>2</v>
      </c>
      <c r="O51" s="744">
        <v>2</v>
      </c>
      <c r="P51" s="662"/>
      <c r="Q51" s="677">
        <v>0</v>
      </c>
      <c r="R51" s="661"/>
      <c r="S51" s="677">
        <v>0</v>
      </c>
      <c r="T51" s="744"/>
      <c r="U51" s="700">
        <v>0</v>
      </c>
    </row>
    <row r="52" spans="1:21" ht="14.4" customHeight="1" x14ac:dyDescent="0.3">
      <c r="A52" s="660">
        <v>25</v>
      </c>
      <c r="B52" s="661" t="s">
        <v>1578</v>
      </c>
      <c r="C52" s="661" t="s">
        <v>1765</v>
      </c>
      <c r="D52" s="742" t="s">
        <v>2418</v>
      </c>
      <c r="E52" s="743" t="s">
        <v>1795</v>
      </c>
      <c r="F52" s="661" t="s">
        <v>1763</v>
      </c>
      <c r="G52" s="661" t="s">
        <v>1814</v>
      </c>
      <c r="H52" s="661" t="s">
        <v>548</v>
      </c>
      <c r="I52" s="661" t="s">
        <v>1354</v>
      </c>
      <c r="J52" s="661" t="s">
        <v>1355</v>
      </c>
      <c r="K52" s="661" t="s">
        <v>1356</v>
      </c>
      <c r="L52" s="662">
        <v>132.97999999999999</v>
      </c>
      <c r="M52" s="662">
        <v>132.97999999999999</v>
      </c>
      <c r="N52" s="661">
        <v>1</v>
      </c>
      <c r="O52" s="744">
        <v>1</v>
      </c>
      <c r="P52" s="662"/>
      <c r="Q52" s="677">
        <v>0</v>
      </c>
      <c r="R52" s="661"/>
      <c r="S52" s="677">
        <v>0</v>
      </c>
      <c r="T52" s="744"/>
      <c r="U52" s="700">
        <v>0</v>
      </c>
    </row>
    <row r="53" spans="1:21" ht="14.4" customHeight="1" x14ac:dyDescent="0.3">
      <c r="A53" s="660">
        <v>25</v>
      </c>
      <c r="B53" s="661" t="s">
        <v>1578</v>
      </c>
      <c r="C53" s="661" t="s">
        <v>1765</v>
      </c>
      <c r="D53" s="742" t="s">
        <v>2418</v>
      </c>
      <c r="E53" s="743" t="s">
        <v>1797</v>
      </c>
      <c r="F53" s="661" t="s">
        <v>1763</v>
      </c>
      <c r="G53" s="661" t="s">
        <v>1852</v>
      </c>
      <c r="H53" s="661" t="s">
        <v>548</v>
      </c>
      <c r="I53" s="661" t="s">
        <v>1019</v>
      </c>
      <c r="J53" s="661" t="s">
        <v>1853</v>
      </c>
      <c r="K53" s="661" t="s">
        <v>1854</v>
      </c>
      <c r="L53" s="662">
        <v>120.89</v>
      </c>
      <c r="M53" s="662">
        <v>120.89</v>
      </c>
      <c r="N53" s="661">
        <v>1</v>
      </c>
      <c r="O53" s="744">
        <v>1</v>
      </c>
      <c r="P53" s="662"/>
      <c r="Q53" s="677">
        <v>0</v>
      </c>
      <c r="R53" s="661"/>
      <c r="S53" s="677">
        <v>0</v>
      </c>
      <c r="T53" s="744"/>
      <c r="U53" s="700">
        <v>0</v>
      </c>
    </row>
    <row r="54" spans="1:21" ht="14.4" customHeight="1" x14ac:dyDescent="0.3">
      <c r="A54" s="660">
        <v>25</v>
      </c>
      <c r="B54" s="661" t="s">
        <v>1578</v>
      </c>
      <c r="C54" s="661" t="s">
        <v>1765</v>
      </c>
      <c r="D54" s="742" t="s">
        <v>2418</v>
      </c>
      <c r="E54" s="743" t="s">
        <v>1797</v>
      </c>
      <c r="F54" s="661" t="s">
        <v>1763</v>
      </c>
      <c r="G54" s="661" t="s">
        <v>1855</v>
      </c>
      <c r="H54" s="661" t="s">
        <v>1127</v>
      </c>
      <c r="I54" s="661" t="s">
        <v>1292</v>
      </c>
      <c r="J54" s="661" t="s">
        <v>1141</v>
      </c>
      <c r="K54" s="661" t="s">
        <v>1252</v>
      </c>
      <c r="L54" s="662">
        <v>543.39</v>
      </c>
      <c r="M54" s="662">
        <v>543.39</v>
      </c>
      <c r="N54" s="661">
        <v>1</v>
      </c>
      <c r="O54" s="744">
        <v>1</v>
      </c>
      <c r="P54" s="662"/>
      <c r="Q54" s="677">
        <v>0</v>
      </c>
      <c r="R54" s="661"/>
      <c r="S54" s="677">
        <v>0</v>
      </c>
      <c r="T54" s="744"/>
      <c r="U54" s="700">
        <v>0</v>
      </c>
    </row>
    <row r="55" spans="1:21" ht="14.4" customHeight="1" x14ac:dyDescent="0.3">
      <c r="A55" s="660">
        <v>25</v>
      </c>
      <c r="B55" s="661" t="s">
        <v>1578</v>
      </c>
      <c r="C55" s="661" t="s">
        <v>1765</v>
      </c>
      <c r="D55" s="742" t="s">
        <v>2418</v>
      </c>
      <c r="E55" s="743" t="s">
        <v>1800</v>
      </c>
      <c r="F55" s="661" t="s">
        <v>1763</v>
      </c>
      <c r="G55" s="661" t="s">
        <v>1810</v>
      </c>
      <c r="H55" s="661" t="s">
        <v>1127</v>
      </c>
      <c r="I55" s="661" t="s">
        <v>1389</v>
      </c>
      <c r="J55" s="661" t="s">
        <v>1284</v>
      </c>
      <c r="K55" s="661" t="s">
        <v>1691</v>
      </c>
      <c r="L55" s="662">
        <v>150.04</v>
      </c>
      <c r="M55" s="662">
        <v>450.12</v>
      </c>
      <c r="N55" s="661">
        <v>3</v>
      </c>
      <c r="O55" s="744">
        <v>2.5</v>
      </c>
      <c r="P55" s="662">
        <v>300.08</v>
      </c>
      <c r="Q55" s="677">
        <v>0.66666666666666663</v>
      </c>
      <c r="R55" s="661">
        <v>2</v>
      </c>
      <c r="S55" s="677">
        <v>0.66666666666666663</v>
      </c>
      <c r="T55" s="744">
        <v>2</v>
      </c>
      <c r="U55" s="700">
        <v>0.8</v>
      </c>
    </row>
    <row r="56" spans="1:21" ht="14.4" customHeight="1" x14ac:dyDescent="0.3">
      <c r="A56" s="660">
        <v>25</v>
      </c>
      <c r="B56" s="661" t="s">
        <v>1578</v>
      </c>
      <c r="C56" s="661" t="s">
        <v>1765</v>
      </c>
      <c r="D56" s="742" t="s">
        <v>2418</v>
      </c>
      <c r="E56" s="743" t="s">
        <v>1800</v>
      </c>
      <c r="F56" s="661" t="s">
        <v>1763</v>
      </c>
      <c r="G56" s="661" t="s">
        <v>1810</v>
      </c>
      <c r="H56" s="661" t="s">
        <v>1127</v>
      </c>
      <c r="I56" s="661" t="s">
        <v>1389</v>
      </c>
      <c r="J56" s="661" t="s">
        <v>1284</v>
      </c>
      <c r="K56" s="661" t="s">
        <v>1691</v>
      </c>
      <c r="L56" s="662">
        <v>154.36000000000001</v>
      </c>
      <c r="M56" s="662">
        <v>3241.5600000000009</v>
      </c>
      <c r="N56" s="661">
        <v>21</v>
      </c>
      <c r="O56" s="744">
        <v>15</v>
      </c>
      <c r="P56" s="662">
        <v>1234.8800000000001</v>
      </c>
      <c r="Q56" s="677">
        <v>0.38095238095238088</v>
      </c>
      <c r="R56" s="661">
        <v>8</v>
      </c>
      <c r="S56" s="677">
        <v>0.38095238095238093</v>
      </c>
      <c r="T56" s="744">
        <v>5</v>
      </c>
      <c r="U56" s="700">
        <v>0.33333333333333331</v>
      </c>
    </row>
    <row r="57" spans="1:21" ht="14.4" customHeight="1" x14ac:dyDescent="0.3">
      <c r="A57" s="660">
        <v>25</v>
      </c>
      <c r="B57" s="661" t="s">
        <v>1578</v>
      </c>
      <c r="C57" s="661" t="s">
        <v>1765</v>
      </c>
      <c r="D57" s="742" t="s">
        <v>2418</v>
      </c>
      <c r="E57" s="743" t="s">
        <v>1800</v>
      </c>
      <c r="F57" s="661" t="s">
        <v>1763</v>
      </c>
      <c r="G57" s="661" t="s">
        <v>1856</v>
      </c>
      <c r="H57" s="661" t="s">
        <v>548</v>
      </c>
      <c r="I57" s="661" t="s">
        <v>1358</v>
      </c>
      <c r="J57" s="661" t="s">
        <v>1359</v>
      </c>
      <c r="K57" s="661" t="s">
        <v>1857</v>
      </c>
      <c r="L57" s="662">
        <v>64.12</v>
      </c>
      <c r="M57" s="662">
        <v>64.12</v>
      </c>
      <c r="N57" s="661">
        <v>1</v>
      </c>
      <c r="O57" s="744">
        <v>1</v>
      </c>
      <c r="P57" s="662">
        <v>64.12</v>
      </c>
      <c r="Q57" s="677">
        <v>1</v>
      </c>
      <c r="R57" s="661">
        <v>1</v>
      </c>
      <c r="S57" s="677">
        <v>1</v>
      </c>
      <c r="T57" s="744">
        <v>1</v>
      </c>
      <c r="U57" s="700">
        <v>1</v>
      </c>
    </row>
    <row r="58" spans="1:21" ht="14.4" customHeight="1" x14ac:dyDescent="0.3">
      <c r="A58" s="660">
        <v>25</v>
      </c>
      <c r="B58" s="661" t="s">
        <v>1578</v>
      </c>
      <c r="C58" s="661" t="s">
        <v>1765</v>
      </c>
      <c r="D58" s="742" t="s">
        <v>2418</v>
      </c>
      <c r="E58" s="743" t="s">
        <v>1800</v>
      </c>
      <c r="F58" s="661" t="s">
        <v>1763</v>
      </c>
      <c r="G58" s="661" t="s">
        <v>1852</v>
      </c>
      <c r="H58" s="661" t="s">
        <v>548</v>
      </c>
      <c r="I58" s="661" t="s">
        <v>1858</v>
      </c>
      <c r="J58" s="661" t="s">
        <v>1853</v>
      </c>
      <c r="K58" s="661" t="s">
        <v>1859</v>
      </c>
      <c r="L58" s="662">
        <v>0</v>
      </c>
      <c r="M58" s="662">
        <v>0</v>
      </c>
      <c r="N58" s="661">
        <v>1</v>
      </c>
      <c r="O58" s="744">
        <v>1</v>
      </c>
      <c r="P58" s="662"/>
      <c r="Q58" s="677"/>
      <c r="R58" s="661"/>
      <c r="S58" s="677">
        <v>0</v>
      </c>
      <c r="T58" s="744"/>
      <c r="U58" s="700">
        <v>0</v>
      </c>
    </row>
    <row r="59" spans="1:21" ht="14.4" customHeight="1" x14ac:dyDescent="0.3">
      <c r="A59" s="660">
        <v>25</v>
      </c>
      <c r="B59" s="661" t="s">
        <v>1578</v>
      </c>
      <c r="C59" s="661" t="s">
        <v>1765</v>
      </c>
      <c r="D59" s="742" t="s">
        <v>2418</v>
      </c>
      <c r="E59" s="743" t="s">
        <v>1800</v>
      </c>
      <c r="F59" s="661" t="s">
        <v>1763</v>
      </c>
      <c r="G59" s="661" t="s">
        <v>1860</v>
      </c>
      <c r="H59" s="661" t="s">
        <v>548</v>
      </c>
      <c r="I59" s="661" t="s">
        <v>1324</v>
      </c>
      <c r="J59" s="661" t="s">
        <v>1325</v>
      </c>
      <c r="K59" s="661" t="s">
        <v>1861</v>
      </c>
      <c r="L59" s="662">
        <v>48.09</v>
      </c>
      <c r="M59" s="662">
        <v>240.45000000000002</v>
      </c>
      <c r="N59" s="661">
        <v>5</v>
      </c>
      <c r="O59" s="744">
        <v>4.5</v>
      </c>
      <c r="P59" s="662">
        <v>96.18</v>
      </c>
      <c r="Q59" s="677">
        <v>0.4</v>
      </c>
      <c r="R59" s="661">
        <v>2</v>
      </c>
      <c r="S59" s="677">
        <v>0.4</v>
      </c>
      <c r="T59" s="744">
        <v>1.5</v>
      </c>
      <c r="U59" s="700">
        <v>0.33333333333333331</v>
      </c>
    </row>
    <row r="60" spans="1:21" ht="14.4" customHeight="1" x14ac:dyDescent="0.3">
      <c r="A60" s="660">
        <v>25</v>
      </c>
      <c r="B60" s="661" t="s">
        <v>1578</v>
      </c>
      <c r="C60" s="661" t="s">
        <v>1765</v>
      </c>
      <c r="D60" s="742" t="s">
        <v>2418</v>
      </c>
      <c r="E60" s="743" t="s">
        <v>1800</v>
      </c>
      <c r="F60" s="661" t="s">
        <v>1763</v>
      </c>
      <c r="G60" s="661" t="s">
        <v>1814</v>
      </c>
      <c r="H60" s="661" t="s">
        <v>548</v>
      </c>
      <c r="I60" s="661" t="s">
        <v>1354</v>
      </c>
      <c r="J60" s="661" t="s">
        <v>1355</v>
      </c>
      <c r="K60" s="661" t="s">
        <v>1356</v>
      </c>
      <c r="L60" s="662">
        <v>147.31</v>
      </c>
      <c r="M60" s="662">
        <v>1325.79</v>
      </c>
      <c r="N60" s="661">
        <v>9</v>
      </c>
      <c r="O60" s="744">
        <v>6.5</v>
      </c>
      <c r="P60" s="662">
        <v>441.93</v>
      </c>
      <c r="Q60" s="677">
        <v>0.33333333333333337</v>
      </c>
      <c r="R60" s="661">
        <v>3</v>
      </c>
      <c r="S60" s="677">
        <v>0.33333333333333331</v>
      </c>
      <c r="T60" s="744">
        <v>2</v>
      </c>
      <c r="U60" s="700">
        <v>0.30769230769230771</v>
      </c>
    </row>
    <row r="61" spans="1:21" ht="14.4" customHeight="1" x14ac:dyDescent="0.3">
      <c r="A61" s="660">
        <v>25</v>
      </c>
      <c r="B61" s="661" t="s">
        <v>1578</v>
      </c>
      <c r="C61" s="661" t="s">
        <v>1765</v>
      </c>
      <c r="D61" s="742" t="s">
        <v>2418</v>
      </c>
      <c r="E61" s="743" t="s">
        <v>1800</v>
      </c>
      <c r="F61" s="661" t="s">
        <v>1763</v>
      </c>
      <c r="G61" s="661" t="s">
        <v>1814</v>
      </c>
      <c r="H61" s="661" t="s">
        <v>548</v>
      </c>
      <c r="I61" s="661" t="s">
        <v>1354</v>
      </c>
      <c r="J61" s="661" t="s">
        <v>1355</v>
      </c>
      <c r="K61" s="661" t="s">
        <v>1356</v>
      </c>
      <c r="L61" s="662">
        <v>132.97999999999999</v>
      </c>
      <c r="M61" s="662">
        <v>132.97999999999999</v>
      </c>
      <c r="N61" s="661">
        <v>1</v>
      </c>
      <c r="O61" s="744">
        <v>1</v>
      </c>
      <c r="P61" s="662"/>
      <c r="Q61" s="677">
        <v>0</v>
      </c>
      <c r="R61" s="661"/>
      <c r="S61" s="677">
        <v>0</v>
      </c>
      <c r="T61" s="744"/>
      <c r="U61" s="700">
        <v>0</v>
      </c>
    </row>
    <row r="62" spans="1:21" ht="14.4" customHeight="1" x14ac:dyDescent="0.3">
      <c r="A62" s="660">
        <v>25</v>
      </c>
      <c r="B62" s="661" t="s">
        <v>1578</v>
      </c>
      <c r="C62" s="661" t="s">
        <v>1765</v>
      </c>
      <c r="D62" s="742" t="s">
        <v>2418</v>
      </c>
      <c r="E62" s="743" t="s">
        <v>1800</v>
      </c>
      <c r="F62" s="661" t="s">
        <v>1763</v>
      </c>
      <c r="G62" s="661" t="s">
        <v>1814</v>
      </c>
      <c r="H62" s="661" t="s">
        <v>548</v>
      </c>
      <c r="I62" s="661" t="s">
        <v>1544</v>
      </c>
      <c r="J62" s="661" t="s">
        <v>1545</v>
      </c>
      <c r="K62" s="661" t="s">
        <v>1851</v>
      </c>
      <c r="L62" s="662">
        <v>73.66</v>
      </c>
      <c r="M62" s="662">
        <v>73.66</v>
      </c>
      <c r="N62" s="661">
        <v>1</v>
      </c>
      <c r="O62" s="744">
        <v>0.5</v>
      </c>
      <c r="P62" s="662"/>
      <c r="Q62" s="677">
        <v>0</v>
      </c>
      <c r="R62" s="661"/>
      <c r="S62" s="677">
        <v>0</v>
      </c>
      <c r="T62" s="744"/>
      <c r="U62" s="700">
        <v>0</v>
      </c>
    </row>
    <row r="63" spans="1:21" ht="14.4" customHeight="1" x14ac:dyDescent="0.3">
      <c r="A63" s="660">
        <v>25</v>
      </c>
      <c r="B63" s="661" t="s">
        <v>1578</v>
      </c>
      <c r="C63" s="661" t="s">
        <v>1765</v>
      </c>
      <c r="D63" s="742" t="s">
        <v>2418</v>
      </c>
      <c r="E63" s="743" t="s">
        <v>1800</v>
      </c>
      <c r="F63" s="661" t="s">
        <v>1763</v>
      </c>
      <c r="G63" s="661" t="s">
        <v>1814</v>
      </c>
      <c r="H63" s="661" t="s">
        <v>548</v>
      </c>
      <c r="I63" s="661" t="s">
        <v>1844</v>
      </c>
      <c r="J63" s="661" t="s">
        <v>1355</v>
      </c>
      <c r="K63" s="661" t="s">
        <v>1356</v>
      </c>
      <c r="L63" s="662">
        <v>147.31</v>
      </c>
      <c r="M63" s="662">
        <v>147.31</v>
      </c>
      <c r="N63" s="661">
        <v>1</v>
      </c>
      <c r="O63" s="744">
        <v>1</v>
      </c>
      <c r="P63" s="662">
        <v>147.31</v>
      </c>
      <c r="Q63" s="677">
        <v>1</v>
      </c>
      <c r="R63" s="661">
        <v>1</v>
      </c>
      <c r="S63" s="677">
        <v>1</v>
      </c>
      <c r="T63" s="744">
        <v>1</v>
      </c>
      <c r="U63" s="700">
        <v>1</v>
      </c>
    </row>
    <row r="64" spans="1:21" ht="14.4" customHeight="1" x14ac:dyDescent="0.3">
      <c r="A64" s="660">
        <v>25</v>
      </c>
      <c r="B64" s="661" t="s">
        <v>1578</v>
      </c>
      <c r="C64" s="661" t="s">
        <v>1765</v>
      </c>
      <c r="D64" s="742" t="s">
        <v>2418</v>
      </c>
      <c r="E64" s="743" t="s">
        <v>1800</v>
      </c>
      <c r="F64" s="661" t="s">
        <v>1763</v>
      </c>
      <c r="G64" s="661" t="s">
        <v>1819</v>
      </c>
      <c r="H64" s="661" t="s">
        <v>548</v>
      </c>
      <c r="I64" s="661" t="s">
        <v>1331</v>
      </c>
      <c r="J64" s="661" t="s">
        <v>1332</v>
      </c>
      <c r="K64" s="661" t="s">
        <v>1820</v>
      </c>
      <c r="L64" s="662">
        <v>30.17</v>
      </c>
      <c r="M64" s="662">
        <v>90.51</v>
      </c>
      <c r="N64" s="661">
        <v>3</v>
      </c>
      <c r="O64" s="744">
        <v>2</v>
      </c>
      <c r="P64" s="662">
        <v>30.17</v>
      </c>
      <c r="Q64" s="677">
        <v>0.33333333333333331</v>
      </c>
      <c r="R64" s="661">
        <v>1</v>
      </c>
      <c r="S64" s="677">
        <v>0.33333333333333331</v>
      </c>
      <c r="T64" s="744">
        <v>0.5</v>
      </c>
      <c r="U64" s="700">
        <v>0.25</v>
      </c>
    </row>
    <row r="65" spans="1:21" ht="14.4" customHeight="1" x14ac:dyDescent="0.3">
      <c r="A65" s="660">
        <v>25</v>
      </c>
      <c r="B65" s="661" t="s">
        <v>1578</v>
      </c>
      <c r="C65" s="661" t="s">
        <v>1765</v>
      </c>
      <c r="D65" s="742" t="s">
        <v>2418</v>
      </c>
      <c r="E65" s="743" t="s">
        <v>1800</v>
      </c>
      <c r="F65" s="661" t="s">
        <v>1763</v>
      </c>
      <c r="G65" s="661" t="s">
        <v>1862</v>
      </c>
      <c r="H65" s="661" t="s">
        <v>548</v>
      </c>
      <c r="I65" s="661" t="s">
        <v>1863</v>
      </c>
      <c r="J65" s="661" t="s">
        <v>1864</v>
      </c>
      <c r="K65" s="661" t="s">
        <v>1865</v>
      </c>
      <c r="L65" s="662">
        <v>0</v>
      </c>
      <c r="M65" s="662">
        <v>0</v>
      </c>
      <c r="N65" s="661">
        <v>1</v>
      </c>
      <c r="O65" s="744">
        <v>0.5</v>
      </c>
      <c r="P65" s="662">
        <v>0</v>
      </c>
      <c r="Q65" s="677"/>
      <c r="R65" s="661">
        <v>1</v>
      </c>
      <c r="S65" s="677">
        <v>1</v>
      </c>
      <c r="T65" s="744">
        <v>0.5</v>
      </c>
      <c r="U65" s="700">
        <v>1</v>
      </c>
    </row>
    <row r="66" spans="1:21" ht="14.4" customHeight="1" x14ac:dyDescent="0.3">
      <c r="A66" s="660">
        <v>25</v>
      </c>
      <c r="B66" s="661" t="s">
        <v>1578</v>
      </c>
      <c r="C66" s="661" t="s">
        <v>1765</v>
      </c>
      <c r="D66" s="742" t="s">
        <v>2418</v>
      </c>
      <c r="E66" s="743" t="s">
        <v>1800</v>
      </c>
      <c r="F66" s="661" t="s">
        <v>1763</v>
      </c>
      <c r="G66" s="661" t="s">
        <v>1821</v>
      </c>
      <c r="H66" s="661" t="s">
        <v>1127</v>
      </c>
      <c r="I66" s="661" t="s">
        <v>1133</v>
      </c>
      <c r="J66" s="661" t="s">
        <v>1044</v>
      </c>
      <c r="K66" s="661" t="s">
        <v>1729</v>
      </c>
      <c r="L66" s="662">
        <v>48.42</v>
      </c>
      <c r="M66" s="662">
        <v>823.1400000000001</v>
      </c>
      <c r="N66" s="661">
        <v>17</v>
      </c>
      <c r="O66" s="744">
        <v>12.5</v>
      </c>
      <c r="P66" s="662">
        <v>290.52000000000004</v>
      </c>
      <c r="Q66" s="677">
        <v>0.35294117647058826</v>
      </c>
      <c r="R66" s="661">
        <v>6</v>
      </c>
      <c r="S66" s="677">
        <v>0.35294117647058826</v>
      </c>
      <c r="T66" s="744">
        <v>4.5</v>
      </c>
      <c r="U66" s="700">
        <v>0.36</v>
      </c>
    </row>
    <row r="67" spans="1:21" ht="14.4" customHeight="1" x14ac:dyDescent="0.3">
      <c r="A67" s="660">
        <v>25</v>
      </c>
      <c r="B67" s="661" t="s">
        <v>1578</v>
      </c>
      <c r="C67" s="661" t="s">
        <v>1765</v>
      </c>
      <c r="D67" s="742" t="s">
        <v>2418</v>
      </c>
      <c r="E67" s="743" t="s">
        <v>1800</v>
      </c>
      <c r="F67" s="661" t="s">
        <v>1763</v>
      </c>
      <c r="G67" s="661" t="s">
        <v>1821</v>
      </c>
      <c r="H67" s="661" t="s">
        <v>548</v>
      </c>
      <c r="I67" s="661" t="s">
        <v>1043</v>
      </c>
      <c r="J67" s="661" t="s">
        <v>1044</v>
      </c>
      <c r="K67" s="661" t="s">
        <v>1848</v>
      </c>
      <c r="L67" s="662">
        <v>48.42</v>
      </c>
      <c r="M67" s="662">
        <v>145.26</v>
      </c>
      <c r="N67" s="661">
        <v>3</v>
      </c>
      <c r="O67" s="744">
        <v>1.5</v>
      </c>
      <c r="P67" s="662">
        <v>96.84</v>
      </c>
      <c r="Q67" s="677">
        <v>0.66666666666666674</v>
      </c>
      <c r="R67" s="661">
        <v>2</v>
      </c>
      <c r="S67" s="677">
        <v>0.66666666666666663</v>
      </c>
      <c r="T67" s="744">
        <v>1</v>
      </c>
      <c r="U67" s="700">
        <v>0.66666666666666663</v>
      </c>
    </row>
    <row r="68" spans="1:21" ht="14.4" customHeight="1" x14ac:dyDescent="0.3">
      <c r="A68" s="660">
        <v>25</v>
      </c>
      <c r="B68" s="661" t="s">
        <v>1578</v>
      </c>
      <c r="C68" s="661" t="s">
        <v>1765</v>
      </c>
      <c r="D68" s="742" t="s">
        <v>2418</v>
      </c>
      <c r="E68" s="743" t="s">
        <v>1800</v>
      </c>
      <c r="F68" s="661" t="s">
        <v>1763</v>
      </c>
      <c r="G68" s="661" t="s">
        <v>1821</v>
      </c>
      <c r="H68" s="661" t="s">
        <v>548</v>
      </c>
      <c r="I68" s="661" t="s">
        <v>1043</v>
      </c>
      <c r="J68" s="661" t="s">
        <v>1044</v>
      </c>
      <c r="K68" s="661" t="s">
        <v>1848</v>
      </c>
      <c r="L68" s="662">
        <v>36.54</v>
      </c>
      <c r="M68" s="662">
        <v>36.54</v>
      </c>
      <c r="N68" s="661">
        <v>1</v>
      </c>
      <c r="O68" s="744">
        <v>0.5</v>
      </c>
      <c r="P68" s="662"/>
      <c r="Q68" s="677">
        <v>0</v>
      </c>
      <c r="R68" s="661"/>
      <c r="S68" s="677">
        <v>0</v>
      </c>
      <c r="T68" s="744"/>
      <c r="U68" s="700">
        <v>0</v>
      </c>
    </row>
    <row r="69" spans="1:21" ht="14.4" customHeight="1" x14ac:dyDescent="0.3">
      <c r="A69" s="660">
        <v>25</v>
      </c>
      <c r="B69" s="661" t="s">
        <v>1578</v>
      </c>
      <c r="C69" s="661" t="s">
        <v>1765</v>
      </c>
      <c r="D69" s="742" t="s">
        <v>2418</v>
      </c>
      <c r="E69" s="743" t="s">
        <v>1800</v>
      </c>
      <c r="F69" s="661" t="s">
        <v>1763</v>
      </c>
      <c r="G69" s="661" t="s">
        <v>1821</v>
      </c>
      <c r="H69" s="661" t="s">
        <v>548</v>
      </c>
      <c r="I69" s="661" t="s">
        <v>1828</v>
      </c>
      <c r="J69" s="661" t="s">
        <v>1044</v>
      </c>
      <c r="K69" s="661" t="s">
        <v>1829</v>
      </c>
      <c r="L69" s="662">
        <v>24.22</v>
      </c>
      <c r="M69" s="662">
        <v>24.22</v>
      </c>
      <c r="N69" s="661">
        <v>1</v>
      </c>
      <c r="O69" s="744">
        <v>1</v>
      </c>
      <c r="P69" s="662">
        <v>24.22</v>
      </c>
      <c r="Q69" s="677">
        <v>1</v>
      </c>
      <c r="R69" s="661">
        <v>1</v>
      </c>
      <c r="S69" s="677">
        <v>1</v>
      </c>
      <c r="T69" s="744">
        <v>1</v>
      </c>
      <c r="U69" s="700">
        <v>1</v>
      </c>
    </row>
    <row r="70" spans="1:21" ht="14.4" customHeight="1" x14ac:dyDescent="0.3">
      <c r="A70" s="660">
        <v>25</v>
      </c>
      <c r="B70" s="661" t="s">
        <v>1578</v>
      </c>
      <c r="C70" s="661" t="s">
        <v>1765</v>
      </c>
      <c r="D70" s="742" t="s">
        <v>2418</v>
      </c>
      <c r="E70" s="743" t="s">
        <v>1800</v>
      </c>
      <c r="F70" s="661" t="s">
        <v>1763</v>
      </c>
      <c r="G70" s="661" t="s">
        <v>1866</v>
      </c>
      <c r="H70" s="661" t="s">
        <v>548</v>
      </c>
      <c r="I70" s="661" t="s">
        <v>1867</v>
      </c>
      <c r="J70" s="661" t="s">
        <v>1868</v>
      </c>
      <c r="K70" s="661" t="s">
        <v>1869</v>
      </c>
      <c r="L70" s="662">
        <v>0</v>
      </c>
      <c r="M70" s="662">
        <v>0</v>
      </c>
      <c r="N70" s="661">
        <v>1</v>
      </c>
      <c r="O70" s="744">
        <v>1</v>
      </c>
      <c r="P70" s="662"/>
      <c r="Q70" s="677"/>
      <c r="R70" s="661"/>
      <c r="S70" s="677">
        <v>0</v>
      </c>
      <c r="T70" s="744"/>
      <c r="U70" s="700">
        <v>0</v>
      </c>
    </row>
    <row r="71" spans="1:21" ht="14.4" customHeight="1" x14ac:dyDescent="0.3">
      <c r="A71" s="660">
        <v>25</v>
      </c>
      <c r="B71" s="661" t="s">
        <v>1578</v>
      </c>
      <c r="C71" s="661" t="s">
        <v>1765</v>
      </c>
      <c r="D71" s="742" t="s">
        <v>2418</v>
      </c>
      <c r="E71" s="743" t="s">
        <v>1801</v>
      </c>
      <c r="F71" s="661" t="s">
        <v>1763</v>
      </c>
      <c r="G71" s="661" t="s">
        <v>1870</v>
      </c>
      <c r="H71" s="661" t="s">
        <v>548</v>
      </c>
      <c r="I71" s="661" t="s">
        <v>1871</v>
      </c>
      <c r="J71" s="661" t="s">
        <v>1872</v>
      </c>
      <c r="K71" s="661" t="s">
        <v>1873</v>
      </c>
      <c r="L71" s="662">
        <v>1295.6400000000001</v>
      </c>
      <c r="M71" s="662">
        <v>1295.6400000000001</v>
      </c>
      <c r="N71" s="661">
        <v>1</v>
      </c>
      <c r="O71" s="744">
        <v>1</v>
      </c>
      <c r="P71" s="662">
        <v>1295.6400000000001</v>
      </c>
      <c r="Q71" s="677">
        <v>1</v>
      </c>
      <c r="R71" s="661">
        <v>1</v>
      </c>
      <c r="S71" s="677">
        <v>1</v>
      </c>
      <c r="T71" s="744">
        <v>1</v>
      </c>
      <c r="U71" s="700">
        <v>1</v>
      </c>
    </row>
    <row r="72" spans="1:21" ht="14.4" customHeight="1" x14ac:dyDescent="0.3">
      <c r="A72" s="660">
        <v>25</v>
      </c>
      <c r="B72" s="661" t="s">
        <v>1578</v>
      </c>
      <c r="C72" s="661" t="s">
        <v>1765</v>
      </c>
      <c r="D72" s="742" t="s">
        <v>2418</v>
      </c>
      <c r="E72" s="743" t="s">
        <v>1801</v>
      </c>
      <c r="F72" s="661" t="s">
        <v>1763</v>
      </c>
      <c r="G72" s="661" t="s">
        <v>1870</v>
      </c>
      <c r="H72" s="661" t="s">
        <v>548</v>
      </c>
      <c r="I72" s="661" t="s">
        <v>1874</v>
      </c>
      <c r="J72" s="661" t="s">
        <v>1875</v>
      </c>
      <c r="K72" s="661" t="s">
        <v>1876</v>
      </c>
      <c r="L72" s="662">
        <v>263.26</v>
      </c>
      <c r="M72" s="662">
        <v>263.26</v>
      </c>
      <c r="N72" s="661">
        <v>1</v>
      </c>
      <c r="O72" s="744">
        <v>0.5</v>
      </c>
      <c r="P72" s="662">
        <v>263.26</v>
      </c>
      <c r="Q72" s="677">
        <v>1</v>
      </c>
      <c r="R72" s="661">
        <v>1</v>
      </c>
      <c r="S72" s="677">
        <v>1</v>
      </c>
      <c r="T72" s="744">
        <v>0.5</v>
      </c>
      <c r="U72" s="700">
        <v>1</v>
      </c>
    </row>
    <row r="73" spans="1:21" ht="14.4" customHeight="1" x14ac:dyDescent="0.3">
      <c r="A73" s="660">
        <v>25</v>
      </c>
      <c r="B73" s="661" t="s">
        <v>1578</v>
      </c>
      <c r="C73" s="661" t="s">
        <v>1765</v>
      </c>
      <c r="D73" s="742" t="s">
        <v>2418</v>
      </c>
      <c r="E73" s="743" t="s">
        <v>1801</v>
      </c>
      <c r="F73" s="661" t="s">
        <v>1763</v>
      </c>
      <c r="G73" s="661" t="s">
        <v>1810</v>
      </c>
      <c r="H73" s="661" t="s">
        <v>548</v>
      </c>
      <c r="I73" s="661" t="s">
        <v>1822</v>
      </c>
      <c r="J73" s="661" t="s">
        <v>1823</v>
      </c>
      <c r="K73" s="661" t="s">
        <v>1824</v>
      </c>
      <c r="L73" s="662">
        <v>154.36000000000001</v>
      </c>
      <c r="M73" s="662">
        <v>154.36000000000001</v>
      </c>
      <c r="N73" s="661">
        <v>1</v>
      </c>
      <c r="O73" s="744">
        <v>1</v>
      </c>
      <c r="P73" s="662">
        <v>154.36000000000001</v>
      </c>
      <c r="Q73" s="677">
        <v>1</v>
      </c>
      <c r="R73" s="661">
        <v>1</v>
      </c>
      <c r="S73" s="677">
        <v>1</v>
      </c>
      <c r="T73" s="744">
        <v>1</v>
      </c>
      <c r="U73" s="700">
        <v>1</v>
      </c>
    </row>
    <row r="74" spans="1:21" ht="14.4" customHeight="1" x14ac:dyDescent="0.3">
      <c r="A74" s="660">
        <v>25</v>
      </c>
      <c r="B74" s="661" t="s">
        <v>1578</v>
      </c>
      <c r="C74" s="661" t="s">
        <v>1765</v>
      </c>
      <c r="D74" s="742" t="s">
        <v>2418</v>
      </c>
      <c r="E74" s="743" t="s">
        <v>1801</v>
      </c>
      <c r="F74" s="661" t="s">
        <v>1763</v>
      </c>
      <c r="G74" s="661" t="s">
        <v>1810</v>
      </c>
      <c r="H74" s="661" t="s">
        <v>548</v>
      </c>
      <c r="I74" s="661" t="s">
        <v>1849</v>
      </c>
      <c r="J74" s="661" t="s">
        <v>1284</v>
      </c>
      <c r="K74" s="661" t="s">
        <v>845</v>
      </c>
      <c r="L74" s="662">
        <v>0</v>
      </c>
      <c r="M74" s="662">
        <v>0</v>
      </c>
      <c r="N74" s="661">
        <v>31</v>
      </c>
      <c r="O74" s="744">
        <v>29.5</v>
      </c>
      <c r="P74" s="662">
        <v>0</v>
      </c>
      <c r="Q74" s="677"/>
      <c r="R74" s="661">
        <v>9</v>
      </c>
      <c r="S74" s="677">
        <v>0.29032258064516131</v>
      </c>
      <c r="T74" s="744">
        <v>8.5</v>
      </c>
      <c r="U74" s="700">
        <v>0.28813559322033899</v>
      </c>
    </row>
    <row r="75" spans="1:21" ht="14.4" customHeight="1" x14ac:dyDescent="0.3">
      <c r="A75" s="660">
        <v>25</v>
      </c>
      <c r="B75" s="661" t="s">
        <v>1578</v>
      </c>
      <c r="C75" s="661" t="s">
        <v>1765</v>
      </c>
      <c r="D75" s="742" t="s">
        <v>2418</v>
      </c>
      <c r="E75" s="743" t="s">
        <v>1801</v>
      </c>
      <c r="F75" s="661" t="s">
        <v>1763</v>
      </c>
      <c r="G75" s="661" t="s">
        <v>1810</v>
      </c>
      <c r="H75" s="661" t="s">
        <v>1127</v>
      </c>
      <c r="I75" s="661" t="s">
        <v>1389</v>
      </c>
      <c r="J75" s="661" t="s">
        <v>1284</v>
      </c>
      <c r="K75" s="661" t="s">
        <v>1691</v>
      </c>
      <c r="L75" s="662">
        <v>154.36000000000001</v>
      </c>
      <c r="M75" s="662">
        <v>1389.2400000000002</v>
      </c>
      <c r="N75" s="661">
        <v>9</v>
      </c>
      <c r="O75" s="744">
        <v>8</v>
      </c>
      <c r="P75" s="662">
        <v>617.44000000000005</v>
      </c>
      <c r="Q75" s="677">
        <v>0.44444444444444442</v>
      </c>
      <c r="R75" s="661">
        <v>4</v>
      </c>
      <c r="S75" s="677">
        <v>0.44444444444444442</v>
      </c>
      <c r="T75" s="744">
        <v>3</v>
      </c>
      <c r="U75" s="700">
        <v>0.375</v>
      </c>
    </row>
    <row r="76" spans="1:21" ht="14.4" customHeight="1" x14ac:dyDescent="0.3">
      <c r="A76" s="660">
        <v>25</v>
      </c>
      <c r="B76" s="661" t="s">
        <v>1578</v>
      </c>
      <c r="C76" s="661" t="s">
        <v>1765</v>
      </c>
      <c r="D76" s="742" t="s">
        <v>2418</v>
      </c>
      <c r="E76" s="743" t="s">
        <v>1801</v>
      </c>
      <c r="F76" s="661" t="s">
        <v>1763</v>
      </c>
      <c r="G76" s="661" t="s">
        <v>1810</v>
      </c>
      <c r="H76" s="661" t="s">
        <v>548</v>
      </c>
      <c r="I76" s="661" t="s">
        <v>1811</v>
      </c>
      <c r="J76" s="661" t="s">
        <v>1284</v>
      </c>
      <c r="K76" s="661" t="s">
        <v>1691</v>
      </c>
      <c r="L76" s="662">
        <v>154.36000000000001</v>
      </c>
      <c r="M76" s="662">
        <v>463.08000000000004</v>
      </c>
      <c r="N76" s="661">
        <v>3</v>
      </c>
      <c r="O76" s="744">
        <v>3</v>
      </c>
      <c r="P76" s="662">
        <v>308.72000000000003</v>
      </c>
      <c r="Q76" s="677">
        <v>0.66666666666666663</v>
      </c>
      <c r="R76" s="661">
        <v>2</v>
      </c>
      <c r="S76" s="677">
        <v>0.66666666666666663</v>
      </c>
      <c r="T76" s="744">
        <v>2</v>
      </c>
      <c r="U76" s="700">
        <v>0.66666666666666663</v>
      </c>
    </row>
    <row r="77" spans="1:21" ht="14.4" customHeight="1" x14ac:dyDescent="0.3">
      <c r="A77" s="660">
        <v>25</v>
      </c>
      <c r="B77" s="661" t="s">
        <v>1578</v>
      </c>
      <c r="C77" s="661" t="s">
        <v>1765</v>
      </c>
      <c r="D77" s="742" t="s">
        <v>2418</v>
      </c>
      <c r="E77" s="743" t="s">
        <v>1801</v>
      </c>
      <c r="F77" s="661" t="s">
        <v>1763</v>
      </c>
      <c r="G77" s="661" t="s">
        <v>1877</v>
      </c>
      <c r="H77" s="661" t="s">
        <v>548</v>
      </c>
      <c r="I77" s="661" t="s">
        <v>1878</v>
      </c>
      <c r="J77" s="661" t="s">
        <v>1244</v>
      </c>
      <c r="K77" s="661" t="s">
        <v>1879</v>
      </c>
      <c r="L77" s="662">
        <v>0</v>
      </c>
      <c r="M77" s="662">
        <v>0</v>
      </c>
      <c r="N77" s="661">
        <v>1</v>
      </c>
      <c r="O77" s="744">
        <v>0.5</v>
      </c>
      <c r="P77" s="662"/>
      <c r="Q77" s="677"/>
      <c r="R77" s="661"/>
      <c r="S77" s="677">
        <v>0</v>
      </c>
      <c r="T77" s="744"/>
      <c r="U77" s="700">
        <v>0</v>
      </c>
    </row>
    <row r="78" spans="1:21" ht="14.4" customHeight="1" x14ac:dyDescent="0.3">
      <c r="A78" s="660">
        <v>25</v>
      </c>
      <c r="B78" s="661" t="s">
        <v>1578</v>
      </c>
      <c r="C78" s="661" t="s">
        <v>1765</v>
      </c>
      <c r="D78" s="742" t="s">
        <v>2418</v>
      </c>
      <c r="E78" s="743" t="s">
        <v>1801</v>
      </c>
      <c r="F78" s="661" t="s">
        <v>1763</v>
      </c>
      <c r="G78" s="661" t="s">
        <v>1880</v>
      </c>
      <c r="H78" s="661" t="s">
        <v>548</v>
      </c>
      <c r="I78" s="661" t="s">
        <v>1881</v>
      </c>
      <c r="J78" s="661" t="s">
        <v>1882</v>
      </c>
      <c r="K78" s="661" t="s">
        <v>1883</v>
      </c>
      <c r="L78" s="662">
        <v>0</v>
      </c>
      <c r="M78" s="662">
        <v>0</v>
      </c>
      <c r="N78" s="661">
        <v>1</v>
      </c>
      <c r="O78" s="744">
        <v>0.5</v>
      </c>
      <c r="P78" s="662"/>
      <c r="Q78" s="677"/>
      <c r="R78" s="661"/>
      <c r="S78" s="677">
        <v>0</v>
      </c>
      <c r="T78" s="744"/>
      <c r="U78" s="700">
        <v>0</v>
      </c>
    </row>
    <row r="79" spans="1:21" ht="14.4" customHeight="1" x14ac:dyDescent="0.3">
      <c r="A79" s="660">
        <v>25</v>
      </c>
      <c r="B79" s="661" t="s">
        <v>1578</v>
      </c>
      <c r="C79" s="661" t="s">
        <v>1765</v>
      </c>
      <c r="D79" s="742" t="s">
        <v>2418</v>
      </c>
      <c r="E79" s="743" t="s">
        <v>1801</v>
      </c>
      <c r="F79" s="661" t="s">
        <v>1763</v>
      </c>
      <c r="G79" s="661" t="s">
        <v>1812</v>
      </c>
      <c r="H79" s="661" t="s">
        <v>548</v>
      </c>
      <c r="I79" s="661" t="s">
        <v>1343</v>
      </c>
      <c r="J79" s="661" t="s">
        <v>1344</v>
      </c>
      <c r="K79" s="661" t="s">
        <v>1715</v>
      </c>
      <c r="L79" s="662">
        <v>170.52</v>
      </c>
      <c r="M79" s="662">
        <v>170.52</v>
      </c>
      <c r="N79" s="661">
        <v>1</v>
      </c>
      <c r="O79" s="744">
        <v>0.5</v>
      </c>
      <c r="P79" s="662"/>
      <c r="Q79" s="677">
        <v>0</v>
      </c>
      <c r="R79" s="661"/>
      <c r="S79" s="677">
        <v>0</v>
      </c>
      <c r="T79" s="744"/>
      <c r="U79" s="700">
        <v>0</v>
      </c>
    </row>
    <row r="80" spans="1:21" ht="14.4" customHeight="1" x14ac:dyDescent="0.3">
      <c r="A80" s="660">
        <v>25</v>
      </c>
      <c r="B80" s="661" t="s">
        <v>1578</v>
      </c>
      <c r="C80" s="661" t="s">
        <v>1765</v>
      </c>
      <c r="D80" s="742" t="s">
        <v>2418</v>
      </c>
      <c r="E80" s="743" t="s">
        <v>1801</v>
      </c>
      <c r="F80" s="661" t="s">
        <v>1763</v>
      </c>
      <c r="G80" s="661" t="s">
        <v>1812</v>
      </c>
      <c r="H80" s="661" t="s">
        <v>548</v>
      </c>
      <c r="I80" s="661" t="s">
        <v>1884</v>
      </c>
      <c r="J80" s="661" t="s">
        <v>1344</v>
      </c>
      <c r="K80" s="661" t="s">
        <v>1885</v>
      </c>
      <c r="L80" s="662">
        <v>0</v>
      </c>
      <c r="M80" s="662">
        <v>0</v>
      </c>
      <c r="N80" s="661">
        <v>3</v>
      </c>
      <c r="O80" s="744">
        <v>2</v>
      </c>
      <c r="P80" s="662"/>
      <c r="Q80" s="677"/>
      <c r="R80" s="661"/>
      <c r="S80" s="677">
        <v>0</v>
      </c>
      <c r="T80" s="744"/>
      <c r="U80" s="700">
        <v>0</v>
      </c>
    </row>
    <row r="81" spans="1:21" ht="14.4" customHeight="1" x14ac:dyDescent="0.3">
      <c r="A81" s="660">
        <v>25</v>
      </c>
      <c r="B81" s="661" t="s">
        <v>1578</v>
      </c>
      <c r="C81" s="661" t="s">
        <v>1765</v>
      </c>
      <c r="D81" s="742" t="s">
        <v>2418</v>
      </c>
      <c r="E81" s="743" t="s">
        <v>1801</v>
      </c>
      <c r="F81" s="661" t="s">
        <v>1763</v>
      </c>
      <c r="G81" s="661" t="s">
        <v>1886</v>
      </c>
      <c r="H81" s="661" t="s">
        <v>1127</v>
      </c>
      <c r="I81" s="661" t="s">
        <v>1222</v>
      </c>
      <c r="J81" s="661" t="s">
        <v>1223</v>
      </c>
      <c r="K81" s="661" t="s">
        <v>729</v>
      </c>
      <c r="L81" s="662">
        <v>65.989999999999995</v>
      </c>
      <c r="M81" s="662">
        <v>65.989999999999995</v>
      </c>
      <c r="N81" s="661">
        <v>1</v>
      </c>
      <c r="O81" s="744">
        <v>0.5</v>
      </c>
      <c r="P81" s="662">
        <v>65.989999999999995</v>
      </c>
      <c r="Q81" s="677">
        <v>1</v>
      </c>
      <c r="R81" s="661">
        <v>1</v>
      </c>
      <c r="S81" s="677">
        <v>1</v>
      </c>
      <c r="T81" s="744">
        <v>0.5</v>
      </c>
      <c r="U81" s="700">
        <v>1</v>
      </c>
    </row>
    <row r="82" spans="1:21" ht="14.4" customHeight="1" x14ac:dyDescent="0.3">
      <c r="A82" s="660">
        <v>25</v>
      </c>
      <c r="B82" s="661" t="s">
        <v>1578</v>
      </c>
      <c r="C82" s="661" t="s">
        <v>1765</v>
      </c>
      <c r="D82" s="742" t="s">
        <v>2418</v>
      </c>
      <c r="E82" s="743" t="s">
        <v>1801</v>
      </c>
      <c r="F82" s="661" t="s">
        <v>1763</v>
      </c>
      <c r="G82" s="661" t="s">
        <v>1837</v>
      </c>
      <c r="H82" s="661" t="s">
        <v>548</v>
      </c>
      <c r="I82" s="661" t="s">
        <v>1887</v>
      </c>
      <c r="J82" s="661" t="s">
        <v>1888</v>
      </c>
      <c r="K82" s="661" t="s">
        <v>1734</v>
      </c>
      <c r="L82" s="662">
        <v>0</v>
      </c>
      <c r="M82" s="662">
        <v>0</v>
      </c>
      <c r="N82" s="661">
        <v>1</v>
      </c>
      <c r="O82" s="744">
        <v>0.5</v>
      </c>
      <c r="P82" s="662">
        <v>0</v>
      </c>
      <c r="Q82" s="677"/>
      <c r="R82" s="661">
        <v>1</v>
      </c>
      <c r="S82" s="677">
        <v>1</v>
      </c>
      <c r="T82" s="744">
        <v>0.5</v>
      </c>
      <c r="U82" s="700">
        <v>1</v>
      </c>
    </row>
    <row r="83" spans="1:21" ht="14.4" customHeight="1" x14ac:dyDescent="0.3">
      <c r="A83" s="660">
        <v>25</v>
      </c>
      <c r="B83" s="661" t="s">
        <v>1578</v>
      </c>
      <c r="C83" s="661" t="s">
        <v>1765</v>
      </c>
      <c r="D83" s="742" t="s">
        <v>2418</v>
      </c>
      <c r="E83" s="743" t="s">
        <v>1801</v>
      </c>
      <c r="F83" s="661" t="s">
        <v>1763</v>
      </c>
      <c r="G83" s="661" t="s">
        <v>1852</v>
      </c>
      <c r="H83" s="661" t="s">
        <v>548</v>
      </c>
      <c r="I83" s="661" t="s">
        <v>1889</v>
      </c>
      <c r="J83" s="661" t="s">
        <v>1853</v>
      </c>
      <c r="K83" s="661" t="s">
        <v>1890</v>
      </c>
      <c r="L83" s="662">
        <v>0</v>
      </c>
      <c r="M83" s="662">
        <v>0</v>
      </c>
      <c r="N83" s="661">
        <v>4</v>
      </c>
      <c r="O83" s="744">
        <v>3.5</v>
      </c>
      <c r="P83" s="662"/>
      <c r="Q83" s="677"/>
      <c r="R83" s="661"/>
      <c r="S83" s="677">
        <v>0</v>
      </c>
      <c r="T83" s="744"/>
      <c r="U83" s="700">
        <v>0</v>
      </c>
    </row>
    <row r="84" spans="1:21" ht="14.4" customHeight="1" x14ac:dyDescent="0.3">
      <c r="A84" s="660">
        <v>25</v>
      </c>
      <c r="B84" s="661" t="s">
        <v>1578</v>
      </c>
      <c r="C84" s="661" t="s">
        <v>1765</v>
      </c>
      <c r="D84" s="742" t="s">
        <v>2418</v>
      </c>
      <c r="E84" s="743" t="s">
        <v>1801</v>
      </c>
      <c r="F84" s="661" t="s">
        <v>1763</v>
      </c>
      <c r="G84" s="661" t="s">
        <v>1860</v>
      </c>
      <c r="H84" s="661" t="s">
        <v>548</v>
      </c>
      <c r="I84" s="661" t="s">
        <v>1324</v>
      </c>
      <c r="J84" s="661" t="s">
        <v>1325</v>
      </c>
      <c r="K84" s="661" t="s">
        <v>1861</v>
      </c>
      <c r="L84" s="662">
        <v>48.09</v>
      </c>
      <c r="M84" s="662">
        <v>96.18</v>
      </c>
      <c r="N84" s="661">
        <v>2</v>
      </c>
      <c r="O84" s="744">
        <v>1.5</v>
      </c>
      <c r="P84" s="662">
        <v>48.09</v>
      </c>
      <c r="Q84" s="677">
        <v>0.5</v>
      </c>
      <c r="R84" s="661">
        <v>1</v>
      </c>
      <c r="S84" s="677">
        <v>0.5</v>
      </c>
      <c r="T84" s="744">
        <v>0.5</v>
      </c>
      <c r="U84" s="700">
        <v>0.33333333333333331</v>
      </c>
    </row>
    <row r="85" spans="1:21" ht="14.4" customHeight="1" x14ac:dyDescent="0.3">
      <c r="A85" s="660">
        <v>25</v>
      </c>
      <c r="B85" s="661" t="s">
        <v>1578</v>
      </c>
      <c r="C85" s="661" t="s">
        <v>1765</v>
      </c>
      <c r="D85" s="742" t="s">
        <v>2418</v>
      </c>
      <c r="E85" s="743" t="s">
        <v>1801</v>
      </c>
      <c r="F85" s="661" t="s">
        <v>1763</v>
      </c>
      <c r="G85" s="661" t="s">
        <v>1814</v>
      </c>
      <c r="H85" s="661" t="s">
        <v>548</v>
      </c>
      <c r="I85" s="661" t="s">
        <v>1354</v>
      </c>
      <c r="J85" s="661" t="s">
        <v>1355</v>
      </c>
      <c r="K85" s="661" t="s">
        <v>1356</v>
      </c>
      <c r="L85" s="662">
        <v>147.31</v>
      </c>
      <c r="M85" s="662">
        <v>1178.48</v>
      </c>
      <c r="N85" s="661">
        <v>8</v>
      </c>
      <c r="O85" s="744">
        <v>4.5</v>
      </c>
      <c r="P85" s="662">
        <v>883.8599999999999</v>
      </c>
      <c r="Q85" s="677">
        <v>0.74999999999999989</v>
      </c>
      <c r="R85" s="661">
        <v>6</v>
      </c>
      <c r="S85" s="677">
        <v>0.75</v>
      </c>
      <c r="T85" s="744">
        <v>3</v>
      </c>
      <c r="U85" s="700">
        <v>0.66666666666666663</v>
      </c>
    </row>
    <row r="86" spans="1:21" ht="14.4" customHeight="1" x14ac:dyDescent="0.3">
      <c r="A86" s="660">
        <v>25</v>
      </c>
      <c r="B86" s="661" t="s">
        <v>1578</v>
      </c>
      <c r="C86" s="661" t="s">
        <v>1765</v>
      </c>
      <c r="D86" s="742" t="s">
        <v>2418</v>
      </c>
      <c r="E86" s="743" t="s">
        <v>1801</v>
      </c>
      <c r="F86" s="661" t="s">
        <v>1763</v>
      </c>
      <c r="G86" s="661" t="s">
        <v>1814</v>
      </c>
      <c r="H86" s="661" t="s">
        <v>548</v>
      </c>
      <c r="I86" s="661" t="s">
        <v>1844</v>
      </c>
      <c r="J86" s="661" t="s">
        <v>1355</v>
      </c>
      <c r="K86" s="661" t="s">
        <v>1356</v>
      </c>
      <c r="L86" s="662">
        <v>147.31</v>
      </c>
      <c r="M86" s="662">
        <v>147.31</v>
      </c>
      <c r="N86" s="661">
        <v>1</v>
      </c>
      <c r="O86" s="744">
        <v>1</v>
      </c>
      <c r="P86" s="662"/>
      <c r="Q86" s="677">
        <v>0</v>
      </c>
      <c r="R86" s="661"/>
      <c r="S86" s="677">
        <v>0</v>
      </c>
      <c r="T86" s="744"/>
      <c r="U86" s="700">
        <v>0</v>
      </c>
    </row>
    <row r="87" spans="1:21" ht="14.4" customHeight="1" x14ac:dyDescent="0.3">
      <c r="A87" s="660">
        <v>25</v>
      </c>
      <c r="B87" s="661" t="s">
        <v>1578</v>
      </c>
      <c r="C87" s="661" t="s">
        <v>1765</v>
      </c>
      <c r="D87" s="742" t="s">
        <v>2418</v>
      </c>
      <c r="E87" s="743" t="s">
        <v>1801</v>
      </c>
      <c r="F87" s="661" t="s">
        <v>1763</v>
      </c>
      <c r="G87" s="661" t="s">
        <v>1891</v>
      </c>
      <c r="H87" s="661" t="s">
        <v>548</v>
      </c>
      <c r="I87" s="661" t="s">
        <v>731</v>
      </c>
      <c r="J87" s="661" t="s">
        <v>1892</v>
      </c>
      <c r="K87" s="661" t="s">
        <v>1893</v>
      </c>
      <c r="L87" s="662">
        <v>88.76</v>
      </c>
      <c r="M87" s="662">
        <v>177.52</v>
      </c>
      <c r="N87" s="661">
        <v>2</v>
      </c>
      <c r="O87" s="744">
        <v>0.5</v>
      </c>
      <c r="P87" s="662"/>
      <c r="Q87" s="677">
        <v>0</v>
      </c>
      <c r="R87" s="661"/>
      <c r="S87" s="677">
        <v>0</v>
      </c>
      <c r="T87" s="744"/>
      <c r="U87" s="700">
        <v>0</v>
      </c>
    </row>
    <row r="88" spans="1:21" ht="14.4" customHeight="1" x14ac:dyDescent="0.3">
      <c r="A88" s="660">
        <v>25</v>
      </c>
      <c r="B88" s="661" t="s">
        <v>1578</v>
      </c>
      <c r="C88" s="661" t="s">
        <v>1765</v>
      </c>
      <c r="D88" s="742" t="s">
        <v>2418</v>
      </c>
      <c r="E88" s="743" t="s">
        <v>1801</v>
      </c>
      <c r="F88" s="661" t="s">
        <v>1763</v>
      </c>
      <c r="G88" s="661" t="s">
        <v>1894</v>
      </c>
      <c r="H88" s="661" t="s">
        <v>548</v>
      </c>
      <c r="I88" s="661" t="s">
        <v>1895</v>
      </c>
      <c r="J88" s="661" t="s">
        <v>1896</v>
      </c>
      <c r="K88" s="661" t="s">
        <v>1897</v>
      </c>
      <c r="L88" s="662">
        <v>0</v>
      </c>
      <c r="M88" s="662">
        <v>0</v>
      </c>
      <c r="N88" s="661">
        <v>1</v>
      </c>
      <c r="O88" s="744">
        <v>0.5</v>
      </c>
      <c r="P88" s="662">
        <v>0</v>
      </c>
      <c r="Q88" s="677"/>
      <c r="R88" s="661">
        <v>1</v>
      </c>
      <c r="S88" s="677">
        <v>1</v>
      </c>
      <c r="T88" s="744">
        <v>0.5</v>
      </c>
      <c r="U88" s="700">
        <v>1</v>
      </c>
    </row>
    <row r="89" spans="1:21" ht="14.4" customHeight="1" x14ac:dyDescent="0.3">
      <c r="A89" s="660">
        <v>25</v>
      </c>
      <c r="B89" s="661" t="s">
        <v>1578</v>
      </c>
      <c r="C89" s="661" t="s">
        <v>1765</v>
      </c>
      <c r="D89" s="742" t="s">
        <v>2418</v>
      </c>
      <c r="E89" s="743" t="s">
        <v>1801</v>
      </c>
      <c r="F89" s="661" t="s">
        <v>1763</v>
      </c>
      <c r="G89" s="661" t="s">
        <v>1819</v>
      </c>
      <c r="H89" s="661" t="s">
        <v>548</v>
      </c>
      <c r="I89" s="661" t="s">
        <v>1331</v>
      </c>
      <c r="J89" s="661" t="s">
        <v>1332</v>
      </c>
      <c r="K89" s="661" t="s">
        <v>1820</v>
      </c>
      <c r="L89" s="662">
        <v>30.17</v>
      </c>
      <c r="M89" s="662">
        <v>60.34</v>
      </c>
      <c r="N89" s="661">
        <v>2</v>
      </c>
      <c r="O89" s="744">
        <v>1</v>
      </c>
      <c r="P89" s="662">
        <v>60.34</v>
      </c>
      <c r="Q89" s="677">
        <v>1</v>
      </c>
      <c r="R89" s="661">
        <v>2</v>
      </c>
      <c r="S89" s="677">
        <v>1</v>
      </c>
      <c r="T89" s="744">
        <v>1</v>
      </c>
      <c r="U89" s="700">
        <v>1</v>
      </c>
    </row>
    <row r="90" spans="1:21" ht="14.4" customHeight="1" x14ac:dyDescent="0.3">
      <c r="A90" s="660">
        <v>25</v>
      </c>
      <c r="B90" s="661" t="s">
        <v>1578</v>
      </c>
      <c r="C90" s="661" t="s">
        <v>1765</v>
      </c>
      <c r="D90" s="742" t="s">
        <v>2418</v>
      </c>
      <c r="E90" s="743" t="s">
        <v>1801</v>
      </c>
      <c r="F90" s="661" t="s">
        <v>1763</v>
      </c>
      <c r="G90" s="661" t="s">
        <v>1898</v>
      </c>
      <c r="H90" s="661" t="s">
        <v>548</v>
      </c>
      <c r="I90" s="661" t="s">
        <v>1350</v>
      </c>
      <c r="J90" s="661" t="s">
        <v>1351</v>
      </c>
      <c r="K90" s="661" t="s">
        <v>1352</v>
      </c>
      <c r="L90" s="662">
        <v>115.13</v>
      </c>
      <c r="M90" s="662">
        <v>115.13</v>
      </c>
      <c r="N90" s="661">
        <v>1</v>
      </c>
      <c r="O90" s="744">
        <v>0.5</v>
      </c>
      <c r="P90" s="662">
        <v>115.13</v>
      </c>
      <c r="Q90" s="677">
        <v>1</v>
      </c>
      <c r="R90" s="661">
        <v>1</v>
      </c>
      <c r="S90" s="677">
        <v>1</v>
      </c>
      <c r="T90" s="744">
        <v>0.5</v>
      </c>
      <c r="U90" s="700">
        <v>1</v>
      </c>
    </row>
    <row r="91" spans="1:21" ht="14.4" customHeight="1" x14ac:dyDescent="0.3">
      <c r="A91" s="660">
        <v>25</v>
      </c>
      <c r="B91" s="661" t="s">
        <v>1578</v>
      </c>
      <c r="C91" s="661" t="s">
        <v>1765</v>
      </c>
      <c r="D91" s="742" t="s">
        <v>2418</v>
      </c>
      <c r="E91" s="743" t="s">
        <v>1801</v>
      </c>
      <c r="F91" s="661" t="s">
        <v>1763</v>
      </c>
      <c r="G91" s="661" t="s">
        <v>1855</v>
      </c>
      <c r="H91" s="661" t="s">
        <v>1127</v>
      </c>
      <c r="I91" s="661" t="s">
        <v>1899</v>
      </c>
      <c r="J91" s="661" t="s">
        <v>1900</v>
      </c>
      <c r="K91" s="661" t="s">
        <v>1142</v>
      </c>
      <c r="L91" s="662">
        <v>1385.62</v>
      </c>
      <c r="M91" s="662">
        <v>4156.8599999999997</v>
      </c>
      <c r="N91" s="661">
        <v>3</v>
      </c>
      <c r="O91" s="744">
        <v>0.5</v>
      </c>
      <c r="P91" s="662">
        <v>4156.8599999999997</v>
      </c>
      <c r="Q91" s="677">
        <v>1</v>
      </c>
      <c r="R91" s="661">
        <v>3</v>
      </c>
      <c r="S91" s="677">
        <v>1</v>
      </c>
      <c r="T91" s="744">
        <v>0.5</v>
      </c>
      <c r="U91" s="700">
        <v>1</v>
      </c>
    </row>
    <row r="92" spans="1:21" ht="14.4" customHeight="1" x14ac:dyDescent="0.3">
      <c r="A92" s="660">
        <v>25</v>
      </c>
      <c r="B92" s="661" t="s">
        <v>1578</v>
      </c>
      <c r="C92" s="661" t="s">
        <v>1765</v>
      </c>
      <c r="D92" s="742" t="s">
        <v>2418</v>
      </c>
      <c r="E92" s="743" t="s">
        <v>1801</v>
      </c>
      <c r="F92" s="661" t="s">
        <v>1763</v>
      </c>
      <c r="G92" s="661" t="s">
        <v>1862</v>
      </c>
      <c r="H92" s="661" t="s">
        <v>548</v>
      </c>
      <c r="I92" s="661" t="s">
        <v>1863</v>
      </c>
      <c r="J92" s="661" t="s">
        <v>1864</v>
      </c>
      <c r="K92" s="661" t="s">
        <v>1865</v>
      </c>
      <c r="L92" s="662">
        <v>0</v>
      </c>
      <c r="M92" s="662">
        <v>0</v>
      </c>
      <c r="N92" s="661">
        <v>1</v>
      </c>
      <c r="O92" s="744">
        <v>0.5</v>
      </c>
      <c r="P92" s="662"/>
      <c r="Q92" s="677"/>
      <c r="R92" s="661"/>
      <c r="S92" s="677">
        <v>0</v>
      </c>
      <c r="T92" s="744"/>
      <c r="U92" s="700">
        <v>0</v>
      </c>
    </row>
    <row r="93" spans="1:21" ht="14.4" customHeight="1" x14ac:dyDescent="0.3">
      <c r="A93" s="660">
        <v>25</v>
      </c>
      <c r="B93" s="661" t="s">
        <v>1578</v>
      </c>
      <c r="C93" s="661" t="s">
        <v>1765</v>
      </c>
      <c r="D93" s="742" t="s">
        <v>2418</v>
      </c>
      <c r="E93" s="743" t="s">
        <v>1801</v>
      </c>
      <c r="F93" s="661" t="s">
        <v>1763</v>
      </c>
      <c r="G93" s="661" t="s">
        <v>1862</v>
      </c>
      <c r="H93" s="661" t="s">
        <v>548</v>
      </c>
      <c r="I93" s="661" t="s">
        <v>1901</v>
      </c>
      <c r="J93" s="661" t="s">
        <v>1864</v>
      </c>
      <c r="K93" s="661" t="s">
        <v>1902</v>
      </c>
      <c r="L93" s="662">
        <v>0</v>
      </c>
      <c r="M93" s="662">
        <v>0</v>
      </c>
      <c r="N93" s="661">
        <v>1</v>
      </c>
      <c r="O93" s="744">
        <v>0.5</v>
      </c>
      <c r="P93" s="662">
        <v>0</v>
      </c>
      <c r="Q93" s="677"/>
      <c r="R93" s="661">
        <v>1</v>
      </c>
      <c r="S93" s="677">
        <v>1</v>
      </c>
      <c r="T93" s="744">
        <v>0.5</v>
      </c>
      <c r="U93" s="700">
        <v>1</v>
      </c>
    </row>
    <row r="94" spans="1:21" ht="14.4" customHeight="1" x14ac:dyDescent="0.3">
      <c r="A94" s="660">
        <v>25</v>
      </c>
      <c r="B94" s="661" t="s">
        <v>1578</v>
      </c>
      <c r="C94" s="661" t="s">
        <v>1765</v>
      </c>
      <c r="D94" s="742" t="s">
        <v>2418</v>
      </c>
      <c r="E94" s="743" t="s">
        <v>1801</v>
      </c>
      <c r="F94" s="661" t="s">
        <v>1763</v>
      </c>
      <c r="G94" s="661" t="s">
        <v>1821</v>
      </c>
      <c r="H94" s="661" t="s">
        <v>1127</v>
      </c>
      <c r="I94" s="661" t="s">
        <v>1845</v>
      </c>
      <c r="J94" s="661" t="s">
        <v>1044</v>
      </c>
      <c r="K94" s="661" t="s">
        <v>1846</v>
      </c>
      <c r="L94" s="662">
        <v>24.22</v>
      </c>
      <c r="M94" s="662">
        <v>24.22</v>
      </c>
      <c r="N94" s="661">
        <v>1</v>
      </c>
      <c r="O94" s="744">
        <v>1</v>
      </c>
      <c r="P94" s="662"/>
      <c r="Q94" s="677">
        <v>0</v>
      </c>
      <c r="R94" s="661"/>
      <c r="S94" s="677">
        <v>0</v>
      </c>
      <c r="T94" s="744"/>
      <c r="U94" s="700">
        <v>0</v>
      </c>
    </row>
    <row r="95" spans="1:21" ht="14.4" customHeight="1" x14ac:dyDescent="0.3">
      <c r="A95" s="660">
        <v>25</v>
      </c>
      <c r="B95" s="661" t="s">
        <v>1578</v>
      </c>
      <c r="C95" s="661" t="s">
        <v>1765</v>
      </c>
      <c r="D95" s="742" t="s">
        <v>2418</v>
      </c>
      <c r="E95" s="743" t="s">
        <v>1801</v>
      </c>
      <c r="F95" s="661" t="s">
        <v>1763</v>
      </c>
      <c r="G95" s="661" t="s">
        <v>1821</v>
      </c>
      <c r="H95" s="661" t="s">
        <v>548</v>
      </c>
      <c r="I95" s="661" t="s">
        <v>1043</v>
      </c>
      <c r="J95" s="661" t="s">
        <v>1044</v>
      </c>
      <c r="K95" s="661" t="s">
        <v>1848</v>
      </c>
      <c r="L95" s="662">
        <v>48.42</v>
      </c>
      <c r="M95" s="662">
        <v>193.68</v>
      </c>
      <c r="N95" s="661">
        <v>4</v>
      </c>
      <c r="O95" s="744">
        <v>3</v>
      </c>
      <c r="P95" s="662">
        <v>96.84</v>
      </c>
      <c r="Q95" s="677">
        <v>0.5</v>
      </c>
      <c r="R95" s="661">
        <v>2</v>
      </c>
      <c r="S95" s="677">
        <v>0.5</v>
      </c>
      <c r="T95" s="744">
        <v>2</v>
      </c>
      <c r="U95" s="700">
        <v>0.66666666666666663</v>
      </c>
    </row>
    <row r="96" spans="1:21" ht="14.4" customHeight="1" x14ac:dyDescent="0.3">
      <c r="A96" s="660">
        <v>25</v>
      </c>
      <c r="B96" s="661" t="s">
        <v>1578</v>
      </c>
      <c r="C96" s="661" t="s">
        <v>1765</v>
      </c>
      <c r="D96" s="742" t="s">
        <v>2418</v>
      </c>
      <c r="E96" s="743" t="s">
        <v>1801</v>
      </c>
      <c r="F96" s="661" t="s">
        <v>1763</v>
      </c>
      <c r="G96" s="661" t="s">
        <v>1821</v>
      </c>
      <c r="H96" s="661" t="s">
        <v>548</v>
      </c>
      <c r="I96" s="661" t="s">
        <v>1903</v>
      </c>
      <c r="J96" s="661" t="s">
        <v>1044</v>
      </c>
      <c r="K96" s="661" t="s">
        <v>1904</v>
      </c>
      <c r="L96" s="662">
        <v>0</v>
      </c>
      <c r="M96" s="662">
        <v>0</v>
      </c>
      <c r="N96" s="661">
        <v>1</v>
      </c>
      <c r="O96" s="744">
        <v>0.5</v>
      </c>
      <c r="P96" s="662"/>
      <c r="Q96" s="677"/>
      <c r="R96" s="661"/>
      <c r="S96" s="677">
        <v>0</v>
      </c>
      <c r="T96" s="744"/>
      <c r="U96" s="700">
        <v>0</v>
      </c>
    </row>
    <row r="97" spans="1:21" ht="14.4" customHeight="1" x14ac:dyDescent="0.3">
      <c r="A97" s="660">
        <v>25</v>
      </c>
      <c r="B97" s="661" t="s">
        <v>1578</v>
      </c>
      <c r="C97" s="661" t="s">
        <v>1765</v>
      </c>
      <c r="D97" s="742" t="s">
        <v>2418</v>
      </c>
      <c r="E97" s="743" t="s">
        <v>1801</v>
      </c>
      <c r="F97" s="661" t="s">
        <v>1763</v>
      </c>
      <c r="G97" s="661" t="s">
        <v>1821</v>
      </c>
      <c r="H97" s="661" t="s">
        <v>548</v>
      </c>
      <c r="I97" s="661" t="s">
        <v>1828</v>
      </c>
      <c r="J97" s="661" t="s">
        <v>1044</v>
      </c>
      <c r="K97" s="661" t="s">
        <v>1829</v>
      </c>
      <c r="L97" s="662">
        <v>24.22</v>
      </c>
      <c r="M97" s="662">
        <v>72.66</v>
      </c>
      <c r="N97" s="661">
        <v>3</v>
      </c>
      <c r="O97" s="744">
        <v>2</v>
      </c>
      <c r="P97" s="662">
        <v>24.22</v>
      </c>
      <c r="Q97" s="677">
        <v>0.33333333333333331</v>
      </c>
      <c r="R97" s="661">
        <v>1</v>
      </c>
      <c r="S97" s="677">
        <v>0.33333333333333331</v>
      </c>
      <c r="T97" s="744">
        <v>0.5</v>
      </c>
      <c r="U97" s="700">
        <v>0.25</v>
      </c>
    </row>
    <row r="98" spans="1:21" ht="14.4" customHeight="1" x14ac:dyDescent="0.3">
      <c r="A98" s="660">
        <v>25</v>
      </c>
      <c r="B98" s="661" t="s">
        <v>1578</v>
      </c>
      <c r="C98" s="661" t="s">
        <v>1765</v>
      </c>
      <c r="D98" s="742" t="s">
        <v>2418</v>
      </c>
      <c r="E98" s="743" t="s">
        <v>1801</v>
      </c>
      <c r="F98" s="661" t="s">
        <v>1763</v>
      </c>
      <c r="G98" s="661" t="s">
        <v>1821</v>
      </c>
      <c r="H98" s="661" t="s">
        <v>548</v>
      </c>
      <c r="I98" s="661" t="s">
        <v>1905</v>
      </c>
      <c r="J98" s="661" t="s">
        <v>1044</v>
      </c>
      <c r="K98" s="661" t="s">
        <v>1846</v>
      </c>
      <c r="L98" s="662">
        <v>24.22</v>
      </c>
      <c r="M98" s="662">
        <v>48.44</v>
      </c>
      <c r="N98" s="661">
        <v>2</v>
      </c>
      <c r="O98" s="744">
        <v>2</v>
      </c>
      <c r="P98" s="662">
        <v>24.22</v>
      </c>
      <c r="Q98" s="677">
        <v>0.5</v>
      </c>
      <c r="R98" s="661">
        <v>1</v>
      </c>
      <c r="S98" s="677">
        <v>0.5</v>
      </c>
      <c r="T98" s="744">
        <v>1</v>
      </c>
      <c r="U98" s="700">
        <v>0.5</v>
      </c>
    </row>
    <row r="99" spans="1:21" ht="14.4" customHeight="1" x14ac:dyDescent="0.3">
      <c r="A99" s="660">
        <v>25</v>
      </c>
      <c r="B99" s="661" t="s">
        <v>1578</v>
      </c>
      <c r="C99" s="661" t="s">
        <v>1765</v>
      </c>
      <c r="D99" s="742" t="s">
        <v>2418</v>
      </c>
      <c r="E99" s="743" t="s">
        <v>1801</v>
      </c>
      <c r="F99" s="661" t="s">
        <v>1763</v>
      </c>
      <c r="G99" s="661" t="s">
        <v>1906</v>
      </c>
      <c r="H99" s="661" t="s">
        <v>548</v>
      </c>
      <c r="I99" s="661" t="s">
        <v>1907</v>
      </c>
      <c r="J99" s="661" t="s">
        <v>1908</v>
      </c>
      <c r="K99" s="661" t="s">
        <v>1909</v>
      </c>
      <c r="L99" s="662">
        <v>143.34</v>
      </c>
      <c r="M99" s="662">
        <v>143.34</v>
      </c>
      <c r="N99" s="661">
        <v>1</v>
      </c>
      <c r="O99" s="744">
        <v>0.5</v>
      </c>
      <c r="P99" s="662"/>
      <c r="Q99" s="677">
        <v>0</v>
      </c>
      <c r="R99" s="661"/>
      <c r="S99" s="677">
        <v>0</v>
      </c>
      <c r="T99" s="744"/>
      <c r="U99" s="700">
        <v>0</v>
      </c>
    </row>
    <row r="100" spans="1:21" ht="14.4" customHeight="1" x14ac:dyDescent="0.3">
      <c r="A100" s="660">
        <v>25</v>
      </c>
      <c r="B100" s="661" t="s">
        <v>1578</v>
      </c>
      <c r="C100" s="661" t="s">
        <v>1765</v>
      </c>
      <c r="D100" s="742" t="s">
        <v>2418</v>
      </c>
      <c r="E100" s="743" t="s">
        <v>1801</v>
      </c>
      <c r="F100" s="661" t="s">
        <v>1763</v>
      </c>
      <c r="G100" s="661" t="s">
        <v>1910</v>
      </c>
      <c r="H100" s="661" t="s">
        <v>548</v>
      </c>
      <c r="I100" s="661" t="s">
        <v>694</v>
      </c>
      <c r="J100" s="661" t="s">
        <v>1911</v>
      </c>
      <c r="K100" s="661" t="s">
        <v>1912</v>
      </c>
      <c r="L100" s="662">
        <v>0</v>
      </c>
      <c r="M100" s="662">
        <v>0</v>
      </c>
      <c r="N100" s="661">
        <v>1</v>
      </c>
      <c r="O100" s="744">
        <v>1</v>
      </c>
      <c r="P100" s="662"/>
      <c r="Q100" s="677"/>
      <c r="R100" s="661"/>
      <c r="S100" s="677">
        <v>0</v>
      </c>
      <c r="T100" s="744"/>
      <c r="U100" s="700">
        <v>0</v>
      </c>
    </row>
    <row r="101" spans="1:21" ht="14.4" customHeight="1" x14ac:dyDescent="0.3">
      <c r="A101" s="660">
        <v>25</v>
      </c>
      <c r="B101" s="661" t="s">
        <v>1578</v>
      </c>
      <c r="C101" s="661" t="s">
        <v>1765</v>
      </c>
      <c r="D101" s="742" t="s">
        <v>2418</v>
      </c>
      <c r="E101" s="743" t="s">
        <v>1801</v>
      </c>
      <c r="F101" s="661" t="s">
        <v>1764</v>
      </c>
      <c r="G101" s="661" t="s">
        <v>1913</v>
      </c>
      <c r="H101" s="661" t="s">
        <v>548</v>
      </c>
      <c r="I101" s="661" t="s">
        <v>1914</v>
      </c>
      <c r="J101" s="661" t="s">
        <v>1915</v>
      </c>
      <c r="K101" s="661"/>
      <c r="L101" s="662">
        <v>0</v>
      </c>
      <c r="M101" s="662">
        <v>0</v>
      </c>
      <c r="N101" s="661">
        <v>1</v>
      </c>
      <c r="O101" s="744">
        <v>1</v>
      </c>
      <c r="P101" s="662">
        <v>0</v>
      </c>
      <c r="Q101" s="677"/>
      <c r="R101" s="661">
        <v>1</v>
      </c>
      <c r="S101" s="677">
        <v>1</v>
      </c>
      <c r="T101" s="744">
        <v>1</v>
      </c>
      <c r="U101" s="700">
        <v>1</v>
      </c>
    </row>
    <row r="102" spans="1:21" ht="14.4" customHeight="1" x14ac:dyDescent="0.3">
      <c r="A102" s="660">
        <v>25</v>
      </c>
      <c r="B102" s="661" t="s">
        <v>1578</v>
      </c>
      <c r="C102" s="661" t="s">
        <v>1765</v>
      </c>
      <c r="D102" s="742" t="s">
        <v>2418</v>
      </c>
      <c r="E102" s="743" t="s">
        <v>1801</v>
      </c>
      <c r="F102" s="661" t="s">
        <v>1764</v>
      </c>
      <c r="G102" s="661" t="s">
        <v>1913</v>
      </c>
      <c r="H102" s="661" t="s">
        <v>548</v>
      </c>
      <c r="I102" s="661" t="s">
        <v>610</v>
      </c>
      <c r="J102" s="661" t="s">
        <v>1915</v>
      </c>
      <c r="K102" s="661"/>
      <c r="L102" s="662">
        <v>0</v>
      </c>
      <c r="M102" s="662">
        <v>0</v>
      </c>
      <c r="N102" s="661">
        <v>1</v>
      </c>
      <c r="O102" s="744">
        <v>1</v>
      </c>
      <c r="P102" s="662">
        <v>0</v>
      </c>
      <c r="Q102" s="677"/>
      <c r="R102" s="661">
        <v>1</v>
      </c>
      <c r="S102" s="677">
        <v>1</v>
      </c>
      <c r="T102" s="744">
        <v>1</v>
      </c>
      <c r="U102" s="700">
        <v>1</v>
      </c>
    </row>
    <row r="103" spans="1:21" ht="14.4" customHeight="1" x14ac:dyDescent="0.3">
      <c r="A103" s="660">
        <v>25</v>
      </c>
      <c r="B103" s="661" t="s">
        <v>1578</v>
      </c>
      <c r="C103" s="661" t="s">
        <v>1765</v>
      </c>
      <c r="D103" s="742" t="s">
        <v>2418</v>
      </c>
      <c r="E103" s="743" t="s">
        <v>1801</v>
      </c>
      <c r="F103" s="661" t="s">
        <v>1764</v>
      </c>
      <c r="G103" s="661" t="s">
        <v>1913</v>
      </c>
      <c r="H103" s="661" t="s">
        <v>548</v>
      </c>
      <c r="I103" s="661" t="s">
        <v>1916</v>
      </c>
      <c r="J103" s="661" t="s">
        <v>1915</v>
      </c>
      <c r="K103" s="661"/>
      <c r="L103" s="662">
        <v>0</v>
      </c>
      <c r="M103" s="662">
        <v>0</v>
      </c>
      <c r="N103" s="661">
        <v>1</v>
      </c>
      <c r="O103" s="744">
        <v>1</v>
      </c>
      <c r="P103" s="662">
        <v>0</v>
      </c>
      <c r="Q103" s="677"/>
      <c r="R103" s="661">
        <v>1</v>
      </c>
      <c r="S103" s="677">
        <v>1</v>
      </c>
      <c r="T103" s="744">
        <v>1</v>
      </c>
      <c r="U103" s="700">
        <v>1</v>
      </c>
    </row>
    <row r="104" spans="1:21" ht="14.4" customHeight="1" x14ac:dyDescent="0.3">
      <c r="A104" s="660">
        <v>25</v>
      </c>
      <c r="B104" s="661" t="s">
        <v>1578</v>
      </c>
      <c r="C104" s="661" t="s">
        <v>1767</v>
      </c>
      <c r="D104" s="742" t="s">
        <v>2419</v>
      </c>
      <c r="E104" s="743" t="s">
        <v>1780</v>
      </c>
      <c r="F104" s="661" t="s">
        <v>1763</v>
      </c>
      <c r="G104" s="661" t="s">
        <v>1810</v>
      </c>
      <c r="H104" s="661" t="s">
        <v>548</v>
      </c>
      <c r="I104" s="661" t="s">
        <v>1822</v>
      </c>
      <c r="J104" s="661" t="s">
        <v>1823</v>
      </c>
      <c r="K104" s="661" t="s">
        <v>1824</v>
      </c>
      <c r="L104" s="662">
        <v>154.36000000000001</v>
      </c>
      <c r="M104" s="662">
        <v>617.44000000000005</v>
      </c>
      <c r="N104" s="661">
        <v>4</v>
      </c>
      <c r="O104" s="744">
        <v>4</v>
      </c>
      <c r="P104" s="662">
        <v>154.36000000000001</v>
      </c>
      <c r="Q104" s="677">
        <v>0.25</v>
      </c>
      <c r="R104" s="661">
        <v>1</v>
      </c>
      <c r="S104" s="677">
        <v>0.25</v>
      </c>
      <c r="T104" s="744">
        <v>1</v>
      </c>
      <c r="U104" s="700">
        <v>0.25</v>
      </c>
    </row>
    <row r="105" spans="1:21" ht="14.4" customHeight="1" x14ac:dyDescent="0.3">
      <c r="A105" s="660">
        <v>25</v>
      </c>
      <c r="B105" s="661" t="s">
        <v>1578</v>
      </c>
      <c r="C105" s="661" t="s">
        <v>1767</v>
      </c>
      <c r="D105" s="742" t="s">
        <v>2419</v>
      </c>
      <c r="E105" s="743" t="s">
        <v>1780</v>
      </c>
      <c r="F105" s="661" t="s">
        <v>1763</v>
      </c>
      <c r="G105" s="661" t="s">
        <v>1810</v>
      </c>
      <c r="H105" s="661" t="s">
        <v>1127</v>
      </c>
      <c r="I105" s="661" t="s">
        <v>1389</v>
      </c>
      <c r="J105" s="661" t="s">
        <v>1284</v>
      </c>
      <c r="K105" s="661" t="s">
        <v>1691</v>
      </c>
      <c r="L105" s="662">
        <v>150.04</v>
      </c>
      <c r="M105" s="662">
        <v>1500.3999999999999</v>
      </c>
      <c r="N105" s="661">
        <v>10</v>
      </c>
      <c r="O105" s="744">
        <v>9</v>
      </c>
      <c r="P105" s="662">
        <v>900.2399999999999</v>
      </c>
      <c r="Q105" s="677">
        <v>0.6</v>
      </c>
      <c r="R105" s="661">
        <v>6</v>
      </c>
      <c r="S105" s="677">
        <v>0.6</v>
      </c>
      <c r="T105" s="744">
        <v>5.5</v>
      </c>
      <c r="U105" s="700">
        <v>0.61111111111111116</v>
      </c>
    </row>
    <row r="106" spans="1:21" ht="14.4" customHeight="1" x14ac:dyDescent="0.3">
      <c r="A106" s="660">
        <v>25</v>
      </c>
      <c r="B106" s="661" t="s">
        <v>1578</v>
      </c>
      <c r="C106" s="661" t="s">
        <v>1767</v>
      </c>
      <c r="D106" s="742" t="s">
        <v>2419</v>
      </c>
      <c r="E106" s="743" t="s">
        <v>1780</v>
      </c>
      <c r="F106" s="661" t="s">
        <v>1763</v>
      </c>
      <c r="G106" s="661" t="s">
        <v>1810</v>
      </c>
      <c r="H106" s="661" t="s">
        <v>1127</v>
      </c>
      <c r="I106" s="661" t="s">
        <v>1389</v>
      </c>
      <c r="J106" s="661" t="s">
        <v>1284</v>
      </c>
      <c r="K106" s="661" t="s">
        <v>1691</v>
      </c>
      <c r="L106" s="662">
        <v>154.36000000000001</v>
      </c>
      <c r="M106" s="662">
        <v>11422.639999999998</v>
      </c>
      <c r="N106" s="661">
        <v>74</v>
      </c>
      <c r="O106" s="744">
        <v>67</v>
      </c>
      <c r="P106" s="662">
        <v>4013.3600000000024</v>
      </c>
      <c r="Q106" s="677">
        <v>0.35135135135135165</v>
      </c>
      <c r="R106" s="661">
        <v>26</v>
      </c>
      <c r="S106" s="677">
        <v>0.35135135135135137</v>
      </c>
      <c r="T106" s="744">
        <v>22.5</v>
      </c>
      <c r="U106" s="700">
        <v>0.33582089552238809</v>
      </c>
    </row>
    <row r="107" spans="1:21" ht="14.4" customHeight="1" x14ac:dyDescent="0.3">
      <c r="A107" s="660">
        <v>25</v>
      </c>
      <c r="B107" s="661" t="s">
        <v>1578</v>
      </c>
      <c r="C107" s="661" t="s">
        <v>1767</v>
      </c>
      <c r="D107" s="742" t="s">
        <v>2419</v>
      </c>
      <c r="E107" s="743" t="s">
        <v>1780</v>
      </c>
      <c r="F107" s="661" t="s">
        <v>1763</v>
      </c>
      <c r="G107" s="661" t="s">
        <v>1810</v>
      </c>
      <c r="H107" s="661" t="s">
        <v>1127</v>
      </c>
      <c r="I107" s="661" t="s">
        <v>1532</v>
      </c>
      <c r="J107" s="661" t="s">
        <v>1755</v>
      </c>
      <c r="K107" s="661" t="s">
        <v>1690</v>
      </c>
      <c r="L107" s="662">
        <v>149.52000000000001</v>
      </c>
      <c r="M107" s="662">
        <v>149.52000000000001</v>
      </c>
      <c r="N107" s="661">
        <v>1</v>
      </c>
      <c r="O107" s="744">
        <v>1</v>
      </c>
      <c r="P107" s="662">
        <v>149.52000000000001</v>
      </c>
      <c r="Q107" s="677">
        <v>1</v>
      </c>
      <c r="R107" s="661">
        <v>1</v>
      </c>
      <c r="S107" s="677">
        <v>1</v>
      </c>
      <c r="T107" s="744">
        <v>1</v>
      </c>
      <c r="U107" s="700">
        <v>1</v>
      </c>
    </row>
    <row r="108" spans="1:21" ht="14.4" customHeight="1" x14ac:dyDescent="0.3">
      <c r="A108" s="660">
        <v>25</v>
      </c>
      <c r="B108" s="661" t="s">
        <v>1578</v>
      </c>
      <c r="C108" s="661" t="s">
        <v>1767</v>
      </c>
      <c r="D108" s="742" t="s">
        <v>2419</v>
      </c>
      <c r="E108" s="743" t="s">
        <v>1780</v>
      </c>
      <c r="F108" s="661" t="s">
        <v>1763</v>
      </c>
      <c r="G108" s="661" t="s">
        <v>1810</v>
      </c>
      <c r="H108" s="661" t="s">
        <v>548</v>
      </c>
      <c r="I108" s="661" t="s">
        <v>1811</v>
      </c>
      <c r="J108" s="661" t="s">
        <v>1284</v>
      </c>
      <c r="K108" s="661" t="s">
        <v>1691</v>
      </c>
      <c r="L108" s="662">
        <v>150.04</v>
      </c>
      <c r="M108" s="662">
        <v>150.04</v>
      </c>
      <c r="N108" s="661">
        <v>1</v>
      </c>
      <c r="O108" s="744">
        <v>1</v>
      </c>
      <c r="P108" s="662"/>
      <c r="Q108" s="677">
        <v>0</v>
      </c>
      <c r="R108" s="661"/>
      <c r="S108" s="677">
        <v>0</v>
      </c>
      <c r="T108" s="744"/>
      <c r="U108" s="700">
        <v>0</v>
      </c>
    </row>
    <row r="109" spans="1:21" ht="14.4" customHeight="1" x14ac:dyDescent="0.3">
      <c r="A109" s="660">
        <v>25</v>
      </c>
      <c r="B109" s="661" t="s">
        <v>1578</v>
      </c>
      <c r="C109" s="661" t="s">
        <v>1767</v>
      </c>
      <c r="D109" s="742" t="s">
        <v>2419</v>
      </c>
      <c r="E109" s="743" t="s">
        <v>1780</v>
      </c>
      <c r="F109" s="661" t="s">
        <v>1763</v>
      </c>
      <c r="G109" s="661" t="s">
        <v>1810</v>
      </c>
      <c r="H109" s="661" t="s">
        <v>548</v>
      </c>
      <c r="I109" s="661" t="s">
        <v>1811</v>
      </c>
      <c r="J109" s="661" t="s">
        <v>1284</v>
      </c>
      <c r="K109" s="661" t="s">
        <v>1691</v>
      </c>
      <c r="L109" s="662">
        <v>154.36000000000001</v>
      </c>
      <c r="M109" s="662">
        <v>154.36000000000001</v>
      </c>
      <c r="N109" s="661">
        <v>1</v>
      </c>
      <c r="O109" s="744">
        <v>1</v>
      </c>
      <c r="P109" s="662"/>
      <c r="Q109" s="677">
        <v>0</v>
      </c>
      <c r="R109" s="661"/>
      <c r="S109" s="677">
        <v>0</v>
      </c>
      <c r="T109" s="744"/>
      <c r="U109" s="700">
        <v>0</v>
      </c>
    </row>
    <row r="110" spans="1:21" ht="14.4" customHeight="1" x14ac:dyDescent="0.3">
      <c r="A110" s="660">
        <v>25</v>
      </c>
      <c r="B110" s="661" t="s">
        <v>1578</v>
      </c>
      <c r="C110" s="661" t="s">
        <v>1767</v>
      </c>
      <c r="D110" s="742" t="s">
        <v>2419</v>
      </c>
      <c r="E110" s="743" t="s">
        <v>1780</v>
      </c>
      <c r="F110" s="661" t="s">
        <v>1763</v>
      </c>
      <c r="G110" s="661" t="s">
        <v>1917</v>
      </c>
      <c r="H110" s="661" t="s">
        <v>1127</v>
      </c>
      <c r="I110" s="661" t="s">
        <v>1191</v>
      </c>
      <c r="J110" s="661" t="s">
        <v>1675</v>
      </c>
      <c r="K110" s="661" t="s">
        <v>729</v>
      </c>
      <c r="L110" s="662">
        <v>58.86</v>
      </c>
      <c r="M110" s="662">
        <v>117.72</v>
      </c>
      <c r="N110" s="661">
        <v>2</v>
      </c>
      <c r="O110" s="744">
        <v>0.5</v>
      </c>
      <c r="P110" s="662"/>
      <c r="Q110" s="677">
        <v>0</v>
      </c>
      <c r="R110" s="661"/>
      <c r="S110" s="677">
        <v>0</v>
      </c>
      <c r="T110" s="744"/>
      <c r="U110" s="700">
        <v>0</v>
      </c>
    </row>
    <row r="111" spans="1:21" ht="14.4" customHeight="1" x14ac:dyDescent="0.3">
      <c r="A111" s="660">
        <v>25</v>
      </c>
      <c r="B111" s="661" t="s">
        <v>1578</v>
      </c>
      <c r="C111" s="661" t="s">
        <v>1767</v>
      </c>
      <c r="D111" s="742" t="s">
        <v>2419</v>
      </c>
      <c r="E111" s="743" t="s">
        <v>1780</v>
      </c>
      <c r="F111" s="661" t="s">
        <v>1763</v>
      </c>
      <c r="G111" s="661" t="s">
        <v>1877</v>
      </c>
      <c r="H111" s="661" t="s">
        <v>1127</v>
      </c>
      <c r="I111" s="661" t="s">
        <v>1918</v>
      </c>
      <c r="J111" s="661" t="s">
        <v>1919</v>
      </c>
      <c r="K111" s="661" t="s">
        <v>1920</v>
      </c>
      <c r="L111" s="662">
        <v>86.5</v>
      </c>
      <c r="M111" s="662">
        <v>86.5</v>
      </c>
      <c r="N111" s="661">
        <v>1</v>
      </c>
      <c r="O111" s="744">
        <v>1</v>
      </c>
      <c r="P111" s="662"/>
      <c r="Q111" s="677">
        <v>0</v>
      </c>
      <c r="R111" s="661"/>
      <c r="S111" s="677">
        <v>0</v>
      </c>
      <c r="T111" s="744"/>
      <c r="U111" s="700">
        <v>0</v>
      </c>
    </row>
    <row r="112" spans="1:21" ht="14.4" customHeight="1" x14ac:dyDescent="0.3">
      <c r="A112" s="660">
        <v>25</v>
      </c>
      <c r="B112" s="661" t="s">
        <v>1578</v>
      </c>
      <c r="C112" s="661" t="s">
        <v>1767</v>
      </c>
      <c r="D112" s="742" t="s">
        <v>2419</v>
      </c>
      <c r="E112" s="743" t="s">
        <v>1780</v>
      </c>
      <c r="F112" s="661" t="s">
        <v>1763</v>
      </c>
      <c r="G112" s="661" t="s">
        <v>1921</v>
      </c>
      <c r="H112" s="661" t="s">
        <v>548</v>
      </c>
      <c r="I112" s="661" t="s">
        <v>1922</v>
      </c>
      <c r="J112" s="661" t="s">
        <v>1923</v>
      </c>
      <c r="K112" s="661" t="s">
        <v>842</v>
      </c>
      <c r="L112" s="662">
        <v>35.11</v>
      </c>
      <c r="M112" s="662">
        <v>35.11</v>
      </c>
      <c r="N112" s="661">
        <v>1</v>
      </c>
      <c r="O112" s="744">
        <v>0.5</v>
      </c>
      <c r="P112" s="662"/>
      <c r="Q112" s="677">
        <v>0</v>
      </c>
      <c r="R112" s="661"/>
      <c r="S112" s="677">
        <v>0</v>
      </c>
      <c r="T112" s="744"/>
      <c r="U112" s="700">
        <v>0</v>
      </c>
    </row>
    <row r="113" spans="1:21" ht="14.4" customHeight="1" x14ac:dyDescent="0.3">
      <c r="A113" s="660">
        <v>25</v>
      </c>
      <c r="B113" s="661" t="s">
        <v>1578</v>
      </c>
      <c r="C113" s="661" t="s">
        <v>1767</v>
      </c>
      <c r="D113" s="742" t="s">
        <v>2419</v>
      </c>
      <c r="E113" s="743" t="s">
        <v>1780</v>
      </c>
      <c r="F113" s="661" t="s">
        <v>1763</v>
      </c>
      <c r="G113" s="661" t="s">
        <v>1880</v>
      </c>
      <c r="H113" s="661" t="s">
        <v>548</v>
      </c>
      <c r="I113" s="661" t="s">
        <v>1924</v>
      </c>
      <c r="J113" s="661" t="s">
        <v>1925</v>
      </c>
      <c r="K113" s="661" t="s">
        <v>1926</v>
      </c>
      <c r="L113" s="662">
        <v>0</v>
      </c>
      <c r="M113" s="662">
        <v>0</v>
      </c>
      <c r="N113" s="661">
        <v>1</v>
      </c>
      <c r="O113" s="744">
        <v>1</v>
      </c>
      <c r="P113" s="662">
        <v>0</v>
      </c>
      <c r="Q113" s="677"/>
      <c r="R113" s="661">
        <v>1</v>
      </c>
      <c r="S113" s="677">
        <v>1</v>
      </c>
      <c r="T113" s="744">
        <v>1</v>
      </c>
      <c r="U113" s="700">
        <v>1</v>
      </c>
    </row>
    <row r="114" spans="1:21" ht="14.4" customHeight="1" x14ac:dyDescent="0.3">
      <c r="A114" s="660">
        <v>25</v>
      </c>
      <c r="B114" s="661" t="s">
        <v>1578</v>
      </c>
      <c r="C114" s="661" t="s">
        <v>1767</v>
      </c>
      <c r="D114" s="742" t="s">
        <v>2419</v>
      </c>
      <c r="E114" s="743" t="s">
        <v>1780</v>
      </c>
      <c r="F114" s="661" t="s">
        <v>1763</v>
      </c>
      <c r="G114" s="661" t="s">
        <v>1812</v>
      </c>
      <c r="H114" s="661" t="s">
        <v>548</v>
      </c>
      <c r="I114" s="661" t="s">
        <v>1884</v>
      </c>
      <c r="J114" s="661" t="s">
        <v>1344</v>
      </c>
      <c r="K114" s="661" t="s">
        <v>1885</v>
      </c>
      <c r="L114" s="662">
        <v>0</v>
      </c>
      <c r="M114" s="662">
        <v>0</v>
      </c>
      <c r="N114" s="661">
        <v>1</v>
      </c>
      <c r="O114" s="744">
        <v>1</v>
      </c>
      <c r="P114" s="662"/>
      <c r="Q114" s="677"/>
      <c r="R114" s="661"/>
      <c r="S114" s="677">
        <v>0</v>
      </c>
      <c r="T114" s="744"/>
      <c r="U114" s="700">
        <v>0</v>
      </c>
    </row>
    <row r="115" spans="1:21" ht="14.4" customHeight="1" x14ac:dyDescent="0.3">
      <c r="A115" s="660">
        <v>25</v>
      </c>
      <c r="B115" s="661" t="s">
        <v>1578</v>
      </c>
      <c r="C115" s="661" t="s">
        <v>1767</v>
      </c>
      <c r="D115" s="742" t="s">
        <v>2419</v>
      </c>
      <c r="E115" s="743" t="s">
        <v>1780</v>
      </c>
      <c r="F115" s="661" t="s">
        <v>1763</v>
      </c>
      <c r="G115" s="661" t="s">
        <v>1927</v>
      </c>
      <c r="H115" s="661" t="s">
        <v>548</v>
      </c>
      <c r="I115" s="661" t="s">
        <v>1928</v>
      </c>
      <c r="J115" s="661" t="s">
        <v>1929</v>
      </c>
      <c r="K115" s="661" t="s">
        <v>1930</v>
      </c>
      <c r="L115" s="662">
        <v>75.819999999999993</v>
      </c>
      <c r="M115" s="662">
        <v>75.819999999999993</v>
      </c>
      <c r="N115" s="661">
        <v>1</v>
      </c>
      <c r="O115" s="744">
        <v>1</v>
      </c>
      <c r="P115" s="662"/>
      <c r="Q115" s="677">
        <v>0</v>
      </c>
      <c r="R115" s="661"/>
      <c r="S115" s="677">
        <v>0</v>
      </c>
      <c r="T115" s="744"/>
      <c r="U115" s="700">
        <v>0</v>
      </c>
    </row>
    <row r="116" spans="1:21" ht="14.4" customHeight="1" x14ac:dyDescent="0.3">
      <c r="A116" s="660">
        <v>25</v>
      </c>
      <c r="B116" s="661" t="s">
        <v>1578</v>
      </c>
      <c r="C116" s="661" t="s">
        <v>1767</v>
      </c>
      <c r="D116" s="742" t="s">
        <v>2419</v>
      </c>
      <c r="E116" s="743" t="s">
        <v>1780</v>
      </c>
      <c r="F116" s="661" t="s">
        <v>1763</v>
      </c>
      <c r="G116" s="661" t="s">
        <v>1931</v>
      </c>
      <c r="H116" s="661" t="s">
        <v>548</v>
      </c>
      <c r="I116" s="661" t="s">
        <v>1932</v>
      </c>
      <c r="J116" s="661" t="s">
        <v>1933</v>
      </c>
      <c r="K116" s="661" t="s">
        <v>1934</v>
      </c>
      <c r="L116" s="662">
        <v>37.89</v>
      </c>
      <c r="M116" s="662">
        <v>37.89</v>
      </c>
      <c r="N116" s="661">
        <v>1</v>
      </c>
      <c r="O116" s="744">
        <v>1</v>
      </c>
      <c r="P116" s="662">
        <v>37.89</v>
      </c>
      <c r="Q116" s="677">
        <v>1</v>
      </c>
      <c r="R116" s="661">
        <v>1</v>
      </c>
      <c r="S116" s="677">
        <v>1</v>
      </c>
      <c r="T116" s="744">
        <v>1</v>
      </c>
      <c r="U116" s="700">
        <v>1</v>
      </c>
    </row>
    <row r="117" spans="1:21" ht="14.4" customHeight="1" x14ac:dyDescent="0.3">
      <c r="A117" s="660">
        <v>25</v>
      </c>
      <c r="B117" s="661" t="s">
        <v>1578</v>
      </c>
      <c r="C117" s="661" t="s">
        <v>1767</v>
      </c>
      <c r="D117" s="742" t="s">
        <v>2419</v>
      </c>
      <c r="E117" s="743" t="s">
        <v>1780</v>
      </c>
      <c r="F117" s="661" t="s">
        <v>1763</v>
      </c>
      <c r="G117" s="661" t="s">
        <v>1935</v>
      </c>
      <c r="H117" s="661" t="s">
        <v>548</v>
      </c>
      <c r="I117" s="661" t="s">
        <v>1936</v>
      </c>
      <c r="J117" s="661" t="s">
        <v>1937</v>
      </c>
      <c r="K117" s="661" t="s">
        <v>1938</v>
      </c>
      <c r="L117" s="662">
        <v>16.14</v>
      </c>
      <c r="M117" s="662">
        <v>16.14</v>
      </c>
      <c r="N117" s="661">
        <v>1</v>
      </c>
      <c r="O117" s="744">
        <v>1</v>
      </c>
      <c r="P117" s="662">
        <v>16.14</v>
      </c>
      <c r="Q117" s="677">
        <v>1</v>
      </c>
      <c r="R117" s="661">
        <v>1</v>
      </c>
      <c r="S117" s="677">
        <v>1</v>
      </c>
      <c r="T117" s="744">
        <v>1</v>
      </c>
      <c r="U117" s="700">
        <v>1</v>
      </c>
    </row>
    <row r="118" spans="1:21" ht="14.4" customHeight="1" x14ac:dyDescent="0.3">
      <c r="A118" s="660">
        <v>25</v>
      </c>
      <c r="B118" s="661" t="s">
        <v>1578</v>
      </c>
      <c r="C118" s="661" t="s">
        <v>1767</v>
      </c>
      <c r="D118" s="742" t="s">
        <v>2419</v>
      </c>
      <c r="E118" s="743" t="s">
        <v>1780</v>
      </c>
      <c r="F118" s="661" t="s">
        <v>1763</v>
      </c>
      <c r="G118" s="661" t="s">
        <v>1852</v>
      </c>
      <c r="H118" s="661" t="s">
        <v>548</v>
      </c>
      <c r="I118" s="661" t="s">
        <v>1019</v>
      </c>
      <c r="J118" s="661" t="s">
        <v>1853</v>
      </c>
      <c r="K118" s="661" t="s">
        <v>1854</v>
      </c>
      <c r="L118" s="662">
        <v>112.6</v>
      </c>
      <c r="M118" s="662">
        <v>112.6</v>
      </c>
      <c r="N118" s="661">
        <v>1</v>
      </c>
      <c r="O118" s="744">
        <v>0.5</v>
      </c>
      <c r="P118" s="662">
        <v>112.6</v>
      </c>
      <c r="Q118" s="677">
        <v>1</v>
      </c>
      <c r="R118" s="661">
        <v>1</v>
      </c>
      <c r="S118" s="677">
        <v>1</v>
      </c>
      <c r="T118" s="744">
        <v>0.5</v>
      </c>
      <c r="U118" s="700">
        <v>1</v>
      </c>
    </row>
    <row r="119" spans="1:21" ht="14.4" customHeight="1" x14ac:dyDescent="0.3">
      <c r="A119" s="660">
        <v>25</v>
      </c>
      <c r="B119" s="661" t="s">
        <v>1578</v>
      </c>
      <c r="C119" s="661" t="s">
        <v>1767</v>
      </c>
      <c r="D119" s="742" t="s">
        <v>2419</v>
      </c>
      <c r="E119" s="743" t="s">
        <v>1780</v>
      </c>
      <c r="F119" s="661" t="s">
        <v>1763</v>
      </c>
      <c r="G119" s="661" t="s">
        <v>1939</v>
      </c>
      <c r="H119" s="661" t="s">
        <v>548</v>
      </c>
      <c r="I119" s="661" t="s">
        <v>724</v>
      </c>
      <c r="J119" s="661" t="s">
        <v>725</v>
      </c>
      <c r="K119" s="661" t="s">
        <v>1940</v>
      </c>
      <c r="L119" s="662">
        <v>156.77000000000001</v>
      </c>
      <c r="M119" s="662">
        <v>156.77000000000001</v>
      </c>
      <c r="N119" s="661">
        <v>1</v>
      </c>
      <c r="O119" s="744">
        <v>0.5</v>
      </c>
      <c r="P119" s="662"/>
      <c r="Q119" s="677">
        <v>0</v>
      </c>
      <c r="R119" s="661"/>
      <c r="S119" s="677">
        <v>0</v>
      </c>
      <c r="T119" s="744"/>
      <c r="U119" s="700">
        <v>0</v>
      </c>
    </row>
    <row r="120" spans="1:21" ht="14.4" customHeight="1" x14ac:dyDescent="0.3">
      <c r="A120" s="660">
        <v>25</v>
      </c>
      <c r="B120" s="661" t="s">
        <v>1578</v>
      </c>
      <c r="C120" s="661" t="s">
        <v>1767</v>
      </c>
      <c r="D120" s="742" t="s">
        <v>2419</v>
      </c>
      <c r="E120" s="743" t="s">
        <v>1780</v>
      </c>
      <c r="F120" s="661" t="s">
        <v>1763</v>
      </c>
      <c r="G120" s="661" t="s">
        <v>1941</v>
      </c>
      <c r="H120" s="661" t="s">
        <v>548</v>
      </c>
      <c r="I120" s="661" t="s">
        <v>1942</v>
      </c>
      <c r="J120" s="661" t="s">
        <v>1943</v>
      </c>
      <c r="K120" s="661" t="s">
        <v>1944</v>
      </c>
      <c r="L120" s="662">
        <v>70.05</v>
      </c>
      <c r="M120" s="662">
        <v>1120.8</v>
      </c>
      <c r="N120" s="661">
        <v>16</v>
      </c>
      <c r="O120" s="744">
        <v>10.5</v>
      </c>
      <c r="P120" s="662">
        <v>210.14999999999998</v>
      </c>
      <c r="Q120" s="677">
        <v>0.1875</v>
      </c>
      <c r="R120" s="661">
        <v>3</v>
      </c>
      <c r="S120" s="677">
        <v>0.1875</v>
      </c>
      <c r="T120" s="744">
        <v>2.5</v>
      </c>
      <c r="U120" s="700">
        <v>0.23809523809523808</v>
      </c>
    </row>
    <row r="121" spans="1:21" ht="14.4" customHeight="1" x14ac:dyDescent="0.3">
      <c r="A121" s="660">
        <v>25</v>
      </c>
      <c r="B121" s="661" t="s">
        <v>1578</v>
      </c>
      <c r="C121" s="661" t="s">
        <v>1767</v>
      </c>
      <c r="D121" s="742" t="s">
        <v>2419</v>
      </c>
      <c r="E121" s="743" t="s">
        <v>1780</v>
      </c>
      <c r="F121" s="661" t="s">
        <v>1763</v>
      </c>
      <c r="G121" s="661" t="s">
        <v>1945</v>
      </c>
      <c r="H121" s="661" t="s">
        <v>548</v>
      </c>
      <c r="I121" s="661" t="s">
        <v>1946</v>
      </c>
      <c r="J121" s="661" t="s">
        <v>1947</v>
      </c>
      <c r="K121" s="661" t="s">
        <v>1948</v>
      </c>
      <c r="L121" s="662">
        <v>26.9</v>
      </c>
      <c r="M121" s="662">
        <v>269</v>
      </c>
      <c r="N121" s="661">
        <v>10</v>
      </c>
      <c r="O121" s="744">
        <v>9.5</v>
      </c>
      <c r="P121" s="662">
        <v>80.699999999999989</v>
      </c>
      <c r="Q121" s="677">
        <v>0.29999999999999993</v>
      </c>
      <c r="R121" s="661">
        <v>3</v>
      </c>
      <c r="S121" s="677">
        <v>0.3</v>
      </c>
      <c r="T121" s="744">
        <v>3</v>
      </c>
      <c r="U121" s="700">
        <v>0.31578947368421051</v>
      </c>
    </row>
    <row r="122" spans="1:21" ht="14.4" customHeight="1" x14ac:dyDescent="0.3">
      <c r="A122" s="660">
        <v>25</v>
      </c>
      <c r="B122" s="661" t="s">
        <v>1578</v>
      </c>
      <c r="C122" s="661" t="s">
        <v>1767</v>
      </c>
      <c r="D122" s="742" t="s">
        <v>2419</v>
      </c>
      <c r="E122" s="743" t="s">
        <v>1780</v>
      </c>
      <c r="F122" s="661" t="s">
        <v>1763</v>
      </c>
      <c r="G122" s="661" t="s">
        <v>1945</v>
      </c>
      <c r="H122" s="661" t="s">
        <v>548</v>
      </c>
      <c r="I122" s="661" t="s">
        <v>1946</v>
      </c>
      <c r="J122" s="661" t="s">
        <v>1947</v>
      </c>
      <c r="K122" s="661" t="s">
        <v>1948</v>
      </c>
      <c r="L122" s="662">
        <v>20.3</v>
      </c>
      <c r="M122" s="662">
        <v>60.900000000000006</v>
      </c>
      <c r="N122" s="661">
        <v>3</v>
      </c>
      <c r="O122" s="744">
        <v>3</v>
      </c>
      <c r="P122" s="662">
        <v>20.3</v>
      </c>
      <c r="Q122" s="677">
        <v>0.33333333333333331</v>
      </c>
      <c r="R122" s="661">
        <v>1</v>
      </c>
      <c r="S122" s="677">
        <v>0.33333333333333331</v>
      </c>
      <c r="T122" s="744">
        <v>1</v>
      </c>
      <c r="U122" s="700">
        <v>0.33333333333333331</v>
      </c>
    </row>
    <row r="123" spans="1:21" ht="14.4" customHeight="1" x14ac:dyDescent="0.3">
      <c r="A123" s="660">
        <v>25</v>
      </c>
      <c r="B123" s="661" t="s">
        <v>1578</v>
      </c>
      <c r="C123" s="661" t="s">
        <v>1767</v>
      </c>
      <c r="D123" s="742" t="s">
        <v>2419</v>
      </c>
      <c r="E123" s="743" t="s">
        <v>1780</v>
      </c>
      <c r="F123" s="661" t="s">
        <v>1763</v>
      </c>
      <c r="G123" s="661" t="s">
        <v>1945</v>
      </c>
      <c r="H123" s="661" t="s">
        <v>548</v>
      </c>
      <c r="I123" s="661" t="s">
        <v>1949</v>
      </c>
      <c r="J123" s="661" t="s">
        <v>1950</v>
      </c>
      <c r="K123" s="661" t="s">
        <v>1951</v>
      </c>
      <c r="L123" s="662">
        <v>73.73</v>
      </c>
      <c r="M123" s="662">
        <v>73.73</v>
      </c>
      <c r="N123" s="661">
        <v>1</v>
      </c>
      <c r="O123" s="744">
        <v>0.5</v>
      </c>
      <c r="P123" s="662"/>
      <c r="Q123" s="677">
        <v>0</v>
      </c>
      <c r="R123" s="661"/>
      <c r="S123" s="677">
        <v>0</v>
      </c>
      <c r="T123" s="744"/>
      <c r="U123" s="700">
        <v>0</v>
      </c>
    </row>
    <row r="124" spans="1:21" ht="14.4" customHeight="1" x14ac:dyDescent="0.3">
      <c r="A124" s="660">
        <v>25</v>
      </c>
      <c r="B124" s="661" t="s">
        <v>1578</v>
      </c>
      <c r="C124" s="661" t="s">
        <v>1767</v>
      </c>
      <c r="D124" s="742" t="s">
        <v>2419</v>
      </c>
      <c r="E124" s="743" t="s">
        <v>1780</v>
      </c>
      <c r="F124" s="661" t="s">
        <v>1763</v>
      </c>
      <c r="G124" s="661" t="s">
        <v>1945</v>
      </c>
      <c r="H124" s="661" t="s">
        <v>548</v>
      </c>
      <c r="I124" s="661" t="s">
        <v>1952</v>
      </c>
      <c r="J124" s="661" t="s">
        <v>1950</v>
      </c>
      <c r="K124" s="661" t="s">
        <v>1953</v>
      </c>
      <c r="L124" s="662">
        <v>0</v>
      </c>
      <c r="M124" s="662">
        <v>0</v>
      </c>
      <c r="N124" s="661">
        <v>1</v>
      </c>
      <c r="O124" s="744">
        <v>1</v>
      </c>
      <c r="P124" s="662"/>
      <c r="Q124" s="677"/>
      <c r="R124" s="661"/>
      <c r="S124" s="677">
        <v>0</v>
      </c>
      <c r="T124" s="744"/>
      <c r="U124" s="700">
        <v>0</v>
      </c>
    </row>
    <row r="125" spans="1:21" ht="14.4" customHeight="1" x14ac:dyDescent="0.3">
      <c r="A125" s="660">
        <v>25</v>
      </c>
      <c r="B125" s="661" t="s">
        <v>1578</v>
      </c>
      <c r="C125" s="661" t="s">
        <v>1767</v>
      </c>
      <c r="D125" s="742" t="s">
        <v>2419</v>
      </c>
      <c r="E125" s="743" t="s">
        <v>1780</v>
      </c>
      <c r="F125" s="661" t="s">
        <v>1763</v>
      </c>
      <c r="G125" s="661" t="s">
        <v>1814</v>
      </c>
      <c r="H125" s="661" t="s">
        <v>548</v>
      </c>
      <c r="I125" s="661" t="s">
        <v>1354</v>
      </c>
      <c r="J125" s="661" t="s">
        <v>1355</v>
      </c>
      <c r="K125" s="661" t="s">
        <v>1356</v>
      </c>
      <c r="L125" s="662">
        <v>147.31</v>
      </c>
      <c r="M125" s="662">
        <v>1915.0299999999997</v>
      </c>
      <c r="N125" s="661">
        <v>13</v>
      </c>
      <c r="O125" s="744">
        <v>9</v>
      </c>
      <c r="P125" s="662">
        <v>1031.1699999999998</v>
      </c>
      <c r="Q125" s="677">
        <v>0.53846153846153844</v>
      </c>
      <c r="R125" s="661">
        <v>7</v>
      </c>
      <c r="S125" s="677">
        <v>0.53846153846153844</v>
      </c>
      <c r="T125" s="744">
        <v>5</v>
      </c>
      <c r="U125" s="700">
        <v>0.55555555555555558</v>
      </c>
    </row>
    <row r="126" spans="1:21" ht="14.4" customHeight="1" x14ac:dyDescent="0.3">
      <c r="A126" s="660">
        <v>25</v>
      </c>
      <c r="B126" s="661" t="s">
        <v>1578</v>
      </c>
      <c r="C126" s="661" t="s">
        <v>1767</v>
      </c>
      <c r="D126" s="742" t="s">
        <v>2419</v>
      </c>
      <c r="E126" s="743" t="s">
        <v>1780</v>
      </c>
      <c r="F126" s="661" t="s">
        <v>1763</v>
      </c>
      <c r="G126" s="661" t="s">
        <v>1814</v>
      </c>
      <c r="H126" s="661" t="s">
        <v>548</v>
      </c>
      <c r="I126" s="661" t="s">
        <v>1354</v>
      </c>
      <c r="J126" s="661" t="s">
        <v>1355</v>
      </c>
      <c r="K126" s="661" t="s">
        <v>1356</v>
      </c>
      <c r="L126" s="662">
        <v>132.97999999999999</v>
      </c>
      <c r="M126" s="662">
        <v>398.93999999999994</v>
      </c>
      <c r="N126" s="661">
        <v>3</v>
      </c>
      <c r="O126" s="744">
        <v>2.5</v>
      </c>
      <c r="P126" s="662">
        <v>132.97999999999999</v>
      </c>
      <c r="Q126" s="677">
        <v>0.33333333333333337</v>
      </c>
      <c r="R126" s="661">
        <v>1</v>
      </c>
      <c r="S126" s="677">
        <v>0.33333333333333331</v>
      </c>
      <c r="T126" s="744">
        <v>1</v>
      </c>
      <c r="U126" s="700">
        <v>0.4</v>
      </c>
    </row>
    <row r="127" spans="1:21" ht="14.4" customHeight="1" x14ac:dyDescent="0.3">
      <c r="A127" s="660">
        <v>25</v>
      </c>
      <c r="B127" s="661" t="s">
        <v>1578</v>
      </c>
      <c r="C127" s="661" t="s">
        <v>1767</v>
      </c>
      <c r="D127" s="742" t="s">
        <v>2419</v>
      </c>
      <c r="E127" s="743" t="s">
        <v>1780</v>
      </c>
      <c r="F127" s="661" t="s">
        <v>1763</v>
      </c>
      <c r="G127" s="661" t="s">
        <v>1814</v>
      </c>
      <c r="H127" s="661" t="s">
        <v>548</v>
      </c>
      <c r="I127" s="661" t="s">
        <v>1544</v>
      </c>
      <c r="J127" s="661" t="s">
        <v>1545</v>
      </c>
      <c r="K127" s="661" t="s">
        <v>1851</v>
      </c>
      <c r="L127" s="662">
        <v>73.66</v>
      </c>
      <c r="M127" s="662">
        <v>515.61999999999989</v>
      </c>
      <c r="N127" s="661">
        <v>7</v>
      </c>
      <c r="O127" s="744">
        <v>4.5</v>
      </c>
      <c r="P127" s="662">
        <v>368.29999999999995</v>
      </c>
      <c r="Q127" s="677">
        <v>0.7142857142857143</v>
      </c>
      <c r="R127" s="661">
        <v>5</v>
      </c>
      <c r="S127" s="677">
        <v>0.7142857142857143</v>
      </c>
      <c r="T127" s="744">
        <v>3.5</v>
      </c>
      <c r="U127" s="700">
        <v>0.77777777777777779</v>
      </c>
    </row>
    <row r="128" spans="1:21" ht="14.4" customHeight="1" x14ac:dyDescent="0.3">
      <c r="A128" s="660">
        <v>25</v>
      </c>
      <c r="B128" s="661" t="s">
        <v>1578</v>
      </c>
      <c r="C128" s="661" t="s">
        <v>1767</v>
      </c>
      <c r="D128" s="742" t="s">
        <v>2419</v>
      </c>
      <c r="E128" s="743" t="s">
        <v>1780</v>
      </c>
      <c r="F128" s="661" t="s">
        <v>1763</v>
      </c>
      <c r="G128" s="661" t="s">
        <v>1814</v>
      </c>
      <c r="H128" s="661" t="s">
        <v>548</v>
      </c>
      <c r="I128" s="661" t="s">
        <v>1544</v>
      </c>
      <c r="J128" s="661" t="s">
        <v>1545</v>
      </c>
      <c r="K128" s="661" t="s">
        <v>1851</v>
      </c>
      <c r="L128" s="662">
        <v>77.52</v>
      </c>
      <c r="M128" s="662">
        <v>77.52</v>
      </c>
      <c r="N128" s="661">
        <v>1</v>
      </c>
      <c r="O128" s="744">
        <v>0.5</v>
      </c>
      <c r="P128" s="662"/>
      <c r="Q128" s="677">
        <v>0</v>
      </c>
      <c r="R128" s="661"/>
      <c r="S128" s="677">
        <v>0</v>
      </c>
      <c r="T128" s="744"/>
      <c r="U128" s="700">
        <v>0</v>
      </c>
    </row>
    <row r="129" spans="1:21" ht="14.4" customHeight="1" x14ac:dyDescent="0.3">
      <c r="A129" s="660">
        <v>25</v>
      </c>
      <c r="B129" s="661" t="s">
        <v>1578</v>
      </c>
      <c r="C129" s="661" t="s">
        <v>1767</v>
      </c>
      <c r="D129" s="742" t="s">
        <v>2419</v>
      </c>
      <c r="E129" s="743" t="s">
        <v>1780</v>
      </c>
      <c r="F129" s="661" t="s">
        <v>1763</v>
      </c>
      <c r="G129" s="661" t="s">
        <v>1814</v>
      </c>
      <c r="H129" s="661" t="s">
        <v>548</v>
      </c>
      <c r="I129" s="661" t="s">
        <v>1954</v>
      </c>
      <c r="J129" s="661" t="s">
        <v>1355</v>
      </c>
      <c r="K129" s="661" t="s">
        <v>1182</v>
      </c>
      <c r="L129" s="662">
        <v>0</v>
      </c>
      <c r="M129" s="662">
        <v>0</v>
      </c>
      <c r="N129" s="661">
        <v>1</v>
      </c>
      <c r="O129" s="744">
        <v>1</v>
      </c>
      <c r="P129" s="662">
        <v>0</v>
      </c>
      <c r="Q129" s="677"/>
      <c r="R129" s="661">
        <v>1</v>
      </c>
      <c r="S129" s="677">
        <v>1</v>
      </c>
      <c r="T129" s="744">
        <v>1</v>
      </c>
      <c r="U129" s="700">
        <v>1</v>
      </c>
    </row>
    <row r="130" spans="1:21" ht="14.4" customHeight="1" x14ac:dyDescent="0.3">
      <c r="A130" s="660">
        <v>25</v>
      </c>
      <c r="B130" s="661" t="s">
        <v>1578</v>
      </c>
      <c r="C130" s="661" t="s">
        <v>1767</v>
      </c>
      <c r="D130" s="742" t="s">
        <v>2419</v>
      </c>
      <c r="E130" s="743" t="s">
        <v>1780</v>
      </c>
      <c r="F130" s="661" t="s">
        <v>1763</v>
      </c>
      <c r="G130" s="661" t="s">
        <v>1814</v>
      </c>
      <c r="H130" s="661" t="s">
        <v>548</v>
      </c>
      <c r="I130" s="661" t="s">
        <v>1844</v>
      </c>
      <c r="J130" s="661" t="s">
        <v>1355</v>
      </c>
      <c r="K130" s="661" t="s">
        <v>1356</v>
      </c>
      <c r="L130" s="662">
        <v>147.31</v>
      </c>
      <c r="M130" s="662">
        <v>294.62</v>
      </c>
      <c r="N130" s="661">
        <v>2</v>
      </c>
      <c r="O130" s="744">
        <v>1</v>
      </c>
      <c r="P130" s="662"/>
      <c r="Q130" s="677">
        <v>0</v>
      </c>
      <c r="R130" s="661"/>
      <c r="S130" s="677">
        <v>0</v>
      </c>
      <c r="T130" s="744"/>
      <c r="U130" s="700">
        <v>0</v>
      </c>
    </row>
    <row r="131" spans="1:21" ht="14.4" customHeight="1" x14ac:dyDescent="0.3">
      <c r="A131" s="660">
        <v>25</v>
      </c>
      <c r="B131" s="661" t="s">
        <v>1578</v>
      </c>
      <c r="C131" s="661" t="s">
        <v>1767</v>
      </c>
      <c r="D131" s="742" t="s">
        <v>2419</v>
      </c>
      <c r="E131" s="743" t="s">
        <v>1780</v>
      </c>
      <c r="F131" s="661" t="s">
        <v>1763</v>
      </c>
      <c r="G131" s="661" t="s">
        <v>1955</v>
      </c>
      <c r="H131" s="661" t="s">
        <v>548</v>
      </c>
      <c r="I131" s="661" t="s">
        <v>1956</v>
      </c>
      <c r="J131" s="661" t="s">
        <v>1957</v>
      </c>
      <c r="K131" s="661" t="s">
        <v>1958</v>
      </c>
      <c r="L131" s="662">
        <v>49.37</v>
      </c>
      <c r="M131" s="662">
        <v>148.10999999999999</v>
      </c>
      <c r="N131" s="661">
        <v>3</v>
      </c>
      <c r="O131" s="744">
        <v>2</v>
      </c>
      <c r="P131" s="662">
        <v>98.74</v>
      </c>
      <c r="Q131" s="677">
        <v>0.66666666666666674</v>
      </c>
      <c r="R131" s="661">
        <v>2</v>
      </c>
      <c r="S131" s="677">
        <v>0.66666666666666663</v>
      </c>
      <c r="T131" s="744">
        <v>1.5</v>
      </c>
      <c r="U131" s="700">
        <v>0.75</v>
      </c>
    </row>
    <row r="132" spans="1:21" ht="14.4" customHeight="1" x14ac:dyDescent="0.3">
      <c r="A132" s="660">
        <v>25</v>
      </c>
      <c r="B132" s="661" t="s">
        <v>1578</v>
      </c>
      <c r="C132" s="661" t="s">
        <v>1767</v>
      </c>
      <c r="D132" s="742" t="s">
        <v>2419</v>
      </c>
      <c r="E132" s="743" t="s">
        <v>1780</v>
      </c>
      <c r="F132" s="661" t="s">
        <v>1763</v>
      </c>
      <c r="G132" s="661" t="s">
        <v>1825</v>
      </c>
      <c r="H132" s="661" t="s">
        <v>548</v>
      </c>
      <c r="I132" s="661" t="s">
        <v>1959</v>
      </c>
      <c r="J132" s="661" t="s">
        <v>916</v>
      </c>
      <c r="K132" s="661" t="s">
        <v>1960</v>
      </c>
      <c r="L132" s="662">
        <v>174.86</v>
      </c>
      <c r="M132" s="662">
        <v>174.86</v>
      </c>
      <c r="N132" s="661">
        <v>1</v>
      </c>
      <c r="O132" s="744">
        <v>1</v>
      </c>
      <c r="P132" s="662">
        <v>174.86</v>
      </c>
      <c r="Q132" s="677">
        <v>1</v>
      </c>
      <c r="R132" s="661">
        <v>1</v>
      </c>
      <c r="S132" s="677">
        <v>1</v>
      </c>
      <c r="T132" s="744">
        <v>1</v>
      </c>
      <c r="U132" s="700">
        <v>1</v>
      </c>
    </row>
    <row r="133" spans="1:21" ht="14.4" customHeight="1" x14ac:dyDescent="0.3">
      <c r="A133" s="660">
        <v>25</v>
      </c>
      <c r="B133" s="661" t="s">
        <v>1578</v>
      </c>
      <c r="C133" s="661" t="s">
        <v>1767</v>
      </c>
      <c r="D133" s="742" t="s">
        <v>2419</v>
      </c>
      <c r="E133" s="743" t="s">
        <v>1780</v>
      </c>
      <c r="F133" s="661" t="s">
        <v>1763</v>
      </c>
      <c r="G133" s="661" t="s">
        <v>1961</v>
      </c>
      <c r="H133" s="661" t="s">
        <v>548</v>
      </c>
      <c r="I133" s="661" t="s">
        <v>1962</v>
      </c>
      <c r="J133" s="661" t="s">
        <v>1963</v>
      </c>
      <c r="K133" s="661" t="s">
        <v>1964</v>
      </c>
      <c r="L133" s="662">
        <v>816.97</v>
      </c>
      <c r="M133" s="662">
        <v>816.97</v>
      </c>
      <c r="N133" s="661">
        <v>1</v>
      </c>
      <c r="O133" s="744">
        <v>1</v>
      </c>
      <c r="P133" s="662"/>
      <c r="Q133" s="677">
        <v>0</v>
      </c>
      <c r="R133" s="661"/>
      <c r="S133" s="677">
        <v>0</v>
      </c>
      <c r="T133" s="744"/>
      <c r="U133" s="700">
        <v>0</v>
      </c>
    </row>
    <row r="134" spans="1:21" ht="14.4" customHeight="1" x14ac:dyDescent="0.3">
      <c r="A134" s="660">
        <v>25</v>
      </c>
      <c r="B134" s="661" t="s">
        <v>1578</v>
      </c>
      <c r="C134" s="661" t="s">
        <v>1767</v>
      </c>
      <c r="D134" s="742" t="s">
        <v>2419</v>
      </c>
      <c r="E134" s="743" t="s">
        <v>1780</v>
      </c>
      <c r="F134" s="661" t="s">
        <v>1763</v>
      </c>
      <c r="G134" s="661" t="s">
        <v>1965</v>
      </c>
      <c r="H134" s="661" t="s">
        <v>548</v>
      </c>
      <c r="I134" s="661" t="s">
        <v>1966</v>
      </c>
      <c r="J134" s="661" t="s">
        <v>1967</v>
      </c>
      <c r="K134" s="661" t="s">
        <v>1912</v>
      </c>
      <c r="L134" s="662">
        <v>111.07</v>
      </c>
      <c r="M134" s="662">
        <v>111.07</v>
      </c>
      <c r="N134" s="661">
        <v>1</v>
      </c>
      <c r="O134" s="744">
        <v>0.5</v>
      </c>
      <c r="P134" s="662">
        <v>111.07</v>
      </c>
      <c r="Q134" s="677">
        <v>1</v>
      </c>
      <c r="R134" s="661">
        <v>1</v>
      </c>
      <c r="S134" s="677">
        <v>1</v>
      </c>
      <c r="T134" s="744">
        <v>0.5</v>
      </c>
      <c r="U134" s="700">
        <v>1</v>
      </c>
    </row>
    <row r="135" spans="1:21" ht="14.4" customHeight="1" x14ac:dyDescent="0.3">
      <c r="A135" s="660">
        <v>25</v>
      </c>
      <c r="B135" s="661" t="s">
        <v>1578</v>
      </c>
      <c r="C135" s="661" t="s">
        <v>1767</v>
      </c>
      <c r="D135" s="742" t="s">
        <v>2419</v>
      </c>
      <c r="E135" s="743" t="s">
        <v>1780</v>
      </c>
      <c r="F135" s="661" t="s">
        <v>1763</v>
      </c>
      <c r="G135" s="661" t="s">
        <v>1968</v>
      </c>
      <c r="H135" s="661" t="s">
        <v>548</v>
      </c>
      <c r="I135" s="661" t="s">
        <v>1969</v>
      </c>
      <c r="J135" s="661" t="s">
        <v>1970</v>
      </c>
      <c r="K135" s="661" t="s">
        <v>1971</v>
      </c>
      <c r="L135" s="662">
        <v>0</v>
      </c>
      <c r="M135" s="662">
        <v>0</v>
      </c>
      <c r="N135" s="661">
        <v>2</v>
      </c>
      <c r="O135" s="744">
        <v>1</v>
      </c>
      <c r="P135" s="662">
        <v>0</v>
      </c>
      <c r="Q135" s="677"/>
      <c r="R135" s="661">
        <v>2</v>
      </c>
      <c r="S135" s="677">
        <v>1</v>
      </c>
      <c r="T135" s="744">
        <v>1</v>
      </c>
      <c r="U135" s="700">
        <v>1</v>
      </c>
    </row>
    <row r="136" spans="1:21" ht="14.4" customHeight="1" x14ac:dyDescent="0.3">
      <c r="A136" s="660">
        <v>25</v>
      </c>
      <c r="B136" s="661" t="s">
        <v>1578</v>
      </c>
      <c r="C136" s="661" t="s">
        <v>1767</v>
      </c>
      <c r="D136" s="742" t="s">
        <v>2419</v>
      </c>
      <c r="E136" s="743" t="s">
        <v>1780</v>
      </c>
      <c r="F136" s="661" t="s">
        <v>1763</v>
      </c>
      <c r="G136" s="661" t="s">
        <v>1972</v>
      </c>
      <c r="H136" s="661" t="s">
        <v>1127</v>
      </c>
      <c r="I136" s="661" t="s">
        <v>1973</v>
      </c>
      <c r="J136" s="661" t="s">
        <v>1974</v>
      </c>
      <c r="K136" s="661" t="s">
        <v>1975</v>
      </c>
      <c r="L136" s="662">
        <v>340.97</v>
      </c>
      <c r="M136" s="662">
        <v>340.97</v>
      </c>
      <c r="N136" s="661">
        <v>1</v>
      </c>
      <c r="O136" s="744">
        <v>1</v>
      </c>
      <c r="P136" s="662"/>
      <c r="Q136" s="677">
        <v>0</v>
      </c>
      <c r="R136" s="661"/>
      <c r="S136" s="677">
        <v>0</v>
      </c>
      <c r="T136" s="744"/>
      <c r="U136" s="700">
        <v>0</v>
      </c>
    </row>
    <row r="137" spans="1:21" ht="14.4" customHeight="1" x14ac:dyDescent="0.3">
      <c r="A137" s="660">
        <v>25</v>
      </c>
      <c r="B137" s="661" t="s">
        <v>1578</v>
      </c>
      <c r="C137" s="661" t="s">
        <v>1767</v>
      </c>
      <c r="D137" s="742" t="s">
        <v>2419</v>
      </c>
      <c r="E137" s="743" t="s">
        <v>1780</v>
      </c>
      <c r="F137" s="661" t="s">
        <v>1763</v>
      </c>
      <c r="G137" s="661" t="s">
        <v>1976</v>
      </c>
      <c r="H137" s="661" t="s">
        <v>548</v>
      </c>
      <c r="I137" s="661" t="s">
        <v>1977</v>
      </c>
      <c r="J137" s="661" t="s">
        <v>1978</v>
      </c>
      <c r="K137" s="661" t="s">
        <v>1979</v>
      </c>
      <c r="L137" s="662">
        <v>90.95</v>
      </c>
      <c r="M137" s="662">
        <v>181.9</v>
      </c>
      <c r="N137" s="661">
        <v>2</v>
      </c>
      <c r="O137" s="744">
        <v>1</v>
      </c>
      <c r="P137" s="662">
        <v>181.9</v>
      </c>
      <c r="Q137" s="677">
        <v>1</v>
      </c>
      <c r="R137" s="661">
        <v>2</v>
      </c>
      <c r="S137" s="677">
        <v>1</v>
      </c>
      <c r="T137" s="744">
        <v>1</v>
      </c>
      <c r="U137" s="700">
        <v>1</v>
      </c>
    </row>
    <row r="138" spans="1:21" ht="14.4" customHeight="1" x14ac:dyDescent="0.3">
      <c r="A138" s="660">
        <v>25</v>
      </c>
      <c r="B138" s="661" t="s">
        <v>1578</v>
      </c>
      <c r="C138" s="661" t="s">
        <v>1767</v>
      </c>
      <c r="D138" s="742" t="s">
        <v>2419</v>
      </c>
      <c r="E138" s="743" t="s">
        <v>1780</v>
      </c>
      <c r="F138" s="661" t="s">
        <v>1763</v>
      </c>
      <c r="G138" s="661" t="s">
        <v>1980</v>
      </c>
      <c r="H138" s="661" t="s">
        <v>548</v>
      </c>
      <c r="I138" s="661" t="s">
        <v>747</v>
      </c>
      <c r="J138" s="661" t="s">
        <v>1981</v>
      </c>
      <c r="K138" s="661" t="s">
        <v>1982</v>
      </c>
      <c r="L138" s="662">
        <v>38.56</v>
      </c>
      <c r="M138" s="662">
        <v>38.56</v>
      </c>
      <c r="N138" s="661">
        <v>1</v>
      </c>
      <c r="O138" s="744">
        <v>0.5</v>
      </c>
      <c r="P138" s="662"/>
      <c r="Q138" s="677">
        <v>0</v>
      </c>
      <c r="R138" s="661"/>
      <c r="S138" s="677">
        <v>0</v>
      </c>
      <c r="T138" s="744"/>
      <c r="U138" s="700">
        <v>0</v>
      </c>
    </row>
    <row r="139" spans="1:21" ht="14.4" customHeight="1" x14ac:dyDescent="0.3">
      <c r="A139" s="660">
        <v>25</v>
      </c>
      <c r="B139" s="661" t="s">
        <v>1578</v>
      </c>
      <c r="C139" s="661" t="s">
        <v>1767</v>
      </c>
      <c r="D139" s="742" t="s">
        <v>2419</v>
      </c>
      <c r="E139" s="743" t="s">
        <v>1780</v>
      </c>
      <c r="F139" s="661" t="s">
        <v>1763</v>
      </c>
      <c r="G139" s="661" t="s">
        <v>1819</v>
      </c>
      <c r="H139" s="661" t="s">
        <v>548</v>
      </c>
      <c r="I139" s="661" t="s">
        <v>1331</v>
      </c>
      <c r="J139" s="661" t="s">
        <v>1332</v>
      </c>
      <c r="K139" s="661" t="s">
        <v>1820</v>
      </c>
      <c r="L139" s="662">
        <v>30.17</v>
      </c>
      <c r="M139" s="662">
        <v>60.34</v>
      </c>
      <c r="N139" s="661">
        <v>2</v>
      </c>
      <c r="O139" s="744">
        <v>2</v>
      </c>
      <c r="P139" s="662"/>
      <c r="Q139" s="677">
        <v>0</v>
      </c>
      <c r="R139" s="661"/>
      <c r="S139" s="677">
        <v>0</v>
      </c>
      <c r="T139" s="744"/>
      <c r="U139" s="700">
        <v>0</v>
      </c>
    </row>
    <row r="140" spans="1:21" ht="14.4" customHeight="1" x14ac:dyDescent="0.3">
      <c r="A140" s="660">
        <v>25</v>
      </c>
      <c r="B140" s="661" t="s">
        <v>1578</v>
      </c>
      <c r="C140" s="661" t="s">
        <v>1767</v>
      </c>
      <c r="D140" s="742" t="s">
        <v>2419</v>
      </c>
      <c r="E140" s="743" t="s">
        <v>1780</v>
      </c>
      <c r="F140" s="661" t="s">
        <v>1763</v>
      </c>
      <c r="G140" s="661" t="s">
        <v>1821</v>
      </c>
      <c r="H140" s="661" t="s">
        <v>1127</v>
      </c>
      <c r="I140" s="661" t="s">
        <v>1845</v>
      </c>
      <c r="J140" s="661" t="s">
        <v>1044</v>
      </c>
      <c r="K140" s="661" t="s">
        <v>1846</v>
      </c>
      <c r="L140" s="662">
        <v>24.22</v>
      </c>
      <c r="M140" s="662">
        <v>702.38000000000022</v>
      </c>
      <c r="N140" s="661">
        <v>29</v>
      </c>
      <c r="O140" s="744">
        <v>21.5</v>
      </c>
      <c r="P140" s="662">
        <v>193.76</v>
      </c>
      <c r="Q140" s="677">
        <v>0.27586206896551713</v>
      </c>
      <c r="R140" s="661">
        <v>8</v>
      </c>
      <c r="S140" s="677">
        <v>0.27586206896551724</v>
      </c>
      <c r="T140" s="744">
        <v>4.5</v>
      </c>
      <c r="U140" s="700">
        <v>0.20930232558139536</v>
      </c>
    </row>
    <row r="141" spans="1:21" ht="14.4" customHeight="1" x14ac:dyDescent="0.3">
      <c r="A141" s="660">
        <v>25</v>
      </c>
      <c r="B141" s="661" t="s">
        <v>1578</v>
      </c>
      <c r="C141" s="661" t="s">
        <v>1767</v>
      </c>
      <c r="D141" s="742" t="s">
        <v>2419</v>
      </c>
      <c r="E141" s="743" t="s">
        <v>1780</v>
      </c>
      <c r="F141" s="661" t="s">
        <v>1763</v>
      </c>
      <c r="G141" s="661" t="s">
        <v>1821</v>
      </c>
      <c r="H141" s="661" t="s">
        <v>1127</v>
      </c>
      <c r="I141" s="661" t="s">
        <v>1845</v>
      </c>
      <c r="J141" s="661" t="s">
        <v>1044</v>
      </c>
      <c r="K141" s="661" t="s">
        <v>1846</v>
      </c>
      <c r="L141" s="662">
        <v>18.260000000000002</v>
      </c>
      <c r="M141" s="662">
        <v>18.260000000000002</v>
      </c>
      <c r="N141" s="661">
        <v>1</v>
      </c>
      <c r="O141" s="744">
        <v>0.5</v>
      </c>
      <c r="P141" s="662">
        <v>18.260000000000002</v>
      </c>
      <c r="Q141" s="677">
        <v>1</v>
      </c>
      <c r="R141" s="661">
        <v>1</v>
      </c>
      <c r="S141" s="677">
        <v>1</v>
      </c>
      <c r="T141" s="744">
        <v>0.5</v>
      </c>
      <c r="U141" s="700">
        <v>1</v>
      </c>
    </row>
    <row r="142" spans="1:21" ht="14.4" customHeight="1" x14ac:dyDescent="0.3">
      <c r="A142" s="660">
        <v>25</v>
      </c>
      <c r="B142" s="661" t="s">
        <v>1578</v>
      </c>
      <c r="C142" s="661" t="s">
        <v>1767</v>
      </c>
      <c r="D142" s="742" t="s">
        <v>2419</v>
      </c>
      <c r="E142" s="743" t="s">
        <v>1780</v>
      </c>
      <c r="F142" s="661" t="s">
        <v>1763</v>
      </c>
      <c r="G142" s="661" t="s">
        <v>1821</v>
      </c>
      <c r="H142" s="661" t="s">
        <v>548</v>
      </c>
      <c r="I142" s="661" t="s">
        <v>1828</v>
      </c>
      <c r="J142" s="661" t="s">
        <v>1044</v>
      </c>
      <c r="K142" s="661" t="s">
        <v>1829</v>
      </c>
      <c r="L142" s="662">
        <v>24.22</v>
      </c>
      <c r="M142" s="662">
        <v>48.44</v>
      </c>
      <c r="N142" s="661">
        <v>2</v>
      </c>
      <c r="O142" s="744">
        <v>0.5</v>
      </c>
      <c r="P142" s="662">
        <v>48.44</v>
      </c>
      <c r="Q142" s="677">
        <v>1</v>
      </c>
      <c r="R142" s="661">
        <v>2</v>
      </c>
      <c r="S142" s="677">
        <v>1</v>
      </c>
      <c r="T142" s="744">
        <v>0.5</v>
      </c>
      <c r="U142" s="700">
        <v>1</v>
      </c>
    </row>
    <row r="143" spans="1:21" ht="14.4" customHeight="1" x14ac:dyDescent="0.3">
      <c r="A143" s="660">
        <v>25</v>
      </c>
      <c r="B143" s="661" t="s">
        <v>1578</v>
      </c>
      <c r="C143" s="661" t="s">
        <v>1767</v>
      </c>
      <c r="D143" s="742" t="s">
        <v>2419</v>
      </c>
      <c r="E143" s="743" t="s">
        <v>1780</v>
      </c>
      <c r="F143" s="661" t="s">
        <v>1763</v>
      </c>
      <c r="G143" s="661" t="s">
        <v>1821</v>
      </c>
      <c r="H143" s="661" t="s">
        <v>1127</v>
      </c>
      <c r="I143" s="661" t="s">
        <v>1983</v>
      </c>
      <c r="J143" s="661" t="s">
        <v>1044</v>
      </c>
      <c r="K143" s="661" t="s">
        <v>1979</v>
      </c>
      <c r="L143" s="662">
        <v>0</v>
      </c>
      <c r="M143" s="662">
        <v>0</v>
      </c>
      <c r="N143" s="661">
        <v>2</v>
      </c>
      <c r="O143" s="744">
        <v>2</v>
      </c>
      <c r="P143" s="662">
        <v>0</v>
      </c>
      <c r="Q143" s="677"/>
      <c r="R143" s="661">
        <v>1</v>
      </c>
      <c r="S143" s="677">
        <v>0.5</v>
      </c>
      <c r="T143" s="744">
        <v>1</v>
      </c>
      <c r="U143" s="700">
        <v>0.5</v>
      </c>
    </row>
    <row r="144" spans="1:21" ht="14.4" customHeight="1" x14ac:dyDescent="0.3">
      <c r="A144" s="660">
        <v>25</v>
      </c>
      <c r="B144" s="661" t="s">
        <v>1578</v>
      </c>
      <c r="C144" s="661" t="s">
        <v>1767</v>
      </c>
      <c r="D144" s="742" t="s">
        <v>2419</v>
      </c>
      <c r="E144" s="743" t="s">
        <v>1780</v>
      </c>
      <c r="F144" s="661" t="s">
        <v>1763</v>
      </c>
      <c r="G144" s="661" t="s">
        <v>1984</v>
      </c>
      <c r="H144" s="661" t="s">
        <v>1127</v>
      </c>
      <c r="I144" s="661" t="s">
        <v>1985</v>
      </c>
      <c r="J144" s="661" t="s">
        <v>1986</v>
      </c>
      <c r="K144" s="661" t="s">
        <v>796</v>
      </c>
      <c r="L144" s="662">
        <v>132</v>
      </c>
      <c r="M144" s="662">
        <v>264</v>
      </c>
      <c r="N144" s="661">
        <v>2</v>
      </c>
      <c r="O144" s="744">
        <v>1</v>
      </c>
      <c r="P144" s="662"/>
      <c r="Q144" s="677">
        <v>0</v>
      </c>
      <c r="R144" s="661"/>
      <c r="S144" s="677">
        <v>0</v>
      </c>
      <c r="T144" s="744"/>
      <c r="U144" s="700">
        <v>0</v>
      </c>
    </row>
    <row r="145" spans="1:21" ht="14.4" customHeight="1" x14ac:dyDescent="0.3">
      <c r="A145" s="660">
        <v>25</v>
      </c>
      <c r="B145" s="661" t="s">
        <v>1578</v>
      </c>
      <c r="C145" s="661" t="s">
        <v>1767</v>
      </c>
      <c r="D145" s="742" t="s">
        <v>2419</v>
      </c>
      <c r="E145" s="743" t="s">
        <v>1780</v>
      </c>
      <c r="F145" s="661" t="s">
        <v>1763</v>
      </c>
      <c r="G145" s="661" t="s">
        <v>1987</v>
      </c>
      <c r="H145" s="661" t="s">
        <v>1127</v>
      </c>
      <c r="I145" s="661" t="s">
        <v>1988</v>
      </c>
      <c r="J145" s="661" t="s">
        <v>1989</v>
      </c>
      <c r="K145" s="661" t="s">
        <v>1990</v>
      </c>
      <c r="L145" s="662">
        <v>614.29999999999995</v>
      </c>
      <c r="M145" s="662">
        <v>614.29999999999995</v>
      </c>
      <c r="N145" s="661">
        <v>1</v>
      </c>
      <c r="O145" s="744">
        <v>0.5</v>
      </c>
      <c r="P145" s="662"/>
      <c r="Q145" s="677">
        <v>0</v>
      </c>
      <c r="R145" s="661"/>
      <c r="S145" s="677">
        <v>0</v>
      </c>
      <c r="T145" s="744"/>
      <c r="U145" s="700">
        <v>0</v>
      </c>
    </row>
    <row r="146" spans="1:21" ht="14.4" customHeight="1" x14ac:dyDescent="0.3">
      <c r="A146" s="660">
        <v>25</v>
      </c>
      <c r="B146" s="661" t="s">
        <v>1578</v>
      </c>
      <c r="C146" s="661" t="s">
        <v>1767</v>
      </c>
      <c r="D146" s="742" t="s">
        <v>2419</v>
      </c>
      <c r="E146" s="743" t="s">
        <v>1780</v>
      </c>
      <c r="F146" s="661" t="s">
        <v>1763</v>
      </c>
      <c r="G146" s="661" t="s">
        <v>1991</v>
      </c>
      <c r="H146" s="661" t="s">
        <v>548</v>
      </c>
      <c r="I146" s="661" t="s">
        <v>1992</v>
      </c>
      <c r="J146" s="661" t="s">
        <v>721</v>
      </c>
      <c r="K146" s="661" t="s">
        <v>1993</v>
      </c>
      <c r="L146" s="662">
        <v>0</v>
      </c>
      <c r="M146" s="662">
        <v>0</v>
      </c>
      <c r="N146" s="661">
        <v>1</v>
      </c>
      <c r="O146" s="744">
        <v>1</v>
      </c>
      <c r="P146" s="662">
        <v>0</v>
      </c>
      <c r="Q146" s="677"/>
      <c r="R146" s="661">
        <v>1</v>
      </c>
      <c r="S146" s="677">
        <v>1</v>
      </c>
      <c r="T146" s="744">
        <v>1</v>
      </c>
      <c r="U146" s="700">
        <v>1</v>
      </c>
    </row>
    <row r="147" spans="1:21" ht="14.4" customHeight="1" x14ac:dyDescent="0.3">
      <c r="A147" s="660">
        <v>25</v>
      </c>
      <c r="B147" s="661" t="s">
        <v>1578</v>
      </c>
      <c r="C147" s="661" t="s">
        <v>1767</v>
      </c>
      <c r="D147" s="742" t="s">
        <v>2419</v>
      </c>
      <c r="E147" s="743" t="s">
        <v>1780</v>
      </c>
      <c r="F147" s="661" t="s">
        <v>1763</v>
      </c>
      <c r="G147" s="661" t="s">
        <v>1994</v>
      </c>
      <c r="H147" s="661" t="s">
        <v>548</v>
      </c>
      <c r="I147" s="661" t="s">
        <v>1995</v>
      </c>
      <c r="J147" s="661" t="s">
        <v>1996</v>
      </c>
      <c r="K147" s="661" t="s">
        <v>1997</v>
      </c>
      <c r="L147" s="662">
        <v>316.36</v>
      </c>
      <c r="M147" s="662">
        <v>316.36</v>
      </c>
      <c r="N147" s="661">
        <v>1</v>
      </c>
      <c r="O147" s="744">
        <v>1</v>
      </c>
      <c r="P147" s="662"/>
      <c r="Q147" s="677">
        <v>0</v>
      </c>
      <c r="R147" s="661"/>
      <c r="S147" s="677">
        <v>0</v>
      </c>
      <c r="T147" s="744"/>
      <c r="U147" s="700">
        <v>0</v>
      </c>
    </row>
    <row r="148" spans="1:21" ht="14.4" customHeight="1" x14ac:dyDescent="0.3">
      <c r="A148" s="660">
        <v>25</v>
      </c>
      <c r="B148" s="661" t="s">
        <v>1578</v>
      </c>
      <c r="C148" s="661" t="s">
        <v>1767</v>
      </c>
      <c r="D148" s="742" t="s">
        <v>2419</v>
      </c>
      <c r="E148" s="743" t="s">
        <v>1780</v>
      </c>
      <c r="F148" s="661" t="s">
        <v>1763</v>
      </c>
      <c r="G148" s="661" t="s">
        <v>1998</v>
      </c>
      <c r="H148" s="661" t="s">
        <v>1127</v>
      </c>
      <c r="I148" s="661" t="s">
        <v>1999</v>
      </c>
      <c r="J148" s="661" t="s">
        <v>2000</v>
      </c>
      <c r="K148" s="661" t="s">
        <v>2001</v>
      </c>
      <c r="L148" s="662">
        <v>246.39</v>
      </c>
      <c r="M148" s="662">
        <v>1231.9499999999998</v>
      </c>
      <c r="N148" s="661">
        <v>5</v>
      </c>
      <c r="O148" s="744">
        <v>1.5</v>
      </c>
      <c r="P148" s="662"/>
      <c r="Q148" s="677">
        <v>0</v>
      </c>
      <c r="R148" s="661"/>
      <c r="S148" s="677">
        <v>0</v>
      </c>
      <c r="T148" s="744"/>
      <c r="U148" s="700">
        <v>0</v>
      </c>
    </row>
    <row r="149" spans="1:21" ht="14.4" customHeight="1" x14ac:dyDescent="0.3">
      <c r="A149" s="660">
        <v>25</v>
      </c>
      <c r="B149" s="661" t="s">
        <v>1578</v>
      </c>
      <c r="C149" s="661" t="s">
        <v>1767</v>
      </c>
      <c r="D149" s="742" t="s">
        <v>2419</v>
      </c>
      <c r="E149" s="743" t="s">
        <v>1780</v>
      </c>
      <c r="F149" s="661" t="s">
        <v>1763</v>
      </c>
      <c r="G149" s="661" t="s">
        <v>2002</v>
      </c>
      <c r="H149" s="661" t="s">
        <v>548</v>
      </c>
      <c r="I149" s="661" t="s">
        <v>1339</v>
      </c>
      <c r="J149" s="661" t="s">
        <v>1340</v>
      </c>
      <c r="K149" s="661" t="s">
        <v>2003</v>
      </c>
      <c r="L149" s="662">
        <v>186.27</v>
      </c>
      <c r="M149" s="662">
        <v>186.27</v>
      </c>
      <c r="N149" s="661">
        <v>1</v>
      </c>
      <c r="O149" s="744">
        <v>1</v>
      </c>
      <c r="P149" s="662"/>
      <c r="Q149" s="677">
        <v>0</v>
      </c>
      <c r="R149" s="661"/>
      <c r="S149" s="677">
        <v>0</v>
      </c>
      <c r="T149" s="744"/>
      <c r="U149" s="700">
        <v>0</v>
      </c>
    </row>
    <row r="150" spans="1:21" ht="14.4" customHeight="1" x14ac:dyDescent="0.3">
      <c r="A150" s="660">
        <v>25</v>
      </c>
      <c r="B150" s="661" t="s">
        <v>1578</v>
      </c>
      <c r="C150" s="661" t="s">
        <v>1767</v>
      </c>
      <c r="D150" s="742" t="s">
        <v>2419</v>
      </c>
      <c r="E150" s="743" t="s">
        <v>1780</v>
      </c>
      <c r="F150" s="661" t="s">
        <v>1763</v>
      </c>
      <c r="G150" s="661" t="s">
        <v>2004</v>
      </c>
      <c r="H150" s="661" t="s">
        <v>548</v>
      </c>
      <c r="I150" s="661" t="s">
        <v>2005</v>
      </c>
      <c r="J150" s="661" t="s">
        <v>2006</v>
      </c>
      <c r="K150" s="661" t="s">
        <v>876</v>
      </c>
      <c r="L150" s="662">
        <v>136.93</v>
      </c>
      <c r="M150" s="662">
        <v>136.93</v>
      </c>
      <c r="N150" s="661">
        <v>1</v>
      </c>
      <c r="O150" s="744">
        <v>0.5</v>
      </c>
      <c r="P150" s="662"/>
      <c r="Q150" s="677">
        <v>0</v>
      </c>
      <c r="R150" s="661"/>
      <c r="S150" s="677">
        <v>0</v>
      </c>
      <c r="T150" s="744"/>
      <c r="U150" s="700">
        <v>0</v>
      </c>
    </row>
    <row r="151" spans="1:21" ht="14.4" customHeight="1" x14ac:dyDescent="0.3">
      <c r="A151" s="660">
        <v>25</v>
      </c>
      <c r="B151" s="661" t="s">
        <v>1578</v>
      </c>
      <c r="C151" s="661" t="s">
        <v>1767</v>
      </c>
      <c r="D151" s="742" t="s">
        <v>2419</v>
      </c>
      <c r="E151" s="743" t="s">
        <v>1780</v>
      </c>
      <c r="F151" s="661" t="s">
        <v>1763</v>
      </c>
      <c r="G151" s="661" t="s">
        <v>2007</v>
      </c>
      <c r="H151" s="661" t="s">
        <v>548</v>
      </c>
      <c r="I151" s="661" t="s">
        <v>2008</v>
      </c>
      <c r="J151" s="661" t="s">
        <v>2009</v>
      </c>
      <c r="K151" s="661" t="s">
        <v>2010</v>
      </c>
      <c r="L151" s="662">
        <v>0</v>
      </c>
      <c r="M151" s="662">
        <v>0</v>
      </c>
      <c r="N151" s="661">
        <v>3</v>
      </c>
      <c r="O151" s="744">
        <v>2</v>
      </c>
      <c r="P151" s="662">
        <v>0</v>
      </c>
      <c r="Q151" s="677"/>
      <c r="R151" s="661">
        <v>1</v>
      </c>
      <c r="S151" s="677">
        <v>0.33333333333333331</v>
      </c>
      <c r="T151" s="744">
        <v>1</v>
      </c>
      <c r="U151" s="700">
        <v>0.5</v>
      </c>
    </row>
    <row r="152" spans="1:21" ht="14.4" customHeight="1" x14ac:dyDescent="0.3">
      <c r="A152" s="660">
        <v>25</v>
      </c>
      <c r="B152" s="661" t="s">
        <v>1578</v>
      </c>
      <c r="C152" s="661" t="s">
        <v>1767</v>
      </c>
      <c r="D152" s="742" t="s">
        <v>2419</v>
      </c>
      <c r="E152" s="743" t="s">
        <v>1780</v>
      </c>
      <c r="F152" s="661" t="s">
        <v>1763</v>
      </c>
      <c r="G152" s="661" t="s">
        <v>2007</v>
      </c>
      <c r="H152" s="661" t="s">
        <v>548</v>
      </c>
      <c r="I152" s="661" t="s">
        <v>2011</v>
      </c>
      <c r="J152" s="661" t="s">
        <v>2009</v>
      </c>
      <c r="K152" s="661" t="s">
        <v>2012</v>
      </c>
      <c r="L152" s="662">
        <v>0</v>
      </c>
      <c r="M152" s="662">
        <v>0</v>
      </c>
      <c r="N152" s="661">
        <v>2</v>
      </c>
      <c r="O152" s="744">
        <v>1</v>
      </c>
      <c r="P152" s="662"/>
      <c r="Q152" s="677"/>
      <c r="R152" s="661"/>
      <c r="S152" s="677">
        <v>0</v>
      </c>
      <c r="T152" s="744"/>
      <c r="U152" s="700">
        <v>0</v>
      </c>
    </row>
    <row r="153" spans="1:21" ht="14.4" customHeight="1" x14ac:dyDescent="0.3">
      <c r="A153" s="660">
        <v>25</v>
      </c>
      <c r="B153" s="661" t="s">
        <v>1578</v>
      </c>
      <c r="C153" s="661" t="s">
        <v>1767</v>
      </c>
      <c r="D153" s="742" t="s">
        <v>2419</v>
      </c>
      <c r="E153" s="743" t="s">
        <v>1780</v>
      </c>
      <c r="F153" s="661" t="s">
        <v>1764</v>
      </c>
      <c r="G153" s="661" t="s">
        <v>1913</v>
      </c>
      <c r="H153" s="661" t="s">
        <v>548</v>
      </c>
      <c r="I153" s="661" t="s">
        <v>2013</v>
      </c>
      <c r="J153" s="661" t="s">
        <v>1915</v>
      </c>
      <c r="K153" s="661"/>
      <c r="L153" s="662">
        <v>0</v>
      </c>
      <c r="M153" s="662">
        <v>0</v>
      </c>
      <c r="N153" s="661">
        <v>4</v>
      </c>
      <c r="O153" s="744">
        <v>4</v>
      </c>
      <c r="P153" s="662">
        <v>0</v>
      </c>
      <c r="Q153" s="677"/>
      <c r="R153" s="661">
        <v>2</v>
      </c>
      <c r="S153" s="677">
        <v>0.5</v>
      </c>
      <c r="T153" s="744">
        <v>2</v>
      </c>
      <c r="U153" s="700">
        <v>0.5</v>
      </c>
    </row>
    <row r="154" spans="1:21" ht="14.4" customHeight="1" x14ac:dyDescent="0.3">
      <c r="A154" s="660">
        <v>25</v>
      </c>
      <c r="B154" s="661" t="s">
        <v>1578</v>
      </c>
      <c r="C154" s="661" t="s">
        <v>1767</v>
      </c>
      <c r="D154" s="742" t="s">
        <v>2419</v>
      </c>
      <c r="E154" s="743" t="s">
        <v>1782</v>
      </c>
      <c r="F154" s="661" t="s">
        <v>1763</v>
      </c>
      <c r="G154" s="661" t="s">
        <v>1810</v>
      </c>
      <c r="H154" s="661" t="s">
        <v>1127</v>
      </c>
      <c r="I154" s="661" t="s">
        <v>1389</v>
      </c>
      <c r="J154" s="661" t="s">
        <v>1284</v>
      </c>
      <c r="K154" s="661" t="s">
        <v>1691</v>
      </c>
      <c r="L154" s="662">
        <v>150.04</v>
      </c>
      <c r="M154" s="662">
        <v>150.04</v>
      </c>
      <c r="N154" s="661">
        <v>1</v>
      </c>
      <c r="O154" s="744">
        <v>1</v>
      </c>
      <c r="P154" s="662">
        <v>150.04</v>
      </c>
      <c r="Q154" s="677">
        <v>1</v>
      </c>
      <c r="R154" s="661">
        <v>1</v>
      </c>
      <c r="S154" s="677">
        <v>1</v>
      </c>
      <c r="T154" s="744">
        <v>1</v>
      </c>
      <c r="U154" s="700">
        <v>1</v>
      </c>
    </row>
    <row r="155" spans="1:21" ht="14.4" customHeight="1" x14ac:dyDescent="0.3">
      <c r="A155" s="660">
        <v>25</v>
      </c>
      <c r="B155" s="661" t="s">
        <v>1578</v>
      </c>
      <c r="C155" s="661" t="s">
        <v>1767</v>
      </c>
      <c r="D155" s="742" t="s">
        <v>2419</v>
      </c>
      <c r="E155" s="743" t="s">
        <v>1782</v>
      </c>
      <c r="F155" s="661" t="s">
        <v>1763</v>
      </c>
      <c r="G155" s="661" t="s">
        <v>1810</v>
      </c>
      <c r="H155" s="661" t="s">
        <v>1127</v>
      </c>
      <c r="I155" s="661" t="s">
        <v>1389</v>
      </c>
      <c r="J155" s="661" t="s">
        <v>1284</v>
      </c>
      <c r="K155" s="661" t="s">
        <v>1691</v>
      </c>
      <c r="L155" s="662">
        <v>154.36000000000001</v>
      </c>
      <c r="M155" s="662">
        <v>2624.1200000000003</v>
      </c>
      <c r="N155" s="661">
        <v>17</v>
      </c>
      <c r="O155" s="744">
        <v>16.5</v>
      </c>
      <c r="P155" s="662">
        <v>1234.8800000000001</v>
      </c>
      <c r="Q155" s="677">
        <v>0.47058823529411764</v>
      </c>
      <c r="R155" s="661">
        <v>8</v>
      </c>
      <c r="S155" s="677">
        <v>0.47058823529411764</v>
      </c>
      <c r="T155" s="744">
        <v>7.5</v>
      </c>
      <c r="U155" s="700">
        <v>0.45454545454545453</v>
      </c>
    </row>
    <row r="156" spans="1:21" ht="14.4" customHeight="1" x14ac:dyDescent="0.3">
      <c r="A156" s="660">
        <v>25</v>
      </c>
      <c r="B156" s="661" t="s">
        <v>1578</v>
      </c>
      <c r="C156" s="661" t="s">
        <v>1767</v>
      </c>
      <c r="D156" s="742" t="s">
        <v>2419</v>
      </c>
      <c r="E156" s="743" t="s">
        <v>1782</v>
      </c>
      <c r="F156" s="661" t="s">
        <v>1763</v>
      </c>
      <c r="G156" s="661" t="s">
        <v>1810</v>
      </c>
      <c r="H156" s="661" t="s">
        <v>1127</v>
      </c>
      <c r="I156" s="661" t="s">
        <v>1532</v>
      </c>
      <c r="J156" s="661" t="s">
        <v>1755</v>
      </c>
      <c r="K156" s="661" t="s">
        <v>1690</v>
      </c>
      <c r="L156" s="662">
        <v>149.52000000000001</v>
      </c>
      <c r="M156" s="662">
        <v>149.52000000000001</v>
      </c>
      <c r="N156" s="661">
        <v>1</v>
      </c>
      <c r="O156" s="744">
        <v>1</v>
      </c>
      <c r="P156" s="662"/>
      <c r="Q156" s="677">
        <v>0</v>
      </c>
      <c r="R156" s="661"/>
      <c r="S156" s="677">
        <v>0</v>
      </c>
      <c r="T156" s="744"/>
      <c r="U156" s="700">
        <v>0</v>
      </c>
    </row>
    <row r="157" spans="1:21" ht="14.4" customHeight="1" x14ac:dyDescent="0.3">
      <c r="A157" s="660">
        <v>25</v>
      </c>
      <c r="B157" s="661" t="s">
        <v>1578</v>
      </c>
      <c r="C157" s="661" t="s">
        <v>1767</v>
      </c>
      <c r="D157" s="742" t="s">
        <v>2419</v>
      </c>
      <c r="E157" s="743" t="s">
        <v>1782</v>
      </c>
      <c r="F157" s="661" t="s">
        <v>1763</v>
      </c>
      <c r="G157" s="661" t="s">
        <v>1810</v>
      </c>
      <c r="H157" s="661" t="s">
        <v>1127</v>
      </c>
      <c r="I157" s="661" t="s">
        <v>2014</v>
      </c>
      <c r="J157" s="661" t="s">
        <v>2015</v>
      </c>
      <c r="K157" s="661" t="s">
        <v>2016</v>
      </c>
      <c r="L157" s="662">
        <v>80.28</v>
      </c>
      <c r="M157" s="662">
        <v>80.28</v>
      </c>
      <c r="N157" s="661">
        <v>1</v>
      </c>
      <c r="O157" s="744">
        <v>1</v>
      </c>
      <c r="P157" s="662"/>
      <c r="Q157" s="677">
        <v>0</v>
      </c>
      <c r="R157" s="661"/>
      <c r="S157" s="677">
        <v>0</v>
      </c>
      <c r="T157" s="744"/>
      <c r="U157" s="700">
        <v>0</v>
      </c>
    </row>
    <row r="158" spans="1:21" ht="14.4" customHeight="1" x14ac:dyDescent="0.3">
      <c r="A158" s="660">
        <v>25</v>
      </c>
      <c r="B158" s="661" t="s">
        <v>1578</v>
      </c>
      <c r="C158" s="661" t="s">
        <v>1767</v>
      </c>
      <c r="D158" s="742" t="s">
        <v>2419</v>
      </c>
      <c r="E158" s="743" t="s">
        <v>1782</v>
      </c>
      <c r="F158" s="661" t="s">
        <v>1763</v>
      </c>
      <c r="G158" s="661" t="s">
        <v>1812</v>
      </c>
      <c r="H158" s="661" t="s">
        <v>548</v>
      </c>
      <c r="I158" s="661" t="s">
        <v>1343</v>
      </c>
      <c r="J158" s="661" t="s">
        <v>1344</v>
      </c>
      <c r="K158" s="661" t="s">
        <v>1715</v>
      </c>
      <c r="L158" s="662">
        <v>170.52</v>
      </c>
      <c r="M158" s="662">
        <v>170.52</v>
      </c>
      <c r="N158" s="661">
        <v>1</v>
      </c>
      <c r="O158" s="744">
        <v>1</v>
      </c>
      <c r="P158" s="662"/>
      <c r="Q158" s="677">
        <v>0</v>
      </c>
      <c r="R158" s="661"/>
      <c r="S158" s="677">
        <v>0</v>
      </c>
      <c r="T158" s="744"/>
      <c r="U158" s="700">
        <v>0</v>
      </c>
    </row>
    <row r="159" spans="1:21" ht="14.4" customHeight="1" x14ac:dyDescent="0.3">
      <c r="A159" s="660">
        <v>25</v>
      </c>
      <c r="B159" s="661" t="s">
        <v>1578</v>
      </c>
      <c r="C159" s="661" t="s">
        <v>1767</v>
      </c>
      <c r="D159" s="742" t="s">
        <v>2419</v>
      </c>
      <c r="E159" s="743" t="s">
        <v>1782</v>
      </c>
      <c r="F159" s="661" t="s">
        <v>1763</v>
      </c>
      <c r="G159" s="661" t="s">
        <v>1812</v>
      </c>
      <c r="H159" s="661" t="s">
        <v>548</v>
      </c>
      <c r="I159" s="661" t="s">
        <v>1884</v>
      </c>
      <c r="J159" s="661" t="s">
        <v>1344</v>
      </c>
      <c r="K159" s="661" t="s">
        <v>1885</v>
      </c>
      <c r="L159" s="662">
        <v>0</v>
      </c>
      <c r="M159" s="662">
        <v>0</v>
      </c>
      <c r="N159" s="661">
        <v>2</v>
      </c>
      <c r="O159" s="744">
        <v>1</v>
      </c>
      <c r="P159" s="662">
        <v>0</v>
      </c>
      <c r="Q159" s="677"/>
      <c r="R159" s="661">
        <v>2</v>
      </c>
      <c r="S159" s="677">
        <v>1</v>
      </c>
      <c r="T159" s="744">
        <v>1</v>
      </c>
      <c r="U159" s="700">
        <v>1</v>
      </c>
    </row>
    <row r="160" spans="1:21" ht="14.4" customHeight="1" x14ac:dyDescent="0.3">
      <c r="A160" s="660">
        <v>25</v>
      </c>
      <c r="B160" s="661" t="s">
        <v>1578</v>
      </c>
      <c r="C160" s="661" t="s">
        <v>1767</v>
      </c>
      <c r="D160" s="742" t="s">
        <v>2419</v>
      </c>
      <c r="E160" s="743" t="s">
        <v>1782</v>
      </c>
      <c r="F160" s="661" t="s">
        <v>1763</v>
      </c>
      <c r="G160" s="661" t="s">
        <v>1927</v>
      </c>
      <c r="H160" s="661" t="s">
        <v>548</v>
      </c>
      <c r="I160" s="661" t="s">
        <v>1347</v>
      </c>
      <c r="J160" s="661" t="s">
        <v>1348</v>
      </c>
      <c r="K160" s="661" t="s">
        <v>1715</v>
      </c>
      <c r="L160" s="662">
        <v>78.33</v>
      </c>
      <c r="M160" s="662">
        <v>626.64</v>
      </c>
      <c r="N160" s="661">
        <v>8</v>
      </c>
      <c r="O160" s="744">
        <v>4</v>
      </c>
      <c r="P160" s="662">
        <v>469.98</v>
      </c>
      <c r="Q160" s="677">
        <v>0.75</v>
      </c>
      <c r="R160" s="661">
        <v>6</v>
      </c>
      <c r="S160" s="677">
        <v>0.75</v>
      </c>
      <c r="T160" s="744">
        <v>3</v>
      </c>
      <c r="U160" s="700">
        <v>0.75</v>
      </c>
    </row>
    <row r="161" spans="1:21" ht="14.4" customHeight="1" x14ac:dyDescent="0.3">
      <c r="A161" s="660">
        <v>25</v>
      </c>
      <c r="B161" s="661" t="s">
        <v>1578</v>
      </c>
      <c r="C161" s="661" t="s">
        <v>1767</v>
      </c>
      <c r="D161" s="742" t="s">
        <v>2419</v>
      </c>
      <c r="E161" s="743" t="s">
        <v>1782</v>
      </c>
      <c r="F161" s="661" t="s">
        <v>1763</v>
      </c>
      <c r="G161" s="661" t="s">
        <v>1931</v>
      </c>
      <c r="H161" s="661" t="s">
        <v>548</v>
      </c>
      <c r="I161" s="661" t="s">
        <v>2017</v>
      </c>
      <c r="J161" s="661" t="s">
        <v>2018</v>
      </c>
      <c r="K161" s="661" t="s">
        <v>2019</v>
      </c>
      <c r="L161" s="662">
        <v>189.43</v>
      </c>
      <c r="M161" s="662">
        <v>189.43</v>
      </c>
      <c r="N161" s="661">
        <v>1</v>
      </c>
      <c r="O161" s="744">
        <v>1</v>
      </c>
      <c r="P161" s="662">
        <v>189.43</v>
      </c>
      <c r="Q161" s="677">
        <v>1</v>
      </c>
      <c r="R161" s="661">
        <v>1</v>
      </c>
      <c r="S161" s="677">
        <v>1</v>
      </c>
      <c r="T161" s="744">
        <v>1</v>
      </c>
      <c r="U161" s="700">
        <v>1</v>
      </c>
    </row>
    <row r="162" spans="1:21" ht="14.4" customHeight="1" x14ac:dyDescent="0.3">
      <c r="A162" s="660">
        <v>25</v>
      </c>
      <c r="B162" s="661" t="s">
        <v>1578</v>
      </c>
      <c r="C162" s="661" t="s">
        <v>1767</v>
      </c>
      <c r="D162" s="742" t="s">
        <v>2419</v>
      </c>
      <c r="E162" s="743" t="s">
        <v>1782</v>
      </c>
      <c r="F162" s="661" t="s">
        <v>1763</v>
      </c>
      <c r="G162" s="661" t="s">
        <v>2020</v>
      </c>
      <c r="H162" s="661" t="s">
        <v>548</v>
      </c>
      <c r="I162" s="661" t="s">
        <v>2021</v>
      </c>
      <c r="J162" s="661" t="s">
        <v>2022</v>
      </c>
      <c r="K162" s="661" t="s">
        <v>2023</v>
      </c>
      <c r="L162" s="662">
        <v>79.48</v>
      </c>
      <c r="M162" s="662">
        <v>79.48</v>
      </c>
      <c r="N162" s="661">
        <v>1</v>
      </c>
      <c r="O162" s="744">
        <v>1</v>
      </c>
      <c r="P162" s="662"/>
      <c r="Q162" s="677">
        <v>0</v>
      </c>
      <c r="R162" s="661"/>
      <c r="S162" s="677">
        <v>0</v>
      </c>
      <c r="T162" s="744"/>
      <c r="U162" s="700">
        <v>0</v>
      </c>
    </row>
    <row r="163" spans="1:21" ht="14.4" customHeight="1" x14ac:dyDescent="0.3">
      <c r="A163" s="660">
        <v>25</v>
      </c>
      <c r="B163" s="661" t="s">
        <v>1578</v>
      </c>
      <c r="C163" s="661" t="s">
        <v>1767</v>
      </c>
      <c r="D163" s="742" t="s">
        <v>2419</v>
      </c>
      <c r="E163" s="743" t="s">
        <v>1782</v>
      </c>
      <c r="F163" s="661" t="s">
        <v>1763</v>
      </c>
      <c r="G163" s="661" t="s">
        <v>2024</v>
      </c>
      <c r="H163" s="661" t="s">
        <v>548</v>
      </c>
      <c r="I163" s="661" t="s">
        <v>2025</v>
      </c>
      <c r="J163" s="661" t="s">
        <v>2026</v>
      </c>
      <c r="K163" s="661" t="s">
        <v>2027</v>
      </c>
      <c r="L163" s="662">
        <v>71.930000000000007</v>
      </c>
      <c r="M163" s="662">
        <v>71.930000000000007</v>
      </c>
      <c r="N163" s="661">
        <v>1</v>
      </c>
      <c r="O163" s="744">
        <v>1</v>
      </c>
      <c r="P163" s="662"/>
      <c r="Q163" s="677">
        <v>0</v>
      </c>
      <c r="R163" s="661"/>
      <c r="S163" s="677">
        <v>0</v>
      </c>
      <c r="T163" s="744"/>
      <c r="U163" s="700">
        <v>0</v>
      </c>
    </row>
    <row r="164" spans="1:21" ht="14.4" customHeight="1" x14ac:dyDescent="0.3">
      <c r="A164" s="660">
        <v>25</v>
      </c>
      <c r="B164" s="661" t="s">
        <v>1578</v>
      </c>
      <c r="C164" s="661" t="s">
        <v>1767</v>
      </c>
      <c r="D164" s="742" t="s">
        <v>2419</v>
      </c>
      <c r="E164" s="743" t="s">
        <v>1782</v>
      </c>
      <c r="F164" s="661" t="s">
        <v>1763</v>
      </c>
      <c r="G164" s="661" t="s">
        <v>1852</v>
      </c>
      <c r="H164" s="661" t="s">
        <v>548</v>
      </c>
      <c r="I164" s="661" t="s">
        <v>1889</v>
      </c>
      <c r="J164" s="661" t="s">
        <v>1853</v>
      </c>
      <c r="K164" s="661" t="s">
        <v>1890</v>
      </c>
      <c r="L164" s="662">
        <v>0</v>
      </c>
      <c r="M164" s="662">
        <v>0</v>
      </c>
      <c r="N164" s="661">
        <v>1</v>
      </c>
      <c r="O164" s="744">
        <v>0.5</v>
      </c>
      <c r="P164" s="662">
        <v>0</v>
      </c>
      <c r="Q164" s="677"/>
      <c r="R164" s="661">
        <v>1</v>
      </c>
      <c r="S164" s="677">
        <v>1</v>
      </c>
      <c r="T164" s="744">
        <v>0.5</v>
      </c>
      <c r="U164" s="700">
        <v>1</v>
      </c>
    </row>
    <row r="165" spans="1:21" ht="14.4" customHeight="1" x14ac:dyDescent="0.3">
      <c r="A165" s="660">
        <v>25</v>
      </c>
      <c r="B165" s="661" t="s">
        <v>1578</v>
      </c>
      <c r="C165" s="661" t="s">
        <v>1767</v>
      </c>
      <c r="D165" s="742" t="s">
        <v>2419</v>
      </c>
      <c r="E165" s="743" t="s">
        <v>1782</v>
      </c>
      <c r="F165" s="661" t="s">
        <v>1763</v>
      </c>
      <c r="G165" s="661" t="s">
        <v>1852</v>
      </c>
      <c r="H165" s="661" t="s">
        <v>548</v>
      </c>
      <c r="I165" s="661" t="s">
        <v>1858</v>
      </c>
      <c r="J165" s="661" t="s">
        <v>1853</v>
      </c>
      <c r="K165" s="661" t="s">
        <v>1859</v>
      </c>
      <c r="L165" s="662">
        <v>0</v>
      </c>
      <c r="M165" s="662">
        <v>0</v>
      </c>
      <c r="N165" s="661">
        <v>6</v>
      </c>
      <c r="O165" s="744">
        <v>6</v>
      </c>
      <c r="P165" s="662">
        <v>0</v>
      </c>
      <c r="Q165" s="677"/>
      <c r="R165" s="661">
        <v>1</v>
      </c>
      <c r="S165" s="677">
        <v>0.16666666666666666</v>
      </c>
      <c r="T165" s="744">
        <v>1</v>
      </c>
      <c r="U165" s="700">
        <v>0.16666666666666666</v>
      </c>
    </row>
    <row r="166" spans="1:21" ht="14.4" customHeight="1" x14ac:dyDescent="0.3">
      <c r="A166" s="660">
        <v>25</v>
      </c>
      <c r="B166" s="661" t="s">
        <v>1578</v>
      </c>
      <c r="C166" s="661" t="s">
        <v>1767</v>
      </c>
      <c r="D166" s="742" t="s">
        <v>2419</v>
      </c>
      <c r="E166" s="743" t="s">
        <v>1782</v>
      </c>
      <c r="F166" s="661" t="s">
        <v>1763</v>
      </c>
      <c r="G166" s="661" t="s">
        <v>1852</v>
      </c>
      <c r="H166" s="661" t="s">
        <v>548</v>
      </c>
      <c r="I166" s="661" t="s">
        <v>1019</v>
      </c>
      <c r="J166" s="661" t="s">
        <v>1853</v>
      </c>
      <c r="K166" s="661" t="s">
        <v>1854</v>
      </c>
      <c r="L166" s="662">
        <v>120.89</v>
      </c>
      <c r="M166" s="662">
        <v>120.89</v>
      </c>
      <c r="N166" s="661">
        <v>1</v>
      </c>
      <c r="O166" s="744">
        <v>1</v>
      </c>
      <c r="P166" s="662">
        <v>120.89</v>
      </c>
      <c r="Q166" s="677">
        <v>1</v>
      </c>
      <c r="R166" s="661">
        <v>1</v>
      </c>
      <c r="S166" s="677">
        <v>1</v>
      </c>
      <c r="T166" s="744">
        <v>1</v>
      </c>
      <c r="U166" s="700">
        <v>1</v>
      </c>
    </row>
    <row r="167" spans="1:21" ht="14.4" customHeight="1" x14ac:dyDescent="0.3">
      <c r="A167" s="660">
        <v>25</v>
      </c>
      <c r="B167" s="661" t="s">
        <v>1578</v>
      </c>
      <c r="C167" s="661" t="s">
        <v>1767</v>
      </c>
      <c r="D167" s="742" t="s">
        <v>2419</v>
      </c>
      <c r="E167" s="743" t="s">
        <v>1782</v>
      </c>
      <c r="F167" s="661" t="s">
        <v>1763</v>
      </c>
      <c r="G167" s="661" t="s">
        <v>1850</v>
      </c>
      <c r="H167" s="661" t="s">
        <v>548</v>
      </c>
      <c r="I167" s="661" t="s">
        <v>2028</v>
      </c>
      <c r="J167" s="661" t="s">
        <v>2029</v>
      </c>
      <c r="K167" s="661" t="s">
        <v>2030</v>
      </c>
      <c r="L167" s="662">
        <v>268.57</v>
      </c>
      <c r="M167" s="662">
        <v>268.57</v>
      </c>
      <c r="N167" s="661">
        <v>1</v>
      </c>
      <c r="O167" s="744">
        <v>1</v>
      </c>
      <c r="P167" s="662"/>
      <c r="Q167" s="677">
        <v>0</v>
      </c>
      <c r="R167" s="661"/>
      <c r="S167" s="677">
        <v>0</v>
      </c>
      <c r="T167" s="744"/>
      <c r="U167" s="700">
        <v>0</v>
      </c>
    </row>
    <row r="168" spans="1:21" ht="14.4" customHeight="1" x14ac:dyDescent="0.3">
      <c r="A168" s="660">
        <v>25</v>
      </c>
      <c r="B168" s="661" t="s">
        <v>1578</v>
      </c>
      <c r="C168" s="661" t="s">
        <v>1767</v>
      </c>
      <c r="D168" s="742" t="s">
        <v>2419</v>
      </c>
      <c r="E168" s="743" t="s">
        <v>1782</v>
      </c>
      <c r="F168" s="661" t="s">
        <v>1763</v>
      </c>
      <c r="G168" s="661" t="s">
        <v>2031</v>
      </c>
      <c r="H168" s="661" t="s">
        <v>548</v>
      </c>
      <c r="I168" s="661" t="s">
        <v>2032</v>
      </c>
      <c r="J168" s="661" t="s">
        <v>2033</v>
      </c>
      <c r="K168" s="661" t="s">
        <v>2034</v>
      </c>
      <c r="L168" s="662">
        <v>0</v>
      </c>
      <c r="M168" s="662">
        <v>0</v>
      </c>
      <c r="N168" s="661">
        <v>1</v>
      </c>
      <c r="O168" s="744">
        <v>1</v>
      </c>
      <c r="P168" s="662"/>
      <c r="Q168" s="677"/>
      <c r="R168" s="661"/>
      <c r="S168" s="677">
        <v>0</v>
      </c>
      <c r="T168" s="744"/>
      <c r="U168" s="700">
        <v>0</v>
      </c>
    </row>
    <row r="169" spans="1:21" ht="14.4" customHeight="1" x14ac:dyDescent="0.3">
      <c r="A169" s="660">
        <v>25</v>
      </c>
      <c r="B169" s="661" t="s">
        <v>1578</v>
      </c>
      <c r="C169" s="661" t="s">
        <v>1767</v>
      </c>
      <c r="D169" s="742" t="s">
        <v>2419</v>
      </c>
      <c r="E169" s="743" t="s">
        <v>1782</v>
      </c>
      <c r="F169" s="661" t="s">
        <v>1763</v>
      </c>
      <c r="G169" s="661" t="s">
        <v>1941</v>
      </c>
      <c r="H169" s="661" t="s">
        <v>548</v>
      </c>
      <c r="I169" s="661" t="s">
        <v>2035</v>
      </c>
      <c r="J169" s="661" t="s">
        <v>2036</v>
      </c>
      <c r="K169" s="661" t="s">
        <v>2037</v>
      </c>
      <c r="L169" s="662">
        <v>76.22</v>
      </c>
      <c r="M169" s="662">
        <v>152.44</v>
      </c>
      <c r="N169" s="661">
        <v>2</v>
      </c>
      <c r="O169" s="744">
        <v>1.5</v>
      </c>
      <c r="P169" s="662">
        <v>152.44</v>
      </c>
      <c r="Q169" s="677">
        <v>1</v>
      </c>
      <c r="R169" s="661">
        <v>2</v>
      </c>
      <c r="S169" s="677">
        <v>1</v>
      </c>
      <c r="T169" s="744">
        <v>1.5</v>
      </c>
      <c r="U169" s="700">
        <v>1</v>
      </c>
    </row>
    <row r="170" spans="1:21" ht="14.4" customHeight="1" x14ac:dyDescent="0.3">
      <c r="A170" s="660">
        <v>25</v>
      </c>
      <c r="B170" s="661" t="s">
        <v>1578</v>
      </c>
      <c r="C170" s="661" t="s">
        <v>1767</v>
      </c>
      <c r="D170" s="742" t="s">
        <v>2419</v>
      </c>
      <c r="E170" s="743" t="s">
        <v>1782</v>
      </c>
      <c r="F170" s="661" t="s">
        <v>1763</v>
      </c>
      <c r="G170" s="661" t="s">
        <v>1814</v>
      </c>
      <c r="H170" s="661" t="s">
        <v>548</v>
      </c>
      <c r="I170" s="661" t="s">
        <v>1354</v>
      </c>
      <c r="J170" s="661" t="s">
        <v>1355</v>
      </c>
      <c r="K170" s="661" t="s">
        <v>1356</v>
      </c>
      <c r="L170" s="662">
        <v>147.31</v>
      </c>
      <c r="M170" s="662">
        <v>1031.17</v>
      </c>
      <c r="N170" s="661">
        <v>7</v>
      </c>
      <c r="O170" s="744">
        <v>5</v>
      </c>
      <c r="P170" s="662">
        <v>589.24</v>
      </c>
      <c r="Q170" s="677">
        <v>0.5714285714285714</v>
      </c>
      <c r="R170" s="661">
        <v>4</v>
      </c>
      <c r="S170" s="677">
        <v>0.5714285714285714</v>
      </c>
      <c r="T170" s="744">
        <v>3</v>
      </c>
      <c r="U170" s="700">
        <v>0.6</v>
      </c>
    </row>
    <row r="171" spans="1:21" ht="14.4" customHeight="1" x14ac:dyDescent="0.3">
      <c r="A171" s="660">
        <v>25</v>
      </c>
      <c r="B171" s="661" t="s">
        <v>1578</v>
      </c>
      <c r="C171" s="661" t="s">
        <v>1767</v>
      </c>
      <c r="D171" s="742" t="s">
        <v>2419</v>
      </c>
      <c r="E171" s="743" t="s">
        <v>1782</v>
      </c>
      <c r="F171" s="661" t="s">
        <v>1763</v>
      </c>
      <c r="G171" s="661" t="s">
        <v>1814</v>
      </c>
      <c r="H171" s="661" t="s">
        <v>548</v>
      </c>
      <c r="I171" s="661" t="s">
        <v>1844</v>
      </c>
      <c r="J171" s="661" t="s">
        <v>1355</v>
      </c>
      <c r="K171" s="661" t="s">
        <v>1356</v>
      </c>
      <c r="L171" s="662">
        <v>147.31</v>
      </c>
      <c r="M171" s="662">
        <v>147.31</v>
      </c>
      <c r="N171" s="661">
        <v>1</v>
      </c>
      <c r="O171" s="744">
        <v>1</v>
      </c>
      <c r="P171" s="662">
        <v>147.31</v>
      </c>
      <c r="Q171" s="677">
        <v>1</v>
      </c>
      <c r="R171" s="661">
        <v>1</v>
      </c>
      <c r="S171" s="677">
        <v>1</v>
      </c>
      <c r="T171" s="744">
        <v>1</v>
      </c>
      <c r="U171" s="700">
        <v>1</v>
      </c>
    </row>
    <row r="172" spans="1:21" ht="14.4" customHeight="1" x14ac:dyDescent="0.3">
      <c r="A172" s="660">
        <v>25</v>
      </c>
      <c r="B172" s="661" t="s">
        <v>1578</v>
      </c>
      <c r="C172" s="661" t="s">
        <v>1767</v>
      </c>
      <c r="D172" s="742" t="s">
        <v>2419</v>
      </c>
      <c r="E172" s="743" t="s">
        <v>1782</v>
      </c>
      <c r="F172" s="661" t="s">
        <v>1763</v>
      </c>
      <c r="G172" s="661" t="s">
        <v>1955</v>
      </c>
      <c r="H172" s="661" t="s">
        <v>548</v>
      </c>
      <c r="I172" s="661" t="s">
        <v>1956</v>
      </c>
      <c r="J172" s="661" t="s">
        <v>1957</v>
      </c>
      <c r="K172" s="661" t="s">
        <v>1958</v>
      </c>
      <c r="L172" s="662">
        <v>49.37</v>
      </c>
      <c r="M172" s="662">
        <v>49.37</v>
      </c>
      <c r="N172" s="661">
        <v>1</v>
      </c>
      <c r="O172" s="744">
        <v>1</v>
      </c>
      <c r="P172" s="662">
        <v>49.37</v>
      </c>
      <c r="Q172" s="677">
        <v>1</v>
      </c>
      <c r="R172" s="661">
        <v>1</v>
      </c>
      <c r="S172" s="677">
        <v>1</v>
      </c>
      <c r="T172" s="744">
        <v>1</v>
      </c>
      <c r="U172" s="700">
        <v>1</v>
      </c>
    </row>
    <row r="173" spans="1:21" ht="14.4" customHeight="1" x14ac:dyDescent="0.3">
      <c r="A173" s="660">
        <v>25</v>
      </c>
      <c r="B173" s="661" t="s">
        <v>1578</v>
      </c>
      <c r="C173" s="661" t="s">
        <v>1767</v>
      </c>
      <c r="D173" s="742" t="s">
        <v>2419</v>
      </c>
      <c r="E173" s="743" t="s">
        <v>1782</v>
      </c>
      <c r="F173" s="661" t="s">
        <v>1763</v>
      </c>
      <c r="G173" s="661" t="s">
        <v>1961</v>
      </c>
      <c r="H173" s="661" t="s">
        <v>548</v>
      </c>
      <c r="I173" s="661" t="s">
        <v>2038</v>
      </c>
      <c r="J173" s="661" t="s">
        <v>1963</v>
      </c>
      <c r="K173" s="661" t="s">
        <v>1964</v>
      </c>
      <c r="L173" s="662">
        <v>816.97</v>
      </c>
      <c r="M173" s="662">
        <v>1633.94</v>
      </c>
      <c r="N173" s="661">
        <v>2</v>
      </c>
      <c r="O173" s="744">
        <v>2</v>
      </c>
      <c r="P173" s="662"/>
      <c r="Q173" s="677">
        <v>0</v>
      </c>
      <c r="R173" s="661"/>
      <c r="S173" s="677">
        <v>0</v>
      </c>
      <c r="T173" s="744"/>
      <c r="U173" s="700">
        <v>0</v>
      </c>
    </row>
    <row r="174" spans="1:21" ht="14.4" customHeight="1" x14ac:dyDescent="0.3">
      <c r="A174" s="660">
        <v>25</v>
      </c>
      <c r="B174" s="661" t="s">
        <v>1578</v>
      </c>
      <c r="C174" s="661" t="s">
        <v>1767</v>
      </c>
      <c r="D174" s="742" t="s">
        <v>2419</v>
      </c>
      <c r="E174" s="743" t="s">
        <v>1782</v>
      </c>
      <c r="F174" s="661" t="s">
        <v>1763</v>
      </c>
      <c r="G174" s="661" t="s">
        <v>1815</v>
      </c>
      <c r="H174" s="661" t="s">
        <v>548</v>
      </c>
      <c r="I174" s="661" t="s">
        <v>1816</v>
      </c>
      <c r="J174" s="661" t="s">
        <v>1817</v>
      </c>
      <c r="K174" s="661" t="s">
        <v>1818</v>
      </c>
      <c r="L174" s="662">
        <v>232.37</v>
      </c>
      <c r="M174" s="662">
        <v>232.37</v>
      </c>
      <c r="N174" s="661">
        <v>1</v>
      </c>
      <c r="O174" s="744">
        <v>1</v>
      </c>
      <c r="P174" s="662"/>
      <c r="Q174" s="677">
        <v>0</v>
      </c>
      <c r="R174" s="661"/>
      <c r="S174" s="677">
        <v>0</v>
      </c>
      <c r="T174" s="744"/>
      <c r="U174" s="700">
        <v>0</v>
      </c>
    </row>
    <row r="175" spans="1:21" ht="14.4" customHeight="1" x14ac:dyDescent="0.3">
      <c r="A175" s="660">
        <v>25</v>
      </c>
      <c r="B175" s="661" t="s">
        <v>1578</v>
      </c>
      <c r="C175" s="661" t="s">
        <v>1767</v>
      </c>
      <c r="D175" s="742" t="s">
        <v>2419</v>
      </c>
      <c r="E175" s="743" t="s">
        <v>1782</v>
      </c>
      <c r="F175" s="661" t="s">
        <v>1763</v>
      </c>
      <c r="G175" s="661" t="s">
        <v>1980</v>
      </c>
      <c r="H175" s="661" t="s">
        <v>548</v>
      </c>
      <c r="I175" s="661" t="s">
        <v>747</v>
      </c>
      <c r="J175" s="661" t="s">
        <v>1981</v>
      </c>
      <c r="K175" s="661" t="s">
        <v>1982</v>
      </c>
      <c r="L175" s="662">
        <v>61.34</v>
      </c>
      <c r="M175" s="662">
        <v>245.36</v>
      </c>
      <c r="N175" s="661">
        <v>4</v>
      </c>
      <c r="O175" s="744">
        <v>2</v>
      </c>
      <c r="P175" s="662">
        <v>122.68</v>
      </c>
      <c r="Q175" s="677">
        <v>0.5</v>
      </c>
      <c r="R175" s="661">
        <v>2</v>
      </c>
      <c r="S175" s="677">
        <v>0.5</v>
      </c>
      <c r="T175" s="744">
        <v>1</v>
      </c>
      <c r="U175" s="700">
        <v>0.5</v>
      </c>
    </row>
    <row r="176" spans="1:21" ht="14.4" customHeight="1" x14ac:dyDescent="0.3">
      <c r="A176" s="660">
        <v>25</v>
      </c>
      <c r="B176" s="661" t="s">
        <v>1578</v>
      </c>
      <c r="C176" s="661" t="s">
        <v>1767</v>
      </c>
      <c r="D176" s="742" t="s">
        <v>2419</v>
      </c>
      <c r="E176" s="743" t="s">
        <v>1782</v>
      </c>
      <c r="F176" s="661" t="s">
        <v>1763</v>
      </c>
      <c r="G176" s="661" t="s">
        <v>1980</v>
      </c>
      <c r="H176" s="661" t="s">
        <v>548</v>
      </c>
      <c r="I176" s="661" t="s">
        <v>747</v>
      </c>
      <c r="J176" s="661" t="s">
        <v>1981</v>
      </c>
      <c r="K176" s="661" t="s">
        <v>1982</v>
      </c>
      <c r="L176" s="662">
        <v>38.56</v>
      </c>
      <c r="M176" s="662">
        <v>77.12</v>
      </c>
      <c r="N176" s="661">
        <v>2</v>
      </c>
      <c r="O176" s="744">
        <v>1</v>
      </c>
      <c r="P176" s="662"/>
      <c r="Q176" s="677">
        <v>0</v>
      </c>
      <c r="R176" s="661"/>
      <c r="S176" s="677">
        <v>0</v>
      </c>
      <c r="T176" s="744"/>
      <c r="U176" s="700">
        <v>0</v>
      </c>
    </row>
    <row r="177" spans="1:21" ht="14.4" customHeight="1" x14ac:dyDescent="0.3">
      <c r="A177" s="660">
        <v>25</v>
      </c>
      <c r="B177" s="661" t="s">
        <v>1578</v>
      </c>
      <c r="C177" s="661" t="s">
        <v>1767</v>
      </c>
      <c r="D177" s="742" t="s">
        <v>2419</v>
      </c>
      <c r="E177" s="743" t="s">
        <v>1782</v>
      </c>
      <c r="F177" s="661" t="s">
        <v>1763</v>
      </c>
      <c r="G177" s="661" t="s">
        <v>2039</v>
      </c>
      <c r="H177" s="661" t="s">
        <v>548</v>
      </c>
      <c r="I177" s="661" t="s">
        <v>2040</v>
      </c>
      <c r="J177" s="661" t="s">
        <v>2041</v>
      </c>
      <c r="K177" s="661" t="s">
        <v>2042</v>
      </c>
      <c r="L177" s="662">
        <v>0</v>
      </c>
      <c r="M177" s="662">
        <v>0</v>
      </c>
      <c r="N177" s="661">
        <v>1</v>
      </c>
      <c r="O177" s="744">
        <v>1</v>
      </c>
      <c r="P177" s="662"/>
      <c r="Q177" s="677"/>
      <c r="R177" s="661"/>
      <c r="S177" s="677">
        <v>0</v>
      </c>
      <c r="T177" s="744"/>
      <c r="U177" s="700">
        <v>0</v>
      </c>
    </row>
    <row r="178" spans="1:21" ht="14.4" customHeight="1" x14ac:dyDescent="0.3">
      <c r="A178" s="660">
        <v>25</v>
      </c>
      <c r="B178" s="661" t="s">
        <v>1578</v>
      </c>
      <c r="C178" s="661" t="s">
        <v>1767</v>
      </c>
      <c r="D178" s="742" t="s">
        <v>2419</v>
      </c>
      <c r="E178" s="743" t="s">
        <v>1782</v>
      </c>
      <c r="F178" s="661" t="s">
        <v>1763</v>
      </c>
      <c r="G178" s="661" t="s">
        <v>1821</v>
      </c>
      <c r="H178" s="661" t="s">
        <v>1127</v>
      </c>
      <c r="I178" s="661" t="s">
        <v>1133</v>
      </c>
      <c r="J178" s="661" t="s">
        <v>1044</v>
      </c>
      <c r="K178" s="661" t="s">
        <v>1729</v>
      </c>
      <c r="L178" s="662">
        <v>48.42</v>
      </c>
      <c r="M178" s="662">
        <v>48.42</v>
      </c>
      <c r="N178" s="661">
        <v>1</v>
      </c>
      <c r="O178" s="744">
        <v>1</v>
      </c>
      <c r="P178" s="662"/>
      <c r="Q178" s="677">
        <v>0</v>
      </c>
      <c r="R178" s="661"/>
      <c r="S178" s="677">
        <v>0</v>
      </c>
      <c r="T178" s="744"/>
      <c r="U178" s="700">
        <v>0</v>
      </c>
    </row>
    <row r="179" spans="1:21" ht="14.4" customHeight="1" x14ac:dyDescent="0.3">
      <c r="A179" s="660">
        <v>25</v>
      </c>
      <c r="B179" s="661" t="s">
        <v>1578</v>
      </c>
      <c r="C179" s="661" t="s">
        <v>1767</v>
      </c>
      <c r="D179" s="742" t="s">
        <v>2419</v>
      </c>
      <c r="E179" s="743" t="s">
        <v>1782</v>
      </c>
      <c r="F179" s="661" t="s">
        <v>1763</v>
      </c>
      <c r="G179" s="661" t="s">
        <v>2043</v>
      </c>
      <c r="H179" s="661" t="s">
        <v>548</v>
      </c>
      <c r="I179" s="661" t="s">
        <v>2044</v>
      </c>
      <c r="J179" s="661" t="s">
        <v>1079</v>
      </c>
      <c r="K179" s="661" t="s">
        <v>2045</v>
      </c>
      <c r="L179" s="662">
        <v>54.23</v>
      </c>
      <c r="M179" s="662">
        <v>216.92</v>
      </c>
      <c r="N179" s="661">
        <v>4</v>
      </c>
      <c r="O179" s="744">
        <v>3.5</v>
      </c>
      <c r="P179" s="662">
        <v>162.69</v>
      </c>
      <c r="Q179" s="677">
        <v>0.75</v>
      </c>
      <c r="R179" s="661">
        <v>3</v>
      </c>
      <c r="S179" s="677">
        <v>0.75</v>
      </c>
      <c r="T179" s="744">
        <v>2.5</v>
      </c>
      <c r="U179" s="700">
        <v>0.7142857142857143</v>
      </c>
    </row>
    <row r="180" spans="1:21" ht="14.4" customHeight="1" x14ac:dyDescent="0.3">
      <c r="A180" s="660">
        <v>25</v>
      </c>
      <c r="B180" s="661" t="s">
        <v>1578</v>
      </c>
      <c r="C180" s="661" t="s">
        <v>1767</v>
      </c>
      <c r="D180" s="742" t="s">
        <v>2419</v>
      </c>
      <c r="E180" s="743" t="s">
        <v>1782</v>
      </c>
      <c r="F180" s="661" t="s">
        <v>1763</v>
      </c>
      <c r="G180" s="661" t="s">
        <v>1910</v>
      </c>
      <c r="H180" s="661" t="s">
        <v>548</v>
      </c>
      <c r="I180" s="661" t="s">
        <v>694</v>
      </c>
      <c r="J180" s="661" t="s">
        <v>1911</v>
      </c>
      <c r="K180" s="661" t="s">
        <v>1912</v>
      </c>
      <c r="L180" s="662">
        <v>0</v>
      </c>
      <c r="M180" s="662">
        <v>0</v>
      </c>
      <c r="N180" s="661">
        <v>2</v>
      </c>
      <c r="O180" s="744">
        <v>1</v>
      </c>
      <c r="P180" s="662">
        <v>0</v>
      </c>
      <c r="Q180" s="677"/>
      <c r="R180" s="661">
        <v>2</v>
      </c>
      <c r="S180" s="677">
        <v>1</v>
      </c>
      <c r="T180" s="744">
        <v>1</v>
      </c>
      <c r="U180" s="700">
        <v>1</v>
      </c>
    </row>
    <row r="181" spans="1:21" ht="14.4" customHeight="1" x14ac:dyDescent="0.3">
      <c r="A181" s="660">
        <v>25</v>
      </c>
      <c r="B181" s="661" t="s">
        <v>1578</v>
      </c>
      <c r="C181" s="661" t="s">
        <v>1767</v>
      </c>
      <c r="D181" s="742" t="s">
        <v>2419</v>
      </c>
      <c r="E181" s="743" t="s">
        <v>1782</v>
      </c>
      <c r="F181" s="661" t="s">
        <v>1763</v>
      </c>
      <c r="G181" s="661" t="s">
        <v>1830</v>
      </c>
      <c r="H181" s="661" t="s">
        <v>548</v>
      </c>
      <c r="I181" s="661" t="s">
        <v>2046</v>
      </c>
      <c r="J181" s="661" t="s">
        <v>2047</v>
      </c>
      <c r="K181" s="661" t="s">
        <v>2048</v>
      </c>
      <c r="L181" s="662">
        <v>31.42</v>
      </c>
      <c r="M181" s="662">
        <v>31.42</v>
      </c>
      <c r="N181" s="661">
        <v>1</v>
      </c>
      <c r="O181" s="744">
        <v>1</v>
      </c>
      <c r="P181" s="662">
        <v>31.42</v>
      </c>
      <c r="Q181" s="677">
        <v>1</v>
      </c>
      <c r="R181" s="661">
        <v>1</v>
      </c>
      <c r="S181" s="677">
        <v>1</v>
      </c>
      <c r="T181" s="744">
        <v>1</v>
      </c>
      <c r="U181" s="700">
        <v>1</v>
      </c>
    </row>
    <row r="182" spans="1:21" ht="14.4" customHeight="1" x14ac:dyDescent="0.3">
      <c r="A182" s="660">
        <v>25</v>
      </c>
      <c r="B182" s="661" t="s">
        <v>1578</v>
      </c>
      <c r="C182" s="661" t="s">
        <v>1767</v>
      </c>
      <c r="D182" s="742" t="s">
        <v>2419</v>
      </c>
      <c r="E182" s="743" t="s">
        <v>1782</v>
      </c>
      <c r="F182" s="661" t="s">
        <v>1763</v>
      </c>
      <c r="G182" s="661" t="s">
        <v>2004</v>
      </c>
      <c r="H182" s="661" t="s">
        <v>548</v>
      </c>
      <c r="I182" s="661" t="s">
        <v>2049</v>
      </c>
      <c r="J182" s="661" t="s">
        <v>2050</v>
      </c>
      <c r="K182" s="661" t="s">
        <v>876</v>
      </c>
      <c r="L182" s="662">
        <v>75.22</v>
      </c>
      <c r="M182" s="662">
        <v>75.22</v>
      </c>
      <c r="N182" s="661">
        <v>1</v>
      </c>
      <c r="O182" s="744">
        <v>1</v>
      </c>
      <c r="P182" s="662"/>
      <c r="Q182" s="677">
        <v>0</v>
      </c>
      <c r="R182" s="661"/>
      <c r="S182" s="677">
        <v>0</v>
      </c>
      <c r="T182" s="744"/>
      <c r="U182" s="700">
        <v>0</v>
      </c>
    </row>
    <row r="183" spans="1:21" ht="14.4" customHeight="1" x14ac:dyDescent="0.3">
      <c r="A183" s="660">
        <v>25</v>
      </c>
      <c r="B183" s="661" t="s">
        <v>1578</v>
      </c>
      <c r="C183" s="661" t="s">
        <v>1767</v>
      </c>
      <c r="D183" s="742" t="s">
        <v>2419</v>
      </c>
      <c r="E183" s="743" t="s">
        <v>1783</v>
      </c>
      <c r="F183" s="661" t="s">
        <v>1763</v>
      </c>
      <c r="G183" s="661" t="s">
        <v>2051</v>
      </c>
      <c r="H183" s="661" t="s">
        <v>548</v>
      </c>
      <c r="I183" s="661" t="s">
        <v>2052</v>
      </c>
      <c r="J183" s="661" t="s">
        <v>2053</v>
      </c>
      <c r="K183" s="661" t="s">
        <v>2054</v>
      </c>
      <c r="L183" s="662">
        <v>19.75</v>
      </c>
      <c r="M183" s="662">
        <v>39.5</v>
      </c>
      <c r="N183" s="661">
        <v>2</v>
      </c>
      <c r="O183" s="744">
        <v>1</v>
      </c>
      <c r="P183" s="662">
        <v>39.5</v>
      </c>
      <c r="Q183" s="677">
        <v>1</v>
      </c>
      <c r="R183" s="661">
        <v>2</v>
      </c>
      <c r="S183" s="677">
        <v>1</v>
      </c>
      <c r="T183" s="744">
        <v>1</v>
      </c>
      <c r="U183" s="700">
        <v>1</v>
      </c>
    </row>
    <row r="184" spans="1:21" ht="14.4" customHeight="1" x14ac:dyDescent="0.3">
      <c r="A184" s="660">
        <v>25</v>
      </c>
      <c r="B184" s="661" t="s">
        <v>1578</v>
      </c>
      <c r="C184" s="661" t="s">
        <v>1767</v>
      </c>
      <c r="D184" s="742" t="s">
        <v>2419</v>
      </c>
      <c r="E184" s="743" t="s">
        <v>1783</v>
      </c>
      <c r="F184" s="661" t="s">
        <v>1763</v>
      </c>
      <c r="G184" s="661" t="s">
        <v>1810</v>
      </c>
      <c r="H184" s="661" t="s">
        <v>548</v>
      </c>
      <c r="I184" s="661" t="s">
        <v>1822</v>
      </c>
      <c r="J184" s="661" t="s">
        <v>1823</v>
      </c>
      <c r="K184" s="661" t="s">
        <v>1824</v>
      </c>
      <c r="L184" s="662">
        <v>154.36000000000001</v>
      </c>
      <c r="M184" s="662">
        <v>1389.2400000000002</v>
      </c>
      <c r="N184" s="661">
        <v>9</v>
      </c>
      <c r="O184" s="744">
        <v>8</v>
      </c>
      <c r="P184" s="662">
        <v>617.44000000000005</v>
      </c>
      <c r="Q184" s="677">
        <v>0.44444444444444442</v>
      </c>
      <c r="R184" s="661">
        <v>4</v>
      </c>
      <c r="S184" s="677">
        <v>0.44444444444444442</v>
      </c>
      <c r="T184" s="744">
        <v>4</v>
      </c>
      <c r="U184" s="700">
        <v>0.5</v>
      </c>
    </row>
    <row r="185" spans="1:21" ht="14.4" customHeight="1" x14ac:dyDescent="0.3">
      <c r="A185" s="660">
        <v>25</v>
      </c>
      <c r="B185" s="661" t="s">
        <v>1578</v>
      </c>
      <c r="C185" s="661" t="s">
        <v>1767</v>
      </c>
      <c r="D185" s="742" t="s">
        <v>2419</v>
      </c>
      <c r="E185" s="743" t="s">
        <v>1783</v>
      </c>
      <c r="F185" s="661" t="s">
        <v>1763</v>
      </c>
      <c r="G185" s="661" t="s">
        <v>1810</v>
      </c>
      <c r="H185" s="661" t="s">
        <v>1127</v>
      </c>
      <c r="I185" s="661" t="s">
        <v>1389</v>
      </c>
      <c r="J185" s="661" t="s">
        <v>1284</v>
      </c>
      <c r="K185" s="661" t="s">
        <v>1691</v>
      </c>
      <c r="L185" s="662">
        <v>154.36000000000001</v>
      </c>
      <c r="M185" s="662">
        <v>2006.6800000000005</v>
      </c>
      <c r="N185" s="661">
        <v>13</v>
      </c>
      <c r="O185" s="744">
        <v>13</v>
      </c>
      <c r="P185" s="662">
        <v>308.72000000000003</v>
      </c>
      <c r="Q185" s="677">
        <v>0.15384615384615383</v>
      </c>
      <c r="R185" s="661">
        <v>2</v>
      </c>
      <c r="S185" s="677">
        <v>0.15384615384615385</v>
      </c>
      <c r="T185" s="744">
        <v>2</v>
      </c>
      <c r="U185" s="700">
        <v>0.15384615384615385</v>
      </c>
    </row>
    <row r="186" spans="1:21" ht="14.4" customHeight="1" x14ac:dyDescent="0.3">
      <c r="A186" s="660">
        <v>25</v>
      </c>
      <c r="B186" s="661" t="s">
        <v>1578</v>
      </c>
      <c r="C186" s="661" t="s">
        <v>1767</v>
      </c>
      <c r="D186" s="742" t="s">
        <v>2419</v>
      </c>
      <c r="E186" s="743" t="s">
        <v>1783</v>
      </c>
      <c r="F186" s="661" t="s">
        <v>1763</v>
      </c>
      <c r="G186" s="661" t="s">
        <v>1810</v>
      </c>
      <c r="H186" s="661" t="s">
        <v>1127</v>
      </c>
      <c r="I186" s="661" t="s">
        <v>2055</v>
      </c>
      <c r="J186" s="661" t="s">
        <v>2056</v>
      </c>
      <c r="K186" s="661" t="s">
        <v>1690</v>
      </c>
      <c r="L186" s="662">
        <v>111.22</v>
      </c>
      <c r="M186" s="662">
        <v>111.22</v>
      </c>
      <c r="N186" s="661">
        <v>1</v>
      </c>
      <c r="O186" s="744">
        <v>1</v>
      </c>
      <c r="P186" s="662">
        <v>111.22</v>
      </c>
      <c r="Q186" s="677">
        <v>1</v>
      </c>
      <c r="R186" s="661">
        <v>1</v>
      </c>
      <c r="S186" s="677">
        <v>1</v>
      </c>
      <c r="T186" s="744">
        <v>1</v>
      </c>
      <c r="U186" s="700">
        <v>1</v>
      </c>
    </row>
    <row r="187" spans="1:21" ht="14.4" customHeight="1" x14ac:dyDescent="0.3">
      <c r="A187" s="660">
        <v>25</v>
      </c>
      <c r="B187" s="661" t="s">
        <v>1578</v>
      </c>
      <c r="C187" s="661" t="s">
        <v>1767</v>
      </c>
      <c r="D187" s="742" t="s">
        <v>2419</v>
      </c>
      <c r="E187" s="743" t="s">
        <v>1783</v>
      </c>
      <c r="F187" s="661" t="s">
        <v>1763</v>
      </c>
      <c r="G187" s="661" t="s">
        <v>1810</v>
      </c>
      <c r="H187" s="661" t="s">
        <v>1127</v>
      </c>
      <c r="I187" s="661" t="s">
        <v>2014</v>
      </c>
      <c r="J187" s="661" t="s">
        <v>2015</v>
      </c>
      <c r="K187" s="661" t="s">
        <v>2016</v>
      </c>
      <c r="L187" s="662">
        <v>80.28</v>
      </c>
      <c r="M187" s="662">
        <v>80.28</v>
      </c>
      <c r="N187" s="661">
        <v>1</v>
      </c>
      <c r="O187" s="744">
        <v>1</v>
      </c>
      <c r="P187" s="662">
        <v>80.28</v>
      </c>
      <c r="Q187" s="677">
        <v>1</v>
      </c>
      <c r="R187" s="661">
        <v>1</v>
      </c>
      <c r="S187" s="677">
        <v>1</v>
      </c>
      <c r="T187" s="744">
        <v>1</v>
      </c>
      <c r="U187" s="700">
        <v>1</v>
      </c>
    </row>
    <row r="188" spans="1:21" ht="14.4" customHeight="1" x14ac:dyDescent="0.3">
      <c r="A188" s="660">
        <v>25</v>
      </c>
      <c r="B188" s="661" t="s">
        <v>1578</v>
      </c>
      <c r="C188" s="661" t="s">
        <v>1767</v>
      </c>
      <c r="D188" s="742" t="s">
        <v>2419</v>
      </c>
      <c r="E188" s="743" t="s">
        <v>1783</v>
      </c>
      <c r="F188" s="661" t="s">
        <v>1763</v>
      </c>
      <c r="G188" s="661" t="s">
        <v>1810</v>
      </c>
      <c r="H188" s="661" t="s">
        <v>548</v>
      </c>
      <c r="I188" s="661" t="s">
        <v>1811</v>
      </c>
      <c r="J188" s="661" t="s">
        <v>1284</v>
      </c>
      <c r="K188" s="661" t="s">
        <v>1691</v>
      </c>
      <c r="L188" s="662">
        <v>150.04</v>
      </c>
      <c r="M188" s="662">
        <v>150.04</v>
      </c>
      <c r="N188" s="661">
        <v>1</v>
      </c>
      <c r="O188" s="744">
        <v>1</v>
      </c>
      <c r="P188" s="662">
        <v>150.04</v>
      </c>
      <c r="Q188" s="677">
        <v>1</v>
      </c>
      <c r="R188" s="661">
        <v>1</v>
      </c>
      <c r="S188" s="677">
        <v>1</v>
      </c>
      <c r="T188" s="744">
        <v>1</v>
      </c>
      <c r="U188" s="700">
        <v>1</v>
      </c>
    </row>
    <row r="189" spans="1:21" ht="14.4" customHeight="1" x14ac:dyDescent="0.3">
      <c r="A189" s="660">
        <v>25</v>
      </c>
      <c r="B189" s="661" t="s">
        <v>1578</v>
      </c>
      <c r="C189" s="661" t="s">
        <v>1767</v>
      </c>
      <c r="D189" s="742" t="s">
        <v>2419</v>
      </c>
      <c r="E189" s="743" t="s">
        <v>1783</v>
      </c>
      <c r="F189" s="661" t="s">
        <v>1763</v>
      </c>
      <c r="G189" s="661" t="s">
        <v>1810</v>
      </c>
      <c r="H189" s="661" t="s">
        <v>548</v>
      </c>
      <c r="I189" s="661" t="s">
        <v>2057</v>
      </c>
      <c r="J189" s="661" t="s">
        <v>1823</v>
      </c>
      <c r="K189" s="661" t="s">
        <v>1691</v>
      </c>
      <c r="L189" s="662">
        <v>0</v>
      </c>
      <c r="M189" s="662">
        <v>0</v>
      </c>
      <c r="N189" s="661">
        <v>1</v>
      </c>
      <c r="O189" s="744">
        <v>0.5</v>
      </c>
      <c r="P189" s="662"/>
      <c r="Q189" s="677"/>
      <c r="R189" s="661"/>
      <c r="S189" s="677">
        <v>0</v>
      </c>
      <c r="T189" s="744"/>
      <c r="U189" s="700">
        <v>0</v>
      </c>
    </row>
    <row r="190" spans="1:21" ht="14.4" customHeight="1" x14ac:dyDescent="0.3">
      <c r="A190" s="660">
        <v>25</v>
      </c>
      <c r="B190" s="661" t="s">
        <v>1578</v>
      </c>
      <c r="C190" s="661" t="s">
        <v>1767</v>
      </c>
      <c r="D190" s="742" t="s">
        <v>2419</v>
      </c>
      <c r="E190" s="743" t="s">
        <v>1783</v>
      </c>
      <c r="F190" s="661" t="s">
        <v>1763</v>
      </c>
      <c r="G190" s="661" t="s">
        <v>1812</v>
      </c>
      <c r="H190" s="661" t="s">
        <v>548</v>
      </c>
      <c r="I190" s="661" t="s">
        <v>1884</v>
      </c>
      <c r="J190" s="661" t="s">
        <v>1344</v>
      </c>
      <c r="K190" s="661" t="s">
        <v>1885</v>
      </c>
      <c r="L190" s="662">
        <v>0</v>
      </c>
      <c r="M190" s="662">
        <v>0</v>
      </c>
      <c r="N190" s="661">
        <v>1</v>
      </c>
      <c r="O190" s="744">
        <v>1</v>
      </c>
      <c r="P190" s="662">
        <v>0</v>
      </c>
      <c r="Q190" s="677"/>
      <c r="R190" s="661">
        <v>1</v>
      </c>
      <c r="S190" s="677">
        <v>1</v>
      </c>
      <c r="T190" s="744">
        <v>1</v>
      </c>
      <c r="U190" s="700">
        <v>1</v>
      </c>
    </row>
    <row r="191" spans="1:21" ht="14.4" customHeight="1" x14ac:dyDescent="0.3">
      <c r="A191" s="660">
        <v>25</v>
      </c>
      <c r="B191" s="661" t="s">
        <v>1578</v>
      </c>
      <c r="C191" s="661" t="s">
        <v>1767</v>
      </c>
      <c r="D191" s="742" t="s">
        <v>2419</v>
      </c>
      <c r="E191" s="743" t="s">
        <v>1783</v>
      </c>
      <c r="F191" s="661" t="s">
        <v>1763</v>
      </c>
      <c r="G191" s="661" t="s">
        <v>2058</v>
      </c>
      <c r="H191" s="661" t="s">
        <v>548</v>
      </c>
      <c r="I191" s="661" t="s">
        <v>630</v>
      </c>
      <c r="J191" s="661" t="s">
        <v>2059</v>
      </c>
      <c r="K191" s="661" t="s">
        <v>2060</v>
      </c>
      <c r="L191" s="662">
        <v>18.11</v>
      </c>
      <c r="M191" s="662">
        <v>108.66</v>
      </c>
      <c r="N191" s="661">
        <v>6</v>
      </c>
      <c r="O191" s="744">
        <v>1.5</v>
      </c>
      <c r="P191" s="662">
        <v>54.33</v>
      </c>
      <c r="Q191" s="677">
        <v>0.5</v>
      </c>
      <c r="R191" s="661">
        <v>3</v>
      </c>
      <c r="S191" s="677">
        <v>0.5</v>
      </c>
      <c r="T191" s="744">
        <v>0.5</v>
      </c>
      <c r="U191" s="700">
        <v>0.33333333333333331</v>
      </c>
    </row>
    <row r="192" spans="1:21" ht="14.4" customHeight="1" x14ac:dyDescent="0.3">
      <c r="A192" s="660">
        <v>25</v>
      </c>
      <c r="B192" s="661" t="s">
        <v>1578</v>
      </c>
      <c r="C192" s="661" t="s">
        <v>1767</v>
      </c>
      <c r="D192" s="742" t="s">
        <v>2419</v>
      </c>
      <c r="E192" s="743" t="s">
        <v>1783</v>
      </c>
      <c r="F192" s="661" t="s">
        <v>1763</v>
      </c>
      <c r="G192" s="661" t="s">
        <v>1935</v>
      </c>
      <c r="H192" s="661" t="s">
        <v>548</v>
      </c>
      <c r="I192" s="661" t="s">
        <v>1936</v>
      </c>
      <c r="J192" s="661" t="s">
        <v>1937</v>
      </c>
      <c r="K192" s="661" t="s">
        <v>1938</v>
      </c>
      <c r="L192" s="662">
        <v>12.18</v>
      </c>
      <c r="M192" s="662">
        <v>24.36</v>
      </c>
      <c r="N192" s="661">
        <v>2</v>
      </c>
      <c r="O192" s="744">
        <v>1</v>
      </c>
      <c r="P192" s="662">
        <v>24.36</v>
      </c>
      <c r="Q192" s="677">
        <v>1</v>
      </c>
      <c r="R192" s="661">
        <v>2</v>
      </c>
      <c r="S192" s="677">
        <v>1</v>
      </c>
      <c r="T192" s="744">
        <v>1</v>
      </c>
      <c r="U192" s="700">
        <v>1</v>
      </c>
    </row>
    <row r="193" spans="1:21" ht="14.4" customHeight="1" x14ac:dyDescent="0.3">
      <c r="A193" s="660">
        <v>25</v>
      </c>
      <c r="B193" s="661" t="s">
        <v>1578</v>
      </c>
      <c r="C193" s="661" t="s">
        <v>1767</v>
      </c>
      <c r="D193" s="742" t="s">
        <v>2419</v>
      </c>
      <c r="E193" s="743" t="s">
        <v>1783</v>
      </c>
      <c r="F193" s="661" t="s">
        <v>1763</v>
      </c>
      <c r="G193" s="661" t="s">
        <v>2061</v>
      </c>
      <c r="H193" s="661" t="s">
        <v>548</v>
      </c>
      <c r="I193" s="661" t="s">
        <v>2062</v>
      </c>
      <c r="J193" s="661" t="s">
        <v>2063</v>
      </c>
      <c r="K193" s="661" t="s">
        <v>2064</v>
      </c>
      <c r="L193" s="662">
        <v>0</v>
      </c>
      <c r="M193" s="662">
        <v>0</v>
      </c>
      <c r="N193" s="661">
        <v>1</v>
      </c>
      <c r="O193" s="744">
        <v>1</v>
      </c>
      <c r="P193" s="662">
        <v>0</v>
      </c>
      <c r="Q193" s="677"/>
      <c r="R193" s="661">
        <v>1</v>
      </c>
      <c r="S193" s="677">
        <v>1</v>
      </c>
      <c r="T193" s="744">
        <v>1</v>
      </c>
      <c r="U193" s="700">
        <v>1</v>
      </c>
    </row>
    <row r="194" spans="1:21" ht="14.4" customHeight="1" x14ac:dyDescent="0.3">
      <c r="A194" s="660">
        <v>25</v>
      </c>
      <c r="B194" s="661" t="s">
        <v>1578</v>
      </c>
      <c r="C194" s="661" t="s">
        <v>1767</v>
      </c>
      <c r="D194" s="742" t="s">
        <v>2419</v>
      </c>
      <c r="E194" s="743" t="s">
        <v>1783</v>
      </c>
      <c r="F194" s="661" t="s">
        <v>1763</v>
      </c>
      <c r="G194" s="661" t="s">
        <v>2020</v>
      </c>
      <c r="H194" s="661" t="s">
        <v>548</v>
      </c>
      <c r="I194" s="661" t="s">
        <v>2021</v>
      </c>
      <c r="J194" s="661" t="s">
        <v>2022</v>
      </c>
      <c r="K194" s="661" t="s">
        <v>2023</v>
      </c>
      <c r="L194" s="662">
        <v>79.48</v>
      </c>
      <c r="M194" s="662">
        <v>79.48</v>
      </c>
      <c r="N194" s="661">
        <v>1</v>
      </c>
      <c r="O194" s="744">
        <v>1</v>
      </c>
      <c r="P194" s="662">
        <v>79.48</v>
      </c>
      <c r="Q194" s="677">
        <v>1</v>
      </c>
      <c r="R194" s="661">
        <v>1</v>
      </c>
      <c r="S194" s="677">
        <v>1</v>
      </c>
      <c r="T194" s="744">
        <v>1</v>
      </c>
      <c r="U194" s="700">
        <v>1</v>
      </c>
    </row>
    <row r="195" spans="1:21" ht="14.4" customHeight="1" x14ac:dyDescent="0.3">
      <c r="A195" s="660">
        <v>25</v>
      </c>
      <c r="B195" s="661" t="s">
        <v>1578</v>
      </c>
      <c r="C195" s="661" t="s">
        <v>1767</v>
      </c>
      <c r="D195" s="742" t="s">
        <v>2419</v>
      </c>
      <c r="E195" s="743" t="s">
        <v>1783</v>
      </c>
      <c r="F195" s="661" t="s">
        <v>1763</v>
      </c>
      <c r="G195" s="661" t="s">
        <v>2024</v>
      </c>
      <c r="H195" s="661" t="s">
        <v>548</v>
      </c>
      <c r="I195" s="661" t="s">
        <v>2025</v>
      </c>
      <c r="J195" s="661" t="s">
        <v>2026</v>
      </c>
      <c r="K195" s="661" t="s">
        <v>2027</v>
      </c>
      <c r="L195" s="662">
        <v>71.930000000000007</v>
      </c>
      <c r="M195" s="662">
        <v>71.930000000000007</v>
      </c>
      <c r="N195" s="661">
        <v>1</v>
      </c>
      <c r="O195" s="744">
        <v>1</v>
      </c>
      <c r="P195" s="662">
        <v>71.930000000000007</v>
      </c>
      <c r="Q195" s="677">
        <v>1</v>
      </c>
      <c r="R195" s="661">
        <v>1</v>
      </c>
      <c r="S195" s="677">
        <v>1</v>
      </c>
      <c r="T195" s="744">
        <v>1</v>
      </c>
      <c r="U195" s="700">
        <v>1</v>
      </c>
    </row>
    <row r="196" spans="1:21" ht="14.4" customHeight="1" x14ac:dyDescent="0.3">
      <c r="A196" s="660">
        <v>25</v>
      </c>
      <c r="B196" s="661" t="s">
        <v>1578</v>
      </c>
      <c r="C196" s="661" t="s">
        <v>1767</v>
      </c>
      <c r="D196" s="742" t="s">
        <v>2419</v>
      </c>
      <c r="E196" s="743" t="s">
        <v>1783</v>
      </c>
      <c r="F196" s="661" t="s">
        <v>1763</v>
      </c>
      <c r="G196" s="661" t="s">
        <v>1860</v>
      </c>
      <c r="H196" s="661" t="s">
        <v>548</v>
      </c>
      <c r="I196" s="661" t="s">
        <v>2065</v>
      </c>
      <c r="J196" s="661" t="s">
        <v>2066</v>
      </c>
      <c r="K196" s="661" t="s">
        <v>2067</v>
      </c>
      <c r="L196" s="662">
        <v>0</v>
      </c>
      <c r="M196" s="662">
        <v>0</v>
      </c>
      <c r="N196" s="661">
        <v>2</v>
      </c>
      <c r="O196" s="744">
        <v>2</v>
      </c>
      <c r="P196" s="662">
        <v>0</v>
      </c>
      <c r="Q196" s="677"/>
      <c r="R196" s="661">
        <v>1</v>
      </c>
      <c r="S196" s="677">
        <v>0.5</v>
      </c>
      <c r="T196" s="744">
        <v>1</v>
      </c>
      <c r="U196" s="700">
        <v>0.5</v>
      </c>
    </row>
    <row r="197" spans="1:21" ht="14.4" customHeight="1" x14ac:dyDescent="0.3">
      <c r="A197" s="660">
        <v>25</v>
      </c>
      <c r="B197" s="661" t="s">
        <v>1578</v>
      </c>
      <c r="C197" s="661" t="s">
        <v>1767</v>
      </c>
      <c r="D197" s="742" t="s">
        <v>2419</v>
      </c>
      <c r="E197" s="743" t="s">
        <v>1783</v>
      </c>
      <c r="F197" s="661" t="s">
        <v>1763</v>
      </c>
      <c r="G197" s="661" t="s">
        <v>1941</v>
      </c>
      <c r="H197" s="661" t="s">
        <v>548</v>
      </c>
      <c r="I197" s="661" t="s">
        <v>1942</v>
      </c>
      <c r="J197" s="661" t="s">
        <v>1943</v>
      </c>
      <c r="K197" s="661" t="s">
        <v>1944</v>
      </c>
      <c r="L197" s="662">
        <v>70.05</v>
      </c>
      <c r="M197" s="662">
        <v>140.1</v>
      </c>
      <c r="N197" s="661">
        <v>2</v>
      </c>
      <c r="O197" s="744">
        <v>1</v>
      </c>
      <c r="P197" s="662"/>
      <c r="Q197" s="677">
        <v>0</v>
      </c>
      <c r="R197" s="661"/>
      <c r="S197" s="677">
        <v>0</v>
      </c>
      <c r="T197" s="744"/>
      <c r="U197" s="700">
        <v>0</v>
      </c>
    </row>
    <row r="198" spans="1:21" ht="14.4" customHeight="1" x14ac:dyDescent="0.3">
      <c r="A198" s="660">
        <v>25</v>
      </c>
      <c r="B198" s="661" t="s">
        <v>1578</v>
      </c>
      <c r="C198" s="661" t="s">
        <v>1767</v>
      </c>
      <c r="D198" s="742" t="s">
        <v>2419</v>
      </c>
      <c r="E198" s="743" t="s">
        <v>1783</v>
      </c>
      <c r="F198" s="661" t="s">
        <v>1763</v>
      </c>
      <c r="G198" s="661" t="s">
        <v>2068</v>
      </c>
      <c r="H198" s="661" t="s">
        <v>548</v>
      </c>
      <c r="I198" s="661" t="s">
        <v>2069</v>
      </c>
      <c r="J198" s="661" t="s">
        <v>2070</v>
      </c>
      <c r="K198" s="661" t="s">
        <v>1885</v>
      </c>
      <c r="L198" s="662">
        <v>111.72</v>
      </c>
      <c r="M198" s="662">
        <v>223.44</v>
      </c>
      <c r="N198" s="661">
        <v>2</v>
      </c>
      <c r="O198" s="744">
        <v>1</v>
      </c>
      <c r="P198" s="662">
        <v>223.44</v>
      </c>
      <c r="Q198" s="677">
        <v>1</v>
      </c>
      <c r="R198" s="661">
        <v>2</v>
      </c>
      <c r="S198" s="677">
        <v>1</v>
      </c>
      <c r="T198" s="744">
        <v>1</v>
      </c>
      <c r="U198" s="700">
        <v>1</v>
      </c>
    </row>
    <row r="199" spans="1:21" ht="14.4" customHeight="1" x14ac:dyDescent="0.3">
      <c r="A199" s="660">
        <v>25</v>
      </c>
      <c r="B199" s="661" t="s">
        <v>1578</v>
      </c>
      <c r="C199" s="661" t="s">
        <v>1767</v>
      </c>
      <c r="D199" s="742" t="s">
        <v>2419</v>
      </c>
      <c r="E199" s="743" t="s">
        <v>1783</v>
      </c>
      <c r="F199" s="661" t="s">
        <v>1763</v>
      </c>
      <c r="G199" s="661" t="s">
        <v>1814</v>
      </c>
      <c r="H199" s="661" t="s">
        <v>548</v>
      </c>
      <c r="I199" s="661" t="s">
        <v>1354</v>
      </c>
      <c r="J199" s="661" t="s">
        <v>1355</v>
      </c>
      <c r="K199" s="661" t="s">
        <v>1356</v>
      </c>
      <c r="L199" s="662">
        <v>147.31</v>
      </c>
      <c r="M199" s="662">
        <v>147.31</v>
      </c>
      <c r="N199" s="661">
        <v>1</v>
      </c>
      <c r="O199" s="744">
        <v>1</v>
      </c>
      <c r="P199" s="662"/>
      <c r="Q199" s="677">
        <v>0</v>
      </c>
      <c r="R199" s="661"/>
      <c r="S199" s="677">
        <v>0</v>
      </c>
      <c r="T199" s="744"/>
      <c r="U199" s="700">
        <v>0</v>
      </c>
    </row>
    <row r="200" spans="1:21" ht="14.4" customHeight="1" x14ac:dyDescent="0.3">
      <c r="A200" s="660">
        <v>25</v>
      </c>
      <c r="B200" s="661" t="s">
        <v>1578</v>
      </c>
      <c r="C200" s="661" t="s">
        <v>1767</v>
      </c>
      <c r="D200" s="742" t="s">
        <v>2419</v>
      </c>
      <c r="E200" s="743" t="s">
        <v>1783</v>
      </c>
      <c r="F200" s="661" t="s">
        <v>1763</v>
      </c>
      <c r="G200" s="661" t="s">
        <v>1814</v>
      </c>
      <c r="H200" s="661" t="s">
        <v>548</v>
      </c>
      <c r="I200" s="661" t="s">
        <v>1954</v>
      </c>
      <c r="J200" s="661" t="s">
        <v>1355</v>
      </c>
      <c r="K200" s="661" t="s">
        <v>1182</v>
      </c>
      <c r="L200" s="662">
        <v>0</v>
      </c>
      <c r="M200" s="662">
        <v>0</v>
      </c>
      <c r="N200" s="661">
        <v>1</v>
      </c>
      <c r="O200" s="744">
        <v>1</v>
      </c>
      <c r="P200" s="662"/>
      <c r="Q200" s="677"/>
      <c r="R200" s="661"/>
      <c r="S200" s="677">
        <v>0</v>
      </c>
      <c r="T200" s="744"/>
      <c r="U200" s="700">
        <v>0</v>
      </c>
    </row>
    <row r="201" spans="1:21" ht="14.4" customHeight="1" x14ac:dyDescent="0.3">
      <c r="A201" s="660">
        <v>25</v>
      </c>
      <c r="B201" s="661" t="s">
        <v>1578</v>
      </c>
      <c r="C201" s="661" t="s">
        <v>1767</v>
      </c>
      <c r="D201" s="742" t="s">
        <v>2419</v>
      </c>
      <c r="E201" s="743" t="s">
        <v>1783</v>
      </c>
      <c r="F201" s="661" t="s">
        <v>1763</v>
      </c>
      <c r="G201" s="661" t="s">
        <v>1814</v>
      </c>
      <c r="H201" s="661" t="s">
        <v>548</v>
      </c>
      <c r="I201" s="661" t="s">
        <v>1844</v>
      </c>
      <c r="J201" s="661" t="s">
        <v>1355</v>
      </c>
      <c r="K201" s="661" t="s">
        <v>1356</v>
      </c>
      <c r="L201" s="662">
        <v>147.31</v>
      </c>
      <c r="M201" s="662">
        <v>441.93</v>
      </c>
      <c r="N201" s="661">
        <v>3</v>
      </c>
      <c r="O201" s="744">
        <v>2</v>
      </c>
      <c r="P201" s="662"/>
      <c r="Q201" s="677">
        <v>0</v>
      </c>
      <c r="R201" s="661"/>
      <c r="S201" s="677">
        <v>0</v>
      </c>
      <c r="T201" s="744"/>
      <c r="U201" s="700">
        <v>0</v>
      </c>
    </row>
    <row r="202" spans="1:21" ht="14.4" customHeight="1" x14ac:dyDescent="0.3">
      <c r="A202" s="660">
        <v>25</v>
      </c>
      <c r="B202" s="661" t="s">
        <v>1578</v>
      </c>
      <c r="C202" s="661" t="s">
        <v>1767</v>
      </c>
      <c r="D202" s="742" t="s">
        <v>2419</v>
      </c>
      <c r="E202" s="743" t="s">
        <v>1783</v>
      </c>
      <c r="F202" s="661" t="s">
        <v>1763</v>
      </c>
      <c r="G202" s="661" t="s">
        <v>2071</v>
      </c>
      <c r="H202" s="661" t="s">
        <v>548</v>
      </c>
      <c r="I202" s="661" t="s">
        <v>2072</v>
      </c>
      <c r="J202" s="661" t="s">
        <v>2073</v>
      </c>
      <c r="K202" s="661" t="s">
        <v>2074</v>
      </c>
      <c r="L202" s="662">
        <v>0</v>
      </c>
      <c r="M202" s="662">
        <v>0</v>
      </c>
      <c r="N202" s="661">
        <v>1</v>
      </c>
      <c r="O202" s="744">
        <v>1</v>
      </c>
      <c r="P202" s="662">
        <v>0</v>
      </c>
      <c r="Q202" s="677"/>
      <c r="R202" s="661">
        <v>1</v>
      </c>
      <c r="S202" s="677">
        <v>1</v>
      </c>
      <c r="T202" s="744">
        <v>1</v>
      </c>
      <c r="U202" s="700">
        <v>1</v>
      </c>
    </row>
    <row r="203" spans="1:21" ht="14.4" customHeight="1" x14ac:dyDescent="0.3">
      <c r="A203" s="660">
        <v>25</v>
      </c>
      <c r="B203" s="661" t="s">
        <v>1578</v>
      </c>
      <c r="C203" s="661" t="s">
        <v>1767</v>
      </c>
      <c r="D203" s="742" t="s">
        <v>2419</v>
      </c>
      <c r="E203" s="743" t="s">
        <v>1783</v>
      </c>
      <c r="F203" s="661" t="s">
        <v>1763</v>
      </c>
      <c r="G203" s="661" t="s">
        <v>1821</v>
      </c>
      <c r="H203" s="661" t="s">
        <v>1127</v>
      </c>
      <c r="I203" s="661" t="s">
        <v>1845</v>
      </c>
      <c r="J203" s="661" t="s">
        <v>1044</v>
      </c>
      <c r="K203" s="661" t="s">
        <v>1846</v>
      </c>
      <c r="L203" s="662">
        <v>24.22</v>
      </c>
      <c r="M203" s="662">
        <v>48.44</v>
      </c>
      <c r="N203" s="661">
        <v>2</v>
      </c>
      <c r="O203" s="744">
        <v>2</v>
      </c>
      <c r="P203" s="662"/>
      <c r="Q203" s="677">
        <v>0</v>
      </c>
      <c r="R203" s="661"/>
      <c r="S203" s="677">
        <v>0</v>
      </c>
      <c r="T203" s="744"/>
      <c r="U203" s="700">
        <v>0</v>
      </c>
    </row>
    <row r="204" spans="1:21" ht="14.4" customHeight="1" x14ac:dyDescent="0.3">
      <c r="A204" s="660">
        <v>25</v>
      </c>
      <c r="B204" s="661" t="s">
        <v>1578</v>
      </c>
      <c r="C204" s="661" t="s">
        <v>1767</v>
      </c>
      <c r="D204" s="742" t="s">
        <v>2419</v>
      </c>
      <c r="E204" s="743" t="s">
        <v>1783</v>
      </c>
      <c r="F204" s="661" t="s">
        <v>1763</v>
      </c>
      <c r="G204" s="661" t="s">
        <v>1821</v>
      </c>
      <c r="H204" s="661" t="s">
        <v>1127</v>
      </c>
      <c r="I204" s="661" t="s">
        <v>1133</v>
      </c>
      <c r="J204" s="661" t="s">
        <v>1044</v>
      </c>
      <c r="K204" s="661" t="s">
        <v>1729</v>
      </c>
      <c r="L204" s="662">
        <v>48.42</v>
      </c>
      <c r="M204" s="662">
        <v>145.26</v>
      </c>
      <c r="N204" s="661">
        <v>3</v>
      </c>
      <c r="O204" s="744">
        <v>2</v>
      </c>
      <c r="P204" s="662"/>
      <c r="Q204" s="677">
        <v>0</v>
      </c>
      <c r="R204" s="661"/>
      <c r="S204" s="677">
        <v>0</v>
      </c>
      <c r="T204" s="744"/>
      <c r="U204" s="700">
        <v>0</v>
      </c>
    </row>
    <row r="205" spans="1:21" ht="14.4" customHeight="1" x14ac:dyDescent="0.3">
      <c r="A205" s="660">
        <v>25</v>
      </c>
      <c r="B205" s="661" t="s">
        <v>1578</v>
      </c>
      <c r="C205" s="661" t="s">
        <v>1767</v>
      </c>
      <c r="D205" s="742" t="s">
        <v>2419</v>
      </c>
      <c r="E205" s="743" t="s">
        <v>1783</v>
      </c>
      <c r="F205" s="661" t="s">
        <v>1763</v>
      </c>
      <c r="G205" s="661" t="s">
        <v>1821</v>
      </c>
      <c r="H205" s="661" t="s">
        <v>1127</v>
      </c>
      <c r="I205" s="661" t="s">
        <v>1133</v>
      </c>
      <c r="J205" s="661" t="s">
        <v>1044</v>
      </c>
      <c r="K205" s="661" t="s">
        <v>1729</v>
      </c>
      <c r="L205" s="662">
        <v>36.54</v>
      </c>
      <c r="M205" s="662">
        <v>73.08</v>
      </c>
      <c r="N205" s="661">
        <v>2</v>
      </c>
      <c r="O205" s="744">
        <v>1.5</v>
      </c>
      <c r="P205" s="662"/>
      <c r="Q205" s="677">
        <v>0</v>
      </c>
      <c r="R205" s="661"/>
      <c r="S205" s="677">
        <v>0</v>
      </c>
      <c r="T205" s="744"/>
      <c r="U205" s="700">
        <v>0</v>
      </c>
    </row>
    <row r="206" spans="1:21" ht="14.4" customHeight="1" x14ac:dyDescent="0.3">
      <c r="A206" s="660">
        <v>25</v>
      </c>
      <c r="B206" s="661" t="s">
        <v>1578</v>
      </c>
      <c r="C206" s="661" t="s">
        <v>1767</v>
      </c>
      <c r="D206" s="742" t="s">
        <v>2419</v>
      </c>
      <c r="E206" s="743" t="s">
        <v>1783</v>
      </c>
      <c r="F206" s="661" t="s">
        <v>1763</v>
      </c>
      <c r="G206" s="661" t="s">
        <v>1821</v>
      </c>
      <c r="H206" s="661" t="s">
        <v>548</v>
      </c>
      <c r="I206" s="661" t="s">
        <v>1043</v>
      </c>
      <c r="J206" s="661" t="s">
        <v>1044</v>
      </c>
      <c r="K206" s="661" t="s">
        <v>1848</v>
      </c>
      <c r="L206" s="662">
        <v>48.42</v>
      </c>
      <c r="M206" s="662">
        <v>48.42</v>
      </c>
      <c r="N206" s="661">
        <v>1</v>
      </c>
      <c r="O206" s="744">
        <v>1</v>
      </c>
      <c r="P206" s="662"/>
      <c r="Q206" s="677">
        <v>0</v>
      </c>
      <c r="R206" s="661"/>
      <c r="S206" s="677">
        <v>0</v>
      </c>
      <c r="T206" s="744"/>
      <c r="U206" s="700">
        <v>0</v>
      </c>
    </row>
    <row r="207" spans="1:21" ht="14.4" customHeight="1" x14ac:dyDescent="0.3">
      <c r="A207" s="660">
        <v>25</v>
      </c>
      <c r="B207" s="661" t="s">
        <v>1578</v>
      </c>
      <c r="C207" s="661" t="s">
        <v>1767</v>
      </c>
      <c r="D207" s="742" t="s">
        <v>2419</v>
      </c>
      <c r="E207" s="743" t="s">
        <v>1783</v>
      </c>
      <c r="F207" s="661" t="s">
        <v>1763</v>
      </c>
      <c r="G207" s="661" t="s">
        <v>2075</v>
      </c>
      <c r="H207" s="661" t="s">
        <v>548</v>
      </c>
      <c r="I207" s="661" t="s">
        <v>2076</v>
      </c>
      <c r="J207" s="661" t="s">
        <v>2077</v>
      </c>
      <c r="K207" s="661" t="s">
        <v>1096</v>
      </c>
      <c r="L207" s="662">
        <v>0</v>
      </c>
      <c r="M207" s="662">
        <v>0</v>
      </c>
      <c r="N207" s="661">
        <v>3</v>
      </c>
      <c r="O207" s="744">
        <v>0.5</v>
      </c>
      <c r="P207" s="662">
        <v>0</v>
      </c>
      <c r="Q207" s="677"/>
      <c r="R207" s="661">
        <v>3</v>
      </c>
      <c r="S207" s="677">
        <v>1</v>
      </c>
      <c r="T207" s="744">
        <v>0.5</v>
      </c>
      <c r="U207" s="700">
        <v>1</v>
      </c>
    </row>
    <row r="208" spans="1:21" ht="14.4" customHeight="1" x14ac:dyDescent="0.3">
      <c r="A208" s="660">
        <v>25</v>
      </c>
      <c r="B208" s="661" t="s">
        <v>1578</v>
      </c>
      <c r="C208" s="661" t="s">
        <v>1767</v>
      </c>
      <c r="D208" s="742" t="s">
        <v>2419</v>
      </c>
      <c r="E208" s="743" t="s">
        <v>1783</v>
      </c>
      <c r="F208" s="661" t="s">
        <v>1763</v>
      </c>
      <c r="G208" s="661" t="s">
        <v>2078</v>
      </c>
      <c r="H208" s="661" t="s">
        <v>1127</v>
      </c>
      <c r="I208" s="661" t="s">
        <v>2079</v>
      </c>
      <c r="J208" s="661" t="s">
        <v>2080</v>
      </c>
      <c r="K208" s="661" t="s">
        <v>2081</v>
      </c>
      <c r="L208" s="662">
        <v>919.42</v>
      </c>
      <c r="M208" s="662">
        <v>919.42</v>
      </c>
      <c r="N208" s="661">
        <v>1</v>
      </c>
      <c r="O208" s="744">
        <v>1</v>
      </c>
      <c r="P208" s="662">
        <v>919.42</v>
      </c>
      <c r="Q208" s="677">
        <v>1</v>
      </c>
      <c r="R208" s="661">
        <v>1</v>
      </c>
      <c r="S208" s="677">
        <v>1</v>
      </c>
      <c r="T208" s="744">
        <v>1</v>
      </c>
      <c r="U208" s="700">
        <v>1</v>
      </c>
    </row>
    <row r="209" spans="1:21" ht="14.4" customHeight="1" x14ac:dyDescent="0.3">
      <c r="A209" s="660">
        <v>25</v>
      </c>
      <c r="B209" s="661" t="s">
        <v>1578</v>
      </c>
      <c r="C209" s="661" t="s">
        <v>1767</v>
      </c>
      <c r="D209" s="742" t="s">
        <v>2419</v>
      </c>
      <c r="E209" s="743" t="s">
        <v>1783</v>
      </c>
      <c r="F209" s="661" t="s">
        <v>1764</v>
      </c>
      <c r="G209" s="661" t="s">
        <v>1913</v>
      </c>
      <c r="H209" s="661" t="s">
        <v>548</v>
      </c>
      <c r="I209" s="661" t="s">
        <v>2082</v>
      </c>
      <c r="J209" s="661" t="s">
        <v>1915</v>
      </c>
      <c r="K209" s="661"/>
      <c r="L209" s="662">
        <v>0</v>
      </c>
      <c r="M209" s="662">
        <v>0</v>
      </c>
      <c r="N209" s="661">
        <v>1</v>
      </c>
      <c r="O209" s="744">
        <v>1</v>
      </c>
      <c r="P209" s="662">
        <v>0</v>
      </c>
      <c r="Q209" s="677"/>
      <c r="R209" s="661">
        <v>1</v>
      </c>
      <c r="S209" s="677">
        <v>1</v>
      </c>
      <c r="T209" s="744">
        <v>1</v>
      </c>
      <c r="U209" s="700">
        <v>1</v>
      </c>
    </row>
    <row r="210" spans="1:21" ht="14.4" customHeight="1" x14ac:dyDescent="0.3">
      <c r="A210" s="660">
        <v>25</v>
      </c>
      <c r="B210" s="661" t="s">
        <v>1578</v>
      </c>
      <c r="C210" s="661" t="s">
        <v>1767</v>
      </c>
      <c r="D210" s="742" t="s">
        <v>2419</v>
      </c>
      <c r="E210" s="743" t="s">
        <v>1784</v>
      </c>
      <c r="F210" s="661" t="s">
        <v>1763</v>
      </c>
      <c r="G210" s="661" t="s">
        <v>1810</v>
      </c>
      <c r="H210" s="661" t="s">
        <v>548</v>
      </c>
      <c r="I210" s="661" t="s">
        <v>1849</v>
      </c>
      <c r="J210" s="661" t="s">
        <v>1284</v>
      </c>
      <c r="K210" s="661" t="s">
        <v>845</v>
      </c>
      <c r="L210" s="662">
        <v>0</v>
      </c>
      <c r="M210" s="662">
        <v>0</v>
      </c>
      <c r="N210" s="661">
        <v>1</v>
      </c>
      <c r="O210" s="744">
        <v>1</v>
      </c>
      <c r="P210" s="662">
        <v>0</v>
      </c>
      <c r="Q210" s="677"/>
      <c r="R210" s="661">
        <v>1</v>
      </c>
      <c r="S210" s="677">
        <v>1</v>
      </c>
      <c r="T210" s="744">
        <v>1</v>
      </c>
      <c r="U210" s="700">
        <v>1</v>
      </c>
    </row>
    <row r="211" spans="1:21" ht="14.4" customHeight="1" x14ac:dyDescent="0.3">
      <c r="A211" s="660">
        <v>25</v>
      </c>
      <c r="B211" s="661" t="s">
        <v>1578</v>
      </c>
      <c r="C211" s="661" t="s">
        <v>1767</v>
      </c>
      <c r="D211" s="742" t="s">
        <v>2419</v>
      </c>
      <c r="E211" s="743" t="s">
        <v>1784</v>
      </c>
      <c r="F211" s="661" t="s">
        <v>1763</v>
      </c>
      <c r="G211" s="661" t="s">
        <v>1810</v>
      </c>
      <c r="H211" s="661" t="s">
        <v>1127</v>
      </c>
      <c r="I211" s="661" t="s">
        <v>1389</v>
      </c>
      <c r="J211" s="661" t="s">
        <v>1284</v>
      </c>
      <c r="K211" s="661" t="s">
        <v>1691</v>
      </c>
      <c r="L211" s="662">
        <v>150.04</v>
      </c>
      <c r="M211" s="662">
        <v>150.04</v>
      </c>
      <c r="N211" s="661">
        <v>1</v>
      </c>
      <c r="O211" s="744">
        <v>1</v>
      </c>
      <c r="P211" s="662">
        <v>150.04</v>
      </c>
      <c r="Q211" s="677">
        <v>1</v>
      </c>
      <c r="R211" s="661">
        <v>1</v>
      </c>
      <c r="S211" s="677">
        <v>1</v>
      </c>
      <c r="T211" s="744">
        <v>1</v>
      </c>
      <c r="U211" s="700">
        <v>1</v>
      </c>
    </row>
    <row r="212" spans="1:21" ht="14.4" customHeight="1" x14ac:dyDescent="0.3">
      <c r="A212" s="660">
        <v>25</v>
      </c>
      <c r="B212" s="661" t="s">
        <v>1578</v>
      </c>
      <c r="C212" s="661" t="s">
        <v>1767</v>
      </c>
      <c r="D212" s="742" t="s">
        <v>2419</v>
      </c>
      <c r="E212" s="743" t="s">
        <v>1784</v>
      </c>
      <c r="F212" s="661" t="s">
        <v>1763</v>
      </c>
      <c r="G212" s="661" t="s">
        <v>1810</v>
      </c>
      <c r="H212" s="661" t="s">
        <v>1127</v>
      </c>
      <c r="I212" s="661" t="s">
        <v>1389</v>
      </c>
      <c r="J212" s="661" t="s">
        <v>1284</v>
      </c>
      <c r="K212" s="661" t="s">
        <v>1691</v>
      </c>
      <c r="L212" s="662">
        <v>154.36000000000001</v>
      </c>
      <c r="M212" s="662">
        <v>463.08000000000004</v>
      </c>
      <c r="N212" s="661">
        <v>3</v>
      </c>
      <c r="O212" s="744">
        <v>3</v>
      </c>
      <c r="P212" s="662"/>
      <c r="Q212" s="677">
        <v>0</v>
      </c>
      <c r="R212" s="661"/>
      <c r="S212" s="677">
        <v>0</v>
      </c>
      <c r="T212" s="744"/>
      <c r="U212" s="700">
        <v>0</v>
      </c>
    </row>
    <row r="213" spans="1:21" ht="14.4" customHeight="1" x14ac:dyDescent="0.3">
      <c r="A213" s="660">
        <v>25</v>
      </c>
      <c r="B213" s="661" t="s">
        <v>1578</v>
      </c>
      <c r="C213" s="661" t="s">
        <v>1767</v>
      </c>
      <c r="D213" s="742" t="s">
        <v>2419</v>
      </c>
      <c r="E213" s="743" t="s">
        <v>1784</v>
      </c>
      <c r="F213" s="661" t="s">
        <v>1763</v>
      </c>
      <c r="G213" s="661" t="s">
        <v>1810</v>
      </c>
      <c r="H213" s="661" t="s">
        <v>1127</v>
      </c>
      <c r="I213" s="661" t="s">
        <v>1532</v>
      </c>
      <c r="J213" s="661" t="s">
        <v>1755</v>
      </c>
      <c r="K213" s="661" t="s">
        <v>1690</v>
      </c>
      <c r="L213" s="662">
        <v>149.52000000000001</v>
      </c>
      <c r="M213" s="662">
        <v>1345.68</v>
      </c>
      <c r="N213" s="661">
        <v>9</v>
      </c>
      <c r="O213" s="744">
        <v>8</v>
      </c>
      <c r="P213" s="662">
        <v>747.6</v>
      </c>
      <c r="Q213" s="677">
        <v>0.55555555555555558</v>
      </c>
      <c r="R213" s="661">
        <v>5</v>
      </c>
      <c r="S213" s="677">
        <v>0.55555555555555558</v>
      </c>
      <c r="T213" s="744">
        <v>4</v>
      </c>
      <c r="U213" s="700">
        <v>0.5</v>
      </c>
    </row>
    <row r="214" spans="1:21" ht="14.4" customHeight="1" x14ac:dyDescent="0.3">
      <c r="A214" s="660">
        <v>25</v>
      </c>
      <c r="B214" s="661" t="s">
        <v>1578</v>
      </c>
      <c r="C214" s="661" t="s">
        <v>1767</v>
      </c>
      <c r="D214" s="742" t="s">
        <v>2419</v>
      </c>
      <c r="E214" s="743" t="s">
        <v>1784</v>
      </c>
      <c r="F214" s="661" t="s">
        <v>1763</v>
      </c>
      <c r="G214" s="661" t="s">
        <v>1810</v>
      </c>
      <c r="H214" s="661" t="s">
        <v>548</v>
      </c>
      <c r="I214" s="661" t="s">
        <v>1811</v>
      </c>
      <c r="J214" s="661" t="s">
        <v>1284</v>
      </c>
      <c r="K214" s="661" t="s">
        <v>1691</v>
      </c>
      <c r="L214" s="662">
        <v>150.04</v>
      </c>
      <c r="M214" s="662">
        <v>150.04</v>
      </c>
      <c r="N214" s="661">
        <v>1</v>
      </c>
      <c r="O214" s="744">
        <v>1</v>
      </c>
      <c r="P214" s="662"/>
      <c r="Q214" s="677">
        <v>0</v>
      </c>
      <c r="R214" s="661"/>
      <c r="S214" s="677">
        <v>0</v>
      </c>
      <c r="T214" s="744"/>
      <c r="U214" s="700">
        <v>0</v>
      </c>
    </row>
    <row r="215" spans="1:21" ht="14.4" customHeight="1" x14ac:dyDescent="0.3">
      <c r="A215" s="660">
        <v>25</v>
      </c>
      <c r="B215" s="661" t="s">
        <v>1578</v>
      </c>
      <c r="C215" s="661" t="s">
        <v>1767</v>
      </c>
      <c r="D215" s="742" t="s">
        <v>2419</v>
      </c>
      <c r="E215" s="743" t="s">
        <v>1784</v>
      </c>
      <c r="F215" s="661" t="s">
        <v>1763</v>
      </c>
      <c r="G215" s="661" t="s">
        <v>1810</v>
      </c>
      <c r="H215" s="661" t="s">
        <v>548</v>
      </c>
      <c r="I215" s="661" t="s">
        <v>1811</v>
      </c>
      <c r="J215" s="661" t="s">
        <v>1284</v>
      </c>
      <c r="K215" s="661" t="s">
        <v>1691</v>
      </c>
      <c r="L215" s="662">
        <v>154.36000000000001</v>
      </c>
      <c r="M215" s="662">
        <v>308.72000000000003</v>
      </c>
      <c r="N215" s="661">
        <v>2</v>
      </c>
      <c r="O215" s="744">
        <v>2</v>
      </c>
      <c r="P215" s="662">
        <v>154.36000000000001</v>
      </c>
      <c r="Q215" s="677">
        <v>0.5</v>
      </c>
      <c r="R215" s="661">
        <v>1</v>
      </c>
      <c r="S215" s="677">
        <v>0.5</v>
      </c>
      <c r="T215" s="744">
        <v>1</v>
      </c>
      <c r="U215" s="700">
        <v>0.5</v>
      </c>
    </row>
    <row r="216" spans="1:21" ht="14.4" customHeight="1" x14ac:dyDescent="0.3">
      <c r="A216" s="660">
        <v>25</v>
      </c>
      <c r="B216" s="661" t="s">
        <v>1578</v>
      </c>
      <c r="C216" s="661" t="s">
        <v>1767</v>
      </c>
      <c r="D216" s="742" t="s">
        <v>2419</v>
      </c>
      <c r="E216" s="743" t="s">
        <v>1784</v>
      </c>
      <c r="F216" s="661" t="s">
        <v>1763</v>
      </c>
      <c r="G216" s="661" t="s">
        <v>1810</v>
      </c>
      <c r="H216" s="661" t="s">
        <v>1127</v>
      </c>
      <c r="I216" s="661" t="s">
        <v>2083</v>
      </c>
      <c r="J216" s="661" t="s">
        <v>1692</v>
      </c>
      <c r="K216" s="661" t="s">
        <v>1693</v>
      </c>
      <c r="L216" s="662">
        <v>363.25</v>
      </c>
      <c r="M216" s="662">
        <v>363.25</v>
      </c>
      <c r="N216" s="661">
        <v>1</v>
      </c>
      <c r="O216" s="744">
        <v>1</v>
      </c>
      <c r="P216" s="662"/>
      <c r="Q216" s="677">
        <v>0</v>
      </c>
      <c r="R216" s="661"/>
      <c r="S216" s="677">
        <v>0</v>
      </c>
      <c r="T216" s="744"/>
      <c r="U216" s="700">
        <v>0</v>
      </c>
    </row>
    <row r="217" spans="1:21" ht="14.4" customHeight="1" x14ac:dyDescent="0.3">
      <c r="A217" s="660">
        <v>25</v>
      </c>
      <c r="B217" s="661" t="s">
        <v>1578</v>
      </c>
      <c r="C217" s="661" t="s">
        <v>1767</v>
      </c>
      <c r="D217" s="742" t="s">
        <v>2419</v>
      </c>
      <c r="E217" s="743" t="s">
        <v>1784</v>
      </c>
      <c r="F217" s="661" t="s">
        <v>1763</v>
      </c>
      <c r="G217" s="661" t="s">
        <v>1941</v>
      </c>
      <c r="H217" s="661" t="s">
        <v>548</v>
      </c>
      <c r="I217" s="661" t="s">
        <v>1942</v>
      </c>
      <c r="J217" s="661" t="s">
        <v>1943</v>
      </c>
      <c r="K217" s="661" t="s">
        <v>1944</v>
      </c>
      <c r="L217" s="662">
        <v>70.05</v>
      </c>
      <c r="M217" s="662">
        <v>210.14999999999998</v>
      </c>
      <c r="N217" s="661">
        <v>3</v>
      </c>
      <c r="O217" s="744">
        <v>1</v>
      </c>
      <c r="P217" s="662"/>
      <c r="Q217" s="677">
        <v>0</v>
      </c>
      <c r="R217" s="661"/>
      <c r="S217" s="677">
        <v>0</v>
      </c>
      <c r="T217" s="744"/>
      <c r="U217" s="700">
        <v>0</v>
      </c>
    </row>
    <row r="218" spans="1:21" ht="14.4" customHeight="1" x14ac:dyDescent="0.3">
      <c r="A218" s="660">
        <v>25</v>
      </c>
      <c r="B218" s="661" t="s">
        <v>1578</v>
      </c>
      <c r="C218" s="661" t="s">
        <v>1767</v>
      </c>
      <c r="D218" s="742" t="s">
        <v>2419</v>
      </c>
      <c r="E218" s="743" t="s">
        <v>1784</v>
      </c>
      <c r="F218" s="661" t="s">
        <v>1763</v>
      </c>
      <c r="G218" s="661" t="s">
        <v>1814</v>
      </c>
      <c r="H218" s="661" t="s">
        <v>548</v>
      </c>
      <c r="I218" s="661" t="s">
        <v>1354</v>
      </c>
      <c r="J218" s="661" t="s">
        <v>1355</v>
      </c>
      <c r="K218" s="661" t="s">
        <v>1356</v>
      </c>
      <c r="L218" s="662">
        <v>147.31</v>
      </c>
      <c r="M218" s="662">
        <v>1325.79</v>
      </c>
      <c r="N218" s="661">
        <v>9</v>
      </c>
      <c r="O218" s="744">
        <v>7</v>
      </c>
      <c r="P218" s="662">
        <v>589.24</v>
      </c>
      <c r="Q218" s="677">
        <v>0.44444444444444448</v>
      </c>
      <c r="R218" s="661">
        <v>4</v>
      </c>
      <c r="S218" s="677">
        <v>0.44444444444444442</v>
      </c>
      <c r="T218" s="744">
        <v>3</v>
      </c>
      <c r="U218" s="700">
        <v>0.42857142857142855</v>
      </c>
    </row>
    <row r="219" spans="1:21" ht="14.4" customHeight="1" x14ac:dyDescent="0.3">
      <c r="A219" s="660">
        <v>25</v>
      </c>
      <c r="B219" s="661" t="s">
        <v>1578</v>
      </c>
      <c r="C219" s="661" t="s">
        <v>1767</v>
      </c>
      <c r="D219" s="742" t="s">
        <v>2419</v>
      </c>
      <c r="E219" s="743" t="s">
        <v>1784</v>
      </c>
      <c r="F219" s="661" t="s">
        <v>1763</v>
      </c>
      <c r="G219" s="661" t="s">
        <v>1814</v>
      </c>
      <c r="H219" s="661" t="s">
        <v>548</v>
      </c>
      <c r="I219" s="661" t="s">
        <v>1354</v>
      </c>
      <c r="J219" s="661" t="s">
        <v>1355</v>
      </c>
      <c r="K219" s="661" t="s">
        <v>1356</v>
      </c>
      <c r="L219" s="662">
        <v>132.97999999999999</v>
      </c>
      <c r="M219" s="662">
        <v>398.93999999999994</v>
      </c>
      <c r="N219" s="661">
        <v>3</v>
      </c>
      <c r="O219" s="744">
        <v>3</v>
      </c>
      <c r="P219" s="662">
        <v>265.95999999999998</v>
      </c>
      <c r="Q219" s="677">
        <v>0.66666666666666674</v>
      </c>
      <c r="R219" s="661">
        <v>2</v>
      </c>
      <c r="S219" s="677">
        <v>0.66666666666666663</v>
      </c>
      <c r="T219" s="744">
        <v>2</v>
      </c>
      <c r="U219" s="700">
        <v>0.66666666666666663</v>
      </c>
    </row>
    <row r="220" spans="1:21" ht="14.4" customHeight="1" x14ac:dyDescent="0.3">
      <c r="A220" s="660">
        <v>25</v>
      </c>
      <c r="B220" s="661" t="s">
        <v>1578</v>
      </c>
      <c r="C220" s="661" t="s">
        <v>1767</v>
      </c>
      <c r="D220" s="742" t="s">
        <v>2419</v>
      </c>
      <c r="E220" s="743" t="s">
        <v>1784</v>
      </c>
      <c r="F220" s="661" t="s">
        <v>1763</v>
      </c>
      <c r="G220" s="661" t="s">
        <v>1814</v>
      </c>
      <c r="H220" s="661" t="s">
        <v>548</v>
      </c>
      <c r="I220" s="661" t="s">
        <v>1844</v>
      </c>
      <c r="J220" s="661" t="s">
        <v>1355</v>
      </c>
      <c r="K220" s="661" t="s">
        <v>1356</v>
      </c>
      <c r="L220" s="662">
        <v>147.31</v>
      </c>
      <c r="M220" s="662">
        <v>3535.44</v>
      </c>
      <c r="N220" s="661">
        <v>24</v>
      </c>
      <c r="O220" s="744">
        <v>3</v>
      </c>
      <c r="P220" s="662">
        <v>3093.51</v>
      </c>
      <c r="Q220" s="677">
        <v>0.875</v>
      </c>
      <c r="R220" s="661">
        <v>21</v>
      </c>
      <c r="S220" s="677">
        <v>0.875</v>
      </c>
      <c r="T220" s="744">
        <v>1</v>
      </c>
      <c r="U220" s="700">
        <v>0.33333333333333331</v>
      </c>
    </row>
    <row r="221" spans="1:21" ht="14.4" customHeight="1" x14ac:dyDescent="0.3">
      <c r="A221" s="660">
        <v>25</v>
      </c>
      <c r="B221" s="661" t="s">
        <v>1578</v>
      </c>
      <c r="C221" s="661" t="s">
        <v>1767</v>
      </c>
      <c r="D221" s="742" t="s">
        <v>2419</v>
      </c>
      <c r="E221" s="743" t="s">
        <v>1784</v>
      </c>
      <c r="F221" s="661" t="s">
        <v>1763</v>
      </c>
      <c r="G221" s="661" t="s">
        <v>1991</v>
      </c>
      <c r="H221" s="661" t="s">
        <v>548</v>
      </c>
      <c r="I221" s="661" t="s">
        <v>2084</v>
      </c>
      <c r="J221" s="661" t="s">
        <v>721</v>
      </c>
      <c r="K221" s="661" t="s">
        <v>2085</v>
      </c>
      <c r="L221" s="662">
        <v>0</v>
      </c>
      <c r="M221" s="662">
        <v>0</v>
      </c>
      <c r="N221" s="661">
        <v>1</v>
      </c>
      <c r="O221" s="744">
        <v>1</v>
      </c>
      <c r="P221" s="662">
        <v>0</v>
      </c>
      <c r="Q221" s="677"/>
      <c r="R221" s="661">
        <v>1</v>
      </c>
      <c r="S221" s="677">
        <v>1</v>
      </c>
      <c r="T221" s="744">
        <v>1</v>
      </c>
      <c r="U221" s="700">
        <v>1</v>
      </c>
    </row>
    <row r="222" spans="1:21" ht="14.4" customHeight="1" x14ac:dyDescent="0.3">
      <c r="A222" s="660">
        <v>25</v>
      </c>
      <c r="B222" s="661" t="s">
        <v>1578</v>
      </c>
      <c r="C222" s="661" t="s">
        <v>1767</v>
      </c>
      <c r="D222" s="742" t="s">
        <v>2419</v>
      </c>
      <c r="E222" s="743" t="s">
        <v>1785</v>
      </c>
      <c r="F222" s="661" t="s">
        <v>1763</v>
      </c>
      <c r="G222" s="661" t="s">
        <v>1810</v>
      </c>
      <c r="H222" s="661" t="s">
        <v>1127</v>
      </c>
      <c r="I222" s="661" t="s">
        <v>1389</v>
      </c>
      <c r="J222" s="661" t="s">
        <v>1284</v>
      </c>
      <c r="K222" s="661" t="s">
        <v>1691</v>
      </c>
      <c r="L222" s="662">
        <v>154.36000000000001</v>
      </c>
      <c r="M222" s="662">
        <v>308.72000000000003</v>
      </c>
      <c r="N222" s="661">
        <v>2</v>
      </c>
      <c r="O222" s="744">
        <v>2</v>
      </c>
      <c r="P222" s="662"/>
      <c r="Q222" s="677">
        <v>0</v>
      </c>
      <c r="R222" s="661"/>
      <c r="S222" s="677">
        <v>0</v>
      </c>
      <c r="T222" s="744"/>
      <c r="U222" s="700">
        <v>0</v>
      </c>
    </row>
    <row r="223" spans="1:21" ht="14.4" customHeight="1" x14ac:dyDescent="0.3">
      <c r="A223" s="660">
        <v>25</v>
      </c>
      <c r="B223" s="661" t="s">
        <v>1578</v>
      </c>
      <c r="C223" s="661" t="s">
        <v>1767</v>
      </c>
      <c r="D223" s="742" t="s">
        <v>2419</v>
      </c>
      <c r="E223" s="743" t="s">
        <v>1786</v>
      </c>
      <c r="F223" s="661" t="s">
        <v>1763</v>
      </c>
      <c r="G223" s="661" t="s">
        <v>1810</v>
      </c>
      <c r="H223" s="661" t="s">
        <v>548</v>
      </c>
      <c r="I223" s="661" t="s">
        <v>1849</v>
      </c>
      <c r="J223" s="661" t="s">
        <v>1284</v>
      </c>
      <c r="K223" s="661" t="s">
        <v>845</v>
      </c>
      <c r="L223" s="662">
        <v>0</v>
      </c>
      <c r="M223" s="662">
        <v>0</v>
      </c>
      <c r="N223" s="661">
        <v>14</v>
      </c>
      <c r="O223" s="744">
        <v>14</v>
      </c>
      <c r="P223" s="662">
        <v>0</v>
      </c>
      <c r="Q223" s="677"/>
      <c r="R223" s="661">
        <v>5</v>
      </c>
      <c r="S223" s="677">
        <v>0.35714285714285715</v>
      </c>
      <c r="T223" s="744">
        <v>5</v>
      </c>
      <c r="U223" s="700">
        <v>0.35714285714285715</v>
      </c>
    </row>
    <row r="224" spans="1:21" ht="14.4" customHeight="1" x14ac:dyDescent="0.3">
      <c r="A224" s="660">
        <v>25</v>
      </c>
      <c r="B224" s="661" t="s">
        <v>1578</v>
      </c>
      <c r="C224" s="661" t="s">
        <v>1767</v>
      </c>
      <c r="D224" s="742" t="s">
        <v>2419</v>
      </c>
      <c r="E224" s="743" t="s">
        <v>1786</v>
      </c>
      <c r="F224" s="661" t="s">
        <v>1763</v>
      </c>
      <c r="G224" s="661" t="s">
        <v>1810</v>
      </c>
      <c r="H224" s="661" t="s">
        <v>1127</v>
      </c>
      <c r="I224" s="661" t="s">
        <v>1389</v>
      </c>
      <c r="J224" s="661" t="s">
        <v>1284</v>
      </c>
      <c r="K224" s="661" t="s">
        <v>1691</v>
      </c>
      <c r="L224" s="662">
        <v>150.04</v>
      </c>
      <c r="M224" s="662">
        <v>1200.32</v>
      </c>
      <c r="N224" s="661">
        <v>8</v>
      </c>
      <c r="O224" s="744">
        <v>8</v>
      </c>
      <c r="P224" s="662">
        <v>750.19999999999993</v>
      </c>
      <c r="Q224" s="677">
        <v>0.625</v>
      </c>
      <c r="R224" s="661">
        <v>5</v>
      </c>
      <c r="S224" s="677">
        <v>0.625</v>
      </c>
      <c r="T224" s="744">
        <v>5</v>
      </c>
      <c r="U224" s="700">
        <v>0.625</v>
      </c>
    </row>
    <row r="225" spans="1:21" ht="14.4" customHeight="1" x14ac:dyDescent="0.3">
      <c r="A225" s="660">
        <v>25</v>
      </c>
      <c r="B225" s="661" t="s">
        <v>1578</v>
      </c>
      <c r="C225" s="661" t="s">
        <v>1767</v>
      </c>
      <c r="D225" s="742" t="s">
        <v>2419</v>
      </c>
      <c r="E225" s="743" t="s">
        <v>1786</v>
      </c>
      <c r="F225" s="661" t="s">
        <v>1763</v>
      </c>
      <c r="G225" s="661" t="s">
        <v>1810</v>
      </c>
      <c r="H225" s="661" t="s">
        <v>1127</v>
      </c>
      <c r="I225" s="661" t="s">
        <v>1389</v>
      </c>
      <c r="J225" s="661" t="s">
        <v>1284</v>
      </c>
      <c r="K225" s="661" t="s">
        <v>1691</v>
      </c>
      <c r="L225" s="662">
        <v>154.36000000000001</v>
      </c>
      <c r="M225" s="662">
        <v>16516.519999999997</v>
      </c>
      <c r="N225" s="661">
        <v>107</v>
      </c>
      <c r="O225" s="744">
        <v>104</v>
      </c>
      <c r="P225" s="662">
        <v>6328.7599999999975</v>
      </c>
      <c r="Q225" s="677">
        <v>0.38317757009345788</v>
      </c>
      <c r="R225" s="661">
        <v>41</v>
      </c>
      <c r="S225" s="677">
        <v>0.38317757009345793</v>
      </c>
      <c r="T225" s="744">
        <v>40</v>
      </c>
      <c r="U225" s="700">
        <v>0.38461538461538464</v>
      </c>
    </row>
    <row r="226" spans="1:21" ht="14.4" customHeight="1" x14ac:dyDescent="0.3">
      <c r="A226" s="660">
        <v>25</v>
      </c>
      <c r="B226" s="661" t="s">
        <v>1578</v>
      </c>
      <c r="C226" s="661" t="s">
        <v>1767</v>
      </c>
      <c r="D226" s="742" t="s">
        <v>2419</v>
      </c>
      <c r="E226" s="743" t="s">
        <v>1786</v>
      </c>
      <c r="F226" s="661" t="s">
        <v>1763</v>
      </c>
      <c r="G226" s="661" t="s">
        <v>1810</v>
      </c>
      <c r="H226" s="661" t="s">
        <v>1127</v>
      </c>
      <c r="I226" s="661" t="s">
        <v>1532</v>
      </c>
      <c r="J226" s="661" t="s">
        <v>1755</v>
      </c>
      <c r="K226" s="661" t="s">
        <v>1690</v>
      </c>
      <c r="L226" s="662">
        <v>149.52000000000001</v>
      </c>
      <c r="M226" s="662">
        <v>149.52000000000001</v>
      </c>
      <c r="N226" s="661">
        <v>1</v>
      </c>
      <c r="O226" s="744">
        <v>1</v>
      </c>
      <c r="P226" s="662"/>
      <c r="Q226" s="677">
        <v>0</v>
      </c>
      <c r="R226" s="661"/>
      <c r="S226" s="677">
        <v>0</v>
      </c>
      <c r="T226" s="744"/>
      <c r="U226" s="700">
        <v>0</v>
      </c>
    </row>
    <row r="227" spans="1:21" ht="14.4" customHeight="1" x14ac:dyDescent="0.3">
      <c r="A227" s="660">
        <v>25</v>
      </c>
      <c r="B227" s="661" t="s">
        <v>1578</v>
      </c>
      <c r="C227" s="661" t="s">
        <v>1767</v>
      </c>
      <c r="D227" s="742" t="s">
        <v>2419</v>
      </c>
      <c r="E227" s="743" t="s">
        <v>1786</v>
      </c>
      <c r="F227" s="661" t="s">
        <v>1763</v>
      </c>
      <c r="G227" s="661" t="s">
        <v>1810</v>
      </c>
      <c r="H227" s="661" t="s">
        <v>548</v>
      </c>
      <c r="I227" s="661" t="s">
        <v>1811</v>
      </c>
      <c r="J227" s="661" t="s">
        <v>1284</v>
      </c>
      <c r="K227" s="661" t="s">
        <v>1691</v>
      </c>
      <c r="L227" s="662">
        <v>150.04</v>
      </c>
      <c r="M227" s="662">
        <v>300.08</v>
      </c>
      <c r="N227" s="661">
        <v>2</v>
      </c>
      <c r="O227" s="744">
        <v>2</v>
      </c>
      <c r="P227" s="662">
        <v>150.04</v>
      </c>
      <c r="Q227" s="677">
        <v>0.5</v>
      </c>
      <c r="R227" s="661">
        <v>1</v>
      </c>
      <c r="S227" s="677">
        <v>0.5</v>
      </c>
      <c r="T227" s="744">
        <v>1</v>
      </c>
      <c r="U227" s="700">
        <v>0.5</v>
      </c>
    </row>
    <row r="228" spans="1:21" ht="14.4" customHeight="1" x14ac:dyDescent="0.3">
      <c r="A228" s="660">
        <v>25</v>
      </c>
      <c r="B228" s="661" t="s">
        <v>1578</v>
      </c>
      <c r="C228" s="661" t="s">
        <v>1767</v>
      </c>
      <c r="D228" s="742" t="s">
        <v>2419</v>
      </c>
      <c r="E228" s="743" t="s">
        <v>1786</v>
      </c>
      <c r="F228" s="661" t="s">
        <v>1763</v>
      </c>
      <c r="G228" s="661" t="s">
        <v>1810</v>
      </c>
      <c r="H228" s="661" t="s">
        <v>548</v>
      </c>
      <c r="I228" s="661" t="s">
        <v>1811</v>
      </c>
      <c r="J228" s="661" t="s">
        <v>1284</v>
      </c>
      <c r="K228" s="661" t="s">
        <v>1691</v>
      </c>
      <c r="L228" s="662">
        <v>154.36000000000001</v>
      </c>
      <c r="M228" s="662">
        <v>771.80000000000007</v>
      </c>
      <c r="N228" s="661">
        <v>5</v>
      </c>
      <c r="O228" s="744">
        <v>4.5</v>
      </c>
      <c r="P228" s="662">
        <v>154.36000000000001</v>
      </c>
      <c r="Q228" s="677">
        <v>0.2</v>
      </c>
      <c r="R228" s="661">
        <v>1</v>
      </c>
      <c r="S228" s="677">
        <v>0.2</v>
      </c>
      <c r="T228" s="744">
        <v>1</v>
      </c>
      <c r="U228" s="700">
        <v>0.22222222222222221</v>
      </c>
    </row>
    <row r="229" spans="1:21" ht="14.4" customHeight="1" x14ac:dyDescent="0.3">
      <c r="A229" s="660">
        <v>25</v>
      </c>
      <c r="B229" s="661" t="s">
        <v>1578</v>
      </c>
      <c r="C229" s="661" t="s">
        <v>1767</v>
      </c>
      <c r="D229" s="742" t="s">
        <v>2419</v>
      </c>
      <c r="E229" s="743" t="s">
        <v>1786</v>
      </c>
      <c r="F229" s="661" t="s">
        <v>1763</v>
      </c>
      <c r="G229" s="661" t="s">
        <v>2086</v>
      </c>
      <c r="H229" s="661" t="s">
        <v>548</v>
      </c>
      <c r="I229" s="661" t="s">
        <v>2087</v>
      </c>
      <c r="J229" s="661" t="s">
        <v>2088</v>
      </c>
      <c r="K229" s="661" t="s">
        <v>2089</v>
      </c>
      <c r="L229" s="662">
        <v>119.69</v>
      </c>
      <c r="M229" s="662">
        <v>119.69</v>
      </c>
      <c r="N229" s="661">
        <v>1</v>
      </c>
      <c r="O229" s="744">
        <v>1</v>
      </c>
      <c r="P229" s="662">
        <v>119.69</v>
      </c>
      <c r="Q229" s="677">
        <v>1</v>
      </c>
      <c r="R229" s="661">
        <v>1</v>
      </c>
      <c r="S229" s="677">
        <v>1</v>
      </c>
      <c r="T229" s="744">
        <v>1</v>
      </c>
      <c r="U229" s="700">
        <v>1</v>
      </c>
    </row>
    <row r="230" spans="1:21" ht="14.4" customHeight="1" x14ac:dyDescent="0.3">
      <c r="A230" s="660">
        <v>25</v>
      </c>
      <c r="B230" s="661" t="s">
        <v>1578</v>
      </c>
      <c r="C230" s="661" t="s">
        <v>1767</v>
      </c>
      <c r="D230" s="742" t="s">
        <v>2419</v>
      </c>
      <c r="E230" s="743" t="s">
        <v>1786</v>
      </c>
      <c r="F230" s="661" t="s">
        <v>1763</v>
      </c>
      <c r="G230" s="661" t="s">
        <v>2090</v>
      </c>
      <c r="H230" s="661" t="s">
        <v>548</v>
      </c>
      <c r="I230" s="661" t="s">
        <v>2091</v>
      </c>
      <c r="J230" s="661" t="s">
        <v>2092</v>
      </c>
      <c r="K230" s="661" t="s">
        <v>2093</v>
      </c>
      <c r="L230" s="662">
        <v>115.26</v>
      </c>
      <c r="M230" s="662">
        <v>115.26</v>
      </c>
      <c r="N230" s="661">
        <v>1</v>
      </c>
      <c r="O230" s="744">
        <v>1</v>
      </c>
      <c r="P230" s="662">
        <v>115.26</v>
      </c>
      <c r="Q230" s="677">
        <v>1</v>
      </c>
      <c r="R230" s="661">
        <v>1</v>
      </c>
      <c r="S230" s="677">
        <v>1</v>
      </c>
      <c r="T230" s="744">
        <v>1</v>
      </c>
      <c r="U230" s="700">
        <v>1</v>
      </c>
    </row>
    <row r="231" spans="1:21" ht="14.4" customHeight="1" x14ac:dyDescent="0.3">
      <c r="A231" s="660">
        <v>25</v>
      </c>
      <c r="B231" s="661" t="s">
        <v>1578</v>
      </c>
      <c r="C231" s="661" t="s">
        <v>1767</v>
      </c>
      <c r="D231" s="742" t="s">
        <v>2419</v>
      </c>
      <c r="E231" s="743" t="s">
        <v>1786</v>
      </c>
      <c r="F231" s="661" t="s">
        <v>1763</v>
      </c>
      <c r="G231" s="661" t="s">
        <v>1812</v>
      </c>
      <c r="H231" s="661" t="s">
        <v>548</v>
      </c>
      <c r="I231" s="661" t="s">
        <v>1343</v>
      </c>
      <c r="J231" s="661" t="s">
        <v>1344</v>
      </c>
      <c r="K231" s="661" t="s">
        <v>1715</v>
      </c>
      <c r="L231" s="662">
        <v>170.52</v>
      </c>
      <c r="M231" s="662">
        <v>170.52</v>
      </c>
      <c r="N231" s="661">
        <v>1</v>
      </c>
      <c r="O231" s="744">
        <v>1</v>
      </c>
      <c r="P231" s="662"/>
      <c r="Q231" s="677">
        <v>0</v>
      </c>
      <c r="R231" s="661"/>
      <c r="S231" s="677">
        <v>0</v>
      </c>
      <c r="T231" s="744"/>
      <c r="U231" s="700">
        <v>0</v>
      </c>
    </row>
    <row r="232" spans="1:21" ht="14.4" customHeight="1" x14ac:dyDescent="0.3">
      <c r="A232" s="660">
        <v>25</v>
      </c>
      <c r="B232" s="661" t="s">
        <v>1578</v>
      </c>
      <c r="C232" s="661" t="s">
        <v>1767</v>
      </c>
      <c r="D232" s="742" t="s">
        <v>2419</v>
      </c>
      <c r="E232" s="743" t="s">
        <v>1786</v>
      </c>
      <c r="F232" s="661" t="s">
        <v>1763</v>
      </c>
      <c r="G232" s="661" t="s">
        <v>1812</v>
      </c>
      <c r="H232" s="661" t="s">
        <v>548</v>
      </c>
      <c r="I232" s="661" t="s">
        <v>1884</v>
      </c>
      <c r="J232" s="661" t="s">
        <v>1344</v>
      </c>
      <c r="K232" s="661" t="s">
        <v>1885</v>
      </c>
      <c r="L232" s="662">
        <v>0</v>
      </c>
      <c r="M232" s="662">
        <v>0</v>
      </c>
      <c r="N232" s="661">
        <v>2</v>
      </c>
      <c r="O232" s="744">
        <v>2</v>
      </c>
      <c r="P232" s="662">
        <v>0</v>
      </c>
      <c r="Q232" s="677"/>
      <c r="R232" s="661">
        <v>1</v>
      </c>
      <c r="S232" s="677">
        <v>0.5</v>
      </c>
      <c r="T232" s="744">
        <v>1</v>
      </c>
      <c r="U232" s="700">
        <v>0.5</v>
      </c>
    </row>
    <row r="233" spans="1:21" ht="14.4" customHeight="1" x14ac:dyDescent="0.3">
      <c r="A233" s="660">
        <v>25</v>
      </c>
      <c r="B233" s="661" t="s">
        <v>1578</v>
      </c>
      <c r="C233" s="661" t="s">
        <v>1767</v>
      </c>
      <c r="D233" s="742" t="s">
        <v>2419</v>
      </c>
      <c r="E233" s="743" t="s">
        <v>1786</v>
      </c>
      <c r="F233" s="661" t="s">
        <v>1763</v>
      </c>
      <c r="G233" s="661" t="s">
        <v>1852</v>
      </c>
      <c r="H233" s="661" t="s">
        <v>548</v>
      </c>
      <c r="I233" s="661" t="s">
        <v>1889</v>
      </c>
      <c r="J233" s="661" t="s">
        <v>1853</v>
      </c>
      <c r="K233" s="661" t="s">
        <v>1890</v>
      </c>
      <c r="L233" s="662">
        <v>0</v>
      </c>
      <c r="M233" s="662">
        <v>0</v>
      </c>
      <c r="N233" s="661">
        <v>1</v>
      </c>
      <c r="O233" s="744">
        <v>1</v>
      </c>
      <c r="P233" s="662">
        <v>0</v>
      </c>
      <c r="Q233" s="677"/>
      <c r="R233" s="661">
        <v>1</v>
      </c>
      <c r="S233" s="677">
        <v>1</v>
      </c>
      <c r="T233" s="744">
        <v>1</v>
      </c>
      <c r="U233" s="700">
        <v>1</v>
      </c>
    </row>
    <row r="234" spans="1:21" ht="14.4" customHeight="1" x14ac:dyDescent="0.3">
      <c r="A234" s="660">
        <v>25</v>
      </c>
      <c r="B234" s="661" t="s">
        <v>1578</v>
      </c>
      <c r="C234" s="661" t="s">
        <v>1767</v>
      </c>
      <c r="D234" s="742" t="s">
        <v>2419</v>
      </c>
      <c r="E234" s="743" t="s">
        <v>1786</v>
      </c>
      <c r="F234" s="661" t="s">
        <v>1763</v>
      </c>
      <c r="G234" s="661" t="s">
        <v>1941</v>
      </c>
      <c r="H234" s="661" t="s">
        <v>548</v>
      </c>
      <c r="I234" s="661" t="s">
        <v>2035</v>
      </c>
      <c r="J234" s="661" t="s">
        <v>2036</v>
      </c>
      <c r="K234" s="661" t="s">
        <v>2037</v>
      </c>
      <c r="L234" s="662">
        <v>76.22</v>
      </c>
      <c r="M234" s="662">
        <v>76.22</v>
      </c>
      <c r="N234" s="661">
        <v>1</v>
      </c>
      <c r="O234" s="744">
        <v>1</v>
      </c>
      <c r="P234" s="662">
        <v>76.22</v>
      </c>
      <c r="Q234" s="677">
        <v>1</v>
      </c>
      <c r="R234" s="661">
        <v>1</v>
      </c>
      <c r="S234" s="677">
        <v>1</v>
      </c>
      <c r="T234" s="744">
        <v>1</v>
      </c>
      <c r="U234" s="700">
        <v>1</v>
      </c>
    </row>
    <row r="235" spans="1:21" ht="14.4" customHeight="1" x14ac:dyDescent="0.3">
      <c r="A235" s="660">
        <v>25</v>
      </c>
      <c r="B235" s="661" t="s">
        <v>1578</v>
      </c>
      <c r="C235" s="661" t="s">
        <v>1767</v>
      </c>
      <c r="D235" s="742" t="s">
        <v>2419</v>
      </c>
      <c r="E235" s="743" t="s">
        <v>1786</v>
      </c>
      <c r="F235" s="661" t="s">
        <v>1763</v>
      </c>
      <c r="G235" s="661" t="s">
        <v>2068</v>
      </c>
      <c r="H235" s="661" t="s">
        <v>548</v>
      </c>
      <c r="I235" s="661" t="s">
        <v>2069</v>
      </c>
      <c r="J235" s="661" t="s">
        <v>2070</v>
      </c>
      <c r="K235" s="661" t="s">
        <v>1885</v>
      </c>
      <c r="L235" s="662">
        <v>111.72</v>
      </c>
      <c r="M235" s="662">
        <v>223.44</v>
      </c>
      <c r="N235" s="661">
        <v>2</v>
      </c>
      <c r="O235" s="744">
        <v>2</v>
      </c>
      <c r="P235" s="662">
        <v>111.72</v>
      </c>
      <c r="Q235" s="677">
        <v>0.5</v>
      </c>
      <c r="R235" s="661">
        <v>1</v>
      </c>
      <c r="S235" s="677">
        <v>0.5</v>
      </c>
      <c r="T235" s="744">
        <v>1</v>
      </c>
      <c r="U235" s="700">
        <v>0.5</v>
      </c>
    </row>
    <row r="236" spans="1:21" ht="14.4" customHeight="1" x14ac:dyDescent="0.3">
      <c r="A236" s="660">
        <v>25</v>
      </c>
      <c r="B236" s="661" t="s">
        <v>1578</v>
      </c>
      <c r="C236" s="661" t="s">
        <v>1767</v>
      </c>
      <c r="D236" s="742" t="s">
        <v>2419</v>
      </c>
      <c r="E236" s="743" t="s">
        <v>1786</v>
      </c>
      <c r="F236" s="661" t="s">
        <v>1763</v>
      </c>
      <c r="G236" s="661" t="s">
        <v>1814</v>
      </c>
      <c r="H236" s="661" t="s">
        <v>548</v>
      </c>
      <c r="I236" s="661" t="s">
        <v>1354</v>
      </c>
      <c r="J236" s="661" t="s">
        <v>1355</v>
      </c>
      <c r="K236" s="661" t="s">
        <v>1356</v>
      </c>
      <c r="L236" s="662">
        <v>147.31</v>
      </c>
      <c r="M236" s="662">
        <v>3240.8199999999993</v>
      </c>
      <c r="N236" s="661">
        <v>22</v>
      </c>
      <c r="O236" s="744">
        <v>18.5</v>
      </c>
      <c r="P236" s="662">
        <v>1620.4099999999996</v>
      </c>
      <c r="Q236" s="677">
        <v>0.5</v>
      </c>
      <c r="R236" s="661">
        <v>11</v>
      </c>
      <c r="S236" s="677">
        <v>0.5</v>
      </c>
      <c r="T236" s="744">
        <v>9</v>
      </c>
      <c r="U236" s="700">
        <v>0.48648648648648651</v>
      </c>
    </row>
    <row r="237" spans="1:21" ht="14.4" customHeight="1" x14ac:dyDescent="0.3">
      <c r="A237" s="660">
        <v>25</v>
      </c>
      <c r="B237" s="661" t="s">
        <v>1578</v>
      </c>
      <c r="C237" s="661" t="s">
        <v>1767</v>
      </c>
      <c r="D237" s="742" t="s">
        <v>2419</v>
      </c>
      <c r="E237" s="743" t="s">
        <v>1786</v>
      </c>
      <c r="F237" s="661" t="s">
        <v>1763</v>
      </c>
      <c r="G237" s="661" t="s">
        <v>1814</v>
      </c>
      <c r="H237" s="661" t="s">
        <v>548</v>
      </c>
      <c r="I237" s="661" t="s">
        <v>1354</v>
      </c>
      <c r="J237" s="661" t="s">
        <v>1355</v>
      </c>
      <c r="K237" s="661" t="s">
        <v>1356</v>
      </c>
      <c r="L237" s="662">
        <v>132.97999999999999</v>
      </c>
      <c r="M237" s="662">
        <v>265.95999999999998</v>
      </c>
      <c r="N237" s="661">
        <v>2</v>
      </c>
      <c r="O237" s="744">
        <v>1</v>
      </c>
      <c r="P237" s="662"/>
      <c r="Q237" s="677">
        <v>0</v>
      </c>
      <c r="R237" s="661"/>
      <c r="S237" s="677">
        <v>0</v>
      </c>
      <c r="T237" s="744"/>
      <c r="U237" s="700">
        <v>0</v>
      </c>
    </row>
    <row r="238" spans="1:21" ht="14.4" customHeight="1" x14ac:dyDescent="0.3">
      <c r="A238" s="660">
        <v>25</v>
      </c>
      <c r="B238" s="661" t="s">
        <v>1578</v>
      </c>
      <c r="C238" s="661" t="s">
        <v>1767</v>
      </c>
      <c r="D238" s="742" t="s">
        <v>2419</v>
      </c>
      <c r="E238" s="743" t="s">
        <v>1786</v>
      </c>
      <c r="F238" s="661" t="s">
        <v>1763</v>
      </c>
      <c r="G238" s="661" t="s">
        <v>1814</v>
      </c>
      <c r="H238" s="661" t="s">
        <v>548</v>
      </c>
      <c r="I238" s="661" t="s">
        <v>1844</v>
      </c>
      <c r="J238" s="661" t="s">
        <v>1355</v>
      </c>
      <c r="K238" s="661" t="s">
        <v>1356</v>
      </c>
      <c r="L238" s="662">
        <v>147.31</v>
      </c>
      <c r="M238" s="662">
        <v>294.62</v>
      </c>
      <c r="N238" s="661">
        <v>2</v>
      </c>
      <c r="O238" s="744">
        <v>2</v>
      </c>
      <c r="P238" s="662">
        <v>147.31</v>
      </c>
      <c r="Q238" s="677">
        <v>0.5</v>
      </c>
      <c r="R238" s="661">
        <v>1</v>
      </c>
      <c r="S238" s="677">
        <v>0.5</v>
      </c>
      <c r="T238" s="744">
        <v>1</v>
      </c>
      <c r="U238" s="700">
        <v>0.5</v>
      </c>
    </row>
    <row r="239" spans="1:21" ht="14.4" customHeight="1" x14ac:dyDescent="0.3">
      <c r="A239" s="660">
        <v>25</v>
      </c>
      <c r="B239" s="661" t="s">
        <v>1578</v>
      </c>
      <c r="C239" s="661" t="s">
        <v>1767</v>
      </c>
      <c r="D239" s="742" t="s">
        <v>2419</v>
      </c>
      <c r="E239" s="743" t="s">
        <v>1786</v>
      </c>
      <c r="F239" s="661" t="s">
        <v>1763</v>
      </c>
      <c r="G239" s="661" t="s">
        <v>1961</v>
      </c>
      <c r="H239" s="661" t="s">
        <v>548</v>
      </c>
      <c r="I239" s="661" t="s">
        <v>2038</v>
      </c>
      <c r="J239" s="661" t="s">
        <v>1963</v>
      </c>
      <c r="K239" s="661" t="s">
        <v>1964</v>
      </c>
      <c r="L239" s="662">
        <v>816.97</v>
      </c>
      <c r="M239" s="662">
        <v>816.97</v>
      </c>
      <c r="N239" s="661">
        <v>1</v>
      </c>
      <c r="O239" s="744">
        <v>1</v>
      </c>
      <c r="P239" s="662"/>
      <c r="Q239" s="677">
        <v>0</v>
      </c>
      <c r="R239" s="661"/>
      <c r="S239" s="677">
        <v>0</v>
      </c>
      <c r="T239" s="744"/>
      <c r="U239" s="700">
        <v>0</v>
      </c>
    </row>
    <row r="240" spans="1:21" ht="14.4" customHeight="1" x14ac:dyDescent="0.3">
      <c r="A240" s="660">
        <v>25</v>
      </c>
      <c r="B240" s="661" t="s">
        <v>1578</v>
      </c>
      <c r="C240" s="661" t="s">
        <v>1767</v>
      </c>
      <c r="D240" s="742" t="s">
        <v>2419</v>
      </c>
      <c r="E240" s="743" t="s">
        <v>1786</v>
      </c>
      <c r="F240" s="661" t="s">
        <v>1763</v>
      </c>
      <c r="G240" s="661" t="s">
        <v>1972</v>
      </c>
      <c r="H240" s="661" t="s">
        <v>1127</v>
      </c>
      <c r="I240" s="661" t="s">
        <v>1973</v>
      </c>
      <c r="J240" s="661" t="s">
        <v>1974</v>
      </c>
      <c r="K240" s="661" t="s">
        <v>1975</v>
      </c>
      <c r="L240" s="662">
        <v>340.97</v>
      </c>
      <c r="M240" s="662">
        <v>340.97</v>
      </c>
      <c r="N240" s="661">
        <v>1</v>
      </c>
      <c r="O240" s="744">
        <v>1</v>
      </c>
      <c r="P240" s="662"/>
      <c r="Q240" s="677">
        <v>0</v>
      </c>
      <c r="R240" s="661"/>
      <c r="S240" s="677">
        <v>0</v>
      </c>
      <c r="T240" s="744"/>
      <c r="U240" s="700">
        <v>0</v>
      </c>
    </row>
    <row r="241" spans="1:21" ht="14.4" customHeight="1" x14ac:dyDescent="0.3">
      <c r="A241" s="660">
        <v>25</v>
      </c>
      <c r="B241" s="661" t="s">
        <v>1578</v>
      </c>
      <c r="C241" s="661" t="s">
        <v>1767</v>
      </c>
      <c r="D241" s="742" t="s">
        <v>2419</v>
      </c>
      <c r="E241" s="743" t="s">
        <v>1786</v>
      </c>
      <c r="F241" s="661" t="s">
        <v>1763</v>
      </c>
      <c r="G241" s="661" t="s">
        <v>1972</v>
      </c>
      <c r="H241" s="661" t="s">
        <v>1127</v>
      </c>
      <c r="I241" s="661" t="s">
        <v>2094</v>
      </c>
      <c r="J241" s="661" t="s">
        <v>1974</v>
      </c>
      <c r="K241" s="661" t="s">
        <v>2095</v>
      </c>
      <c r="L241" s="662">
        <v>113.66</v>
      </c>
      <c r="M241" s="662">
        <v>113.66</v>
      </c>
      <c r="N241" s="661">
        <v>1</v>
      </c>
      <c r="O241" s="744">
        <v>1</v>
      </c>
      <c r="P241" s="662"/>
      <c r="Q241" s="677">
        <v>0</v>
      </c>
      <c r="R241" s="661"/>
      <c r="S241" s="677">
        <v>0</v>
      </c>
      <c r="T241" s="744"/>
      <c r="U241" s="700">
        <v>0</v>
      </c>
    </row>
    <row r="242" spans="1:21" ht="14.4" customHeight="1" x14ac:dyDescent="0.3">
      <c r="A242" s="660">
        <v>25</v>
      </c>
      <c r="B242" s="661" t="s">
        <v>1578</v>
      </c>
      <c r="C242" s="661" t="s">
        <v>1767</v>
      </c>
      <c r="D242" s="742" t="s">
        <v>2419</v>
      </c>
      <c r="E242" s="743" t="s">
        <v>1786</v>
      </c>
      <c r="F242" s="661" t="s">
        <v>1763</v>
      </c>
      <c r="G242" s="661" t="s">
        <v>2096</v>
      </c>
      <c r="H242" s="661" t="s">
        <v>548</v>
      </c>
      <c r="I242" s="661" t="s">
        <v>2097</v>
      </c>
      <c r="J242" s="661" t="s">
        <v>2098</v>
      </c>
      <c r="K242" s="661" t="s">
        <v>1746</v>
      </c>
      <c r="L242" s="662">
        <v>51.31</v>
      </c>
      <c r="M242" s="662">
        <v>51.31</v>
      </c>
      <c r="N242" s="661">
        <v>1</v>
      </c>
      <c r="O242" s="744">
        <v>1</v>
      </c>
      <c r="P242" s="662">
        <v>51.31</v>
      </c>
      <c r="Q242" s="677">
        <v>1</v>
      </c>
      <c r="R242" s="661">
        <v>1</v>
      </c>
      <c r="S242" s="677">
        <v>1</v>
      </c>
      <c r="T242" s="744">
        <v>1</v>
      </c>
      <c r="U242" s="700">
        <v>1</v>
      </c>
    </row>
    <row r="243" spans="1:21" ht="14.4" customHeight="1" x14ac:dyDescent="0.3">
      <c r="A243" s="660">
        <v>25</v>
      </c>
      <c r="B243" s="661" t="s">
        <v>1578</v>
      </c>
      <c r="C243" s="661" t="s">
        <v>1767</v>
      </c>
      <c r="D243" s="742" t="s">
        <v>2419</v>
      </c>
      <c r="E243" s="743" t="s">
        <v>1786</v>
      </c>
      <c r="F243" s="661" t="s">
        <v>1763</v>
      </c>
      <c r="G243" s="661" t="s">
        <v>1821</v>
      </c>
      <c r="H243" s="661" t="s">
        <v>1127</v>
      </c>
      <c r="I243" s="661" t="s">
        <v>1845</v>
      </c>
      <c r="J243" s="661" t="s">
        <v>1044</v>
      </c>
      <c r="K243" s="661" t="s">
        <v>1846</v>
      </c>
      <c r="L243" s="662">
        <v>24.22</v>
      </c>
      <c r="M243" s="662">
        <v>411.73999999999995</v>
      </c>
      <c r="N243" s="661">
        <v>17</v>
      </c>
      <c r="O243" s="744">
        <v>14.5</v>
      </c>
      <c r="P243" s="662">
        <v>266.41999999999996</v>
      </c>
      <c r="Q243" s="677">
        <v>0.64705882352941169</v>
      </c>
      <c r="R243" s="661">
        <v>11</v>
      </c>
      <c r="S243" s="677">
        <v>0.6470588235294118</v>
      </c>
      <c r="T243" s="744">
        <v>10</v>
      </c>
      <c r="U243" s="700">
        <v>0.68965517241379315</v>
      </c>
    </row>
    <row r="244" spans="1:21" ht="14.4" customHeight="1" x14ac:dyDescent="0.3">
      <c r="A244" s="660">
        <v>25</v>
      </c>
      <c r="B244" s="661" t="s">
        <v>1578</v>
      </c>
      <c r="C244" s="661" t="s">
        <v>1767</v>
      </c>
      <c r="D244" s="742" t="s">
        <v>2419</v>
      </c>
      <c r="E244" s="743" t="s">
        <v>1786</v>
      </c>
      <c r="F244" s="661" t="s">
        <v>1763</v>
      </c>
      <c r="G244" s="661" t="s">
        <v>1821</v>
      </c>
      <c r="H244" s="661" t="s">
        <v>1127</v>
      </c>
      <c r="I244" s="661" t="s">
        <v>1133</v>
      </c>
      <c r="J244" s="661" t="s">
        <v>1044</v>
      </c>
      <c r="K244" s="661" t="s">
        <v>1729</v>
      </c>
      <c r="L244" s="662">
        <v>48.42</v>
      </c>
      <c r="M244" s="662">
        <v>48.42</v>
      </c>
      <c r="N244" s="661">
        <v>1</v>
      </c>
      <c r="O244" s="744">
        <v>1</v>
      </c>
      <c r="P244" s="662"/>
      <c r="Q244" s="677">
        <v>0</v>
      </c>
      <c r="R244" s="661"/>
      <c r="S244" s="677">
        <v>0</v>
      </c>
      <c r="T244" s="744"/>
      <c r="U244" s="700">
        <v>0</v>
      </c>
    </row>
    <row r="245" spans="1:21" ht="14.4" customHeight="1" x14ac:dyDescent="0.3">
      <c r="A245" s="660">
        <v>25</v>
      </c>
      <c r="B245" s="661" t="s">
        <v>1578</v>
      </c>
      <c r="C245" s="661" t="s">
        <v>1767</v>
      </c>
      <c r="D245" s="742" t="s">
        <v>2419</v>
      </c>
      <c r="E245" s="743" t="s">
        <v>1786</v>
      </c>
      <c r="F245" s="661" t="s">
        <v>1763</v>
      </c>
      <c r="G245" s="661" t="s">
        <v>1821</v>
      </c>
      <c r="H245" s="661" t="s">
        <v>548</v>
      </c>
      <c r="I245" s="661" t="s">
        <v>1828</v>
      </c>
      <c r="J245" s="661" t="s">
        <v>1044</v>
      </c>
      <c r="K245" s="661" t="s">
        <v>1829</v>
      </c>
      <c r="L245" s="662">
        <v>24.22</v>
      </c>
      <c r="M245" s="662">
        <v>48.44</v>
      </c>
      <c r="N245" s="661">
        <v>2</v>
      </c>
      <c r="O245" s="744">
        <v>2</v>
      </c>
      <c r="P245" s="662"/>
      <c r="Q245" s="677">
        <v>0</v>
      </c>
      <c r="R245" s="661"/>
      <c r="S245" s="677">
        <v>0</v>
      </c>
      <c r="T245" s="744"/>
      <c r="U245" s="700">
        <v>0</v>
      </c>
    </row>
    <row r="246" spans="1:21" ht="14.4" customHeight="1" x14ac:dyDescent="0.3">
      <c r="A246" s="660">
        <v>25</v>
      </c>
      <c r="B246" s="661" t="s">
        <v>1578</v>
      </c>
      <c r="C246" s="661" t="s">
        <v>1767</v>
      </c>
      <c r="D246" s="742" t="s">
        <v>2419</v>
      </c>
      <c r="E246" s="743" t="s">
        <v>1786</v>
      </c>
      <c r="F246" s="661" t="s">
        <v>1763</v>
      </c>
      <c r="G246" s="661" t="s">
        <v>1866</v>
      </c>
      <c r="H246" s="661" t="s">
        <v>548</v>
      </c>
      <c r="I246" s="661" t="s">
        <v>1867</v>
      </c>
      <c r="J246" s="661" t="s">
        <v>1868</v>
      </c>
      <c r="K246" s="661" t="s">
        <v>1869</v>
      </c>
      <c r="L246" s="662">
        <v>0</v>
      </c>
      <c r="M246" s="662">
        <v>0</v>
      </c>
      <c r="N246" s="661">
        <v>1</v>
      </c>
      <c r="O246" s="744">
        <v>1</v>
      </c>
      <c r="P246" s="662"/>
      <c r="Q246" s="677"/>
      <c r="R246" s="661"/>
      <c r="S246" s="677">
        <v>0</v>
      </c>
      <c r="T246" s="744"/>
      <c r="U246" s="700">
        <v>0</v>
      </c>
    </row>
    <row r="247" spans="1:21" ht="14.4" customHeight="1" x14ac:dyDescent="0.3">
      <c r="A247" s="660">
        <v>25</v>
      </c>
      <c r="B247" s="661" t="s">
        <v>1578</v>
      </c>
      <c r="C247" s="661" t="s">
        <v>1767</v>
      </c>
      <c r="D247" s="742" t="s">
        <v>2419</v>
      </c>
      <c r="E247" s="743" t="s">
        <v>1786</v>
      </c>
      <c r="F247" s="661" t="s">
        <v>1763</v>
      </c>
      <c r="G247" s="661" t="s">
        <v>2043</v>
      </c>
      <c r="H247" s="661" t="s">
        <v>548</v>
      </c>
      <c r="I247" s="661" t="s">
        <v>2044</v>
      </c>
      <c r="J247" s="661" t="s">
        <v>1079</v>
      </c>
      <c r="K247" s="661" t="s">
        <v>2045</v>
      </c>
      <c r="L247" s="662">
        <v>54.23</v>
      </c>
      <c r="M247" s="662">
        <v>54.23</v>
      </c>
      <c r="N247" s="661">
        <v>1</v>
      </c>
      <c r="O247" s="744">
        <v>1</v>
      </c>
      <c r="P247" s="662">
        <v>54.23</v>
      </c>
      <c r="Q247" s="677">
        <v>1</v>
      </c>
      <c r="R247" s="661">
        <v>1</v>
      </c>
      <c r="S247" s="677">
        <v>1</v>
      </c>
      <c r="T247" s="744">
        <v>1</v>
      </c>
      <c r="U247" s="700">
        <v>1</v>
      </c>
    </row>
    <row r="248" spans="1:21" ht="14.4" customHeight="1" x14ac:dyDescent="0.3">
      <c r="A248" s="660">
        <v>25</v>
      </c>
      <c r="B248" s="661" t="s">
        <v>1578</v>
      </c>
      <c r="C248" s="661" t="s">
        <v>1767</v>
      </c>
      <c r="D248" s="742" t="s">
        <v>2419</v>
      </c>
      <c r="E248" s="743" t="s">
        <v>1786</v>
      </c>
      <c r="F248" s="661" t="s">
        <v>1763</v>
      </c>
      <c r="G248" s="661" t="s">
        <v>1991</v>
      </c>
      <c r="H248" s="661" t="s">
        <v>548</v>
      </c>
      <c r="I248" s="661" t="s">
        <v>2099</v>
      </c>
      <c r="J248" s="661" t="s">
        <v>721</v>
      </c>
      <c r="K248" s="661" t="s">
        <v>2100</v>
      </c>
      <c r="L248" s="662">
        <v>0</v>
      </c>
      <c r="M248" s="662">
        <v>0</v>
      </c>
      <c r="N248" s="661">
        <v>1</v>
      </c>
      <c r="O248" s="744">
        <v>0.5</v>
      </c>
      <c r="P248" s="662"/>
      <c r="Q248" s="677"/>
      <c r="R248" s="661"/>
      <c r="S248" s="677">
        <v>0</v>
      </c>
      <c r="T248" s="744"/>
      <c r="U248" s="700">
        <v>0</v>
      </c>
    </row>
    <row r="249" spans="1:21" ht="14.4" customHeight="1" x14ac:dyDescent="0.3">
      <c r="A249" s="660">
        <v>25</v>
      </c>
      <c r="B249" s="661" t="s">
        <v>1578</v>
      </c>
      <c r="C249" s="661" t="s">
        <v>1767</v>
      </c>
      <c r="D249" s="742" t="s">
        <v>2419</v>
      </c>
      <c r="E249" s="743" t="s">
        <v>1786</v>
      </c>
      <c r="F249" s="661" t="s">
        <v>1763</v>
      </c>
      <c r="G249" s="661" t="s">
        <v>2004</v>
      </c>
      <c r="H249" s="661" t="s">
        <v>548</v>
      </c>
      <c r="I249" s="661" t="s">
        <v>2101</v>
      </c>
      <c r="J249" s="661" t="s">
        <v>2050</v>
      </c>
      <c r="K249" s="661" t="s">
        <v>845</v>
      </c>
      <c r="L249" s="662">
        <v>25.07</v>
      </c>
      <c r="M249" s="662">
        <v>50.14</v>
      </c>
      <c r="N249" s="661">
        <v>2</v>
      </c>
      <c r="O249" s="744">
        <v>2</v>
      </c>
      <c r="P249" s="662">
        <v>25.07</v>
      </c>
      <c r="Q249" s="677">
        <v>0.5</v>
      </c>
      <c r="R249" s="661">
        <v>1</v>
      </c>
      <c r="S249" s="677">
        <v>0.5</v>
      </c>
      <c r="T249" s="744">
        <v>1</v>
      </c>
      <c r="U249" s="700">
        <v>0.5</v>
      </c>
    </row>
    <row r="250" spans="1:21" ht="14.4" customHeight="1" x14ac:dyDescent="0.3">
      <c r="A250" s="660">
        <v>25</v>
      </c>
      <c r="B250" s="661" t="s">
        <v>1578</v>
      </c>
      <c r="C250" s="661" t="s">
        <v>1767</v>
      </c>
      <c r="D250" s="742" t="s">
        <v>2419</v>
      </c>
      <c r="E250" s="743" t="s">
        <v>1786</v>
      </c>
      <c r="F250" s="661" t="s">
        <v>1763</v>
      </c>
      <c r="G250" s="661" t="s">
        <v>2004</v>
      </c>
      <c r="H250" s="661" t="s">
        <v>548</v>
      </c>
      <c r="I250" s="661" t="s">
        <v>2102</v>
      </c>
      <c r="J250" s="661" t="s">
        <v>2050</v>
      </c>
      <c r="K250" s="661" t="s">
        <v>2103</v>
      </c>
      <c r="L250" s="662">
        <v>50.14</v>
      </c>
      <c r="M250" s="662">
        <v>50.14</v>
      </c>
      <c r="N250" s="661">
        <v>1</v>
      </c>
      <c r="O250" s="744">
        <v>1</v>
      </c>
      <c r="P250" s="662"/>
      <c r="Q250" s="677">
        <v>0</v>
      </c>
      <c r="R250" s="661"/>
      <c r="S250" s="677">
        <v>0</v>
      </c>
      <c r="T250" s="744"/>
      <c r="U250" s="700">
        <v>0</v>
      </c>
    </row>
    <row r="251" spans="1:21" ht="14.4" customHeight="1" x14ac:dyDescent="0.3">
      <c r="A251" s="660">
        <v>25</v>
      </c>
      <c r="B251" s="661" t="s">
        <v>1578</v>
      </c>
      <c r="C251" s="661" t="s">
        <v>1767</v>
      </c>
      <c r="D251" s="742" t="s">
        <v>2419</v>
      </c>
      <c r="E251" s="743" t="s">
        <v>1786</v>
      </c>
      <c r="F251" s="661" t="s">
        <v>1763</v>
      </c>
      <c r="G251" s="661" t="s">
        <v>2104</v>
      </c>
      <c r="H251" s="661" t="s">
        <v>548</v>
      </c>
      <c r="I251" s="661" t="s">
        <v>2105</v>
      </c>
      <c r="J251" s="661" t="s">
        <v>2106</v>
      </c>
      <c r="K251" s="661" t="s">
        <v>2107</v>
      </c>
      <c r="L251" s="662">
        <v>0</v>
      </c>
      <c r="M251" s="662">
        <v>0</v>
      </c>
      <c r="N251" s="661">
        <v>1</v>
      </c>
      <c r="O251" s="744">
        <v>1</v>
      </c>
      <c r="P251" s="662">
        <v>0</v>
      </c>
      <c r="Q251" s="677"/>
      <c r="R251" s="661">
        <v>1</v>
      </c>
      <c r="S251" s="677">
        <v>1</v>
      </c>
      <c r="T251" s="744">
        <v>1</v>
      </c>
      <c r="U251" s="700">
        <v>1</v>
      </c>
    </row>
    <row r="252" spans="1:21" ht="14.4" customHeight="1" x14ac:dyDescent="0.3">
      <c r="A252" s="660">
        <v>25</v>
      </c>
      <c r="B252" s="661" t="s">
        <v>1578</v>
      </c>
      <c r="C252" s="661" t="s">
        <v>1767</v>
      </c>
      <c r="D252" s="742" t="s">
        <v>2419</v>
      </c>
      <c r="E252" s="743" t="s">
        <v>1786</v>
      </c>
      <c r="F252" s="661" t="s">
        <v>1763</v>
      </c>
      <c r="G252" s="661" t="s">
        <v>2007</v>
      </c>
      <c r="H252" s="661" t="s">
        <v>548</v>
      </c>
      <c r="I252" s="661" t="s">
        <v>2108</v>
      </c>
      <c r="J252" s="661" t="s">
        <v>2109</v>
      </c>
      <c r="K252" s="661" t="s">
        <v>2110</v>
      </c>
      <c r="L252" s="662">
        <v>0</v>
      </c>
      <c r="M252" s="662">
        <v>0</v>
      </c>
      <c r="N252" s="661">
        <v>1</v>
      </c>
      <c r="O252" s="744">
        <v>1</v>
      </c>
      <c r="P252" s="662">
        <v>0</v>
      </c>
      <c r="Q252" s="677"/>
      <c r="R252" s="661">
        <v>1</v>
      </c>
      <c r="S252" s="677">
        <v>1</v>
      </c>
      <c r="T252" s="744">
        <v>1</v>
      </c>
      <c r="U252" s="700">
        <v>1</v>
      </c>
    </row>
    <row r="253" spans="1:21" ht="14.4" customHeight="1" x14ac:dyDescent="0.3">
      <c r="A253" s="660">
        <v>25</v>
      </c>
      <c r="B253" s="661" t="s">
        <v>1578</v>
      </c>
      <c r="C253" s="661" t="s">
        <v>1767</v>
      </c>
      <c r="D253" s="742" t="s">
        <v>2419</v>
      </c>
      <c r="E253" s="743" t="s">
        <v>1787</v>
      </c>
      <c r="F253" s="661" t="s">
        <v>1763</v>
      </c>
      <c r="G253" s="661" t="s">
        <v>1810</v>
      </c>
      <c r="H253" s="661" t="s">
        <v>1127</v>
      </c>
      <c r="I253" s="661" t="s">
        <v>1389</v>
      </c>
      <c r="J253" s="661" t="s">
        <v>1284</v>
      </c>
      <c r="K253" s="661" t="s">
        <v>1691</v>
      </c>
      <c r="L253" s="662">
        <v>150.04</v>
      </c>
      <c r="M253" s="662">
        <v>1800.48</v>
      </c>
      <c r="N253" s="661">
        <v>12</v>
      </c>
      <c r="O253" s="744">
        <v>11</v>
      </c>
      <c r="P253" s="662">
        <v>1050.28</v>
      </c>
      <c r="Q253" s="677">
        <v>0.58333333333333326</v>
      </c>
      <c r="R253" s="661">
        <v>7</v>
      </c>
      <c r="S253" s="677">
        <v>0.58333333333333337</v>
      </c>
      <c r="T253" s="744">
        <v>7</v>
      </c>
      <c r="U253" s="700">
        <v>0.63636363636363635</v>
      </c>
    </row>
    <row r="254" spans="1:21" ht="14.4" customHeight="1" x14ac:dyDescent="0.3">
      <c r="A254" s="660">
        <v>25</v>
      </c>
      <c r="B254" s="661" t="s">
        <v>1578</v>
      </c>
      <c r="C254" s="661" t="s">
        <v>1767</v>
      </c>
      <c r="D254" s="742" t="s">
        <v>2419</v>
      </c>
      <c r="E254" s="743" t="s">
        <v>1787</v>
      </c>
      <c r="F254" s="661" t="s">
        <v>1763</v>
      </c>
      <c r="G254" s="661" t="s">
        <v>1810</v>
      </c>
      <c r="H254" s="661" t="s">
        <v>1127</v>
      </c>
      <c r="I254" s="661" t="s">
        <v>1389</v>
      </c>
      <c r="J254" s="661" t="s">
        <v>1284</v>
      </c>
      <c r="K254" s="661" t="s">
        <v>1691</v>
      </c>
      <c r="L254" s="662">
        <v>154.36000000000001</v>
      </c>
      <c r="M254" s="662">
        <v>10187.759999999998</v>
      </c>
      <c r="N254" s="661">
        <v>66</v>
      </c>
      <c r="O254" s="744">
        <v>57</v>
      </c>
      <c r="P254" s="662">
        <v>5248.24</v>
      </c>
      <c r="Q254" s="677">
        <v>0.51515151515151525</v>
      </c>
      <c r="R254" s="661">
        <v>34</v>
      </c>
      <c r="S254" s="677">
        <v>0.51515151515151514</v>
      </c>
      <c r="T254" s="744">
        <v>29.5</v>
      </c>
      <c r="U254" s="700">
        <v>0.51754385964912286</v>
      </c>
    </row>
    <row r="255" spans="1:21" ht="14.4" customHeight="1" x14ac:dyDescent="0.3">
      <c r="A255" s="660">
        <v>25</v>
      </c>
      <c r="B255" s="661" t="s">
        <v>1578</v>
      </c>
      <c r="C255" s="661" t="s">
        <v>1767</v>
      </c>
      <c r="D255" s="742" t="s">
        <v>2419</v>
      </c>
      <c r="E255" s="743" t="s">
        <v>1787</v>
      </c>
      <c r="F255" s="661" t="s">
        <v>1763</v>
      </c>
      <c r="G255" s="661" t="s">
        <v>1810</v>
      </c>
      <c r="H255" s="661" t="s">
        <v>1127</v>
      </c>
      <c r="I255" s="661" t="s">
        <v>2055</v>
      </c>
      <c r="J255" s="661" t="s">
        <v>2056</v>
      </c>
      <c r="K255" s="661" t="s">
        <v>1690</v>
      </c>
      <c r="L255" s="662">
        <v>107.86</v>
      </c>
      <c r="M255" s="662">
        <v>107.86</v>
      </c>
      <c r="N255" s="661">
        <v>1</v>
      </c>
      <c r="O255" s="744">
        <v>1</v>
      </c>
      <c r="P255" s="662"/>
      <c r="Q255" s="677">
        <v>0</v>
      </c>
      <c r="R255" s="661"/>
      <c r="S255" s="677">
        <v>0</v>
      </c>
      <c r="T255" s="744"/>
      <c r="U255" s="700">
        <v>0</v>
      </c>
    </row>
    <row r="256" spans="1:21" ht="14.4" customHeight="1" x14ac:dyDescent="0.3">
      <c r="A256" s="660">
        <v>25</v>
      </c>
      <c r="B256" s="661" t="s">
        <v>1578</v>
      </c>
      <c r="C256" s="661" t="s">
        <v>1767</v>
      </c>
      <c r="D256" s="742" t="s">
        <v>2419</v>
      </c>
      <c r="E256" s="743" t="s">
        <v>1787</v>
      </c>
      <c r="F256" s="661" t="s">
        <v>1763</v>
      </c>
      <c r="G256" s="661" t="s">
        <v>1810</v>
      </c>
      <c r="H256" s="661" t="s">
        <v>1127</v>
      </c>
      <c r="I256" s="661" t="s">
        <v>1532</v>
      </c>
      <c r="J256" s="661" t="s">
        <v>1755</v>
      </c>
      <c r="K256" s="661" t="s">
        <v>1690</v>
      </c>
      <c r="L256" s="662">
        <v>145.02000000000001</v>
      </c>
      <c r="M256" s="662">
        <v>145.02000000000001</v>
      </c>
      <c r="N256" s="661">
        <v>1</v>
      </c>
      <c r="O256" s="744">
        <v>1</v>
      </c>
      <c r="P256" s="662">
        <v>145.02000000000001</v>
      </c>
      <c r="Q256" s="677">
        <v>1</v>
      </c>
      <c r="R256" s="661">
        <v>1</v>
      </c>
      <c r="S256" s="677">
        <v>1</v>
      </c>
      <c r="T256" s="744">
        <v>1</v>
      </c>
      <c r="U256" s="700">
        <v>1</v>
      </c>
    </row>
    <row r="257" spans="1:21" ht="14.4" customHeight="1" x14ac:dyDescent="0.3">
      <c r="A257" s="660">
        <v>25</v>
      </c>
      <c r="B257" s="661" t="s">
        <v>1578</v>
      </c>
      <c r="C257" s="661" t="s">
        <v>1767</v>
      </c>
      <c r="D257" s="742" t="s">
        <v>2419</v>
      </c>
      <c r="E257" s="743" t="s">
        <v>1787</v>
      </c>
      <c r="F257" s="661" t="s">
        <v>1763</v>
      </c>
      <c r="G257" s="661" t="s">
        <v>1810</v>
      </c>
      <c r="H257" s="661" t="s">
        <v>1127</v>
      </c>
      <c r="I257" s="661" t="s">
        <v>1532</v>
      </c>
      <c r="J257" s="661" t="s">
        <v>1755</v>
      </c>
      <c r="K257" s="661" t="s">
        <v>1690</v>
      </c>
      <c r="L257" s="662">
        <v>149.52000000000001</v>
      </c>
      <c r="M257" s="662">
        <v>299.04000000000002</v>
      </c>
      <c r="N257" s="661">
        <v>2</v>
      </c>
      <c r="O257" s="744">
        <v>2</v>
      </c>
      <c r="P257" s="662">
        <v>149.52000000000001</v>
      </c>
      <c r="Q257" s="677">
        <v>0.5</v>
      </c>
      <c r="R257" s="661">
        <v>1</v>
      </c>
      <c r="S257" s="677">
        <v>0.5</v>
      </c>
      <c r="T257" s="744">
        <v>1</v>
      </c>
      <c r="U257" s="700">
        <v>0.5</v>
      </c>
    </row>
    <row r="258" spans="1:21" ht="14.4" customHeight="1" x14ac:dyDescent="0.3">
      <c r="A258" s="660">
        <v>25</v>
      </c>
      <c r="B258" s="661" t="s">
        <v>1578</v>
      </c>
      <c r="C258" s="661" t="s">
        <v>1767</v>
      </c>
      <c r="D258" s="742" t="s">
        <v>2419</v>
      </c>
      <c r="E258" s="743" t="s">
        <v>1787</v>
      </c>
      <c r="F258" s="661" t="s">
        <v>1763</v>
      </c>
      <c r="G258" s="661" t="s">
        <v>1810</v>
      </c>
      <c r="H258" s="661" t="s">
        <v>1127</v>
      </c>
      <c r="I258" s="661" t="s">
        <v>2111</v>
      </c>
      <c r="J258" s="661" t="s">
        <v>2112</v>
      </c>
      <c r="K258" s="661" t="s">
        <v>2113</v>
      </c>
      <c r="L258" s="662">
        <v>95.36</v>
      </c>
      <c r="M258" s="662">
        <v>95.36</v>
      </c>
      <c r="N258" s="661">
        <v>1</v>
      </c>
      <c r="O258" s="744">
        <v>1</v>
      </c>
      <c r="P258" s="662">
        <v>95.36</v>
      </c>
      <c r="Q258" s="677">
        <v>1</v>
      </c>
      <c r="R258" s="661">
        <v>1</v>
      </c>
      <c r="S258" s="677">
        <v>1</v>
      </c>
      <c r="T258" s="744">
        <v>1</v>
      </c>
      <c r="U258" s="700">
        <v>1</v>
      </c>
    </row>
    <row r="259" spans="1:21" ht="14.4" customHeight="1" x14ac:dyDescent="0.3">
      <c r="A259" s="660">
        <v>25</v>
      </c>
      <c r="B259" s="661" t="s">
        <v>1578</v>
      </c>
      <c r="C259" s="661" t="s">
        <v>1767</v>
      </c>
      <c r="D259" s="742" t="s">
        <v>2419</v>
      </c>
      <c r="E259" s="743" t="s">
        <v>1787</v>
      </c>
      <c r="F259" s="661" t="s">
        <v>1763</v>
      </c>
      <c r="G259" s="661" t="s">
        <v>2114</v>
      </c>
      <c r="H259" s="661" t="s">
        <v>548</v>
      </c>
      <c r="I259" s="661" t="s">
        <v>1368</v>
      </c>
      <c r="J259" s="661" t="s">
        <v>2115</v>
      </c>
      <c r="K259" s="661" t="s">
        <v>2116</v>
      </c>
      <c r="L259" s="662">
        <v>43.76</v>
      </c>
      <c r="M259" s="662">
        <v>43.76</v>
      </c>
      <c r="N259" s="661">
        <v>1</v>
      </c>
      <c r="O259" s="744">
        <v>0.5</v>
      </c>
      <c r="P259" s="662"/>
      <c r="Q259" s="677">
        <v>0</v>
      </c>
      <c r="R259" s="661"/>
      <c r="S259" s="677">
        <v>0</v>
      </c>
      <c r="T259" s="744"/>
      <c r="U259" s="700">
        <v>0</v>
      </c>
    </row>
    <row r="260" spans="1:21" ht="14.4" customHeight="1" x14ac:dyDescent="0.3">
      <c r="A260" s="660">
        <v>25</v>
      </c>
      <c r="B260" s="661" t="s">
        <v>1578</v>
      </c>
      <c r="C260" s="661" t="s">
        <v>1767</v>
      </c>
      <c r="D260" s="742" t="s">
        <v>2419</v>
      </c>
      <c r="E260" s="743" t="s">
        <v>1787</v>
      </c>
      <c r="F260" s="661" t="s">
        <v>1763</v>
      </c>
      <c r="G260" s="661" t="s">
        <v>1812</v>
      </c>
      <c r="H260" s="661" t="s">
        <v>548</v>
      </c>
      <c r="I260" s="661" t="s">
        <v>1343</v>
      </c>
      <c r="J260" s="661" t="s">
        <v>1344</v>
      </c>
      <c r="K260" s="661" t="s">
        <v>1715</v>
      </c>
      <c r="L260" s="662">
        <v>170.52</v>
      </c>
      <c r="M260" s="662">
        <v>341.04</v>
      </c>
      <c r="N260" s="661">
        <v>2</v>
      </c>
      <c r="O260" s="744">
        <v>1.5</v>
      </c>
      <c r="P260" s="662">
        <v>170.52</v>
      </c>
      <c r="Q260" s="677">
        <v>0.5</v>
      </c>
      <c r="R260" s="661">
        <v>1</v>
      </c>
      <c r="S260" s="677">
        <v>0.5</v>
      </c>
      <c r="T260" s="744">
        <v>1</v>
      </c>
      <c r="U260" s="700">
        <v>0.66666666666666663</v>
      </c>
    </row>
    <row r="261" spans="1:21" ht="14.4" customHeight="1" x14ac:dyDescent="0.3">
      <c r="A261" s="660">
        <v>25</v>
      </c>
      <c r="B261" s="661" t="s">
        <v>1578</v>
      </c>
      <c r="C261" s="661" t="s">
        <v>1767</v>
      </c>
      <c r="D261" s="742" t="s">
        <v>2419</v>
      </c>
      <c r="E261" s="743" t="s">
        <v>1787</v>
      </c>
      <c r="F261" s="661" t="s">
        <v>1763</v>
      </c>
      <c r="G261" s="661" t="s">
        <v>1812</v>
      </c>
      <c r="H261" s="661" t="s">
        <v>548</v>
      </c>
      <c r="I261" s="661" t="s">
        <v>1884</v>
      </c>
      <c r="J261" s="661" t="s">
        <v>1344</v>
      </c>
      <c r="K261" s="661" t="s">
        <v>1885</v>
      </c>
      <c r="L261" s="662">
        <v>0</v>
      </c>
      <c r="M261" s="662">
        <v>0</v>
      </c>
      <c r="N261" s="661">
        <v>3</v>
      </c>
      <c r="O261" s="744">
        <v>3</v>
      </c>
      <c r="P261" s="662">
        <v>0</v>
      </c>
      <c r="Q261" s="677"/>
      <c r="R261" s="661">
        <v>2</v>
      </c>
      <c r="S261" s="677">
        <v>0.66666666666666663</v>
      </c>
      <c r="T261" s="744">
        <v>2</v>
      </c>
      <c r="U261" s="700">
        <v>0.66666666666666663</v>
      </c>
    </row>
    <row r="262" spans="1:21" ht="14.4" customHeight="1" x14ac:dyDescent="0.3">
      <c r="A262" s="660">
        <v>25</v>
      </c>
      <c r="B262" s="661" t="s">
        <v>1578</v>
      </c>
      <c r="C262" s="661" t="s">
        <v>1767</v>
      </c>
      <c r="D262" s="742" t="s">
        <v>2419</v>
      </c>
      <c r="E262" s="743" t="s">
        <v>1787</v>
      </c>
      <c r="F262" s="661" t="s">
        <v>1763</v>
      </c>
      <c r="G262" s="661" t="s">
        <v>2020</v>
      </c>
      <c r="H262" s="661" t="s">
        <v>548</v>
      </c>
      <c r="I262" s="661" t="s">
        <v>2117</v>
      </c>
      <c r="J262" s="661" t="s">
        <v>2118</v>
      </c>
      <c r="K262" s="661" t="s">
        <v>2119</v>
      </c>
      <c r="L262" s="662">
        <v>39.74</v>
      </c>
      <c r="M262" s="662">
        <v>119.22</v>
      </c>
      <c r="N262" s="661">
        <v>3</v>
      </c>
      <c r="O262" s="744">
        <v>1</v>
      </c>
      <c r="P262" s="662"/>
      <c r="Q262" s="677">
        <v>0</v>
      </c>
      <c r="R262" s="661"/>
      <c r="S262" s="677">
        <v>0</v>
      </c>
      <c r="T262" s="744"/>
      <c r="U262" s="700">
        <v>0</v>
      </c>
    </row>
    <row r="263" spans="1:21" ht="14.4" customHeight="1" x14ac:dyDescent="0.3">
      <c r="A263" s="660">
        <v>25</v>
      </c>
      <c r="B263" s="661" t="s">
        <v>1578</v>
      </c>
      <c r="C263" s="661" t="s">
        <v>1767</v>
      </c>
      <c r="D263" s="742" t="s">
        <v>2419</v>
      </c>
      <c r="E263" s="743" t="s">
        <v>1787</v>
      </c>
      <c r="F263" s="661" t="s">
        <v>1763</v>
      </c>
      <c r="G263" s="661" t="s">
        <v>1852</v>
      </c>
      <c r="H263" s="661" t="s">
        <v>548</v>
      </c>
      <c r="I263" s="661" t="s">
        <v>1889</v>
      </c>
      <c r="J263" s="661" t="s">
        <v>1853</v>
      </c>
      <c r="K263" s="661" t="s">
        <v>1890</v>
      </c>
      <c r="L263" s="662">
        <v>0</v>
      </c>
      <c r="M263" s="662">
        <v>0</v>
      </c>
      <c r="N263" s="661">
        <v>1</v>
      </c>
      <c r="O263" s="744">
        <v>0.5</v>
      </c>
      <c r="P263" s="662"/>
      <c r="Q263" s="677"/>
      <c r="R263" s="661"/>
      <c r="S263" s="677">
        <v>0</v>
      </c>
      <c r="T263" s="744"/>
      <c r="U263" s="700">
        <v>0</v>
      </c>
    </row>
    <row r="264" spans="1:21" ht="14.4" customHeight="1" x14ac:dyDescent="0.3">
      <c r="A264" s="660">
        <v>25</v>
      </c>
      <c r="B264" s="661" t="s">
        <v>1578</v>
      </c>
      <c r="C264" s="661" t="s">
        <v>1767</v>
      </c>
      <c r="D264" s="742" t="s">
        <v>2419</v>
      </c>
      <c r="E264" s="743" t="s">
        <v>1787</v>
      </c>
      <c r="F264" s="661" t="s">
        <v>1763</v>
      </c>
      <c r="G264" s="661" t="s">
        <v>1939</v>
      </c>
      <c r="H264" s="661" t="s">
        <v>548</v>
      </c>
      <c r="I264" s="661" t="s">
        <v>724</v>
      </c>
      <c r="J264" s="661" t="s">
        <v>725</v>
      </c>
      <c r="K264" s="661" t="s">
        <v>1940</v>
      </c>
      <c r="L264" s="662">
        <v>156.77000000000001</v>
      </c>
      <c r="M264" s="662">
        <v>313.54000000000002</v>
      </c>
      <c r="N264" s="661">
        <v>2</v>
      </c>
      <c r="O264" s="744">
        <v>1</v>
      </c>
      <c r="P264" s="662"/>
      <c r="Q264" s="677">
        <v>0</v>
      </c>
      <c r="R264" s="661"/>
      <c r="S264" s="677">
        <v>0</v>
      </c>
      <c r="T264" s="744"/>
      <c r="U264" s="700">
        <v>0</v>
      </c>
    </row>
    <row r="265" spans="1:21" ht="14.4" customHeight="1" x14ac:dyDescent="0.3">
      <c r="A265" s="660">
        <v>25</v>
      </c>
      <c r="B265" s="661" t="s">
        <v>1578</v>
      </c>
      <c r="C265" s="661" t="s">
        <v>1767</v>
      </c>
      <c r="D265" s="742" t="s">
        <v>2419</v>
      </c>
      <c r="E265" s="743" t="s">
        <v>1787</v>
      </c>
      <c r="F265" s="661" t="s">
        <v>1763</v>
      </c>
      <c r="G265" s="661" t="s">
        <v>2120</v>
      </c>
      <c r="H265" s="661" t="s">
        <v>548</v>
      </c>
      <c r="I265" s="661" t="s">
        <v>2121</v>
      </c>
      <c r="J265" s="661" t="s">
        <v>795</v>
      </c>
      <c r="K265" s="661" t="s">
        <v>2122</v>
      </c>
      <c r="L265" s="662">
        <v>0</v>
      </c>
      <c r="M265" s="662">
        <v>0</v>
      </c>
      <c r="N265" s="661">
        <v>1</v>
      </c>
      <c r="O265" s="744">
        <v>0.5</v>
      </c>
      <c r="P265" s="662">
        <v>0</v>
      </c>
      <c r="Q265" s="677"/>
      <c r="R265" s="661">
        <v>1</v>
      </c>
      <c r="S265" s="677">
        <v>1</v>
      </c>
      <c r="T265" s="744">
        <v>0.5</v>
      </c>
      <c r="U265" s="700">
        <v>1</v>
      </c>
    </row>
    <row r="266" spans="1:21" ht="14.4" customHeight="1" x14ac:dyDescent="0.3">
      <c r="A266" s="660">
        <v>25</v>
      </c>
      <c r="B266" s="661" t="s">
        <v>1578</v>
      </c>
      <c r="C266" s="661" t="s">
        <v>1767</v>
      </c>
      <c r="D266" s="742" t="s">
        <v>2419</v>
      </c>
      <c r="E266" s="743" t="s">
        <v>1787</v>
      </c>
      <c r="F266" s="661" t="s">
        <v>1763</v>
      </c>
      <c r="G266" s="661" t="s">
        <v>1941</v>
      </c>
      <c r="H266" s="661" t="s">
        <v>548</v>
      </c>
      <c r="I266" s="661" t="s">
        <v>1942</v>
      </c>
      <c r="J266" s="661" t="s">
        <v>1943</v>
      </c>
      <c r="K266" s="661" t="s">
        <v>1944</v>
      </c>
      <c r="L266" s="662">
        <v>70.05</v>
      </c>
      <c r="M266" s="662">
        <v>70.05</v>
      </c>
      <c r="N266" s="661">
        <v>1</v>
      </c>
      <c r="O266" s="744">
        <v>1</v>
      </c>
      <c r="P266" s="662"/>
      <c r="Q266" s="677">
        <v>0</v>
      </c>
      <c r="R266" s="661"/>
      <c r="S266" s="677">
        <v>0</v>
      </c>
      <c r="T266" s="744"/>
      <c r="U266" s="700">
        <v>0</v>
      </c>
    </row>
    <row r="267" spans="1:21" ht="14.4" customHeight="1" x14ac:dyDescent="0.3">
      <c r="A267" s="660">
        <v>25</v>
      </c>
      <c r="B267" s="661" t="s">
        <v>1578</v>
      </c>
      <c r="C267" s="661" t="s">
        <v>1767</v>
      </c>
      <c r="D267" s="742" t="s">
        <v>2419</v>
      </c>
      <c r="E267" s="743" t="s">
        <v>1787</v>
      </c>
      <c r="F267" s="661" t="s">
        <v>1763</v>
      </c>
      <c r="G267" s="661" t="s">
        <v>1945</v>
      </c>
      <c r="H267" s="661" t="s">
        <v>548</v>
      </c>
      <c r="I267" s="661" t="s">
        <v>2123</v>
      </c>
      <c r="J267" s="661" t="s">
        <v>2124</v>
      </c>
      <c r="K267" s="661" t="s">
        <v>2125</v>
      </c>
      <c r="L267" s="662">
        <v>76.180000000000007</v>
      </c>
      <c r="M267" s="662">
        <v>76.180000000000007</v>
      </c>
      <c r="N267" s="661">
        <v>1</v>
      </c>
      <c r="O267" s="744">
        <v>1</v>
      </c>
      <c r="P267" s="662">
        <v>76.180000000000007</v>
      </c>
      <c r="Q267" s="677">
        <v>1</v>
      </c>
      <c r="R267" s="661">
        <v>1</v>
      </c>
      <c r="S267" s="677">
        <v>1</v>
      </c>
      <c r="T267" s="744">
        <v>1</v>
      </c>
      <c r="U267" s="700">
        <v>1</v>
      </c>
    </row>
    <row r="268" spans="1:21" ht="14.4" customHeight="1" x14ac:dyDescent="0.3">
      <c r="A268" s="660">
        <v>25</v>
      </c>
      <c r="B268" s="661" t="s">
        <v>1578</v>
      </c>
      <c r="C268" s="661" t="s">
        <v>1767</v>
      </c>
      <c r="D268" s="742" t="s">
        <v>2419</v>
      </c>
      <c r="E268" s="743" t="s">
        <v>1787</v>
      </c>
      <c r="F268" s="661" t="s">
        <v>1763</v>
      </c>
      <c r="G268" s="661" t="s">
        <v>1945</v>
      </c>
      <c r="H268" s="661" t="s">
        <v>548</v>
      </c>
      <c r="I268" s="661" t="s">
        <v>1946</v>
      </c>
      <c r="J268" s="661" t="s">
        <v>1947</v>
      </c>
      <c r="K268" s="661" t="s">
        <v>1948</v>
      </c>
      <c r="L268" s="662">
        <v>26.9</v>
      </c>
      <c r="M268" s="662">
        <v>26.9</v>
      </c>
      <c r="N268" s="661">
        <v>1</v>
      </c>
      <c r="O268" s="744">
        <v>1</v>
      </c>
      <c r="P268" s="662"/>
      <c r="Q268" s="677">
        <v>0</v>
      </c>
      <c r="R268" s="661"/>
      <c r="S268" s="677">
        <v>0</v>
      </c>
      <c r="T268" s="744"/>
      <c r="U268" s="700">
        <v>0</v>
      </c>
    </row>
    <row r="269" spans="1:21" ht="14.4" customHeight="1" x14ac:dyDescent="0.3">
      <c r="A269" s="660">
        <v>25</v>
      </c>
      <c r="B269" s="661" t="s">
        <v>1578</v>
      </c>
      <c r="C269" s="661" t="s">
        <v>1767</v>
      </c>
      <c r="D269" s="742" t="s">
        <v>2419</v>
      </c>
      <c r="E269" s="743" t="s">
        <v>1787</v>
      </c>
      <c r="F269" s="661" t="s">
        <v>1763</v>
      </c>
      <c r="G269" s="661" t="s">
        <v>2068</v>
      </c>
      <c r="H269" s="661" t="s">
        <v>548</v>
      </c>
      <c r="I269" s="661" t="s">
        <v>2069</v>
      </c>
      <c r="J269" s="661" t="s">
        <v>2070</v>
      </c>
      <c r="K269" s="661" t="s">
        <v>1885</v>
      </c>
      <c r="L269" s="662">
        <v>111.72</v>
      </c>
      <c r="M269" s="662">
        <v>223.44</v>
      </c>
      <c r="N269" s="661">
        <v>2</v>
      </c>
      <c r="O269" s="744">
        <v>1</v>
      </c>
      <c r="P269" s="662"/>
      <c r="Q269" s="677">
        <v>0</v>
      </c>
      <c r="R269" s="661"/>
      <c r="S269" s="677">
        <v>0</v>
      </c>
      <c r="T269" s="744"/>
      <c r="U269" s="700">
        <v>0</v>
      </c>
    </row>
    <row r="270" spans="1:21" ht="14.4" customHeight="1" x14ac:dyDescent="0.3">
      <c r="A270" s="660">
        <v>25</v>
      </c>
      <c r="B270" s="661" t="s">
        <v>1578</v>
      </c>
      <c r="C270" s="661" t="s">
        <v>1767</v>
      </c>
      <c r="D270" s="742" t="s">
        <v>2419</v>
      </c>
      <c r="E270" s="743" t="s">
        <v>1787</v>
      </c>
      <c r="F270" s="661" t="s">
        <v>1763</v>
      </c>
      <c r="G270" s="661" t="s">
        <v>2068</v>
      </c>
      <c r="H270" s="661" t="s">
        <v>548</v>
      </c>
      <c r="I270" s="661" t="s">
        <v>2069</v>
      </c>
      <c r="J270" s="661" t="s">
        <v>2070</v>
      </c>
      <c r="K270" s="661" t="s">
        <v>1885</v>
      </c>
      <c r="L270" s="662">
        <v>98.75</v>
      </c>
      <c r="M270" s="662">
        <v>197.5</v>
      </c>
      <c r="N270" s="661">
        <v>2</v>
      </c>
      <c r="O270" s="744">
        <v>1</v>
      </c>
      <c r="P270" s="662"/>
      <c r="Q270" s="677">
        <v>0</v>
      </c>
      <c r="R270" s="661"/>
      <c r="S270" s="677">
        <v>0</v>
      </c>
      <c r="T270" s="744"/>
      <c r="U270" s="700">
        <v>0</v>
      </c>
    </row>
    <row r="271" spans="1:21" ht="14.4" customHeight="1" x14ac:dyDescent="0.3">
      <c r="A271" s="660">
        <v>25</v>
      </c>
      <c r="B271" s="661" t="s">
        <v>1578</v>
      </c>
      <c r="C271" s="661" t="s">
        <v>1767</v>
      </c>
      <c r="D271" s="742" t="s">
        <v>2419</v>
      </c>
      <c r="E271" s="743" t="s">
        <v>1787</v>
      </c>
      <c r="F271" s="661" t="s">
        <v>1763</v>
      </c>
      <c r="G271" s="661" t="s">
        <v>1814</v>
      </c>
      <c r="H271" s="661" t="s">
        <v>548</v>
      </c>
      <c r="I271" s="661" t="s">
        <v>1354</v>
      </c>
      <c r="J271" s="661" t="s">
        <v>1355</v>
      </c>
      <c r="K271" s="661" t="s">
        <v>1356</v>
      </c>
      <c r="L271" s="662">
        <v>147.31</v>
      </c>
      <c r="M271" s="662">
        <v>6039.7099999999991</v>
      </c>
      <c r="N271" s="661">
        <v>41</v>
      </c>
      <c r="O271" s="744">
        <v>22</v>
      </c>
      <c r="P271" s="662">
        <v>3830.0599999999995</v>
      </c>
      <c r="Q271" s="677">
        <v>0.63414634146341464</v>
      </c>
      <c r="R271" s="661">
        <v>26</v>
      </c>
      <c r="S271" s="677">
        <v>0.63414634146341464</v>
      </c>
      <c r="T271" s="744">
        <v>13</v>
      </c>
      <c r="U271" s="700">
        <v>0.59090909090909094</v>
      </c>
    </row>
    <row r="272" spans="1:21" ht="14.4" customHeight="1" x14ac:dyDescent="0.3">
      <c r="A272" s="660">
        <v>25</v>
      </c>
      <c r="B272" s="661" t="s">
        <v>1578</v>
      </c>
      <c r="C272" s="661" t="s">
        <v>1767</v>
      </c>
      <c r="D272" s="742" t="s">
        <v>2419</v>
      </c>
      <c r="E272" s="743" t="s">
        <v>1787</v>
      </c>
      <c r="F272" s="661" t="s">
        <v>1763</v>
      </c>
      <c r="G272" s="661" t="s">
        <v>1814</v>
      </c>
      <c r="H272" s="661" t="s">
        <v>548</v>
      </c>
      <c r="I272" s="661" t="s">
        <v>1544</v>
      </c>
      <c r="J272" s="661" t="s">
        <v>1545</v>
      </c>
      <c r="K272" s="661" t="s">
        <v>1851</v>
      </c>
      <c r="L272" s="662">
        <v>73.66</v>
      </c>
      <c r="M272" s="662">
        <v>441.96</v>
      </c>
      <c r="N272" s="661">
        <v>6</v>
      </c>
      <c r="O272" s="744">
        <v>2</v>
      </c>
      <c r="P272" s="662">
        <v>441.96</v>
      </c>
      <c r="Q272" s="677">
        <v>1</v>
      </c>
      <c r="R272" s="661">
        <v>6</v>
      </c>
      <c r="S272" s="677">
        <v>1</v>
      </c>
      <c r="T272" s="744">
        <v>2</v>
      </c>
      <c r="U272" s="700">
        <v>1</v>
      </c>
    </row>
    <row r="273" spans="1:21" ht="14.4" customHeight="1" x14ac:dyDescent="0.3">
      <c r="A273" s="660">
        <v>25</v>
      </c>
      <c r="B273" s="661" t="s">
        <v>1578</v>
      </c>
      <c r="C273" s="661" t="s">
        <v>1767</v>
      </c>
      <c r="D273" s="742" t="s">
        <v>2419</v>
      </c>
      <c r="E273" s="743" t="s">
        <v>1787</v>
      </c>
      <c r="F273" s="661" t="s">
        <v>1763</v>
      </c>
      <c r="G273" s="661" t="s">
        <v>1814</v>
      </c>
      <c r="H273" s="661" t="s">
        <v>548</v>
      </c>
      <c r="I273" s="661" t="s">
        <v>1844</v>
      </c>
      <c r="J273" s="661" t="s">
        <v>1355</v>
      </c>
      <c r="K273" s="661" t="s">
        <v>1356</v>
      </c>
      <c r="L273" s="662">
        <v>147.31</v>
      </c>
      <c r="M273" s="662">
        <v>441.93</v>
      </c>
      <c r="N273" s="661">
        <v>3</v>
      </c>
      <c r="O273" s="744">
        <v>1</v>
      </c>
      <c r="P273" s="662">
        <v>441.93</v>
      </c>
      <c r="Q273" s="677">
        <v>1</v>
      </c>
      <c r="R273" s="661">
        <v>3</v>
      </c>
      <c r="S273" s="677">
        <v>1</v>
      </c>
      <c r="T273" s="744">
        <v>1</v>
      </c>
      <c r="U273" s="700">
        <v>1</v>
      </c>
    </row>
    <row r="274" spans="1:21" ht="14.4" customHeight="1" x14ac:dyDescent="0.3">
      <c r="A274" s="660">
        <v>25</v>
      </c>
      <c r="B274" s="661" t="s">
        <v>1578</v>
      </c>
      <c r="C274" s="661" t="s">
        <v>1767</v>
      </c>
      <c r="D274" s="742" t="s">
        <v>2419</v>
      </c>
      <c r="E274" s="743" t="s">
        <v>1787</v>
      </c>
      <c r="F274" s="661" t="s">
        <v>1763</v>
      </c>
      <c r="G274" s="661" t="s">
        <v>2126</v>
      </c>
      <c r="H274" s="661" t="s">
        <v>548</v>
      </c>
      <c r="I274" s="661" t="s">
        <v>2127</v>
      </c>
      <c r="J274" s="661" t="s">
        <v>2128</v>
      </c>
      <c r="K274" s="661" t="s">
        <v>2129</v>
      </c>
      <c r="L274" s="662">
        <v>32.28</v>
      </c>
      <c r="M274" s="662">
        <v>32.28</v>
      </c>
      <c r="N274" s="661">
        <v>1</v>
      </c>
      <c r="O274" s="744">
        <v>1</v>
      </c>
      <c r="P274" s="662"/>
      <c r="Q274" s="677">
        <v>0</v>
      </c>
      <c r="R274" s="661"/>
      <c r="S274" s="677">
        <v>0</v>
      </c>
      <c r="T274" s="744"/>
      <c r="U274" s="700">
        <v>0</v>
      </c>
    </row>
    <row r="275" spans="1:21" ht="14.4" customHeight="1" x14ac:dyDescent="0.3">
      <c r="A275" s="660">
        <v>25</v>
      </c>
      <c r="B275" s="661" t="s">
        <v>1578</v>
      </c>
      <c r="C275" s="661" t="s">
        <v>1767</v>
      </c>
      <c r="D275" s="742" t="s">
        <v>2419</v>
      </c>
      <c r="E275" s="743" t="s">
        <v>1787</v>
      </c>
      <c r="F275" s="661" t="s">
        <v>1763</v>
      </c>
      <c r="G275" s="661" t="s">
        <v>1980</v>
      </c>
      <c r="H275" s="661" t="s">
        <v>548</v>
      </c>
      <c r="I275" s="661" t="s">
        <v>747</v>
      </c>
      <c r="J275" s="661" t="s">
        <v>1981</v>
      </c>
      <c r="K275" s="661" t="s">
        <v>1982</v>
      </c>
      <c r="L275" s="662">
        <v>38.56</v>
      </c>
      <c r="M275" s="662">
        <v>115.68</v>
      </c>
      <c r="N275" s="661">
        <v>3</v>
      </c>
      <c r="O275" s="744">
        <v>1</v>
      </c>
      <c r="P275" s="662"/>
      <c r="Q275" s="677">
        <v>0</v>
      </c>
      <c r="R275" s="661"/>
      <c r="S275" s="677">
        <v>0</v>
      </c>
      <c r="T275" s="744"/>
      <c r="U275" s="700">
        <v>0</v>
      </c>
    </row>
    <row r="276" spans="1:21" ht="14.4" customHeight="1" x14ac:dyDescent="0.3">
      <c r="A276" s="660">
        <v>25</v>
      </c>
      <c r="B276" s="661" t="s">
        <v>1578</v>
      </c>
      <c r="C276" s="661" t="s">
        <v>1767</v>
      </c>
      <c r="D276" s="742" t="s">
        <v>2419</v>
      </c>
      <c r="E276" s="743" t="s">
        <v>1787</v>
      </c>
      <c r="F276" s="661" t="s">
        <v>1763</v>
      </c>
      <c r="G276" s="661" t="s">
        <v>1819</v>
      </c>
      <c r="H276" s="661" t="s">
        <v>548</v>
      </c>
      <c r="I276" s="661" t="s">
        <v>1331</v>
      </c>
      <c r="J276" s="661" t="s">
        <v>1332</v>
      </c>
      <c r="K276" s="661" t="s">
        <v>1820</v>
      </c>
      <c r="L276" s="662">
        <v>30.17</v>
      </c>
      <c r="M276" s="662">
        <v>181.02000000000004</v>
      </c>
      <c r="N276" s="661">
        <v>6</v>
      </c>
      <c r="O276" s="744">
        <v>2</v>
      </c>
      <c r="P276" s="662">
        <v>30.17</v>
      </c>
      <c r="Q276" s="677">
        <v>0.16666666666666663</v>
      </c>
      <c r="R276" s="661">
        <v>1</v>
      </c>
      <c r="S276" s="677">
        <v>0.16666666666666666</v>
      </c>
      <c r="T276" s="744">
        <v>0.5</v>
      </c>
      <c r="U276" s="700">
        <v>0.25</v>
      </c>
    </row>
    <row r="277" spans="1:21" ht="14.4" customHeight="1" x14ac:dyDescent="0.3">
      <c r="A277" s="660">
        <v>25</v>
      </c>
      <c r="B277" s="661" t="s">
        <v>1578</v>
      </c>
      <c r="C277" s="661" t="s">
        <v>1767</v>
      </c>
      <c r="D277" s="742" t="s">
        <v>2419</v>
      </c>
      <c r="E277" s="743" t="s">
        <v>1787</v>
      </c>
      <c r="F277" s="661" t="s">
        <v>1763</v>
      </c>
      <c r="G277" s="661" t="s">
        <v>1898</v>
      </c>
      <c r="H277" s="661" t="s">
        <v>548</v>
      </c>
      <c r="I277" s="661" t="s">
        <v>2130</v>
      </c>
      <c r="J277" s="661" t="s">
        <v>2131</v>
      </c>
      <c r="K277" s="661" t="s">
        <v>2132</v>
      </c>
      <c r="L277" s="662">
        <v>140.25</v>
      </c>
      <c r="M277" s="662">
        <v>140.25</v>
      </c>
      <c r="N277" s="661">
        <v>1</v>
      </c>
      <c r="O277" s="744">
        <v>0.5</v>
      </c>
      <c r="P277" s="662"/>
      <c r="Q277" s="677">
        <v>0</v>
      </c>
      <c r="R277" s="661"/>
      <c r="S277" s="677">
        <v>0</v>
      </c>
      <c r="T277" s="744"/>
      <c r="U277" s="700">
        <v>0</v>
      </c>
    </row>
    <row r="278" spans="1:21" ht="14.4" customHeight="1" x14ac:dyDescent="0.3">
      <c r="A278" s="660">
        <v>25</v>
      </c>
      <c r="B278" s="661" t="s">
        <v>1578</v>
      </c>
      <c r="C278" s="661" t="s">
        <v>1767</v>
      </c>
      <c r="D278" s="742" t="s">
        <v>2419</v>
      </c>
      <c r="E278" s="743" t="s">
        <v>1787</v>
      </c>
      <c r="F278" s="661" t="s">
        <v>1763</v>
      </c>
      <c r="G278" s="661" t="s">
        <v>1821</v>
      </c>
      <c r="H278" s="661" t="s">
        <v>1127</v>
      </c>
      <c r="I278" s="661" t="s">
        <v>1845</v>
      </c>
      <c r="J278" s="661" t="s">
        <v>1044</v>
      </c>
      <c r="K278" s="661" t="s">
        <v>1846</v>
      </c>
      <c r="L278" s="662">
        <v>24.22</v>
      </c>
      <c r="M278" s="662">
        <v>48.44</v>
      </c>
      <c r="N278" s="661">
        <v>2</v>
      </c>
      <c r="O278" s="744">
        <v>2</v>
      </c>
      <c r="P278" s="662">
        <v>24.22</v>
      </c>
      <c r="Q278" s="677">
        <v>0.5</v>
      </c>
      <c r="R278" s="661">
        <v>1</v>
      </c>
      <c r="S278" s="677">
        <v>0.5</v>
      </c>
      <c r="T278" s="744">
        <v>1</v>
      </c>
      <c r="U278" s="700">
        <v>0.5</v>
      </c>
    </row>
    <row r="279" spans="1:21" ht="14.4" customHeight="1" x14ac:dyDescent="0.3">
      <c r="A279" s="660">
        <v>25</v>
      </c>
      <c r="B279" s="661" t="s">
        <v>1578</v>
      </c>
      <c r="C279" s="661" t="s">
        <v>1767</v>
      </c>
      <c r="D279" s="742" t="s">
        <v>2419</v>
      </c>
      <c r="E279" s="743" t="s">
        <v>1787</v>
      </c>
      <c r="F279" s="661" t="s">
        <v>1763</v>
      </c>
      <c r="G279" s="661" t="s">
        <v>1821</v>
      </c>
      <c r="H279" s="661" t="s">
        <v>1127</v>
      </c>
      <c r="I279" s="661" t="s">
        <v>1845</v>
      </c>
      <c r="J279" s="661" t="s">
        <v>1044</v>
      </c>
      <c r="K279" s="661" t="s">
        <v>1846</v>
      </c>
      <c r="L279" s="662">
        <v>18.260000000000002</v>
      </c>
      <c r="M279" s="662">
        <v>18.260000000000002</v>
      </c>
      <c r="N279" s="661">
        <v>1</v>
      </c>
      <c r="O279" s="744">
        <v>1</v>
      </c>
      <c r="P279" s="662"/>
      <c r="Q279" s="677">
        <v>0</v>
      </c>
      <c r="R279" s="661"/>
      <c r="S279" s="677">
        <v>0</v>
      </c>
      <c r="T279" s="744"/>
      <c r="U279" s="700">
        <v>0</v>
      </c>
    </row>
    <row r="280" spans="1:21" ht="14.4" customHeight="1" x14ac:dyDescent="0.3">
      <c r="A280" s="660">
        <v>25</v>
      </c>
      <c r="B280" s="661" t="s">
        <v>1578</v>
      </c>
      <c r="C280" s="661" t="s">
        <v>1767</v>
      </c>
      <c r="D280" s="742" t="s">
        <v>2419</v>
      </c>
      <c r="E280" s="743" t="s">
        <v>1787</v>
      </c>
      <c r="F280" s="661" t="s">
        <v>1763</v>
      </c>
      <c r="G280" s="661" t="s">
        <v>1821</v>
      </c>
      <c r="H280" s="661" t="s">
        <v>1127</v>
      </c>
      <c r="I280" s="661" t="s">
        <v>1133</v>
      </c>
      <c r="J280" s="661" t="s">
        <v>1044</v>
      </c>
      <c r="K280" s="661" t="s">
        <v>1729</v>
      </c>
      <c r="L280" s="662">
        <v>48.42</v>
      </c>
      <c r="M280" s="662">
        <v>145.26</v>
      </c>
      <c r="N280" s="661">
        <v>3</v>
      </c>
      <c r="O280" s="744">
        <v>3</v>
      </c>
      <c r="P280" s="662">
        <v>48.42</v>
      </c>
      <c r="Q280" s="677">
        <v>0.33333333333333337</v>
      </c>
      <c r="R280" s="661">
        <v>1</v>
      </c>
      <c r="S280" s="677">
        <v>0.33333333333333331</v>
      </c>
      <c r="T280" s="744">
        <v>1</v>
      </c>
      <c r="U280" s="700">
        <v>0.33333333333333331</v>
      </c>
    </row>
    <row r="281" spans="1:21" ht="14.4" customHeight="1" x14ac:dyDescent="0.3">
      <c r="A281" s="660">
        <v>25</v>
      </c>
      <c r="B281" s="661" t="s">
        <v>1578</v>
      </c>
      <c r="C281" s="661" t="s">
        <v>1767</v>
      </c>
      <c r="D281" s="742" t="s">
        <v>2419</v>
      </c>
      <c r="E281" s="743" t="s">
        <v>1787</v>
      </c>
      <c r="F281" s="661" t="s">
        <v>1763</v>
      </c>
      <c r="G281" s="661" t="s">
        <v>1821</v>
      </c>
      <c r="H281" s="661" t="s">
        <v>548</v>
      </c>
      <c r="I281" s="661" t="s">
        <v>1828</v>
      </c>
      <c r="J281" s="661" t="s">
        <v>1044</v>
      </c>
      <c r="K281" s="661" t="s">
        <v>1829</v>
      </c>
      <c r="L281" s="662">
        <v>24.22</v>
      </c>
      <c r="M281" s="662">
        <v>121.1</v>
      </c>
      <c r="N281" s="661">
        <v>5</v>
      </c>
      <c r="O281" s="744">
        <v>4.5</v>
      </c>
      <c r="P281" s="662">
        <v>72.66</v>
      </c>
      <c r="Q281" s="677">
        <v>0.6</v>
      </c>
      <c r="R281" s="661">
        <v>3</v>
      </c>
      <c r="S281" s="677">
        <v>0.6</v>
      </c>
      <c r="T281" s="744">
        <v>2.5</v>
      </c>
      <c r="U281" s="700">
        <v>0.55555555555555558</v>
      </c>
    </row>
    <row r="282" spans="1:21" ht="14.4" customHeight="1" x14ac:dyDescent="0.3">
      <c r="A282" s="660">
        <v>25</v>
      </c>
      <c r="B282" s="661" t="s">
        <v>1578</v>
      </c>
      <c r="C282" s="661" t="s">
        <v>1767</v>
      </c>
      <c r="D282" s="742" t="s">
        <v>2419</v>
      </c>
      <c r="E282" s="743" t="s">
        <v>1787</v>
      </c>
      <c r="F282" s="661" t="s">
        <v>1763</v>
      </c>
      <c r="G282" s="661" t="s">
        <v>2043</v>
      </c>
      <c r="H282" s="661" t="s">
        <v>548</v>
      </c>
      <c r="I282" s="661" t="s">
        <v>2044</v>
      </c>
      <c r="J282" s="661" t="s">
        <v>1079</v>
      </c>
      <c r="K282" s="661" t="s">
        <v>2045</v>
      </c>
      <c r="L282" s="662">
        <v>54.23</v>
      </c>
      <c r="M282" s="662">
        <v>54.23</v>
      </c>
      <c r="N282" s="661">
        <v>1</v>
      </c>
      <c r="O282" s="744">
        <v>1</v>
      </c>
      <c r="P282" s="662"/>
      <c r="Q282" s="677">
        <v>0</v>
      </c>
      <c r="R282" s="661"/>
      <c r="S282" s="677">
        <v>0</v>
      </c>
      <c r="T282" s="744"/>
      <c r="U282" s="700">
        <v>0</v>
      </c>
    </row>
    <row r="283" spans="1:21" ht="14.4" customHeight="1" x14ac:dyDescent="0.3">
      <c r="A283" s="660">
        <v>25</v>
      </c>
      <c r="B283" s="661" t="s">
        <v>1578</v>
      </c>
      <c r="C283" s="661" t="s">
        <v>1767</v>
      </c>
      <c r="D283" s="742" t="s">
        <v>2419</v>
      </c>
      <c r="E283" s="743" t="s">
        <v>1789</v>
      </c>
      <c r="F283" s="661" t="s">
        <v>1763</v>
      </c>
      <c r="G283" s="661" t="s">
        <v>1810</v>
      </c>
      <c r="H283" s="661" t="s">
        <v>1127</v>
      </c>
      <c r="I283" s="661" t="s">
        <v>1389</v>
      </c>
      <c r="J283" s="661" t="s">
        <v>1284</v>
      </c>
      <c r="K283" s="661" t="s">
        <v>1691</v>
      </c>
      <c r="L283" s="662">
        <v>150.04</v>
      </c>
      <c r="M283" s="662">
        <v>1050.28</v>
      </c>
      <c r="N283" s="661">
        <v>7</v>
      </c>
      <c r="O283" s="744">
        <v>7</v>
      </c>
      <c r="P283" s="662">
        <v>600.16</v>
      </c>
      <c r="Q283" s="677">
        <v>0.5714285714285714</v>
      </c>
      <c r="R283" s="661">
        <v>4</v>
      </c>
      <c r="S283" s="677">
        <v>0.5714285714285714</v>
      </c>
      <c r="T283" s="744">
        <v>4</v>
      </c>
      <c r="U283" s="700">
        <v>0.5714285714285714</v>
      </c>
    </row>
    <row r="284" spans="1:21" ht="14.4" customHeight="1" x14ac:dyDescent="0.3">
      <c r="A284" s="660">
        <v>25</v>
      </c>
      <c r="B284" s="661" t="s">
        <v>1578</v>
      </c>
      <c r="C284" s="661" t="s">
        <v>1767</v>
      </c>
      <c r="D284" s="742" t="s">
        <v>2419</v>
      </c>
      <c r="E284" s="743" t="s">
        <v>1789</v>
      </c>
      <c r="F284" s="661" t="s">
        <v>1763</v>
      </c>
      <c r="G284" s="661" t="s">
        <v>1810</v>
      </c>
      <c r="H284" s="661" t="s">
        <v>1127</v>
      </c>
      <c r="I284" s="661" t="s">
        <v>1389</v>
      </c>
      <c r="J284" s="661" t="s">
        <v>1284</v>
      </c>
      <c r="K284" s="661" t="s">
        <v>1691</v>
      </c>
      <c r="L284" s="662">
        <v>154.36000000000001</v>
      </c>
      <c r="M284" s="662">
        <v>3704.6400000000012</v>
      </c>
      <c r="N284" s="661">
        <v>24</v>
      </c>
      <c r="O284" s="744">
        <v>18.5</v>
      </c>
      <c r="P284" s="662">
        <v>2006.6800000000007</v>
      </c>
      <c r="Q284" s="677">
        <v>0.54166666666666674</v>
      </c>
      <c r="R284" s="661">
        <v>13</v>
      </c>
      <c r="S284" s="677">
        <v>0.54166666666666663</v>
      </c>
      <c r="T284" s="744">
        <v>10.5</v>
      </c>
      <c r="U284" s="700">
        <v>0.56756756756756754</v>
      </c>
    </row>
    <row r="285" spans="1:21" ht="14.4" customHeight="1" x14ac:dyDescent="0.3">
      <c r="A285" s="660">
        <v>25</v>
      </c>
      <c r="B285" s="661" t="s">
        <v>1578</v>
      </c>
      <c r="C285" s="661" t="s">
        <v>1767</v>
      </c>
      <c r="D285" s="742" t="s">
        <v>2419</v>
      </c>
      <c r="E285" s="743" t="s">
        <v>1789</v>
      </c>
      <c r="F285" s="661" t="s">
        <v>1763</v>
      </c>
      <c r="G285" s="661" t="s">
        <v>1810</v>
      </c>
      <c r="H285" s="661" t="s">
        <v>1127</v>
      </c>
      <c r="I285" s="661" t="s">
        <v>2133</v>
      </c>
      <c r="J285" s="661" t="s">
        <v>2134</v>
      </c>
      <c r="K285" s="661" t="s">
        <v>2135</v>
      </c>
      <c r="L285" s="662">
        <v>66.08</v>
      </c>
      <c r="M285" s="662">
        <v>66.08</v>
      </c>
      <c r="N285" s="661">
        <v>1</v>
      </c>
      <c r="O285" s="744">
        <v>1</v>
      </c>
      <c r="P285" s="662">
        <v>66.08</v>
      </c>
      <c r="Q285" s="677">
        <v>1</v>
      </c>
      <c r="R285" s="661">
        <v>1</v>
      </c>
      <c r="S285" s="677">
        <v>1</v>
      </c>
      <c r="T285" s="744">
        <v>1</v>
      </c>
      <c r="U285" s="700">
        <v>1</v>
      </c>
    </row>
    <row r="286" spans="1:21" ht="14.4" customHeight="1" x14ac:dyDescent="0.3">
      <c r="A286" s="660">
        <v>25</v>
      </c>
      <c r="B286" s="661" t="s">
        <v>1578</v>
      </c>
      <c r="C286" s="661" t="s">
        <v>1767</v>
      </c>
      <c r="D286" s="742" t="s">
        <v>2419</v>
      </c>
      <c r="E286" s="743" t="s">
        <v>1789</v>
      </c>
      <c r="F286" s="661" t="s">
        <v>1763</v>
      </c>
      <c r="G286" s="661" t="s">
        <v>1810</v>
      </c>
      <c r="H286" s="661" t="s">
        <v>1127</v>
      </c>
      <c r="I286" s="661" t="s">
        <v>2111</v>
      </c>
      <c r="J286" s="661" t="s">
        <v>2112</v>
      </c>
      <c r="K286" s="661" t="s">
        <v>2113</v>
      </c>
      <c r="L286" s="662">
        <v>75.73</v>
      </c>
      <c r="M286" s="662">
        <v>75.73</v>
      </c>
      <c r="N286" s="661">
        <v>1</v>
      </c>
      <c r="O286" s="744">
        <v>1</v>
      </c>
      <c r="P286" s="662"/>
      <c r="Q286" s="677">
        <v>0</v>
      </c>
      <c r="R286" s="661"/>
      <c r="S286" s="677">
        <v>0</v>
      </c>
      <c r="T286" s="744"/>
      <c r="U286" s="700">
        <v>0</v>
      </c>
    </row>
    <row r="287" spans="1:21" ht="14.4" customHeight="1" x14ac:dyDescent="0.3">
      <c r="A287" s="660">
        <v>25</v>
      </c>
      <c r="B287" s="661" t="s">
        <v>1578</v>
      </c>
      <c r="C287" s="661" t="s">
        <v>1767</v>
      </c>
      <c r="D287" s="742" t="s">
        <v>2419</v>
      </c>
      <c r="E287" s="743" t="s">
        <v>1789</v>
      </c>
      <c r="F287" s="661" t="s">
        <v>1763</v>
      </c>
      <c r="G287" s="661" t="s">
        <v>1810</v>
      </c>
      <c r="H287" s="661" t="s">
        <v>1127</v>
      </c>
      <c r="I287" s="661" t="s">
        <v>1283</v>
      </c>
      <c r="J287" s="661" t="s">
        <v>1284</v>
      </c>
      <c r="K287" s="661" t="s">
        <v>1690</v>
      </c>
      <c r="L287" s="662">
        <v>225.06</v>
      </c>
      <c r="M287" s="662">
        <v>225.06</v>
      </c>
      <c r="N287" s="661">
        <v>1</v>
      </c>
      <c r="O287" s="744">
        <v>1</v>
      </c>
      <c r="P287" s="662"/>
      <c r="Q287" s="677">
        <v>0</v>
      </c>
      <c r="R287" s="661"/>
      <c r="S287" s="677">
        <v>0</v>
      </c>
      <c r="T287" s="744"/>
      <c r="U287" s="700">
        <v>0</v>
      </c>
    </row>
    <row r="288" spans="1:21" ht="14.4" customHeight="1" x14ac:dyDescent="0.3">
      <c r="A288" s="660">
        <v>25</v>
      </c>
      <c r="B288" s="661" t="s">
        <v>1578</v>
      </c>
      <c r="C288" s="661" t="s">
        <v>1767</v>
      </c>
      <c r="D288" s="742" t="s">
        <v>2419</v>
      </c>
      <c r="E288" s="743" t="s">
        <v>1789</v>
      </c>
      <c r="F288" s="661" t="s">
        <v>1763</v>
      </c>
      <c r="G288" s="661" t="s">
        <v>1856</v>
      </c>
      <c r="H288" s="661" t="s">
        <v>548</v>
      </c>
      <c r="I288" s="661" t="s">
        <v>1361</v>
      </c>
      <c r="J288" s="661" t="s">
        <v>1362</v>
      </c>
      <c r="K288" s="661" t="s">
        <v>2136</v>
      </c>
      <c r="L288" s="662">
        <v>86.02</v>
      </c>
      <c r="M288" s="662">
        <v>86.02</v>
      </c>
      <c r="N288" s="661">
        <v>1</v>
      </c>
      <c r="O288" s="744">
        <v>1</v>
      </c>
      <c r="P288" s="662"/>
      <c r="Q288" s="677">
        <v>0</v>
      </c>
      <c r="R288" s="661"/>
      <c r="S288" s="677">
        <v>0</v>
      </c>
      <c r="T288" s="744"/>
      <c r="U288" s="700">
        <v>0</v>
      </c>
    </row>
    <row r="289" spans="1:21" ht="14.4" customHeight="1" x14ac:dyDescent="0.3">
      <c r="A289" s="660">
        <v>25</v>
      </c>
      <c r="B289" s="661" t="s">
        <v>1578</v>
      </c>
      <c r="C289" s="661" t="s">
        <v>1767</v>
      </c>
      <c r="D289" s="742" t="s">
        <v>2419</v>
      </c>
      <c r="E289" s="743" t="s">
        <v>1789</v>
      </c>
      <c r="F289" s="661" t="s">
        <v>1763</v>
      </c>
      <c r="G289" s="661" t="s">
        <v>1812</v>
      </c>
      <c r="H289" s="661" t="s">
        <v>548</v>
      </c>
      <c r="I289" s="661" t="s">
        <v>1343</v>
      </c>
      <c r="J289" s="661" t="s">
        <v>1344</v>
      </c>
      <c r="K289" s="661" t="s">
        <v>1715</v>
      </c>
      <c r="L289" s="662">
        <v>170.52</v>
      </c>
      <c r="M289" s="662">
        <v>341.04</v>
      </c>
      <c r="N289" s="661">
        <v>2</v>
      </c>
      <c r="O289" s="744">
        <v>2</v>
      </c>
      <c r="P289" s="662">
        <v>170.52</v>
      </c>
      <c r="Q289" s="677">
        <v>0.5</v>
      </c>
      <c r="R289" s="661">
        <v>1</v>
      </c>
      <c r="S289" s="677">
        <v>0.5</v>
      </c>
      <c r="T289" s="744">
        <v>1</v>
      </c>
      <c r="U289" s="700">
        <v>0.5</v>
      </c>
    </row>
    <row r="290" spans="1:21" ht="14.4" customHeight="1" x14ac:dyDescent="0.3">
      <c r="A290" s="660">
        <v>25</v>
      </c>
      <c r="B290" s="661" t="s">
        <v>1578</v>
      </c>
      <c r="C290" s="661" t="s">
        <v>1767</v>
      </c>
      <c r="D290" s="742" t="s">
        <v>2419</v>
      </c>
      <c r="E290" s="743" t="s">
        <v>1789</v>
      </c>
      <c r="F290" s="661" t="s">
        <v>1763</v>
      </c>
      <c r="G290" s="661" t="s">
        <v>1927</v>
      </c>
      <c r="H290" s="661" t="s">
        <v>548</v>
      </c>
      <c r="I290" s="661" t="s">
        <v>2137</v>
      </c>
      <c r="J290" s="661" t="s">
        <v>2138</v>
      </c>
      <c r="K290" s="661" t="s">
        <v>1715</v>
      </c>
      <c r="L290" s="662">
        <v>78.33</v>
      </c>
      <c r="M290" s="662">
        <v>78.33</v>
      </c>
      <c r="N290" s="661">
        <v>1</v>
      </c>
      <c r="O290" s="744">
        <v>1</v>
      </c>
      <c r="P290" s="662"/>
      <c r="Q290" s="677">
        <v>0</v>
      </c>
      <c r="R290" s="661"/>
      <c r="S290" s="677">
        <v>0</v>
      </c>
      <c r="T290" s="744"/>
      <c r="U290" s="700">
        <v>0</v>
      </c>
    </row>
    <row r="291" spans="1:21" ht="14.4" customHeight="1" x14ac:dyDescent="0.3">
      <c r="A291" s="660">
        <v>25</v>
      </c>
      <c r="B291" s="661" t="s">
        <v>1578</v>
      </c>
      <c r="C291" s="661" t="s">
        <v>1767</v>
      </c>
      <c r="D291" s="742" t="s">
        <v>2419</v>
      </c>
      <c r="E291" s="743" t="s">
        <v>1789</v>
      </c>
      <c r="F291" s="661" t="s">
        <v>1763</v>
      </c>
      <c r="G291" s="661" t="s">
        <v>1837</v>
      </c>
      <c r="H291" s="661" t="s">
        <v>548</v>
      </c>
      <c r="I291" s="661" t="s">
        <v>1442</v>
      </c>
      <c r="J291" s="661" t="s">
        <v>1443</v>
      </c>
      <c r="K291" s="661" t="s">
        <v>2139</v>
      </c>
      <c r="L291" s="662">
        <v>2991.23</v>
      </c>
      <c r="M291" s="662">
        <v>2991.23</v>
      </c>
      <c r="N291" s="661">
        <v>1</v>
      </c>
      <c r="O291" s="744">
        <v>1</v>
      </c>
      <c r="P291" s="662"/>
      <c r="Q291" s="677">
        <v>0</v>
      </c>
      <c r="R291" s="661"/>
      <c r="S291" s="677">
        <v>0</v>
      </c>
      <c r="T291" s="744"/>
      <c r="U291" s="700">
        <v>0</v>
      </c>
    </row>
    <row r="292" spans="1:21" ht="14.4" customHeight="1" x14ac:dyDescent="0.3">
      <c r="A292" s="660">
        <v>25</v>
      </c>
      <c r="B292" s="661" t="s">
        <v>1578</v>
      </c>
      <c r="C292" s="661" t="s">
        <v>1767</v>
      </c>
      <c r="D292" s="742" t="s">
        <v>2419</v>
      </c>
      <c r="E292" s="743" t="s">
        <v>1789</v>
      </c>
      <c r="F292" s="661" t="s">
        <v>1763</v>
      </c>
      <c r="G292" s="661" t="s">
        <v>2140</v>
      </c>
      <c r="H292" s="661" t="s">
        <v>548</v>
      </c>
      <c r="I292" s="661" t="s">
        <v>2141</v>
      </c>
      <c r="J292" s="661" t="s">
        <v>2142</v>
      </c>
      <c r="K292" s="661" t="s">
        <v>2143</v>
      </c>
      <c r="L292" s="662">
        <v>34.6</v>
      </c>
      <c r="M292" s="662">
        <v>34.6</v>
      </c>
      <c r="N292" s="661">
        <v>1</v>
      </c>
      <c r="O292" s="744">
        <v>1</v>
      </c>
      <c r="P292" s="662">
        <v>34.6</v>
      </c>
      <c r="Q292" s="677">
        <v>1</v>
      </c>
      <c r="R292" s="661">
        <v>1</v>
      </c>
      <c r="S292" s="677">
        <v>1</v>
      </c>
      <c r="T292" s="744">
        <v>1</v>
      </c>
      <c r="U292" s="700">
        <v>1</v>
      </c>
    </row>
    <row r="293" spans="1:21" ht="14.4" customHeight="1" x14ac:dyDescent="0.3">
      <c r="A293" s="660">
        <v>25</v>
      </c>
      <c r="B293" s="661" t="s">
        <v>1578</v>
      </c>
      <c r="C293" s="661" t="s">
        <v>1767</v>
      </c>
      <c r="D293" s="742" t="s">
        <v>2419</v>
      </c>
      <c r="E293" s="743" t="s">
        <v>1789</v>
      </c>
      <c r="F293" s="661" t="s">
        <v>1763</v>
      </c>
      <c r="G293" s="661" t="s">
        <v>2120</v>
      </c>
      <c r="H293" s="661" t="s">
        <v>548</v>
      </c>
      <c r="I293" s="661" t="s">
        <v>794</v>
      </c>
      <c r="J293" s="661" t="s">
        <v>795</v>
      </c>
      <c r="K293" s="661" t="s">
        <v>2144</v>
      </c>
      <c r="L293" s="662">
        <v>0</v>
      </c>
      <c r="M293" s="662">
        <v>0</v>
      </c>
      <c r="N293" s="661">
        <v>1</v>
      </c>
      <c r="O293" s="744">
        <v>0.5</v>
      </c>
      <c r="P293" s="662"/>
      <c r="Q293" s="677"/>
      <c r="R293" s="661"/>
      <c r="S293" s="677">
        <v>0</v>
      </c>
      <c r="T293" s="744"/>
      <c r="U293" s="700">
        <v>0</v>
      </c>
    </row>
    <row r="294" spans="1:21" ht="14.4" customHeight="1" x14ac:dyDescent="0.3">
      <c r="A294" s="660">
        <v>25</v>
      </c>
      <c r="B294" s="661" t="s">
        <v>1578</v>
      </c>
      <c r="C294" s="661" t="s">
        <v>1767</v>
      </c>
      <c r="D294" s="742" t="s">
        <v>2419</v>
      </c>
      <c r="E294" s="743" t="s">
        <v>1789</v>
      </c>
      <c r="F294" s="661" t="s">
        <v>1763</v>
      </c>
      <c r="G294" s="661" t="s">
        <v>1814</v>
      </c>
      <c r="H294" s="661" t="s">
        <v>548</v>
      </c>
      <c r="I294" s="661" t="s">
        <v>1354</v>
      </c>
      <c r="J294" s="661" t="s">
        <v>1355</v>
      </c>
      <c r="K294" s="661" t="s">
        <v>1356</v>
      </c>
      <c r="L294" s="662">
        <v>147.31</v>
      </c>
      <c r="M294" s="662">
        <v>1325.79</v>
      </c>
      <c r="N294" s="661">
        <v>9</v>
      </c>
      <c r="O294" s="744">
        <v>4.5</v>
      </c>
      <c r="P294" s="662">
        <v>736.55</v>
      </c>
      <c r="Q294" s="677">
        <v>0.55555555555555558</v>
      </c>
      <c r="R294" s="661">
        <v>5</v>
      </c>
      <c r="S294" s="677">
        <v>0.55555555555555558</v>
      </c>
      <c r="T294" s="744">
        <v>1.5</v>
      </c>
      <c r="U294" s="700">
        <v>0.33333333333333331</v>
      </c>
    </row>
    <row r="295" spans="1:21" ht="14.4" customHeight="1" x14ac:dyDescent="0.3">
      <c r="A295" s="660">
        <v>25</v>
      </c>
      <c r="B295" s="661" t="s">
        <v>1578</v>
      </c>
      <c r="C295" s="661" t="s">
        <v>1767</v>
      </c>
      <c r="D295" s="742" t="s">
        <v>2419</v>
      </c>
      <c r="E295" s="743" t="s">
        <v>1789</v>
      </c>
      <c r="F295" s="661" t="s">
        <v>1763</v>
      </c>
      <c r="G295" s="661" t="s">
        <v>1814</v>
      </c>
      <c r="H295" s="661" t="s">
        <v>548</v>
      </c>
      <c r="I295" s="661" t="s">
        <v>1354</v>
      </c>
      <c r="J295" s="661" t="s">
        <v>1355</v>
      </c>
      <c r="K295" s="661" t="s">
        <v>1356</v>
      </c>
      <c r="L295" s="662">
        <v>132.97999999999999</v>
      </c>
      <c r="M295" s="662">
        <v>132.97999999999999</v>
      </c>
      <c r="N295" s="661">
        <v>1</v>
      </c>
      <c r="O295" s="744">
        <v>0.5</v>
      </c>
      <c r="P295" s="662">
        <v>132.97999999999999</v>
      </c>
      <c r="Q295" s="677">
        <v>1</v>
      </c>
      <c r="R295" s="661">
        <v>1</v>
      </c>
      <c r="S295" s="677">
        <v>1</v>
      </c>
      <c r="T295" s="744">
        <v>0.5</v>
      </c>
      <c r="U295" s="700">
        <v>1</v>
      </c>
    </row>
    <row r="296" spans="1:21" ht="14.4" customHeight="1" x14ac:dyDescent="0.3">
      <c r="A296" s="660">
        <v>25</v>
      </c>
      <c r="B296" s="661" t="s">
        <v>1578</v>
      </c>
      <c r="C296" s="661" t="s">
        <v>1767</v>
      </c>
      <c r="D296" s="742" t="s">
        <v>2419</v>
      </c>
      <c r="E296" s="743" t="s">
        <v>1789</v>
      </c>
      <c r="F296" s="661" t="s">
        <v>1763</v>
      </c>
      <c r="G296" s="661" t="s">
        <v>1819</v>
      </c>
      <c r="H296" s="661" t="s">
        <v>548</v>
      </c>
      <c r="I296" s="661" t="s">
        <v>1331</v>
      </c>
      <c r="J296" s="661" t="s">
        <v>1332</v>
      </c>
      <c r="K296" s="661" t="s">
        <v>1820</v>
      </c>
      <c r="L296" s="662">
        <v>30.17</v>
      </c>
      <c r="M296" s="662">
        <v>60.34</v>
      </c>
      <c r="N296" s="661">
        <v>2</v>
      </c>
      <c r="O296" s="744">
        <v>1</v>
      </c>
      <c r="P296" s="662">
        <v>30.17</v>
      </c>
      <c r="Q296" s="677">
        <v>0.5</v>
      </c>
      <c r="R296" s="661">
        <v>1</v>
      </c>
      <c r="S296" s="677">
        <v>0.5</v>
      </c>
      <c r="T296" s="744">
        <v>0.5</v>
      </c>
      <c r="U296" s="700">
        <v>0.5</v>
      </c>
    </row>
    <row r="297" spans="1:21" ht="14.4" customHeight="1" x14ac:dyDescent="0.3">
      <c r="A297" s="660">
        <v>25</v>
      </c>
      <c r="B297" s="661" t="s">
        <v>1578</v>
      </c>
      <c r="C297" s="661" t="s">
        <v>1767</v>
      </c>
      <c r="D297" s="742" t="s">
        <v>2419</v>
      </c>
      <c r="E297" s="743" t="s">
        <v>1789</v>
      </c>
      <c r="F297" s="661" t="s">
        <v>1763</v>
      </c>
      <c r="G297" s="661" t="s">
        <v>1821</v>
      </c>
      <c r="H297" s="661" t="s">
        <v>1127</v>
      </c>
      <c r="I297" s="661" t="s">
        <v>1845</v>
      </c>
      <c r="J297" s="661" t="s">
        <v>1044</v>
      </c>
      <c r="K297" s="661" t="s">
        <v>1846</v>
      </c>
      <c r="L297" s="662">
        <v>24.22</v>
      </c>
      <c r="M297" s="662">
        <v>72.66</v>
      </c>
      <c r="N297" s="661">
        <v>3</v>
      </c>
      <c r="O297" s="744">
        <v>1</v>
      </c>
      <c r="P297" s="662">
        <v>72.66</v>
      </c>
      <c r="Q297" s="677">
        <v>1</v>
      </c>
      <c r="R297" s="661">
        <v>3</v>
      </c>
      <c r="S297" s="677">
        <v>1</v>
      </c>
      <c r="T297" s="744">
        <v>1</v>
      </c>
      <c r="U297" s="700">
        <v>1</v>
      </c>
    </row>
    <row r="298" spans="1:21" ht="14.4" customHeight="1" x14ac:dyDescent="0.3">
      <c r="A298" s="660">
        <v>25</v>
      </c>
      <c r="B298" s="661" t="s">
        <v>1578</v>
      </c>
      <c r="C298" s="661" t="s">
        <v>1767</v>
      </c>
      <c r="D298" s="742" t="s">
        <v>2419</v>
      </c>
      <c r="E298" s="743" t="s">
        <v>1789</v>
      </c>
      <c r="F298" s="661" t="s">
        <v>1763</v>
      </c>
      <c r="G298" s="661" t="s">
        <v>1821</v>
      </c>
      <c r="H298" s="661" t="s">
        <v>1127</v>
      </c>
      <c r="I298" s="661" t="s">
        <v>1845</v>
      </c>
      <c r="J298" s="661" t="s">
        <v>1044</v>
      </c>
      <c r="K298" s="661" t="s">
        <v>1846</v>
      </c>
      <c r="L298" s="662">
        <v>18.260000000000002</v>
      </c>
      <c r="M298" s="662">
        <v>18.260000000000002</v>
      </c>
      <c r="N298" s="661">
        <v>1</v>
      </c>
      <c r="O298" s="744">
        <v>0.5</v>
      </c>
      <c r="P298" s="662">
        <v>18.260000000000002</v>
      </c>
      <c r="Q298" s="677">
        <v>1</v>
      </c>
      <c r="R298" s="661">
        <v>1</v>
      </c>
      <c r="S298" s="677">
        <v>1</v>
      </c>
      <c r="T298" s="744">
        <v>0.5</v>
      </c>
      <c r="U298" s="700">
        <v>1</v>
      </c>
    </row>
    <row r="299" spans="1:21" ht="14.4" customHeight="1" x14ac:dyDescent="0.3">
      <c r="A299" s="660">
        <v>25</v>
      </c>
      <c r="B299" s="661" t="s">
        <v>1578</v>
      </c>
      <c r="C299" s="661" t="s">
        <v>1767</v>
      </c>
      <c r="D299" s="742" t="s">
        <v>2419</v>
      </c>
      <c r="E299" s="743" t="s">
        <v>1789</v>
      </c>
      <c r="F299" s="661" t="s">
        <v>1763</v>
      </c>
      <c r="G299" s="661" t="s">
        <v>1821</v>
      </c>
      <c r="H299" s="661" t="s">
        <v>548</v>
      </c>
      <c r="I299" s="661" t="s">
        <v>1828</v>
      </c>
      <c r="J299" s="661" t="s">
        <v>1044</v>
      </c>
      <c r="K299" s="661" t="s">
        <v>1829</v>
      </c>
      <c r="L299" s="662">
        <v>24.22</v>
      </c>
      <c r="M299" s="662">
        <v>72.66</v>
      </c>
      <c r="N299" s="661">
        <v>3</v>
      </c>
      <c r="O299" s="744">
        <v>2</v>
      </c>
      <c r="P299" s="662">
        <v>48.44</v>
      </c>
      <c r="Q299" s="677">
        <v>0.66666666666666663</v>
      </c>
      <c r="R299" s="661">
        <v>2</v>
      </c>
      <c r="S299" s="677">
        <v>0.66666666666666663</v>
      </c>
      <c r="T299" s="744">
        <v>1.5</v>
      </c>
      <c r="U299" s="700">
        <v>0.75</v>
      </c>
    </row>
    <row r="300" spans="1:21" ht="14.4" customHeight="1" x14ac:dyDescent="0.3">
      <c r="A300" s="660">
        <v>25</v>
      </c>
      <c r="B300" s="661" t="s">
        <v>1578</v>
      </c>
      <c r="C300" s="661" t="s">
        <v>1767</v>
      </c>
      <c r="D300" s="742" t="s">
        <v>2419</v>
      </c>
      <c r="E300" s="743" t="s">
        <v>1789</v>
      </c>
      <c r="F300" s="661" t="s">
        <v>1763</v>
      </c>
      <c r="G300" s="661" t="s">
        <v>1821</v>
      </c>
      <c r="H300" s="661" t="s">
        <v>548</v>
      </c>
      <c r="I300" s="661" t="s">
        <v>1828</v>
      </c>
      <c r="J300" s="661" t="s">
        <v>1044</v>
      </c>
      <c r="K300" s="661" t="s">
        <v>1829</v>
      </c>
      <c r="L300" s="662">
        <v>18.260000000000002</v>
      </c>
      <c r="M300" s="662">
        <v>18.260000000000002</v>
      </c>
      <c r="N300" s="661">
        <v>1</v>
      </c>
      <c r="O300" s="744">
        <v>0.5</v>
      </c>
      <c r="P300" s="662"/>
      <c r="Q300" s="677">
        <v>0</v>
      </c>
      <c r="R300" s="661"/>
      <c r="S300" s="677">
        <v>0</v>
      </c>
      <c r="T300" s="744"/>
      <c r="U300" s="700">
        <v>0</v>
      </c>
    </row>
    <row r="301" spans="1:21" ht="14.4" customHeight="1" x14ac:dyDescent="0.3">
      <c r="A301" s="660">
        <v>25</v>
      </c>
      <c r="B301" s="661" t="s">
        <v>1578</v>
      </c>
      <c r="C301" s="661" t="s">
        <v>1767</v>
      </c>
      <c r="D301" s="742" t="s">
        <v>2419</v>
      </c>
      <c r="E301" s="743" t="s">
        <v>1789</v>
      </c>
      <c r="F301" s="661" t="s">
        <v>1763</v>
      </c>
      <c r="G301" s="661" t="s">
        <v>1906</v>
      </c>
      <c r="H301" s="661" t="s">
        <v>548</v>
      </c>
      <c r="I301" s="661" t="s">
        <v>2145</v>
      </c>
      <c r="J301" s="661" t="s">
        <v>2146</v>
      </c>
      <c r="K301" s="661" t="s">
        <v>2147</v>
      </c>
      <c r="L301" s="662">
        <v>107.25</v>
      </c>
      <c r="M301" s="662">
        <v>214.5</v>
      </c>
      <c r="N301" s="661">
        <v>2</v>
      </c>
      <c r="O301" s="744">
        <v>2</v>
      </c>
      <c r="P301" s="662"/>
      <c r="Q301" s="677">
        <v>0</v>
      </c>
      <c r="R301" s="661"/>
      <c r="S301" s="677">
        <v>0</v>
      </c>
      <c r="T301" s="744"/>
      <c r="U301" s="700">
        <v>0</v>
      </c>
    </row>
    <row r="302" spans="1:21" ht="14.4" customHeight="1" x14ac:dyDescent="0.3">
      <c r="A302" s="660">
        <v>25</v>
      </c>
      <c r="B302" s="661" t="s">
        <v>1578</v>
      </c>
      <c r="C302" s="661" t="s">
        <v>1767</v>
      </c>
      <c r="D302" s="742" t="s">
        <v>2419</v>
      </c>
      <c r="E302" s="743" t="s">
        <v>1789</v>
      </c>
      <c r="F302" s="661" t="s">
        <v>1763</v>
      </c>
      <c r="G302" s="661" t="s">
        <v>1832</v>
      </c>
      <c r="H302" s="661" t="s">
        <v>1127</v>
      </c>
      <c r="I302" s="661" t="s">
        <v>1833</v>
      </c>
      <c r="J302" s="661" t="s">
        <v>1450</v>
      </c>
      <c r="K302" s="661" t="s">
        <v>1834</v>
      </c>
      <c r="L302" s="662">
        <v>13849.26</v>
      </c>
      <c r="M302" s="662">
        <v>13849.26</v>
      </c>
      <c r="N302" s="661">
        <v>1</v>
      </c>
      <c r="O302" s="744">
        <v>1</v>
      </c>
      <c r="P302" s="662">
        <v>13849.26</v>
      </c>
      <c r="Q302" s="677">
        <v>1</v>
      </c>
      <c r="R302" s="661">
        <v>1</v>
      </c>
      <c r="S302" s="677">
        <v>1</v>
      </c>
      <c r="T302" s="744">
        <v>1</v>
      </c>
      <c r="U302" s="700">
        <v>1</v>
      </c>
    </row>
    <row r="303" spans="1:21" ht="14.4" customHeight="1" x14ac:dyDescent="0.3">
      <c r="A303" s="660">
        <v>25</v>
      </c>
      <c r="B303" s="661" t="s">
        <v>1578</v>
      </c>
      <c r="C303" s="661" t="s">
        <v>1767</v>
      </c>
      <c r="D303" s="742" t="s">
        <v>2419</v>
      </c>
      <c r="E303" s="743" t="s">
        <v>1790</v>
      </c>
      <c r="F303" s="661" t="s">
        <v>1763</v>
      </c>
      <c r="G303" s="661" t="s">
        <v>1810</v>
      </c>
      <c r="H303" s="661" t="s">
        <v>1127</v>
      </c>
      <c r="I303" s="661" t="s">
        <v>1389</v>
      </c>
      <c r="J303" s="661" t="s">
        <v>1284</v>
      </c>
      <c r="K303" s="661" t="s">
        <v>1691</v>
      </c>
      <c r="L303" s="662">
        <v>150.04</v>
      </c>
      <c r="M303" s="662">
        <v>150.04</v>
      </c>
      <c r="N303" s="661">
        <v>1</v>
      </c>
      <c r="O303" s="744">
        <v>1</v>
      </c>
      <c r="P303" s="662"/>
      <c r="Q303" s="677">
        <v>0</v>
      </c>
      <c r="R303" s="661"/>
      <c r="S303" s="677">
        <v>0</v>
      </c>
      <c r="T303" s="744"/>
      <c r="U303" s="700">
        <v>0</v>
      </c>
    </row>
    <row r="304" spans="1:21" ht="14.4" customHeight="1" x14ac:dyDescent="0.3">
      <c r="A304" s="660">
        <v>25</v>
      </c>
      <c r="B304" s="661" t="s">
        <v>1578</v>
      </c>
      <c r="C304" s="661" t="s">
        <v>1767</v>
      </c>
      <c r="D304" s="742" t="s">
        <v>2419</v>
      </c>
      <c r="E304" s="743" t="s">
        <v>1790</v>
      </c>
      <c r="F304" s="661" t="s">
        <v>1763</v>
      </c>
      <c r="G304" s="661" t="s">
        <v>1810</v>
      </c>
      <c r="H304" s="661" t="s">
        <v>1127</v>
      </c>
      <c r="I304" s="661" t="s">
        <v>1389</v>
      </c>
      <c r="J304" s="661" t="s">
        <v>1284</v>
      </c>
      <c r="K304" s="661" t="s">
        <v>1691</v>
      </c>
      <c r="L304" s="662">
        <v>154.36000000000001</v>
      </c>
      <c r="M304" s="662">
        <v>5402.6000000000022</v>
      </c>
      <c r="N304" s="661">
        <v>35</v>
      </c>
      <c r="O304" s="744">
        <v>33.5</v>
      </c>
      <c r="P304" s="662">
        <v>2778.4800000000014</v>
      </c>
      <c r="Q304" s="677">
        <v>0.51428571428571435</v>
      </c>
      <c r="R304" s="661">
        <v>18</v>
      </c>
      <c r="S304" s="677">
        <v>0.51428571428571423</v>
      </c>
      <c r="T304" s="744">
        <v>17.5</v>
      </c>
      <c r="U304" s="700">
        <v>0.52238805970149249</v>
      </c>
    </row>
    <row r="305" spans="1:21" ht="14.4" customHeight="1" x14ac:dyDescent="0.3">
      <c r="A305" s="660">
        <v>25</v>
      </c>
      <c r="B305" s="661" t="s">
        <v>1578</v>
      </c>
      <c r="C305" s="661" t="s">
        <v>1767</v>
      </c>
      <c r="D305" s="742" t="s">
        <v>2419</v>
      </c>
      <c r="E305" s="743" t="s">
        <v>1790</v>
      </c>
      <c r="F305" s="661" t="s">
        <v>1763</v>
      </c>
      <c r="G305" s="661" t="s">
        <v>1810</v>
      </c>
      <c r="H305" s="661" t="s">
        <v>548</v>
      </c>
      <c r="I305" s="661" t="s">
        <v>1811</v>
      </c>
      <c r="J305" s="661" t="s">
        <v>1284</v>
      </c>
      <c r="K305" s="661" t="s">
        <v>1691</v>
      </c>
      <c r="L305" s="662">
        <v>154.36000000000001</v>
      </c>
      <c r="M305" s="662">
        <v>154.36000000000001</v>
      </c>
      <c r="N305" s="661">
        <v>1</v>
      </c>
      <c r="O305" s="744">
        <v>1</v>
      </c>
      <c r="P305" s="662">
        <v>154.36000000000001</v>
      </c>
      <c r="Q305" s="677">
        <v>1</v>
      </c>
      <c r="R305" s="661">
        <v>1</v>
      </c>
      <c r="S305" s="677">
        <v>1</v>
      </c>
      <c r="T305" s="744">
        <v>1</v>
      </c>
      <c r="U305" s="700">
        <v>1</v>
      </c>
    </row>
    <row r="306" spans="1:21" ht="14.4" customHeight="1" x14ac:dyDescent="0.3">
      <c r="A306" s="660">
        <v>25</v>
      </c>
      <c r="B306" s="661" t="s">
        <v>1578</v>
      </c>
      <c r="C306" s="661" t="s">
        <v>1767</v>
      </c>
      <c r="D306" s="742" t="s">
        <v>2419</v>
      </c>
      <c r="E306" s="743" t="s">
        <v>1790</v>
      </c>
      <c r="F306" s="661" t="s">
        <v>1763</v>
      </c>
      <c r="G306" s="661" t="s">
        <v>1927</v>
      </c>
      <c r="H306" s="661" t="s">
        <v>548</v>
      </c>
      <c r="I306" s="661" t="s">
        <v>2137</v>
      </c>
      <c r="J306" s="661" t="s">
        <v>2138</v>
      </c>
      <c r="K306" s="661" t="s">
        <v>1715</v>
      </c>
      <c r="L306" s="662">
        <v>78.33</v>
      </c>
      <c r="M306" s="662">
        <v>78.33</v>
      </c>
      <c r="N306" s="661">
        <v>1</v>
      </c>
      <c r="O306" s="744">
        <v>1</v>
      </c>
      <c r="P306" s="662">
        <v>78.33</v>
      </c>
      <c r="Q306" s="677">
        <v>1</v>
      </c>
      <c r="R306" s="661">
        <v>1</v>
      </c>
      <c r="S306" s="677">
        <v>1</v>
      </c>
      <c r="T306" s="744">
        <v>1</v>
      </c>
      <c r="U306" s="700">
        <v>1</v>
      </c>
    </row>
    <row r="307" spans="1:21" ht="14.4" customHeight="1" x14ac:dyDescent="0.3">
      <c r="A307" s="660">
        <v>25</v>
      </c>
      <c r="B307" s="661" t="s">
        <v>1578</v>
      </c>
      <c r="C307" s="661" t="s">
        <v>1767</v>
      </c>
      <c r="D307" s="742" t="s">
        <v>2419</v>
      </c>
      <c r="E307" s="743" t="s">
        <v>1790</v>
      </c>
      <c r="F307" s="661" t="s">
        <v>1763</v>
      </c>
      <c r="G307" s="661" t="s">
        <v>2148</v>
      </c>
      <c r="H307" s="661" t="s">
        <v>548</v>
      </c>
      <c r="I307" s="661" t="s">
        <v>2149</v>
      </c>
      <c r="J307" s="661" t="s">
        <v>2150</v>
      </c>
      <c r="K307" s="661" t="s">
        <v>2151</v>
      </c>
      <c r="L307" s="662">
        <v>43.76</v>
      </c>
      <c r="M307" s="662">
        <v>43.76</v>
      </c>
      <c r="N307" s="661">
        <v>1</v>
      </c>
      <c r="O307" s="744">
        <v>1</v>
      </c>
      <c r="P307" s="662">
        <v>43.76</v>
      </c>
      <c r="Q307" s="677">
        <v>1</v>
      </c>
      <c r="R307" s="661">
        <v>1</v>
      </c>
      <c r="S307" s="677">
        <v>1</v>
      </c>
      <c r="T307" s="744">
        <v>1</v>
      </c>
      <c r="U307" s="700">
        <v>1</v>
      </c>
    </row>
    <row r="308" spans="1:21" ht="14.4" customHeight="1" x14ac:dyDescent="0.3">
      <c r="A308" s="660">
        <v>25</v>
      </c>
      <c r="B308" s="661" t="s">
        <v>1578</v>
      </c>
      <c r="C308" s="661" t="s">
        <v>1767</v>
      </c>
      <c r="D308" s="742" t="s">
        <v>2419</v>
      </c>
      <c r="E308" s="743" t="s">
        <v>1790</v>
      </c>
      <c r="F308" s="661" t="s">
        <v>1763</v>
      </c>
      <c r="G308" s="661" t="s">
        <v>2152</v>
      </c>
      <c r="H308" s="661" t="s">
        <v>548</v>
      </c>
      <c r="I308" s="661" t="s">
        <v>2153</v>
      </c>
      <c r="J308" s="661" t="s">
        <v>665</v>
      </c>
      <c r="K308" s="661" t="s">
        <v>1655</v>
      </c>
      <c r="L308" s="662">
        <v>110.28</v>
      </c>
      <c r="M308" s="662">
        <v>110.28</v>
      </c>
      <c r="N308" s="661">
        <v>1</v>
      </c>
      <c r="O308" s="744">
        <v>1</v>
      </c>
      <c r="P308" s="662">
        <v>110.28</v>
      </c>
      <c r="Q308" s="677">
        <v>1</v>
      </c>
      <c r="R308" s="661">
        <v>1</v>
      </c>
      <c r="S308" s="677">
        <v>1</v>
      </c>
      <c r="T308" s="744">
        <v>1</v>
      </c>
      <c r="U308" s="700">
        <v>1</v>
      </c>
    </row>
    <row r="309" spans="1:21" ht="14.4" customHeight="1" x14ac:dyDescent="0.3">
      <c r="A309" s="660">
        <v>25</v>
      </c>
      <c r="B309" s="661" t="s">
        <v>1578</v>
      </c>
      <c r="C309" s="661" t="s">
        <v>1767</v>
      </c>
      <c r="D309" s="742" t="s">
        <v>2419</v>
      </c>
      <c r="E309" s="743" t="s">
        <v>1790</v>
      </c>
      <c r="F309" s="661" t="s">
        <v>1763</v>
      </c>
      <c r="G309" s="661" t="s">
        <v>1837</v>
      </c>
      <c r="H309" s="661" t="s">
        <v>548</v>
      </c>
      <c r="I309" s="661" t="s">
        <v>1838</v>
      </c>
      <c r="J309" s="661" t="s">
        <v>1443</v>
      </c>
      <c r="K309" s="661" t="s">
        <v>1839</v>
      </c>
      <c r="L309" s="662">
        <v>748.21</v>
      </c>
      <c r="M309" s="662">
        <v>2244.63</v>
      </c>
      <c r="N309" s="661">
        <v>3</v>
      </c>
      <c r="O309" s="744">
        <v>2</v>
      </c>
      <c r="P309" s="662">
        <v>1496.42</v>
      </c>
      <c r="Q309" s="677">
        <v>0.66666666666666663</v>
      </c>
      <c r="R309" s="661">
        <v>2</v>
      </c>
      <c r="S309" s="677">
        <v>0.66666666666666663</v>
      </c>
      <c r="T309" s="744">
        <v>1</v>
      </c>
      <c r="U309" s="700">
        <v>0.5</v>
      </c>
    </row>
    <row r="310" spans="1:21" ht="14.4" customHeight="1" x14ac:dyDescent="0.3">
      <c r="A310" s="660">
        <v>25</v>
      </c>
      <c r="B310" s="661" t="s">
        <v>1578</v>
      </c>
      <c r="C310" s="661" t="s">
        <v>1767</v>
      </c>
      <c r="D310" s="742" t="s">
        <v>2419</v>
      </c>
      <c r="E310" s="743" t="s">
        <v>1790</v>
      </c>
      <c r="F310" s="661" t="s">
        <v>1763</v>
      </c>
      <c r="G310" s="661" t="s">
        <v>1913</v>
      </c>
      <c r="H310" s="661" t="s">
        <v>548</v>
      </c>
      <c r="I310" s="661" t="s">
        <v>2154</v>
      </c>
      <c r="J310" s="661" t="s">
        <v>1915</v>
      </c>
      <c r="K310" s="661"/>
      <c r="L310" s="662">
        <v>0</v>
      </c>
      <c r="M310" s="662">
        <v>0</v>
      </c>
      <c r="N310" s="661">
        <v>1</v>
      </c>
      <c r="O310" s="744">
        <v>1</v>
      </c>
      <c r="P310" s="662">
        <v>0</v>
      </c>
      <c r="Q310" s="677"/>
      <c r="R310" s="661">
        <v>1</v>
      </c>
      <c r="S310" s="677">
        <v>1</v>
      </c>
      <c r="T310" s="744">
        <v>1</v>
      </c>
      <c r="U310" s="700">
        <v>1</v>
      </c>
    </row>
    <row r="311" spans="1:21" ht="14.4" customHeight="1" x14ac:dyDescent="0.3">
      <c r="A311" s="660">
        <v>25</v>
      </c>
      <c r="B311" s="661" t="s">
        <v>1578</v>
      </c>
      <c r="C311" s="661" t="s">
        <v>1767</v>
      </c>
      <c r="D311" s="742" t="s">
        <v>2419</v>
      </c>
      <c r="E311" s="743" t="s">
        <v>1790</v>
      </c>
      <c r="F311" s="661" t="s">
        <v>1763</v>
      </c>
      <c r="G311" s="661" t="s">
        <v>1814</v>
      </c>
      <c r="H311" s="661" t="s">
        <v>548</v>
      </c>
      <c r="I311" s="661" t="s">
        <v>1354</v>
      </c>
      <c r="J311" s="661" t="s">
        <v>1355</v>
      </c>
      <c r="K311" s="661" t="s">
        <v>1356</v>
      </c>
      <c r="L311" s="662">
        <v>147.31</v>
      </c>
      <c r="M311" s="662">
        <v>1325.79</v>
      </c>
      <c r="N311" s="661">
        <v>9</v>
      </c>
      <c r="O311" s="744">
        <v>6</v>
      </c>
      <c r="P311" s="662">
        <v>441.93</v>
      </c>
      <c r="Q311" s="677">
        <v>0.33333333333333337</v>
      </c>
      <c r="R311" s="661">
        <v>3</v>
      </c>
      <c r="S311" s="677">
        <v>0.33333333333333331</v>
      </c>
      <c r="T311" s="744">
        <v>2</v>
      </c>
      <c r="U311" s="700">
        <v>0.33333333333333331</v>
      </c>
    </row>
    <row r="312" spans="1:21" ht="14.4" customHeight="1" x14ac:dyDescent="0.3">
      <c r="A312" s="660">
        <v>25</v>
      </c>
      <c r="B312" s="661" t="s">
        <v>1578</v>
      </c>
      <c r="C312" s="661" t="s">
        <v>1767</v>
      </c>
      <c r="D312" s="742" t="s">
        <v>2419</v>
      </c>
      <c r="E312" s="743" t="s">
        <v>1790</v>
      </c>
      <c r="F312" s="661" t="s">
        <v>1763</v>
      </c>
      <c r="G312" s="661" t="s">
        <v>2155</v>
      </c>
      <c r="H312" s="661" t="s">
        <v>1127</v>
      </c>
      <c r="I312" s="661" t="s">
        <v>2156</v>
      </c>
      <c r="J312" s="661" t="s">
        <v>2157</v>
      </c>
      <c r="K312" s="661" t="s">
        <v>2158</v>
      </c>
      <c r="L312" s="662">
        <v>118.54</v>
      </c>
      <c r="M312" s="662">
        <v>118.54</v>
      </c>
      <c r="N312" s="661">
        <v>1</v>
      </c>
      <c r="O312" s="744">
        <v>1</v>
      </c>
      <c r="P312" s="662"/>
      <c r="Q312" s="677">
        <v>0</v>
      </c>
      <c r="R312" s="661"/>
      <c r="S312" s="677">
        <v>0</v>
      </c>
      <c r="T312" s="744"/>
      <c r="U312" s="700">
        <v>0</v>
      </c>
    </row>
    <row r="313" spans="1:21" ht="14.4" customHeight="1" x14ac:dyDescent="0.3">
      <c r="A313" s="660">
        <v>25</v>
      </c>
      <c r="B313" s="661" t="s">
        <v>1578</v>
      </c>
      <c r="C313" s="661" t="s">
        <v>1767</v>
      </c>
      <c r="D313" s="742" t="s">
        <v>2419</v>
      </c>
      <c r="E313" s="743" t="s">
        <v>1790</v>
      </c>
      <c r="F313" s="661" t="s">
        <v>1763</v>
      </c>
      <c r="G313" s="661" t="s">
        <v>2159</v>
      </c>
      <c r="H313" s="661" t="s">
        <v>1127</v>
      </c>
      <c r="I313" s="661" t="s">
        <v>2160</v>
      </c>
      <c r="J313" s="661" t="s">
        <v>2161</v>
      </c>
      <c r="K313" s="661" t="s">
        <v>2162</v>
      </c>
      <c r="L313" s="662">
        <v>96.84</v>
      </c>
      <c r="M313" s="662">
        <v>871.56000000000006</v>
      </c>
      <c r="N313" s="661">
        <v>9</v>
      </c>
      <c r="O313" s="744">
        <v>9</v>
      </c>
      <c r="P313" s="662">
        <v>581.04000000000008</v>
      </c>
      <c r="Q313" s="677">
        <v>0.66666666666666674</v>
      </c>
      <c r="R313" s="661">
        <v>6</v>
      </c>
      <c r="S313" s="677">
        <v>0.66666666666666663</v>
      </c>
      <c r="T313" s="744">
        <v>6</v>
      </c>
      <c r="U313" s="700">
        <v>0.66666666666666663</v>
      </c>
    </row>
    <row r="314" spans="1:21" ht="14.4" customHeight="1" x14ac:dyDescent="0.3">
      <c r="A314" s="660">
        <v>25</v>
      </c>
      <c r="B314" s="661" t="s">
        <v>1578</v>
      </c>
      <c r="C314" s="661" t="s">
        <v>1767</v>
      </c>
      <c r="D314" s="742" t="s">
        <v>2419</v>
      </c>
      <c r="E314" s="743" t="s">
        <v>1790</v>
      </c>
      <c r="F314" s="661" t="s">
        <v>1763</v>
      </c>
      <c r="G314" s="661" t="s">
        <v>2159</v>
      </c>
      <c r="H314" s="661" t="s">
        <v>548</v>
      </c>
      <c r="I314" s="661" t="s">
        <v>2163</v>
      </c>
      <c r="J314" s="661" t="s">
        <v>2164</v>
      </c>
      <c r="K314" s="661" t="s">
        <v>2165</v>
      </c>
      <c r="L314" s="662">
        <v>96.84</v>
      </c>
      <c r="M314" s="662">
        <v>484.2</v>
      </c>
      <c r="N314" s="661">
        <v>5</v>
      </c>
      <c r="O314" s="744">
        <v>5</v>
      </c>
      <c r="P314" s="662">
        <v>290.52</v>
      </c>
      <c r="Q314" s="677">
        <v>0.6</v>
      </c>
      <c r="R314" s="661">
        <v>3</v>
      </c>
      <c r="S314" s="677">
        <v>0.6</v>
      </c>
      <c r="T314" s="744">
        <v>3</v>
      </c>
      <c r="U314" s="700">
        <v>0.6</v>
      </c>
    </row>
    <row r="315" spans="1:21" ht="14.4" customHeight="1" x14ac:dyDescent="0.3">
      <c r="A315" s="660">
        <v>25</v>
      </c>
      <c r="B315" s="661" t="s">
        <v>1578</v>
      </c>
      <c r="C315" s="661" t="s">
        <v>1767</v>
      </c>
      <c r="D315" s="742" t="s">
        <v>2419</v>
      </c>
      <c r="E315" s="743" t="s">
        <v>1790</v>
      </c>
      <c r="F315" s="661" t="s">
        <v>1763</v>
      </c>
      <c r="G315" s="661" t="s">
        <v>1855</v>
      </c>
      <c r="H315" s="661" t="s">
        <v>1127</v>
      </c>
      <c r="I315" s="661" t="s">
        <v>1144</v>
      </c>
      <c r="J315" s="661" t="s">
        <v>1141</v>
      </c>
      <c r="K315" s="661" t="s">
        <v>1145</v>
      </c>
      <c r="L315" s="662">
        <v>923.74</v>
      </c>
      <c r="M315" s="662">
        <v>1847.48</v>
      </c>
      <c r="N315" s="661">
        <v>2</v>
      </c>
      <c r="O315" s="744">
        <v>1</v>
      </c>
      <c r="P315" s="662">
        <v>1847.48</v>
      </c>
      <c r="Q315" s="677">
        <v>1</v>
      </c>
      <c r="R315" s="661">
        <v>2</v>
      </c>
      <c r="S315" s="677">
        <v>1</v>
      </c>
      <c r="T315" s="744">
        <v>1</v>
      </c>
      <c r="U315" s="700">
        <v>1</v>
      </c>
    </row>
    <row r="316" spans="1:21" ht="14.4" customHeight="1" x14ac:dyDescent="0.3">
      <c r="A316" s="660">
        <v>25</v>
      </c>
      <c r="B316" s="661" t="s">
        <v>1578</v>
      </c>
      <c r="C316" s="661" t="s">
        <v>1767</v>
      </c>
      <c r="D316" s="742" t="s">
        <v>2419</v>
      </c>
      <c r="E316" s="743" t="s">
        <v>1790</v>
      </c>
      <c r="F316" s="661" t="s">
        <v>1763</v>
      </c>
      <c r="G316" s="661" t="s">
        <v>1855</v>
      </c>
      <c r="H316" s="661" t="s">
        <v>1127</v>
      </c>
      <c r="I316" s="661" t="s">
        <v>2166</v>
      </c>
      <c r="J316" s="661" t="s">
        <v>1141</v>
      </c>
      <c r="K316" s="661" t="s">
        <v>2167</v>
      </c>
      <c r="L316" s="662">
        <v>1154.68</v>
      </c>
      <c r="M316" s="662">
        <v>2309.36</v>
      </c>
      <c r="N316" s="661">
        <v>2</v>
      </c>
      <c r="O316" s="744">
        <v>1</v>
      </c>
      <c r="P316" s="662">
        <v>2309.36</v>
      </c>
      <c r="Q316" s="677">
        <v>1</v>
      </c>
      <c r="R316" s="661">
        <v>2</v>
      </c>
      <c r="S316" s="677">
        <v>1</v>
      </c>
      <c r="T316" s="744">
        <v>1</v>
      </c>
      <c r="U316" s="700">
        <v>1</v>
      </c>
    </row>
    <row r="317" spans="1:21" ht="14.4" customHeight="1" x14ac:dyDescent="0.3">
      <c r="A317" s="660">
        <v>25</v>
      </c>
      <c r="B317" s="661" t="s">
        <v>1578</v>
      </c>
      <c r="C317" s="661" t="s">
        <v>1767</v>
      </c>
      <c r="D317" s="742" t="s">
        <v>2419</v>
      </c>
      <c r="E317" s="743" t="s">
        <v>1790</v>
      </c>
      <c r="F317" s="661" t="s">
        <v>1763</v>
      </c>
      <c r="G317" s="661" t="s">
        <v>1821</v>
      </c>
      <c r="H317" s="661" t="s">
        <v>1127</v>
      </c>
      <c r="I317" s="661" t="s">
        <v>1133</v>
      </c>
      <c r="J317" s="661" t="s">
        <v>1044</v>
      </c>
      <c r="K317" s="661" t="s">
        <v>1729</v>
      </c>
      <c r="L317" s="662">
        <v>48.42</v>
      </c>
      <c r="M317" s="662">
        <v>48.42</v>
      </c>
      <c r="N317" s="661">
        <v>1</v>
      </c>
      <c r="O317" s="744">
        <v>1</v>
      </c>
      <c r="P317" s="662">
        <v>48.42</v>
      </c>
      <c r="Q317" s="677">
        <v>1</v>
      </c>
      <c r="R317" s="661">
        <v>1</v>
      </c>
      <c r="S317" s="677">
        <v>1</v>
      </c>
      <c r="T317" s="744">
        <v>1</v>
      </c>
      <c r="U317" s="700">
        <v>1</v>
      </c>
    </row>
    <row r="318" spans="1:21" ht="14.4" customHeight="1" x14ac:dyDescent="0.3">
      <c r="A318" s="660">
        <v>25</v>
      </c>
      <c r="B318" s="661" t="s">
        <v>1578</v>
      </c>
      <c r="C318" s="661" t="s">
        <v>1767</v>
      </c>
      <c r="D318" s="742" t="s">
        <v>2419</v>
      </c>
      <c r="E318" s="743" t="s">
        <v>1790</v>
      </c>
      <c r="F318" s="661" t="s">
        <v>1763</v>
      </c>
      <c r="G318" s="661" t="s">
        <v>1821</v>
      </c>
      <c r="H318" s="661" t="s">
        <v>548</v>
      </c>
      <c r="I318" s="661" t="s">
        <v>1043</v>
      </c>
      <c r="J318" s="661" t="s">
        <v>1044</v>
      </c>
      <c r="K318" s="661" t="s">
        <v>1848</v>
      </c>
      <c r="L318" s="662">
        <v>48.42</v>
      </c>
      <c r="M318" s="662">
        <v>48.42</v>
      </c>
      <c r="N318" s="661">
        <v>1</v>
      </c>
      <c r="O318" s="744">
        <v>1</v>
      </c>
      <c r="P318" s="662">
        <v>48.42</v>
      </c>
      <c r="Q318" s="677">
        <v>1</v>
      </c>
      <c r="R318" s="661">
        <v>1</v>
      </c>
      <c r="S318" s="677">
        <v>1</v>
      </c>
      <c r="T318" s="744">
        <v>1</v>
      </c>
      <c r="U318" s="700">
        <v>1</v>
      </c>
    </row>
    <row r="319" spans="1:21" ht="14.4" customHeight="1" x14ac:dyDescent="0.3">
      <c r="A319" s="660">
        <v>25</v>
      </c>
      <c r="B319" s="661" t="s">
        <v>1578</v>
      </c>
      <c r="C319" s="661" t="s">
        <v>1767</v>
      </c>
      <c r="D319" s="742" t="s">
        <v>2419</v>
      </c>
      <c r="E319" s="743" t="s">
        <v>1790</v>
      </c>
      <c r="F319" s="661" t="s">
        <v>1763</v>
      </c>
      <c r="G319" s="661" t="s">
        <v>1821</v>
      </c>
      <c r="H319" s="661" t="s">
        <v>548</v>
      </c>
      <c r="I319" s="661" t="s">
        <v>1828</v>
      </c>
      <c r="J319" s="661" t="s">
        <v>1044</v>
      </c>
      <c r="K319" s="661" t="s">
        <v>1829</v>
      </c>
      <c r="L319" s="662">
        <v>24.22</v>
      </c>
      <c r="M319" s="662">
        <v>48.44</v>
      </c>
      <c r="N319" s="661">
        <v>2</v>
      </c>
      <c r="O319" s="744">
        <v>1.5</v>
      </c>
      <c r="P319" s="662">
        <v>48.44</v>
      </c>
      <c r="Q319" s="677">
        <v>1</v>
      </c>
      <c r="R319" s="661">
        <v>2</v>
      </c>
      <c r="S319" s="677">
        <v>1</v>
      </c>
      <c r="T319" s="744">
        <v>1.5</v>
      </c>
      <c r="U319" s="700">
        <v>1</v>
      </c>
    </row>
    <row r="320" spans="1:21" ht="14.4" customHeight="1" x14ac:dyDescent="0.3">
      <c r="A320" s="660">
        <v>25</v>
      </c>
      <c r="B320" s="661" t="s">
        <v>1578</v>
      </c>
      <c r="C320" s="661" t="s">
        <v>1767</v>
      </c>
      <c r="D320" s="742" t="s">
        <v>2419</v>
      </c>
      <c r="E320" s="743" t="s">
        <v>1790</v>
      </c>
      <c r="F320" s="661" t="s">
        <v>1763</v>
      </c>
      <c r="G320" s="661" t="s">
        <v>2168</v>
      </c>
      <c r="H320" s="661" t="s">
        <v>548</v>
      </c>
      <c r="I320" s="661" t="s">
        <v>1053</v>
      </c>
      <c r="J320" s="661" t="s">
        <v>1054</v>
      </c>
      <c r="K320" s="661" t="s">
        <v>1055</v>
      </c>
      <c r="L320" s="662">
        <v>1822.54</v>
      </c>
      <c r="M320" s="662">
        <v>1822.54</v>
      </c>
      <c r="N320" s="661">
        <v>1</v>
      </c>
      <c r="O320" s="744">
        <v>1</v>
      </c>
      <c r="P320" s="662">
        <v>1822.54</v>
      </c>
      <c r="Q320" s="677">
        <v>1</v>
      </c>
      <c r="R320" s="661">
        <v>1</v>
      </c>
      <c r="S320" s="677">
        <v>1</v>
      </c>
      <c r="T320" s="744">
        <v>1</v>
      </c>
      <c r="U320" s="700">
        <v>1</v>
      </c>
    </row>
    <row r="321" spans="1:21" ht="14.4" customHeight="1" x14ac:dyDescent="0.3">
      <c r="A321" s="660">
        <v>25</v>
      </c>
      <c r="B321" s="661" t="s">
        <v>1578</v>
      </c>
      <c r="C321" s="661" t="s">
        <v>1767</v>
      </c>
      <c r="D321" s="742" t="s">
        <v>2419</v>
      </c>
      <c r="E321" s="743" t="s">
        <v>1790</v>
      </c>
      <c r="F321" s="661" t="s">
        <v>1763</v>
      </c>
      <c r="G321" s="661" t="s">
        <v>2169</v>
      </c>
      <c r="H321" s="661" t="s">
        <v>548</v>
      </c>
      <c r="I321" s="661" t="s">
        <v>2170</v>
      </c>
      <c r="J321" s="661" t="s">
        <v>2171</v>
      </c>
      <c r="K321" s="661" t="s">
        <v>2172</v>
      </c>
      <c r="L321" s="662">
        <v>0</v>
      </c>
      <c r="M321" s="662">
        <v>0</v>
      </c>
      <c r="N321" s="661">
        <v>1</v>
      </c>
      <c r="O321" s="744">
        <v>1</v>
      </c>
      <c r="P321" s="662">
        <v>0</v>
      </c>
      <c r="Q321" s="677"/>
      <c r="R321" s="661">
        <v>1</v>
      </c>
      <c r="S321" s="677">
        <v>1</v>
      </c>
      <c r="T321" s="744">
        <v>1</v>
      </c>
      <c r="U321" s="700">
        <v>1</v>
      </c>
    </row>
    <row r="322" spans="1:21" ht="14.4" customHeight="1" x14ac:dyDescent="0.3">
      <c r="A322" s="660">
        <v>25</v>
      </c>
      <c r="B322" s="661" t="s">
        <v>1578</v>
      </c>
      <c r="C322" s="661" t="s">
        <v>1767</v>
      </c>
      <c r="D322" s="742" t="s">
        <v>2419</v>
      </c>
      <c r="E322" s="743" t="s">
        <v>1790</v>
      </c>
      <c r="F322" s="661" t="s">
        <v>1763</v>
      </c>
      <c r="G322" s="661" t="s">
        <v>2169</v>
      </c>
      <c r="H322" s="661" t="s">
        <v>548</v>
      </c>
      <c r="I322" s="661" t="s">
        <v>2173</v>
      </c>
      <c r="J322" s="661" t="s">
        <v>2174</v>
      </c>
      <c r="K322" s="661" t="s">
        <v>2172</v>
      </c>
      <c r="L322" s="662">
        <v>0</v>
      </c>
      <c r="M322" s="662">
        <v>0</v>
      </c>
      <c r="N322" s="661">
        <v>1</v>
      </c>
      <c r="O322" s="744">
        <v>1</v>
      </c>
      <c r="P322" s="662">
        <v>0</v>
      </c>
      <c r="Q322" s="677"/>
      <c r="R322" s="661">
        <v>1</v>
      </c>
      <c r="S322" s="677">
        <v>1</v>
      </c>
      <c r="T322" s="744">
        <v>1</v>
      </c>
      <c r="U322" s="700">
        <v>1</v>
      </c>
    </row>
    <row r="323" spans="1:21" ht="14.4" customHeight="1" x14ac:dyDescent="0.3">
      <c r="A323" s="660">
        <v>25</v>
      </c>
      <c r="B323" s="661" t="s">
        <v>1578</v>
      </c>
      <c r="C323" s="661" t="s">
        <v>1767</v>
      </c>
      <c r="D323" s="742" t="s">
        <v>2419</v>
      </c>
      <c r="E323" s="743" t="s">
        <v>1790</v>
      </c>
      <c r="F323" s="661" t="s">
        <v>1763</v>
      </c>
      <c r="G323" s="661" t="s">
        <v>2169</v>
      </c>
      <c r="H323" s="661" t="s">
        <v>548</v>
      </c>
      <c r="I323" s="661" t="s">
        <v>2175</v>
      </c>
      <c r="J323" s="661" t="s">
        <v>2176</v>
      </c>
      <c r="K323" s="661" t="s">
        <v>2177</v>
      </c>
      <c r="L323" s="662">
        <v>0</v>
      </c>
      <c r="M323" s="662">
        <v>0</v>
      </c>
      <c r="N323" s="661">
        <v>1</v>
      </c>
      <c r="O323" s="744">
        <v>1</v>
      </c>
      <c r="P323" s="662">
        <v>0</v>
      </c>
      <c r="Q323" s="677"/>
      <c r="R323" s="661">
        <v>1</v>
      </c>
      <c r="S323" s="677">
        <v>1</v>
      </c>
      <c r="T323" s="744">
        <v>1</v>
      </c>
      <c r="U323" s="700">
        <v>1</v>
      </c>
    </row>
    <row r="324" spans="1:21" ht="14.4" customHeight="1" x14ac:dyDescent="0.3">
      <c r="A324" s="660">
        <v>25</v>
      </c>
      <c r="B324" s="661" t="s">
        <v>1578</v>
      </c>
      <c r="C324" s="661" t="s">
        <v>1767</v>
      </c>
      <c r="D324" s="742" t="s">
        <v>2419</v>
      </c>
      <c r="E324" s="743" t="s">
        <v>1790</v>
      </c>
      <c r="F324" s="661" t="s">
        <v>1763</v>
      </c>
      <c r="G324" s="661" t="s">
        <v>2169</v>
      </c>
      <c r="H324" s="661" t="s">
        <v>548</v>
      </c>
      <c r="I324" s="661" t="s">
        <v>2178</v>
      </c>
      <c r="J324" s="661" t="s">
        <v>2176</v>
      </c>
      <c r="K324" s="661" t="s">
        <v>2172</v>
      </c>
      <c r="L324" s="662">
        <v>0</v>
      </c>
      <c r="M324" s="662">
        <v>0</v>
      </c>
      <c r="N324" s="661">
        <v>1</v>
      </c>
      <c r="O324" s="744">
        <v>1</v>
      </c>
      <c r="P324" s="662">
        <v>0</v>
      </c>
      <c r="Q324" s="677"/>
      <c r="R324" s="661">
        <v>1</v>
      </c>
      <c r="S324" s="677">
        <v>1</v>
      </c>
      <c r="T324" s="744">
        <v>1</v>
      </c>
      <c r="U324" s="700">
        <v>1</v>
      </c>
    </row>
    <row r="325" spans="1:21" ht="14.4" customHeight="1" x14ac:dyDescent="0.3">
      <c r="A325" s="660">
        <v>25</v>
      </c>
      <c r="B325" s="661" t="s">
        <v>1578</v>
      </c>
      <c r="C325" s="661" t="s">
        <v>1767</v>
      </c>
      <c r="D325" s="742" t="s">
        <v>2419</v>
      </c>
      <c r="E325" s="743" t="s">
        <v>1790</v>
      </c>
      <c r="F325" s="661" t="s">
        <v>1763</v>
      </c>
      <c r="G325" s="661" t="s">
        <v>1832</v>
      </c>
      <c r="H325" s="661" t="s">
        <v>1127</v>
      </c>
      <c r="I325" s="661" t="s">
        <v>1833</v>
      </c>
      <c r="J325" s="661" t="s">
        <v>1450</v>
      </c>
      <c r="K325" s="661" t="s">
        <v>1834</v>
      </c>
      <c r="L325" s="662">
        <v>13849.26</v>
      </c>
      <c r="M325" s="662">
        <v>27698.52</v>
      </c>
      <c r="N325" s="661">
        <v>2</v>
      </c>
      <c r="O325" s="744">
        <v>1</v>
      </c>
      <c r="P325" s="662">
        <v>27698.52</v>
      </c>
      <c r="Q325" s="677">
        <v>1</v>
      </c>
      <c r="R325" s="661">
        <v>2</v>
      </c>
      <c r="S325" s="677">
        <v>1</v>
      </c>
      <c r="T325" s="744">
        <v>1</v>
      </c>
      <c r="U325" s="700">
        <v>1</v>
      </c>
    </row>
    <row r="326" spans="1:21" ht="14.4" customHeight="1" x14ac:dyDescent="0.3">
      <c r="A326" s="660">
        <v>25</v>
      </c>
      <c r="B326" s="661" t="s">
        <v>1578</v>
      </c>
      <c r="C326" s="661" t="s">
        <v>1767</v>
      </c>
      <c r="D326" s="742" t="s">
        <v>2419</v>
      </c>
      <c r="E326" s="743" t="s">
        <v>1792</v>
      </c>
      <c r="F326" s="661" t="s">
        <v>1763</v>
      </c>
      <c r="G326" s="661" t="s">
        <v>1810</v>
      </c>
      <c r="H326" s="661" t="s">
        <v>1127</v>
      </c>
      <c r="I326" s="661" t="s">
        <v>1389</v>
      </c>
      <c r="J326" s="661" t="s">
        <v>1284</v>
      </c>
      <c r="K326" s="661" t="s">
        <v>1691</v>
      </c>
      <c r="L326" s="662">
        <v>150.04</v>
      </c>
      <c r="M326" s="662">
        <v>600.16</v>
      </c>
      <c r="N326" s="661">
        <v>4</v>
      </c>
      <c r="O326" s="744">
        <v>2.5</v>
      </c>
      <c r="P326" s="662">
        <v>600.16</v>
      </c>
      <c r="Q326" s="677">
        <v>1</v>
      </c>
      <c r="R326" s="661">
        <v>4</v>
      </c>
      <c r="S326" s="677">
        <v>1</v>
      </c>
      <c r="T326" s="744">
        <v>2.5</v>
      </c>
      <c r="U326" s="700">
        <v>1</v>
      </c>
    </row>
    <row r="327" spans="1:21" ht="14.4" customHeight="1" x14ac:dyDescent="0.3">
      <c r="A327" s="660">
        <v>25</v>
      </c>
      <c r="B327" s="661" t="s">
        <v>1578</v>
      </c>
      <c r="C327" s="661" t="s">
        <v>1767</v>
      </c>
      <c r="D327" s="742" t="s">
        <v>2419</v>
      </c>
      <c r="E327" s="743" t="s">
        <v>1792</v>
      </c>
      <c r="F327" s="661" t="s">
        <v>1763</v>
      </c>
      <c r="G327" s="661" t="s">
        <v>1810</v>
      </c>
      <c r="H327" s="661" t="s">
        <v>1127</v>
      </c>
      <c r="I327" s="661" t="s">
        <v>1389</v>
      </c>
      <c r="J327" s="661" t="s">
        <v>1284</v>
      </c>
      <c r="K327" s="661" t="s">
        <v>1691</v>
      </c>
      <c r="L327" s="662">
        <v>154.36000000000001</v>
      </c>
      <c r="M327" s="662">
        <v>9261.5999999999985</v>
      </c>
      <c r="N327" s="661">
        <v>60</v>
      </c>
      <c r="O327" s="744">
        <v>48.5</v>
      </c>
      <c r="P327" s="662">
        <v>6637.4799999999968</v>
      </c>
      <c r="Q327" s="677">
        <v>0.71666666666666645</v>
      </c>
      <c r="R327" s="661">
        <v>43</v>
      </c>
      <c r="S327" s="677">
        <v>0.71666666666666667</v>
      </c>
      <c r="T327" s="744">
        <v>34.5</v>
      </c>
      <c r="U327" s="700">
        <v>0.71134020618556704</v>
      </c>
    </row>
    <row r="328" spans="1:21" ht="14.4" customHeight="1" x14ac:dyDescent="0.3">
      <c r="A328" s="660">
        <v>25</v>
      </c>
      <c r="B328" s="661" t="s">
        <v>1578</v>
      </c>
      <c r="C328" s="661" t="s">
        <v>1767</v>
      </c>
      <c r="D328" s="742" t="s">
        <v>2419</v>
      </c>
      <c r="E328" s="743" t="s">
        <v>1792</v>
      </c>
      <c r="F328" s="661" t="s">
        <v>1763</v>
      </c>
      <c r="G328" s="661" t="s">
        <v>2086</v>
      </c>
      <c r="H328" s="661" t="s">
        <v>1127</v>
      </c>
      <c r="I328" s="661" t="s">
        <v>2179</v>
      </c>
      <c r="J328" s="661" t="s">
        <v>2180</v>
      </c>
      <c r="K328" s="661" t="s">
        <v>2089</v>
      </c>
      <c r="L328" s="662">
        <v>119.7</v>
      </c>
      <c r="M328" s="662">
        <v>239.4</v>
      </c>
      <c r="N328" s="661">
        <v>2</v>
      </c>
      <c r="O328" s="744">
        <v>0.5</v>
      </c>
      <c r="P328" s="662">
        <v>239.4</v>
      </c>
      <c r="Q328" s="677">
        <v>1</v>
      </c>
      <c r="R328" s="661">
        <v>2</v>
      </c>
      <c r="S328" s="677">
        <v>1</v>
      </c>
      <c r="T328" s="744">
        <v>0.5</v>
      </c>
      <c r="U328" s="700">
        <v>1</v>
      </c>
    </row>
    <row r="329" spans="1:21" ht="14.4" customHeight="1" x14ac:dyDescent="0.3">
      <c r="A329" s="660">
        <v>25</v>
      </c>
      <c r="B329" s="661" t="s">
        <v>1578</v>
      </c>
      <c r="C329" s="661" t="s">
        <v>1767</v>
      </c>
      <c r="D329" s="742" t="s">
        <v>2419</v>
      </c>
      <c r="E329" s="743" t="s">
        <v>1792</v>
      </c>
      <c r="F329" s="661" t="s">
        <v>1763</v>
      </c>
      <c r="G329" s="661" t="s">
        <v>1812</v>
      </c>
      <c r="H329" s="661" t="s">
        <v>548</v>
      </c>
      <c r="I329" s="661" t="s">
        <v>2181</v>
      </c>
      <c r="J329" s="661" t="s">
        <v>2182</v>
      </c>
      <c r="K329" s="661" t="s">
        <v>2183</v>
      </c>
      <c r="L329" s="662">
        <v>0</v>
      </c>
      <c r="M329" s="662">
        <v>0</v>
      </c>
      <c r="N329" s="661">
        <v>1</v>
      </c>
      <c r="O329" s="744">
        <v>1</v>
      </c>
      <c r="P329" s="662"/>
      <c r="Q329" s="677"/>
      <c r="R329" s="661"/>
      <c r="S329" s="677">
        <v>0</v>
      </c>
      <c r="T329" s="744"/>
      <c r="U329" s="700">
        <v>0</v>
      </c>
    </row>
    <row r="330" spans="1:21" ht="14.4" customHeight="1" x14ac:dyDescent="0.3">
      <c r="A330" s="660">
        <v>25</v>
      </c>
      <c r="B330" s="661" t="s">
        <v>1578</v>
      </c>
      <c r="C330" s="661" t="s">
        <v>1767</v>
      </c>
      <c r="D330" s="742" t="s">
        <v>2419</v>
      </c>
      <c r="E330" s="743" t="s">
        <v>1792</v>
      </c>
      <c r="F330" s="661" t="s">
        <v>1763</v>
      </c>
      <c r="G330" s="661" t="s">
        <v>1812</v>
      </c>
      <c r="H330" s="661" t="s">
        <v>548</v>
      </c>
      <c r="I330" s="661" t="s">
        <v>1343</v>
      </c>
      <c r="J330" s="661" t="s">
        <v>1344</v>
      </c>
      <c r="K330" s="661" t="s">
        <v>1715</v>
      </c>
      <c r="L330" s="662">
        <v>170.52</v>
      </c>
      <c r="M330" s="662">
        <v>341.04</v>
      </c>
      <c r="N330" s="661">
        <v>2</v>
      </c>
      <c r="O330" s="744">
        <v>1</v>
      </c>
      <c r="P330" s="662">
        <v>341.04</v>
      </c>
      <c r="Q330" s="677">
        <v>1</v>
      </c>
      <c r="R330" s="661">
        <v>2</v>
      </c>
      <c r="S330" s="677">
        <v>1</v>
      </c>
      <c r="T330" s="744">
        <v>1</v>
      </c>
      <c r="U330" s="700">
        <v>1</v>
      </c>
    </row>
    <row r="331" spans="1:21" ht="14.4" customHeight="1" x14ac:dyDescent="0.3">
      <c r="A331" s="660">
        <v>25</v>
      </c>
      <c r="B331" s="661" t="s">
        <v>1578</v>
      </c>
      <c r="C331" s="661" t="s">
        <v>1767</v>
      </c>
      <c r="D331" s="742" t="s">
        <v>2419</v>
      </c>
      <c r="E331" s="743" t="s">
        <v>1792</v>
      </c>
      <c r="F331" s="661" t="s">
        <v>1763</v>
      </c>
      <c r="G331" s="661" t="s">
        <v>1812</v>
      </c>
      <c r="H331" s="661" t="s">
        <v>548</v>
      </c>
      <c r="I331" s="661" t="s">
        <v>1884</v>
      </c>
      <c r="J331" s="661" t="s">
        <v>1344</v>
      </c>
      <c r="K331" s="661" t="s">
        <v>1885</v>
      </c>
      <c r="L331" s="662">
        <v>0</v>
      </c>
      <c r="M331" s="662">
        <v>0</v>
      </c>
      <c r="N331" s="661">
        <v>1</v>
      </c>
      <c r="O331" s="744">
        <v>1</v>
      </c>
      <c r="P331" s="662"/>
      <c r="Q331" s="677"/>
      <c r="R331" s="661"/>
      <c r="S331" s="677">
        <v>0</v>
      </c>
      <c r="T331" s="744"/>
      <c r="U331" s="700">
        <v>0</v>
      </c>
    </row>
    <row r="332" spans="1:21" ht="14.4" customHeight="1" x14ac:dyDescent="0.3">
      <c r="A332" s="660">
        <v>25</v>
      </c>
      <c r="B332" s="661" t="s">
        <v>1578</v>
      </c>
      <c r="C332" s="661" t="s">
        <v>1767</v>
      </c>
      <c r="D332" s="742" t="s">
        <v>2419</v>
      </c>
      <c r="E332" s="743" t="s">
        <v>1792</v>
      </c>
      <c r="F332" s="661" t="s">
        <v>1763</v>
      </c>
      <c r="G332" s="661" t="s">
        <v>1935</v>
      </c>
      <c r="H332" s="661" t="s">
        <v>548</v>
      </c>
      <c r="I332" s="661" t="s">
        <v>2184</v>
      </c>
      <c r="J332" s="661" t="s">
        <v>2185</v>
      </c>
      <c r="K332" s="661" t="s">
        <v>1126</v>
      </c>
      <c r="L332" s="662">
        <v>0</v>
      </c>
      <c r="M332" s="662">
        <v>0</v>
      </c>
      <c r="N332" s="661">
        <v>1</v>
      </c>
      <c r="O332" s="744">
        <v>1</v>
      </c>
      <c r="P332" s="662"/>
      <c r="Q332" s="677"/>
      <c r="R332" s="661"/>
      <c r="S332" s="677">
        <v>0</v>
      </c>
      <c r="T332" s="744"/>
      <c r="U332" s="700">
        <v>0</v>
      </c>
    </row>
    <row r="333" spans="1:21" ht="14.4" customHeight="1" x14ac:dyDescent="0.3">
      <c r="A333" s="660">
        <v>25</v>
      </c>
      <c r="B333" s="661" t="s">
        <v>1578</v>
      </c>
      <c r="C333" s="661" t="s">
        <v>1767</v>
      </c>
      <c r="D333" s="742" t="s">
        <v>2419</v>
      </c>
      <c r="E333" s="743" t="s">
        <v>1792</v>
      </c>
      <c r="F333" s="661" t="s">
        <v>1763</v>
      </c>
      <c r="G333" s="661" t="s">
        <v>1935</v>
      </c>
      <c r="H333" s="661" t="s">
        <v>548</v>
      </c>
      <c r="I333" s="661" t="s">
        <v>2186</v>
      </c>
      <c r="J333" s="661" t="s">
        <v>2185</v>
      </c>
      <c r="K333" s="661" t="s">
        <v>2125</v>
      </c>
      <c r="L333" s="662">
        <v>0</v>
      </c>
      <c r="M333" s="662">
        <v>0</v>
      </c>
      <c r="N333" s="661">
        <v>2</v>
      </c>
      <c r="O333" s="744">
        <v>2</v>
      </c>
      <c r="P333" s="662"/>
      <c r="Q333" s="677"/>
      <c r="R333" s="661"/>
      <c r="S333" s="677">
        <v>0</v>
      </c>
      <c r="T333" s="744"/>
      <c r="U333" s="700">
        <v>0</v>
      </c>
    </row>
    <row r="334" spans="1:21" ht="14.4" customHeight="1" x14ac:dyDescent="0.3">
      <c r="A334" s="660">
        <v>25</v>
      </c>
      <c r="B334" s="661" t="s">
        <v>1578</v>
      </c>
      <c r="C334" s="661" t="s">
        <v>1767</v>
      </c>
      <c r="D334" s="742" t="s">
        <v>2419</v>
      </c>
      <c r="E334" s="743" t="s">
        <v>1792</v>
      </c>
      <c r="F334" s="661" t="s">
        <v>1763</v>
      </c>
      <c r="G334" s="661" t="s">
        <v>2152</v>
      </c>
      <c r="H334" s="661" t="s">
        <v>548</v>
      </c>
      <c r="I334" s="661" t="s">
        <v>2187</v>
      </c>
      <c r="J334" s="661" t="s">
        <v>665</v>
      </c>
      <c r="K334" s="661" t="s">
        <v>2188</v>
      </c>
      <c r="L334" s="662">
        <v>220.56</v>
      </c>
      <c r="M334" s="662">
        <v>220.56</v>
      </c>
      <c r="N334" s="661">
        <v>1</v>
      </c>
      <c r="O334" s="744">
        <v>0.5</v>
      </c>
      <c r="P334" s="662">
        <v>220.56</v>
      </c>
      <c r="Q334" s="677">
        <v>1</v>
      </c>
      <c r="R334" s="661">
        <v>1</v>
      </c>
      <c r="S334" s="677">
        <v>1</v>
      </c>
      <c r="T334" s="744">
        <v>0.5</v>
      </c>
      <c r="U334" s="700">
        <v>1</v>
      </c>
    </row>
    <row r="335" spans="1:21" ht="14.4" customHeight="1" x14ac:dyDescent="0.3">
      <c r="A335" s="660">
        <v>25</v>
      </c>
      <c r="B335" s="661" t="s">
        <v>1578</v>
      </c>
      <c r="C335" s="661" t="s">
        <v>1767</v>
      </c>
      <c r="D335" s="742" t="s">
        <v>2419</v>
      </c>
      <c r="E335" s="743" t="s">
        <v>1792</v>
      </c>
      <c r="F335" s="661" t="s">
        <v>1763</v>
      </c>
      <c r="G335" s="661" t="s">
        <v>2152</v>
      </c>
      <c r="H335" s="661" t="s">
        <v>548</v>
      </c>
      <c r="I335" s="661" t="s">
        <v>2189</v>
      </c>
      <c r="J335" s="661" t="s">
        <v>665</v>
      </c>
      <c r="K335" s="661" t="s">
        <v>2188</v>
      </c>
      <c r="L335" s="662">
        <v>0</v>
      </c>
      <c r="M335" s="662">
        <v>0</v>
      </c>
      <c r="N335" s="661">
        <v>1</v>
      </c>
      <c r="O335" s="744">
        <v>0.5</v>
      </c>
      <c r="P335" s="662">
        <v>0</v>
      </c>
      <c r="Q335" s="677"/>
      <c r="R335" s="661">
        <v>1</v>
      </c>
      <c r="S335" s="677">
        <v>1</v>
      </c>
      <c r="T335" s="744">
        <v>0.5</v>
      </c>
      <c r="U335" s="700">
        <v>1</v>
      </c>
    </row>
    <row r="336" spans="1:21" ht="14.4" customHeight="1" x14ac:dyDescent="0.3">
      <c r="A336" s="660">
        <v>25</v>
      </c>
      <c r="B336" s="661" t="s">
        <v>1578</v>
      </c>
      <c r="C336" s="661" t="s">
        <v>1767</v>
      </c>
      <c r="D336" s="742" t="s">
        <v>2419</v>
      </c>
      <c r="E336" s="743" t="s">
        <v>1792</v>
      </c>
      <c r="F336" s="661" t="s">
        <v>1763</v>
      </c>
      <c r="G336" s="661" t="s">
        <v>2020</v>
      </c>
      <c r="H336" s="661" t="s">
        <v>548</v>
      </c>
      <c r="I336" s="661" t="s">
        <v>2021</v>
      </c>
      <c r="J336" s="661" t="s">
        <v>2022</v>
      </c>
      <c r="K336" s="661" t="s">
        <v>2023</v>
      </c>
      <c r="L336" s="662">
        <v>79.48</v>
      </c>
      <c r="M336" s="662">
        <v>794.80000000000007</v>
      </c>
      <c r="N336" s="661">
        <v>10</v>
      </c>
      <c r="O336" s="744">
        <v>8.5</v>
      </c>
      <c r="P336" s="662">
        <v>635.84</v>
      </c>
      <c r="Q336" s="677">
        <v>0.79999999999999993</v>
      </c>
      <c r="R336" s="661">
        <v>8</v>
      </c>
      <c r="S336" s="677">
        <v>0.8</v>
      </c>
      <c r="T336" s="744">
        <v>7</v>
      </c>
      <c r="U336" s="700">
        <v>0.82352941176470584</v>
      </c>
    </row>
    <row r="337" spans="1:21" ht="14.4" customHeight="1" x14ac:dyDescent="0.3">
      <c r="A337" s="660">
        <v>25</v>
      </c>
      <c r="B337" s="661" t="s">
        <v>1578</v>
      </c>
      <c r="C337" s="661" t="s">
        <v>1767</v>
      </c>
      <c r="D337" s="742" t="s">
        <v>2419</v>
      </c>
      <c r="E337" s="743" t="s">
        <v>1792</v>
      </c>
      <c r="F337" s="661" t="s">
        <v>1763</v>
      </c>
      <c r="G337" s="661" t="s">
        <v>2020</v>
      </c>
      <c r="H337" s="661" t="s">
        <v>548</v>
      </c>
      <c r="I337" s="661" t="s">
        <v>2190</v>
      </c>
      <c r="J337" s="661" t="s">
        <v>2022</v>
      </c>
      <c r="K337" s="661" t="s">
        <v>1687</v>
      </c>
      <c r="L337" s="662">
        <v>0</v>
      </c>
      <c r="M337" s="662">
        <v>0</v>
      </c>
      <c r="N337" s="661">
        <v>2</v>
      </c>
      <c r="O337" s="744">
        <v>1</v>
      </c>
      <c r="P337" s="662"/>
      <c r="Q337" s="677"/>
      <c r="R337" s="661"/>
      <c r="S337" s="677">
        <v>0</v>
      </c>
      <c r="T337" s="744"/>
      <c r="U337" s="700">
        <v>0</v>
      </c>
    </row>
    <row r="338" spans="1:21" ht="14.4" customHeight="1" x14ac:dyDescent="0.3">
      <c r="A338" s="660">
        <v>25</v>
      </c>
      <c r="B338" s="661" t="s">
        <v>1578</v>
      </c>
      <c r="C338" s="661" t="s">
        <v>1767</v>
      </c>
      <c r="D338" s="742" t="s">
        <v>2419</v>
      </c>
      <c r="E338" s="743" t="s">
        <v>1792</v>
      </c>
      <c r="F338" s="661" t="s">
        <v>1763</v>
      </c>
      <c r="G338" s="661" t="s">
        <v>1837</v>
      </c>
      <c r="H338" s="661" t="s">
        <v>548</v>
      </c>
      <c r="I338" s="661" t="s">
        <v>1838</v>
      </c>
      <c r="J338" s="661" t="s">
        <v>1443</v>
      </c>
      <c r="K338" s="661" t="s">
        <v>1839</v>
      </c>
      <c r="L338" s="662">
        <v>748.21</v>
      </c>
      <c r="M338" s="662">
        <v>1496.42</v>
      </c>
      <c r="N338" s="661">
        <v>2</v>
      </c>
      <c r="O338" s="744">
        <v>0.5</v>
      </c>
      <c r="P338" s="662">
        <v>1496.42</v>
      </c>
      <c r="Q338" s="677">
        <v>1</v>
      </c>
      <c r="R338" s="661">
        <v>2</v>
      </c>
      <c r="S338" s="677">
        <v>1</v>
      </c>
      <c r="T338" s="744">
        <v>0.5</v>
      </c>
      <c r="U338" s="700">
        <v>1</v>
      </c>
    </row>
    <row r="339" spans="1:21" ht="14.4" customHeight="1" x14ac:dyDescent="0.3">
      <c r="A339" s="660">
        <v>25</v>
      </c>
      <c r="B339" s="661" t="s">
        <v>1578</v>
      </c>
      <c r="C339" s="661" t="s">
        <v>1767</v>
      </c>
      <c r="D339" s="742" t="s">
        <v>2419</v>
      </c>
      <c r="E339" s="743" t="s">
        <v>1792</v>
      </c>
      <c r="F339" s="661" t="s">
        <v>1763</v>
      </c>
      <c r="G339" s="661" t="s">
        <v>1850</v>
      </c>
      <c r="H339" s="661" t="s">
        <v>1127</v>
      </c>
      <c r="I339" s="661" t="s">
        <v>1257</v>
      </c>
      <c r="J339" s="661" t="s">
        <v>1258</v>
      </c>
      <c r="K339" s="661" t="s">
        <v>1259</v>
      </c>
      <c r="L339" s="662">
        <v>478.07</v>
      </c>
      <c r="M339" s="662">
        <v>478.07</v>
      </c>
      <c r="N339" s="661">
        <v>1</v>
      </c>
      <c r="O339" s="744">
        <v>1</v>
      </c>
      <c r="P339" s="662">
        <v>478.07</v>
      </c>
      <c r="Q339" s="677">
        <v>1</v>
      </c>
      <c r="R339" s="661">
        <v>1</v>
      </c>
      <c r="S339" s="677">
        <v>1</v>
      </c>
      <c r="T339" s="744">
        <v>1</v>
      </c>
      <c r="U339" s="700">
        <v>1</v>
      </c>
    </row>
    <row r="340" spans="1:21" ht="14.4" customHeight="1" x14ac:dyDescent="0.3">
      <c r="A340" s="660">
        <v>25</v>
      </c>
      <c r="B340" s="661" t="s">
        <v>1578</v>
      </c>
      <c r="C340" s="661" t="s">
        <v>1767</v>
      </c>
      <c r="D340" s="742" t="s">
        <v>2419</v>
      </c>
      <c r="E340" s="743" t="s">
        <v>1792</v>
      </c>
      <c r="F340" s="661" t="s">
        <v>1763</v>
      </c>
      <c r="G340" s="661" t="s">
        <v>1860</v>
      </c>
      <c r="H340" s="661" t="s">
        <v>548</v>
      </c>
      <c r="I340" s="661" t="s">
        <v>1324</v>
      </c>
      <c r="J340" s="661" t="s">
        <v>1325</v>
      </c>
      <c r="K340" s="661" t="s">
        <v>1861</v>
      </c>
      <c r="L340" s="662">
        <v>48.09</v>
      </c>
      <c r="M340" s="662">
        <v>96.18</v>
      </c>
      <c r="N340" s="661">
        <v>2</v>
      </c>
      <c r="O340" s="744">
        <v>1</v>
      </c>
      <c r="P340" s="662">
        <v>96.18</v>
      </c>
      <c r="Q340" s="677">
        <v>1</v>
      </c>
      <c r="R340" s="661">
        <v>2</v>
      </c>
      <c r="S340" s="677">
        <v>1</v>
      </c>
      <c r="T340" s="744">
        <v>1</v>
      </c>
      <c r="U340" s="700">
        <v>1</v>
      </c>
    </row>
    <row r="341" spans="1:21" ht="14.4" customHeight="1" x14ac:dyDescent="0.3">
      <c r="A341" s="660">
        <v>25</v>
      </c>
      <c r="B341" s="661" t="s">
        <v>1578</v>
      </c>
      <c r="C341" s="661" t="s">
        <v>1767</v>
      </c>
      <c r="D341" s="742" t="s">
        <v>2419</v>
      </c>
      <c r="E341" s="743" t="s">
        <v>1792</v>
      </c>
      <c r="F341" s="661" t="s">
        <v>1763</v>
      </c>
      <c r="G341" s="661" t="s">
        <v>2191</v>
      </c>
      <c r="H341" s="661" t="s">
        <v>548</v>
      </c>
      <c r="I341" s="661" t="s">
        <v>2192</v>
      </c>
      <c r="J341" s="661" t="s">
        <v>619</v>
      </c>
      <c r="K341" s="661" t="s">
        <v>2193</v>
      </c>
      <c r="L341" s="662">
        <v>0</v>
      </c>
      <c r="M341" s="662">
        <v>0</v>
      </c>
      <c r="N341" s="661">
        <v>1</v>
      </c>
      <c r="O341" s="744">
        <v>0.5</v>
      </c>
      <c r="P341" s="662">
        <v>0</v>
      </c>
      <c r="Q341" s="677"/>
      <c r="R341" s="661">
        <v>1</v>
      </c>
      <c r="S341" s="677">
        <v>1</v>
      </c>
      <c r="T341" s="744">
        <v>0.5</v>
      </c>
      <c r="U341" s="700">
        <v>1</v>
      </c>
    </row>
    <row r="342" spans="1:21" ht="14.4" customHeight="1" x14ac:dyDescent="0.3">
      <c r="A342" s="660">
        <v>25</v>
      </c>
      <c r="B342" s="661" t="s">
        <v>1578</v>
      </c>
      <c r="C342" s="661" t="s">
        <v>1767</v>
      </c>
      <c r="D342" s="742" t="s">
        <v>2419</v>
      </c>
      <c r="E342" s="743" t="s">
        <v>1792</v>
      </c>
      <c r="F342" s="661" t="s">
        <v>1763</v>
      </c>
      <c r="G342" s="661" t="s">
        <v>1941</v>
      </c>
      <c r="H342" s="661" t="s">
        <v>548</v>
      </c>
      <c r="I342" s="661" t="s">
        <v>2035</v>
      </c>
      <c r="J342" s="661" t="s">
        <v>2036</v>
      </c>
      <c r="K342" s="661" t="s">
        <v>2037</v>
      </c>
      <c r="L342" s="662">
        <v>76.22</v>
      </c>
      <c r="M342" s="662">
        <v>76.22</v>
      </c>
      <c r="N342" s="661">
        <v>1</v>
      </c>
      <c r="O342" s="744">
        <v>1</v>
      </c>
      <c r="P342" s="662">
        <v>76.22</v>
      </c>
      <c r="Q342" s="677">
        <v>1</v>
      </c>
      <c r="R342" s="661">
        <v>1</v>
      </c>
      <c r="S342" s="677">
        <v>1</v>
      </c>
      <c r="T342" s="744">
        <v>1</v>
      </c>
      <c r="U342" s="700">
        <v>1</v>
      </c>
    </row>
    <row r="343" spans="1:21" ht="14.4" customHeight="1" x14ac:dyDescent="0.3">
      <c r="A343" s="660">
        <v>25</v>
      </c>
      <c r="B343" s="661" t="s">
        <v>1578</v>
      </c>
      <c r="C343" s="661" t="s">
        <v>1767</v>
      </c>
      <c r="D343" s="742" t="s">
        <v>2419</v>
      </c>
      <c r="E343" s="743" t="s">
        <v>1792</v>
      </c>
      <c r="F343" s="661" t="s">
        <v>1763</v>
      </c>
      <c r="G343" s="661" t="s">
        <v>1945</v>
      </c>
      <c r="H343" s="661" t="s">
        <v>548</v>
      </c>
      <c r="I343" s="661" t="s">
        <v>2123</v>
      </c>
      <c r="J343" s="661" t="s">
        <v>2124</v>
      </c>
      <c r="K343" s="661" t="s">
        <v>2125</v>
      </c>
      <c r="L343" s="662">
        <v>73.73</v>
      </c>
      <c r="M343" s="662">
        <v>589.84</v>
      </c>
      <c r="N343" s="661">
        <v>8</v>
      </c>
      <c r="O343" s="744">
        <v>8</v>
      </c>
      <c r="P343" s="662">
        <v>368.65000000000003</v>
      </c>
      <c r="Q343" s="677">
        <v>0.625</v>
      </c>
      <c r="R343" s="661">
        <v>5</v>
      </c>
      <c r="S343" s="677">
        <v>0.625</v>
      </c>
      <c r="T343" s="744">
        <v>5</v>
      </c>
      <c r="U343" s="700">
        <v>0.625</v>
      </c>
    </row>
    <row r="344" spans="1:21" ht="14.4" customHeight="1" x14ac:dyDescent="0.3">
      <c r="A344" s="660">
        <v>25</v>
      </c>
      <c r="B344" s="661" t="s">
        <v>1578</v>
      </c>
      <c r="C344" s="661" t="s">
        <v>1767</v>
      </c>
      <c r="D344" s="742" t="s">
        <v>2419</v>
      </c>
      <c r="E344" s="743" t="s">
        <v>1792</v>
      </c>
      <c r="F344" s="661" t="s">
        <v>1763</v>
      </c>
      <c r="G344" s="661" t="s">
        <v>1945</v>
      </c>
      <c r="H344" s="661" t="s">
        <v>548</v>
      </c>
      <c r="I344" s="661" t="s">
        <v>1946</v>
      </c>
      <c r="J344" s="661" t="s">
        <v>1947</v>
      </c>
      <c r="K344" s="661" t="s">
        <v>1948</v>
      </c>
      <c r="L344" s="662">
        <v>26.9</v>
      </c>
      <c r="M344" s="662">
        <v>26.9</v>
      </c>
      <c r="N344" s="661">
        <v>1</v>
      </c>
      <c r="O344" s="744">
        <v>1</v>
      </c>
      <c r="P344" s="662"/>
      <c r="Q344" s="677">
        <v>0</v>
      </c>
      <c r="R344" s="661"/>
      <c r="S344" s="677">
        <v>0</v>
      </c>
      <c r="T344" s="744"/>
      <c r="U344" s="700">
        <v>0</v>
      </c>
    </row>
    <row r="345" spans="1:21" ht="14.4" customHeight="1" x14ac:dyDescent="0.3">
      <c r="A345" s="660">
        <v>25</v>
      </c>
      <c r="B345" s="661" t="s">
        <v>1578</v>
      </c>
      <c r="C345" s="661" t="s">
        <v>1767</v>
      </c>
      <c r="D345" s="742" t="s">
        <v>2419</v>
      </c>
      <c r="E345" s="743" t="s">
        <v>1792</v>
      </c>
      <c r="F345" s="661" t="s">
        <v>1763</v>
      </c>
      <c r="G345" s="661" t="s">
        <v>1814</v>
      </c>
      <c r="H345" s="661" t="s">
        <v>548</v>
      </c>
      <c r="I345" s="661" t="s">
        <v>1354</v>
      </c>
      <c r="J345" s="661" t="s">
        <v>1355</v>
      </c>
      <c r="K345" s="661" t="s">
        <v>1356</v>
      </c>
      <c r="L345" s="662">
        <v>147.31</v>
      </c>
      <c r="M345" s="662">
        <v>1767.72</v>
      </c>
      <c r="N345" s="661">
        <v>12</v>
      </c>
      <c r="O345" s="744">
        <v>7</v>
      </c>
      <c r="P345" s="662">
        <v>441.93</v>
      </c>
      <c r="Q345" s="677">
        <v>0.25</v>
      </c>
      <c r="R345" s="661">
        <v>3</v>
      </c>
      <c r="S345" s="677">
        <v>0.25</v>
      </c>
      <c r="T345" s="744">
        <v>2.5</v>
      </c>
      <c r="U345" s="700">
        <v>0.35714285714285715</v>
      </c>
    </row>
    <row r="346" spans="1:21" ht="14.4" customHeight="1" x14ac:dyDescent="0.3">
      <c r="A346" s="660">
        <v>25</v>
      </c>
      <c r="B346" s="661" t="s">
        <v>1578</v>
      </c>
      <c r="C346" s="661" t="s">
        <v>1767</v>
      </c>
      <c r="D346" s="742" t="s">
        <v>2419</v>
      </c>
      <c r="E346" s="743" t="s">
        <v>1792</v>
      </c>
      <c r="F346" s="661" t="s">
        <v>1763</v>
      </c>
      <c r="G346" s="661" t="s">
        <v>1814</v>
      </c>
      <c r="H346" s="661" t="s">
        <v>548</v>
      </c>
      <c r="I346" s="661" t="s">
        <v>1954</v>
      </c>
      <c r="J346" s="661" t="s">
        <v>1355</v>
      </c>
      <c r="K346" s="661" t="s">
        <v>1182</v>
      </c>
      <c r="L346" s="662">
        <v>0</v>
      </c>
      <c r="M346" s="662">
        <v>0</v>
      </c>
      <c r="N346" s="661">
        <v>2</v>
      </c>
      <c r="O346" s="744">
        <v>2</v>
      </c>
      <c r="P346" s="662">
        <v>0</v>
      </c>
      <c r="Q346" s="677"/>
      <c r="R346" s="661">
        <v>1</v>
      </c>
      <c r="S346" s="677">
        <v>0.5</v>
      </c>
      <c r="T346" s="744">
        <v>1</v>
      </c>
      <c r="U346" s="700">
        <v>0.5</v>
      </c>
    </row>
    <row r="347" spans="1:21" ht="14.4" customHeight="1" x14ac:dyDescent="0.3">
      <c r="A347" s="660">
        <v>25</v>
      </c>
      <c r="B347" s="661" t="s">
        <v>1578</v>
      </c>
      <c r="C347" s="661" t="s">
        <v>1767</v>
      </c>
      <c r="D347" s="742" t="s">
        <v>2419</v>
      </c>
      <c r="E347" s="743" t="s">
        <v>1792</v>
      </c>
      <c r="F347" s="661" t="s">
        <v>1763</v>
      </c>
      <c r="G347" s="661" t="s">
        <v>1814</v>
      </c>
      <c r="H347" s="661" t="s">
        <v>548</v>
      </c>
      <c r="I347" s="661" t="s">
        <v>1844</v>
      </c>
      <c r="J347" s="661" t="s">
        <v>1355</v>
      </c>
      <c r="K347" s="661" t="s">
        <v>1356</v>
      </c>
      <c r="L347" s="662">
        <v>147.31</v>
      </c>
      <c r="M347" s="662">
        <v>1473.1</v>
      </c>
      <c r="N347" s="661">
        <v>10</v>
      </c>
      <c r="O347" s="744">
        <v>6</v>
      </c>
      <c r="P347" s="662">
        <v>883.8599999999999</v>
      </c>
      <c r="Q347" s="677">
        <v>0.6</v>
      </c>
      <c r="R347" s="661">
        <v>6</v>
      </c>
      <c r="S347" s="677">
        <v>0.6</v>
      </c>
      <c r="T347" s="744">
        <v>4</v>
      </c>
      <c r="U347" s="700">
        <v>0.66666666666666663</v>
      </c>
    </row>
    <row r="348" spans="1:21" ht="14.4" customHeight="1" x14ac:dyDescent="0.3">
      <c r="A348" s="660">
        <v>25</v>
      </c>
      <c r="B348" s="661" t="s">
        <v>1578</v>
      </c>
      <c r="C348" s="661" t="s">
        <v>1767</v>
      </c>
      <c r="D348" s="742" t="s">
        <v>2419</v>
      </c>
      <c r="E348" s="743" t="s">
        <v>1792</v>
      </c>
      <c r="F348" s="661" t="s">
        <v>1763</v>
      </c>
      <c r="G348" s="661" t="s">
        <v>2194</v>
      </c>
      <c r="H348" s="661" t="s">
        <v>548</v>
      </c>
      <c r="I348" s="661" t="s">
        <v>1328</v>
      </c>
      <c r="J348" s="661" t="s">
        <v>1329</v>
      </c>
      <c r="K348" s="661" t="s">
        <v>2116</v>
      </c>
      <c r="L348" s="662">
        <v>61.97</v>
      </c>
      <c r="M348" s="662">
        <v>61.97</v>
      </c>
      <c r="N348" s="661">
        <v>1</v>
      </c>
      <c r="O348" s="744">
        <v>1</v>
      </c>
      <c r="P348" s="662">
        <v>61.97</v>
      </c>
      <c r="Q348" s="677">
        <v>1</v>
      </c>
      <c r="R348" s="661">
        <v>1</v>
      </c>
      <c r="S348" s="677">
        <v>1</v>
      </c>
      <c r="T348" s="744">
        <v>1</v>
      </c>
      <c r="U348" s="700">
        <v>1</v>
      </c>
    </row>
    <row r="349" spans="1:21" ht="14.4" customHeight="1" x14ac:dyDescent="0.3">
      <c r="A349" s="660">
        <v>25</v>
      </c>
      <c r="B349" s="661" t="s">
        <v>1578</v>
      </c>
      <c r="C349" s="661" t="s">
        <v>1767</v>
      </c>
      <c r="D349" s="742" t="s">
        <v>2419</v>
      </c>
      <c r="E349" s="743" t="s">
        <v>1792</v>
      </c>
      <c r="F349" s="661" t="s">
        <v>1763</v>
      </c>
      <c r="G349" s="661" t="s">
        <v>2195</v>
      </c>
      <c r="H349" s="661" t="s">
        <v>548</v>
      </c>
      <c r="I349" s="661" t="s">
        <v>2196</v>
      </c>
      <c r="J349" s="661" t="s">
        <v>2197</v>
      </c>
      <c r="K349" s="661" t="s">
        <v>1729</v>
      </c>
      <c r="L349" s="662">
        <v>0</v>
      </c>
      <c r="M349" s="662">
        <v>0</v>
      </c>
      <c r="N349" s="661">
        <v>2</v>
      </c>
      <c r="O349" s="744">
        <v>1</v>
      </c>
      <c r="P349" s="662">
        <v>0</v>
      </c>
      <c r="Q349" s="677"/>
      <c r="R349" s="661">
        <v>2</v>
      </c>
      <c r="S349" s="677">
        <v>1</v>
      </c>
      <c r="T349" s="744">
        <v>1</v>
      </c>
      <c r="U349" s="700">
        <v>1</v>
      </c>
    </row>
    <row r="350" spans="1:21" ht="14.4" customHeight="1" x14ac:dyDescent="0.3">
      <c r="A350" s="660">
        <v>25</v>
      </c>
      <c r="B350" s="661" t="s">
        <v>1578</v>
      </c>
      <c r="C350" s="661" t="s">
        <v>1767</v>
      </c>
      <c r="D350" s="742" t="s">
        <v>2419</v>
      </c>
      <c r="E350" s="743" t="s">
        <v>1792</v>
      </c>
      <c r="F350" s="661" t="s">
        <v>1763</v>
      </c>
      <c r="G350" s="661" t="s">
        <v>1894</v>
      </c>
      <c r="H350" s="661" t="s">
        <v>548</v>
      </c>
      <c r="I350" s="661" t="s">
        <v>2198</v>
      </c>
      <c r="J350" s="661" t="s">
        <v>1896</v>
      </c>
      <c r="K350" s="661" t="s">
        <v>2199</v>
      </c>
      <c r="L350" s="662">
        <v>0</v>
      </c>
      <c r="M350" s="662">
        <v>0</v>
      </c>
      <c r="N350" s="661">
        <v>1</v>
      </c>
      <c r="O350" s="744">
        <v>0.5</v>
      </c>
      <c r="P350" s="662">
        <v>0</v>
      </c>
      <c r="Q350" s="677"/>
      <c r="R350" s="661">
        <v>1</v>
      </c>
      <c r="S350" s="677">
        <v>1</v>
      </c>
      <c r="T350" s="744">
        <v>0.5</v>
      </c>
      <c r="U350" s="700">
        <v>1</v>
      </c>
    </row>
    <row r="351" spans="1:21" ht="14.4" customHeight="1" x14ac:dyDescent="0.3">
      <c r="A351" s="660">
        <v>25</v>
      </c>
      <c r="B351" s="661" t="s">
        <v>1578</v>
      </c>
      <c r="C351" s="661" t="s">
        <v>1767</v>
      </c>
      <c r="D351" s="742" t="s">
        <v>2419</v>
      </c>
      <c r="E351" s="743" t="s">
        <v>1792</v>
      </c>
      <c r="F351" s="661" t="s">
        <v>1763</v>
      </c>
      <c r="G351" s="661" t="s">
        <v>1819</v>
      </c>
      <c r="H351" s="661" t="s">
        <v>548</v>
      </c>
      <c r="I351" s="661" t="s">
        <v>1331</v>
      </c>
      <c r="J351" s="661" t="s">
        <v>1332</v>
      </c>
      <c r="K351" s="661" t="s">
        <v>1820</v>
      </c>
      <c r="L351" s="662">
        <v>30.17</v>
      </c>
      <c r="M351" s="662">
        <v>150.85000000000002</v>
      </c>
      <c r="N351" s="661">
        <v>5</v>
      </c>
      <c r="O351" s="744">
        <v>2</v>
      </c>
      <c r="P351" s="662">
        <v>150.85000000000002</v>
      </c>
      <c r="Q351" s="677">
        <v>1</v>
      </c>
      <c r="R351" s="661">
        <v>5</v>
      </c>
      <c r="S351" s="677">
        <v>1</v>
      </c>
      <c r="T351" s="744">
        <v>2</v>
      </c>
      <c r="U351" s="700">
        <v>1</v>
      </c>
    </row>
    <row r="352" spans="1:21" ht="14.4" customHeight="1" x14ac:dyDescent="0.3">
      <c r="A352" s="660">
        <v>25</v>
      </c>
      <c r="B352" s="661" t="s">
        <v>1578</v>
      </c>
      <c r="C352" s="661" t="s">
        <v>1767</v>
      </c>
      <c r="D352" s="742" t="s">
        <v>2419</v>
      </c>
      <c r="E352" s="743" t="s">
        <v>1792</v>
      </c>
      <c r="F352" s="661" t="s">
        <v>1763</v>
      </c>
      <c r="G352" s="661" t="s">
        <v>1862</v>
      </c>
      <c r="H352" s="661" t="s">
        <v>548</v>
      </c>
      <c r="I352" s="661" t="s">
        <v>1901</v>
      </c>
      <c r="J352" s="661" t="s">
        <v>1864</v>
      </c>
      <c r="K352" s="661" t="s">
        <v>1902</v>
      </c>
      <c r="L352" s="662">
        <v>0</v>
      </c>
      <c r="M352" s="662">
        <v>0</v>
      </c>
      <c r="N352" s="661">
        <v>1</v>
      </c>
      <c r="O352" s="744">
        <v>0.5</v>
      </c>
      <c r="P352" s="662"/>
      <c r="Q352" s="677"/>
      <c r="R352" s="661"/>
      <c r="S352" s="677">
        <v>0</v>
      </c>
      <c r="T352" s="744"/>
      <c r="U352" s="700">
        <v>0</v>
      </c>
    </row>
    <row r="353" spans="1:21" ht="14.4" customHeight="1" x14ac:dyDescent="0.3">
      <c r="A353" s="660">
        <v>25</v>
      </c>
      <c r="B353" s="661" t="s">
        <v>1578</v>
      </c>
      <c r="C353" s="661" t="s">
        <v>1767</v>
      </c>
      <c r="D353" s="742" t="s">
        <v>2419</v>
      </c>
      <c r="E353" s="743" t="s">
        <v>1792</v>
      </c>
      <c r="F353" s="661" t="s">
        <v>1763</v>
      </c>
      <c r="G353" s="661" t="s">
        <v>1821</v>
      </c>
      <c r="H353" s="661" t="s">
        <v>1127</v>
      </c>
      <c r="I353" s="661" t="s">
        <v>1845</v>
      </c>
      <c r="J353" s="661" t="s">
        <v>1044</v>
      </c>
      <c r="K353" s="661" t="s">
        <v>1846</v>
      </c>
      <c r="L353" s="662">
        <v>24.22</v>
      </c>
      <c r="M353" s="662">
        <v>24.22</v>
      </c>
      <c r="N353" s="661">
        <v>1</v>
      </c>
      <c r="O353" s="744">
        <v>0.5</v>
      </c>
      <c r="P353" s="662"/>
      <c r="Q353" s="677">
        <v>0</v>
      </c>
      <c r="R353" s="661"/>
      <c r="S353" s="677">
        <v>0</v>
      </c>
      <c r="T353" s="744"/>
      <c r="U353" s="700">
        <v>0</v>
      </c>
    </row>
    <row r="354" spans="1:21" ht="14.4" customHeight="1" x14ac:dyDescent="0.3">
      <c r="A354" s="660">
        <v>25</v>
      </c>
      <c r="B354" s="661" t="s">
        <v>1578</v>
      </c>
      <c r="C354" s="661" t="s">
        <v>1767</v>
      </c>
      <c r="D354" s="742" t="s">
        <v>2419</v>
      </c>
      <c r="E354" s="743" t="s">
        <v>1792</v>
      </c>
      <c r="F354" s="661" t="s">
        <v>1763</v>
      </c>
      <c r="G354" s="661" t="s">
        <v>1821</v>
      </c>
      <c r="H354" s="661" t="s">
        <v>1127</v>
      </c>
      <c r="I354" s="661" t="s">
        <v>1133</v>
      </c>
      <c r="J354" s="661" t="s">
        <v>1044</v>
      </c>
      <c r="K354" s="661" t="s">
        <v>1729</v>
      </c>
      <c r="L354" s="662">
        <v>48.42</v>
      </c>
      <c r="M354" s="662">
        <v>48.42</v>
      </c>
      <c r="N354" s="661">
        <v>1</v>
      </c>
      <c r="O354" s="744">
        <v>1</v>
      </c>
      <c r="P354" s="662"/>
      <c r="Q354" s="677">
        <v>0</v>
      </c>
      <c r="R354" s="661"/>
      <c r="S354" s="677">
        <v>0</v>
      </c>
      <c r="T354" s="744"/>
      <c r="U354" s="700">
        <v>0</v>
      </c>
    </row>
    <row r="355" spans="1:21" ht="14.4" customHeight="1" x14ac:dyDescent="0.3">
      <c r="A355" s="660">
        <v>25</v>
      </c>
      <c r="B355" s="661" t="s">
        <v>1578</v>
      </c>
      <c r="C355" s="661" t="s">
        <v>1767</v>
      </c>
      <c r="D355" s="742" t="s">
        <v>2419</v>
      </c>
      <c r="E355" s="743" t="s">
        <v>1792</v>
      </c>
      <c r="F355" s="661" t="s">
        <v>1763</v>
      </c>
      <c r="G355" s="661" t="s">
        <v>1821</v>
      </c>
      <c r="H355" s="661" t="s">
        <v>1127</v>
      </c>
      <c r="I355" s="661" t="s">
        <v>1133</v>
      </c>
      <c r="J355" s="661" t="s">
        <v>1044</v>
      </c>
      <c r="K355" s="661" t="s">
        <v>1729</v>
      </c>
      <c r="L355" s="662">
        <v>36.54</v>
      </c>
      <c r="M355" s="662">
        <v>36.54</v>
      </c>
      <c r="N355" s="661">
        <v>1</v>
      </c>
      <c r="O355" s="744">
        <v>1</v>
      </c>
      <c r="P355" s="662"/>
      <c r="Q355" s="677">
        <v>0</v>
      </c>
      <c r="R355" s="661"/>
      <c r="S355" s="677">
        <v>0</v>
      </c>
      <c r="T355" s="744"/>
      <c r="U355" s="700">
        <v>0</v>
      </c>
    </row>
    <row r="356" spans="1:21" ht="14.4" customHeight="1" x14ac:dyDescent="0.3">
      <c r="A356" s="660">
        <v>25</v>
      </c>
      <c r="B356" s="661" t="s">
        <v>1578</v>
      </c>
      <c r="C356" s="661" t="s">
        <v>1767</v>
      </c>
      <c r="D356" s="742" t="s">
        <v>2419</v>
      </c>
      <c r="E356" s="743" t="s">
        <v>1792</v>
      </c>
      <c r="F356" s="661" t="s">
        <v>1763</v>
      </c>
      <c r="G356" s="661" t="s">
        <v>1866</v>
      </c>
      <c r="H356" s="661" t="s">
        <v>548</v>
      </c>
      <c r="I356" s="661" t="s">
        <v>2200</v>
      </c>
      <c r="J356" s="661" t="s">
        <v>2201</v>
      </c>
      <c r="K356" s="661" t="s">
        <v>680</v>
      </c>
      <c r="L356" s="662">
        <v>185.26</v>
      </c>
      <c r="M356" s="662">
        <v>185.26</v>
      </c>
      <c r="N356" s="661">
        <v>1</v>
      </c>
      <c r="O356" s="744">
        <v>1</v>
      </c>
      <c r="P356" s="662">
        <v>185.26</v>
      </c>
      <c r="Q356" s="677">
        <v>1</v>
      </c>
      <c r="R356" s="661">
        <v>1</v>
      </c>
      <c r="S356" s="677">
        <v>1</v>
      </c>
      <c r="T356" s="744">
        <v>1</v>
      </c>
      <c r="U356" s="700">
        <v>1</v>
      </c>
    </row>
    <row r="357" spans="1:21" ht="14.4" customHeight="1" x14ac:dyDescent="0.3">
      <c r="A357" s="660">
        <v>25</v>
      </c>
      <c r="B357" s="661" t="s">
        <v>1578</v>
      </c>
      <c r="C357" s="661" t="s">
        <v>1767</v>
      </c>
      <c r="D357" s="742" t="s">
        <v>2419</v>
      </c>
      <c r="E357" s="743" t="s">
        <v>1792</v>
      </c>
      <c r="F357" s="661" t="s">
        <v>1763</v>
      </c>
      <c r="G357" s="661" t="s">
        <v>1866</v>
      </c>
      <c r="H357" s="661" t="s">
        <v>548</v>
      </c>
      <c r="I357" s="661" t="s">
        <v>679</v>
      </c>
      <c r="J357" s="661" t="s">
        <v>676</v>
      </c>
      <c r="K357" s="661" t="s">
        <v>680</v>
      </c>
      <c r="L357" s="662">
        <v>301.2</v>
      </c>
      <c r="M357" s="662">
        <v>301.2</v>
      </c>
      <c r="N357" s="661">
        <v>1</v>
      </c>
      <c r="O357" s="744">
        <v>1</v>
      </c>
      <c r="P357" s="662">
        <v>301.2</v>
      </c>
      <c r="Q357" s="677">
        <v>1</v>
      </c>
      <c r="R357" s="661">
        <v>1</v>
      </c>
      <c r="S357" s="677">
        <v>1</v>
      </c>
      <c r="T357" s="744">
        <v>1</v>
      </c>
      <c r="U357" s="700">
        <v>1</v>
      </c>
    </row>
    <row r="358" spans="1:21" ht="14.4" customHeight="1" x14ac:dyDescent="0.3">
      <c r="A358" s="660">
        <v>25</v>
      </c>
      <c r="B358" s="661" t="s">
        <v>1578</v>
      </c>
      <c r="C358" s="661" t="s">
        <v>1767</v>
      </c>
      <c r="D358" s="742" t="s">
        <v>2419</v>
      </c>
      <c r="E358" s="743" t="s">
        <v>1792</v>
      </c>
      <c r="F358" s="661" t="s">
        <v>1763</v>
      </c>
      <c r="G358" s="661" t="s">
        <v>1866</v>
      </c>
      <c r="H358" s="661" t="s">
        <v>548</v>
      </c>
      <c r="I358" s="661" t="s">
        <v>679</v>
      </c>
      <c r="J358" s="661" t="s">
        <v>676</v>
      </c>
      <c r="K358" s="661" t="s">
        <v>680</v>
      </c>
      <c r="L358" s="662">
        <v>185.26</v>
      </c>
      <c r="M358" s="662">
        <v>185.26</v>
      </c>
      <c r="N358" s="661">
        <v>1</v>
      </c>
      <c r="O358" s="744">
        <v>0.5</v>
      </c>
      <c r="P358" s="662">
        <v>185.26</v>
      </c>
      <c r="Q358" s="677">
        <v>1</v>
      </c>
      <c r="R358" s="661">
        <v>1</v>
      </c>
      <c r="S358" s="677">
        <v>1</v>
      </c>
      <c r="T358" s="744">
        <v>0.5</v>
      </c>
      <c r="U358" s="700">
        <v>1</v>
      </c>
    </row>
    <row r="359" spans="1:21" ht="14.4" customHeight="1" x14ac:dyDescent="0.3">
      <c r="A359" s="660">
        <v>25</v>
      </c>
      <c r="B359" s="661" t="s">
        <v>1578</v>
      </c>
      <c r="C359" s="661" t="s">
        <v>1767</v>
      </c>
      <c r="D359" s="742" t="s">
        <v>2419</v>
      </c>
      <c r="E359" s="743" t="s">
        <v>1792</v>
      </c>
      <c r="F359" s="661" t="s">
        <v>1763</v>
      </c>
      <c r="G359" s="661" t="s">
        <v>2202</v>
      </c>
      <c r="H359" s="661" t="s">
        <v>548</v>
      </c>
      <c r="I359" s="661" t="s">
        <v>649</v>
      </c>
      <c r="J359" s="661" t="s">
        <v>2203</v>
      </c>
      <c r="K359" s="661" t="s">
        <v>1953</v>
      </c>
      <c r="L359" s="662">
        <v>0</v>
      </c>
      <c r="M359" s="662">
        <v>0</v>
      </c>
      <c r="N359" s="661">
        <v>1</v>
      </c>
      <c r="O359" s="744">
        <v>1</v>
      </c>
      <c r="P359" s="662">
        <v>0</v>
      </c>
      <c r="Q359" s="677"/>
      <c r="R359" s="661">
        <v>1</v>
      </c>
      <c r="S359" s="677">
        <v>1</v>
      </c>
      <c r="T359" s="744">
        <v>1</v>
      </c>
      <c r="U359" s="700">
        <v>1</v>
      </c>
    </row>
    <row r="360" spans="1:21" ht="14.4" customHeight="1" x14ac:dyDescent="0.3">
      <c r="A360" s="660">
        <v>25</v>
      </c>
      <c r="B360" s="661" t="s">
        <v>1578</v>
      </c>
      <c r="C360" s="661" t="s">
        <v>1767</v>
      </c>
      <c r="D360" s="742" t="s">
        <v>2419</v>
      </c>
      <c r="E360" s="743" t="s">
        <v>1792</v>
      </c>
      <c r="F360" s="661" t="s">
        <v>1763</v>
      </c>
      <c r="G360" s="661" t="s">
        <v>2043</v>
      </c>
      <c r="H360" s="661" t="s">
        <v>548</v>
      </c>
      <c r="I360" s="661" t="s">
        <v>2044</v>
      </c>
      <c r="J360" s="661" t="s">
        <v>1079</v>
      </c>
      <c r="K360" s="661" t="s">
        <v>2045</v>
      </c>
      <c r="L360" s="662">
        <v>54.23</v>
      </c>
      <c r="M360" s="662">
        <v>54.23</v>
      </c>
      <c r="N360" s="661">
        <v>1</v>
      </c>
      <c r="O360" s="744">
        <v>1</v>
      </c>
      <c r="P360" s="662">
        <v>54.23</v>
      </c>
      <c r="Q360" s="677">
        <v>1</v>
      </c>
      <c r="R360" s="661">
        <v>1</v>
      </c>
      <c r="S360" s="677">
        <v>1</v>
      </c>
      <c r="T360" s="744">
        <v>1</v>
      </c>
      <c r="U360" s="700">
        <v>1</v>
      </c>
    </row>
    <row r="361" spans="1:21" ht="14.4" customHeight="1" x14ac:dyDescent="0.3">
      <c r="A361" s="660">
        <v>25</v>
      </c>
      <c r="B361" s="661" t="s">
        <v>1578</v>
      </c>
      <c r="C361" s="661" t="s">
        <v>1767</v>
      </c>
      <c r="D361" s="742" t="s">
        <v>2419</v>
      </c>
      <c r="E361" s="743" t="s">
        <v>1792</v>
      </c>
      <c r="F361" s="661" t="s">
        <v>1763</v>
      </c>
      <c r="G361" s="661" t="s">
        <v>2204</v>
      </c>
      <c r="H361" s="661" t="s">
        <v>548</v>
      </c>
      <c r="I361" s="661" t="s">
        <v>2205</v>
      </c>
      <c r="J361" s="661" t="s">
        <v>2206</v>
      </c>
      <c r="K361" s="661" t="s">
        <v>2207</v>
      </c>
      <c r="L361" s="662">
        <v>0</v>
      </c>
      <c r="M361" s="662">
        <v>0</v>
      </c>
      <c r="N361" s="661">
        <v>1</v>
      </c>
      <c r="O361" s="744">
        <v>1</v>
      </c>
      <c r="P361" s="662"/>
      <c r="Q361" s="677"/>
      <c r="R361" s="661"/>
      <c r="S361" s="677">
        <v>0</v>
      </c>
      <c r="T361" s="744"/>
      <c r="U361" s="700">
        <v>0</v>
      </c>
    </row>
    <row r="362" spans="1:21" ht="14.4" customHeight="1" x14ac:dyDescent="0.3">
      <c r="A362" s="660">
        <v>25</v>
      </c>
      <c r="B362" s="661" t="s">
        <v>1578</v>
      </c>
      <c r="C362" s="661" t="s">
        <v>1767</v>
      </c>
      <c r="D362" s="742" t="s">
        <v>2419</v>
      </c>
      <c r="E362" s="743" t="s">
        <v>1792</v>
      </c>
      <c r="F362" s="661" t="s">
        <v>1763</v>
      </c>
      <c r="G362" s="661" t="s">
        <v>2204</v>
      </c>
      <c r="H362" s="661" t="s">
        <v>548</v>
      </c>
      <c r="I362" s="661" t="s">
        <v>2208</v>
      </c>
      <c r="J362" s="661" t="s">
        <v>2206</v>
      </c>
      <c r="K362" s="661" t="s">
        <v>2209</v>
      </c>
      <c r="L362" s="662">
        <v>83.79</v>
      </c>
      <c r="M362" s="662">
        <v>167.58</v>
      </c>
      <c r="N362" s="661">
        <v>2</v>
      </c>
      <c r="O362" s="744">
        <v>1</v>
      </c>
      <c r="P362" s="662">
        <v>167.58</v>
      </c>
      <c r="Q362" s="677">
        <v>1</v>
      </c>
      <c r="R362" s="661">
        <v>2</v>
      </c>
      <c r="S362" s="677">
        <v>1</v>
      </c>
      <c r="T362" s="744">
        <v>1</v>
      </c>
      <c r="U362" s="700">
        <v>1</v>
      </c>
    </row>
    <row r="363" spans="1:21" ht="14.4" customHeight="1" x14ac:dyDescent="0.3">
      <c r="A363" s="660">
        <v>25</v>
      </c>
      <c r="B363" s="661" t="s">
        <v>1578</v>
      </c>
      <c r="C363" s="661" t="s">
        <v>1767</v>
      </c>
      <c r="D363" s="742" t="s">
        <v>2419</v>
      </c>
      <c r="E363" s="743" t="s">
        <v>1792</v>
      </c>
      <c r="F363" s="661" t="s">
        <v>1763</v>
      </c>
      <c r="G363" s="661" t="s">
        <v>2210</v>
      </c>
      <c r="H363" s="661" t="s">
        <v>1127</v>
      </c>
      <c r="I363" s="661" t="s">
        <v>2211</v>
      </c>
      <c r="J363" s="661" t="s">
        <v>2212</v>
      </c>
      <c r="K363" s="661" t="s">
        <v>2213</v>
      </c>
      <c r="L363" s="662">
        <v>31.32</v>
      </c>
      <c r="M363" s="662">
        <v>62.64</v>
      </c>
      <c r="N363" s="661">
        <v>2</v>
      </c>
      <c r="O363" s="744">
        <v>1</v>
      </c>
      <c r="P363" s="662">
        <v>62.64</v>
      </c>
      <c r="Q363" s="677">
        <v>1</v>
      </c>
      <c r="R363" s="661">
        <v>2</v>
      </c>
      <c r="S363" s="677">
        <v>1</v>
      </c>
      <c r="T363" s="744">
        <v>1</v>
      </c>
      <c r="U363" s="700">
        <v>1</v>
      </c>
    </row>
    <row r="364" spans="1:21" ht="14.4" customHeight="1" x14ac:dyDescent="0.3">
      <c r="A364" s="660">
        <v>25</v>
      </c>
      <c r="B364" s="661" t="s">
        <v>1578</v>
      </c>
      <c r="C364" s="661" t="s">
        <v>1767</v>
      </c>
      <c r="D364" s="742" t="s">
        <v>2419</v>
      </c>
      <c r="E364" s="743" t="s">
        <v>1793</v>
      </c>
      <c r="F364" s="661" t="s">
        <v>1763</v>
      </c>
      <c r="G364" s="661" t="s">
        <v>2214</v>
      </c>
      <c r="H364" s="661" t="s">
        <v>548</v>
      </c>
      <c r="I364" s="661" t="s">
        <v>2215</v>
      </c>
      <c r="J364" s="661" t="s">
        <v>2216</v>
      </c>
      <c r="K364" s="661" t="s">
        <v>2217</v>
      </c>
      <c r="L364" s="662">
        <v>9.4</v>
      </c>
      <c r="M364" s="662">
        <v>9.4</v>
      </c>
      <c r="N364" s="661">
        <v>1</v>
      </c>
      <c r="O364" s="744">
        <v>1</v>
      </c>
      <c r="P364" s="662">
        <v>9.4</v>
      </c>
      <c r="Q364" s="677">
        <v>1</v>
      </c>
      <c r="R364" s="661">
        <v>1</v>
      </c>
      <c r="S364" s="677">
        <v>1</v>
      </c>
      <c r="T364" s="744">
        <v>1</v>
      </c>
      <c r="U364" s="700">
        <v>1</v>
      </c>
    </row>
    <row r="365" spans="1:21" ht="14.4" customHeight="1" x14ac:dyDescent="0.3">
      <c r="A365" s="660">
        <v>25</v>
      </c>
      <c r="B365" s="661" t="s">
        <v>1578</v>
      </c>
      <c r="C365" s="661" t="s">
        <v>1767</v>
      </c>
      <c r="D365" s="742" t="s">
        <v>2419</v>
      </c>
      <c r="E365" s="743" t="s">
        <v>1793</v>
      </c>
      <c r="F365" s="661" t="s">
        <v>1763</v>
      </c>
      <c r="G365" s="661" t="s">
        <v>2214</v>
      </c>
      <c r="H365" s="661" t="s">
        <v>548</v>
      </c>
      <c r="I365" s="661" t="s">
        <v>2218</v>
      </c>
      <c r="J365" s="661" t="s">
        <v>2219</v>
      </c>
      <c r="K365" s="661" t="s">
        <v>1739</v>
      </c>
      <c r="L365" s="662">
        <v>5.14</v>
      </c>
      <c r="M365" s="662">
        <v>5.14</v>
      </c>
      <c r="N365" s="661">
        <v>1</v>
      </c>
      <c r="O365" s="744">
        <v>1</v>
      </c>
      <c r="P365" s="662">
        <v>5.14</v>
      </c>
      <c r="Q365" s="677">
        <v>1</v>
      </c>
      <c r="R365" s="661">
        <v>1</v>
      </c>
      <c r="S365" s="677">
        <v>1</v>
      </c>
      <c r="T365" s="744">
        <v>1</v>
      </c>
      <c r="U365" s="700">
        <v>1</v>
      </c>
    </row>
    <row r="366" spans="1:21" ht="14.4" customHeight="1" x14ac:dyDescent="0.3">
      <c r="A366" s="660">
        <v>25</v>
      </c>
      <c r="B366" s="661" t="s">
        <v>1578</v>
      </c>
      <c r="C366" s="661" t="s">
        <v>1767</v>
      </c>
      <c r="D366" s="742" t="s">
        <v>2419</v>
      </c>
      <c r="E366" s="743" t="s">
        <v>1793</v>
      </c>
      <c r="F366" s="661" t="s">
        <v>1763</v>
      </c>
      <c r="G366" s="661" t="s">
        <v>1810</v>
      </c>
      <c r="H366" s="661" t="s">
        <v>548</v>
      </c>
      <c r="I366" s="661" t="s">
        <v>1849</v>
      </c>
      <c r="J366" s="661" t="s">
        <v>1284</v>
      </c>
      <c r="K366" s="661" t="s">
        <v>845</v>
      </c>
      <c r="L366" s="662">
        <v>0</v>
      </c>
      <c r="M366" s="662">
        <v>0</v>
      </c>
      <c r="N366" s="661">
        <v>1</v>
      </c>
      <c r="O366" s="744">
        <v>1</v>
      </c>
      <c r="P366" s="662">
        <v>0</v>
      </c>
      <c r="Q366" s="677"/>
      <c r="R366" s="661">
        <v>1</v>
      </c>
      <c r="S366" s="677">
        <v>1</v>
      </c>
      <c r="T366" s="744">
        <v>1</v>
      </c>
      <c r="U366" s="700">
        <v>1</v>
      </c>
    </row>
    <row r="367" spans="1:21" ht="14.4" customHeight="1" x14ac:dyDescent="0.3">
      <c r="A367" s="660">
        <v>25</v>
      </c>
      <c r="B367" s="661" t="s">
        <v>1578</v>
      </c>
      <c r="C367" s="661" t="s">
        <v>1767</v>
      </c>
      <c r="D367" s="742" t="s">
        <v>2419</v>
      </c>
      <c r="E367" s="743" t="s">
        <v>1793</v>
      </c>
      <c r="F367" s="661" t="s">
        <v>1763</v>
      </c>
      <c r="G367" s="661" t="s">
        <v>1810</v>
      </c>
      <c r="H367" s="661" t="s">
        <v>1127</v>
      </c>
      <c r="I367" s="661" t="s">
        <v>1389</v>
      </c>
      <c r="J367" s="661" t="s">
        <v>1284</v>
      </c>
      <c r="K367" s="661" t="s">
        <v>1691</v>
      </c>
      <c r="L367" s="662">
        <v>150.04</v>
      </c>
      <c r="M367" s="662">
        <v>450.12</v>
      </c>
      <c r="N367" s="661">
        <v>3</v>
      </c>
      <c r="O367" s="744">
        <v>3</v>
      </c>
      <c r="P367" s="662">
        <v>450.12</v>
      </c>
      <c r="Q367" s="677">
        <v>1</v>
      </c>
      <c r="R367" s="661">
        <v>3</v>
      </c>
      <c r="S367" s="677">
        <v>1</v>
      </c>
      <c r="T367" s="744">
        <v>3</v>
      </c>
      <c r="U367" s="700">
        <v>1</v>
      </c>
    </row>
    <row r="368" spans="1:21" ht="14.4" customHeight="1" x14ac:dyDescent="0.3">
      <c r="A368" s="660">
        <v>25</v>
      </c>
      <c r="B368" s="661" t="s">
        <v>1578</v>
      </c>
      <c r="C368" s="661" t="s">
        <v>1767</v>
      </c>
      <c r="D368" s="742" t="s">
        <v>2419</v>
      </c>
      <c r="E368" s="743" t="s">
        <v>1793</v>
      </c>
      <c r="F368" s="661" t="s">
        <v>1763</v>
      </c>
      <c r="G368" s="661" t="s">
        <v>1810</v>
      </c>
      <c r="H368" s="661" t="s">
        <v>1127</v>
      </c>
      <c r="I368" s="661" t="s">
        <v>1389</v>
      </c>
      <c r="J368" s="661" t="s">
        <v>1284</v>
      </c>
      <c r="K368" s="661" t="s">
        <v>1691</v>
      </c>
      <c r="L368" s="662">
        <v>154.36000000000001</v>
      </c>
      <c r="M368" s="662">
        <v>1543.6000000000001</v>
      </c>
      <c r="N368" s="661">
        <v>10</v>
      </c>
      <c r="O368" s="744">
        <v>8.5</v>
      </c>
      <c r="P368" s="662">
        <v>617.44000000000005</v>
      </c>
      <c r="Q368" s="677">
        <v>0.4</v>
      </c>
      <c r="R368" s="661">
        <v>4</v>
      </c>
      <c r="S368" s="677">
        <v>0.4</v>
      </c>
      <c r="T368" s="744">
        <v>3.5</v>
      </c>
      <c r="U368" s="700">
        <v>0.41176470588235292</v>
      </c>
    </row>
    <row r="369" spans="1:21" ht="14.4" customHeight="1" x14ac:dyDescent="0.3">
      <c r="A369" s="660">
        <v>25</v>
      </c>
      <c r="B369" s="661" t="s">
        <v>1578</v>
      </c>
      <c r="C369" s="661" t="s">
        <v>1767</v>
      </c>
      <c r="D369" s="742" t="s">
        <v>2419</v>
      </c>
      <c r="E369" s="743" t="s">
        <v>1793</v>
      </c>
      <c r="F369" s="661" t="s">
        <v>1763</v>
      </c>
      <c r="G369" s="661" t="s">
        <v>1810</v>
      </c>
      <c r="H369" s="661" t="s">
        <v>548</v>
      </c>
      <c r="I369" s="661" t="s">
        <v>1811</v>
      </c>
      <c r="J369" s="661" t="s">
        <v>1284</v>
      </c>
      <c r="K369" s="661" t="s">
        <v>1691</v>
      </c>
      <c r="L369" s="662">
        <v>154.36000000000001</v>
      </c>
      <c r="M369" s="662">
        <v>463.08000000000004</v>
      </c>
      <c r="N369" s="661">
        <v>3</v>
      </c>
      <c r="O369" s="744">
        <v>3</v>
      </c>
      <c r="P369" s="662">
        <v>308.72000000000003</v>
      </c>
      <c r="Q369" s="677">
        <v>0.66666666666666663</v>
      </c>
      <c r="R369" s="661">
        <v>2</v>
      </c>
      <c r="S369" s="677">
        <v>0.66666666666666663</v>
      </c>
      <c r="T369" s="744">
        <v>2</v>
      </c>
      <c r="U369" s="700">
        <v>0.66666666666666663</v>
      </c>
    </row>
    <row r="370" spans="1:21" ht="14.4" customHeight="1" x14ac:dyDescent="0.3">
      <c r="A370" s="660">
        <v>25</v>
      </c>
      <c r="B370" s="661" t="s">
        <v>1578</v>
      </c>
      <c r="C370" s="661" t="s">
        <v>1767</v>
      </c>
      <c r="D370" s="742" t="s">
        <v>2419</v>
      </c>
      <c r="E370" s="743" t="s">
        <v>1793</v>
      </c>
      <c r="F370" s="661" t="s">
        <v>1763</v>
      </c>
      <c r="G370" s="661" t="s">
        <v>2086</v>
      </c>
      <c r="H370" s="661" t="s">
        <v>548</v>
      </c>
      <c r="I370" s="661" t="s">
        <v>2220</v>
      </c>
      <c r="J370" s="661" t="s">
        <v>2221</v>
      </c>
      <c r="K370" s="661" t="s">
        <v>2089</v>
      </c>
      <c r="L370" s="662">
        <v>212.59</v>
      </c>
      <c r="M370" s="662">
        <v>425.18</v>
      </c>
      <c r="N370" s="661">
        <v>2</v>
      </c>
      <c r="O370" s="744">
        <v>0.5</v>
      </c>
      <c r="P370" s="662"/>
      <c r="Q370" s="677">
        <v>0</v>
      </c>
      <c r="R370" s="661"/>
      <c r="S370" s="677">
        <v>0</v>
      </c>
      <c r="T370" s="744"/>
      <c r="U370" s="700">
        <v>0</v>
      </c>
    </row>
    <row r="371" spans="1:21" ht="14.4" customHeight="1" x14ac:dyDescent="0.3">
      <c r="A371" s="660">
        <v>25</v>
      </c>
      <c r="B371" s="661" t="s">
        <v>1578</v>
      </c>
      <c r="C371" s="661" t="s">
        <v>1767</v>
      </c>
      <c r="D371" s="742" t="s">
        <v>2419</v>
      </c>
      <c r="E371" s="743" t="s">
        <v>1793</v>
      </c>
      <c r="F371" s="661" t="s">
        <v>1763</v>
      </c>
      <c r="G371" s="661" t="s">
        <v>1856</v>
      </c>
      <c r="H371" s="661" t="s">
        <v>548</v>
      </c>
      <c r="I371" s="661" t="s">
        <v>1361</v>
      </c>
      <c r="J371" s="661" t="s">
        <v>1362</v>
      </c>
      <c r="K371" s="661" t="s">
        <v>2136</v>
      </c>
      <c r="L371" s="662">
        <v>64.12</v>
      </c>
      <c r="M371" s="662">
        <v>64.12</v>
      </c>
      <c r="N371" s="661">
        <v>1</v>
      </c>
      <c r="O371" s="744">
        <v>1</v>
      </c>
      <c r="P371" s="662">
        <v>64.12</v>
      </c>
      <c r="Q371" s="677">
        <v>1</v>
      </c>
      <c r="R371" s="661">
        <v>1</v>
      </c>
      <c r="S371" s="677">
        <v>1</v>
      </c>
      <c r="T371" s="744">
        <v>1</v>
      </c>
      <c r="U371" s="700">
        <v>1</v>
      </c>
    </row>
    <row r="372" spans="1:21" ht="14.4" customHeight="1" x14ac:dyDescent="0.3">
      <c r="A372" s="660">
        <v>25</v>
      </c>
      <c r="B372" s="661" t="s">
        <v>1578</v>
      </c>
      <c r="C372" s="661" t="s">
        <v>1767</v>
      </c>
      <c r="D372" s="742" t="s">
        <v>2419</v>
      </c>
      <c r="E372" s="743" t="s">
        <v>1793</v>
      </c>
      <c r="F372" s="661" t="s">
        <v>1763</v>
      </c>
      <c r="G372" s="661" t="s">
        <v>2222</v>
      </c>
      <c r="H372" s="661" t="s">
        <v>548</v>
      </c>
      <c r="I372" s="661" t="s">
        <v>2223</v>
      </c>
      <c r="J372" s="661" t="s">
        <v>2224</v>
      </c>
      <c r="K372" s="661" t="s">
        <v>2225</v>
      </c>
      <c r="L372" s="662">
        <v>43.76</v>
      </c>
      <c r="M372" s="662">
        <v>43.76</v>
      </c>
      <c r="N372" s="661">
        <v>1</v>
      </c>
      <c r="O372" s="744">
        <v>0.5</v>
      </c>
      <c r="P372" s="662"/>
      <c r="Q372" s="677">
        <v>0</v>
      </c>
      <c r="R372" s="661"/>
      <c r="S372" s="677">
        <v>0</v>
      </c>
      <c r="T372" s="744"/>
      <c r="U372" s="700">
        <v>0</v>
      </c>
    </row>
    <row r="373" spans="1:21" ht="14.4" customHeight="1" x14ac:dyDescent="0.3">
      <c r="A373" s="660">
        <v>25</v>
      </c>
      <c r="B373" s="661" t="s">
        <v>1578</v>
      </c>
      <c r="C373" s="661" t="s">
        <v>1767</v>
      </c>
      <c r="D373" s="742" t="s">
        <v>2419</v>
      </c>
      <c r="E373" s="743" t="s">
        <v>1793</v>
      </c>
      <c r="F373" s="661" t="s">
        <v>1763</v>
      </c>
      <c r="G373" s="661" t="s">
        <v>1927</v>
      </c>
      <c r="H373" s="661" t="s">
        <v>548</v>
      </c>
      <c r="I373" s="661" t="s">
        <v>2226</v>
      </c>
      <c r="J373" s="661" t="s">
        <v>2138</v>
      </c>
      <c r="K373" s="661" t="s">
        <v>2227</v>
      </c>
      <c r="L373" s="662">
        <v>334.1</v>
      </c>
      <c r="M373" s="662">
        <v>334.1</v>
      </c>
      <c r="N373" s="661">
        <v>1</v>
      </c>
      <c r="O373" s="744">
        <v>0.5</v>
      </c>
      <c r="P373" s="662"/>
      <c r="Q373" s="677">
        <v>0</v>
      </c>
      <c r="R373" s="661"/>
      <c r="S373" s="677">
        <v>0</v>
      </c>
      <c r="T373" s="744"/>
      <c r="U373" s="700">
        <v>0</v>
      </c>
    </row>
    <row r="374" spans="1:21" ht="14.4" customHeight="1" x14ac:dyDescent="0.3">
      <c r="A374" s="660">
        <v>25</v>
      </c>
      <c r="B374" s="661" t="s">
        <v>1578</v>
      </c>
      <c r="C374" s="661" t="s">
        <v>1767</v>
      </c>
      <c r="D374" s="742" t="s">
        <v>2419</v>
      </c>
      <c r="E374" s="743" t="s">
        <v>1793</v>
      </c>
      <c r="F374" s="661" t="s">
        <v>1763</v>
      </c>
      <c r="G374" s="661" t="s">
        <v>2058</v>
      </c>
      <c r="H374" s="661" t="s">
        <v>548</v>
      </c>
      <c r="I374" s="661" t="s">
        <v>630</v>
      </c>
      <c r="J374" s="661" t="s">
        <v>2059</v>
      </c>
      <c r="K374" s="661" t="s">
        <v>2060</v>
      </c>
      <c r="L374" s="662">
        <v>18.11</v>
      </c>
      <c r="M374" s="662">
        <v>36.22</v>
      </c>
      <c r="N374" s="661">
        <v>2</v>
      </c>
      <c r="O374" s="744">
        <v>0.5</v>
      </c>
      <c r="P374" s="662"/>
      <c r="Q374" s="677">
        <v>0</v>
      </c>
      <c r="R374" s="661"/>
      <c r="S374" s="677">
        <v>0</v>
      </c>
      <c r="T374" s="744"/>
      <c r="U374" s="700">
        <v>0</v>
      </c>
    </row>
    <row r="375" spans="1:21" ht="14.4" customHeight="1" x14ac:dyDescent="0.3">
      <c r="A375" s="660">
        <v>25</v>
      </c>
      <c r="B375" s="661" t="s">
        <v>1578</v>
      </c>
      <c r="C375" s="661" t="s">
        <v>1767</v>
      </c>
      <c r="D375" s="742" t="s">
        <v>2419</v>
      </c>
      <c r="E375" s="743" t="s">
        <v>1793</v>
      </c>
      <c r="F375" s="661" t="s">
        <v>1763</v>
      </c>
      <c r="G375" s="661" t="s">
        <v>1935</v>
      </c>
      <c r="H375" s="661" t="s">
        <v>548</v>
      </c>
      <c r="I375" s="661" t="s">
        <v>2228</v>
      </c>
      <c r="J375" s="661" t="s">
        <v>2229</v>
      </c>
      <c r="K375" s="661" t="s">
        <v>2230</v>
      </c>
      <c r="L375" s="662">
        <v>0</v>
      </c>
      <c r="M375" s="662">
        <v>0</v>
      </c>
      <c r="N375" s="661">
        <v>2</v>
      </c>
      <c r="O375" s="744">
        <v>1</v>
      </c>
      <c r="P375" s="662"/>
      <c r="Q375" s="677"/>
      <c r="R375" s="661"/>
      <c r="S375" s="677">
        <v>0</v>
      </c>
      <c r="T375" s="744"/>
      <c r="U375" s="700">
        <v>0</v>
      </c>
    </row>
    <row r="376" spans="1:21" ht="14.4" customHeight="1" x14ac:dyDescent="0.3">
      <c r="A376" s="660">
        <v>25</v>
      </c>
      <c r="B376" s="661" t="s">
        <v>1578</v>
      </c>
      <c r="C376" s="661" t="s">
        <v>1767</v>
      </c>
      <c r="D376" s="742" t="s">
        <v>2419</v>
      </c>
      <c r="E376" s="743" t="s">
        <v>1793</v>
      </c>
      <c r="F376" s="661" t="s">
        <v>1763</v>
      </c>
      <c r="G376" s="661" t="s">
        <v>1837</v>
      </c>
      <c r="H376" s="661" t="s">
        <v>548</v>
      </c>
      <c r="I376" s="661" t="s">
        <v>2231</v>
      </c>
      <c r="J376" s="661" t="s">
        <v>2232</v>
      </c>
      <c r="K376" s="661" t="s">
        <v>2233</v>
      </c>
      <c r="L376" s="662">
        <v>519.42999999999995</v>
      </c>
      <c r="M376" s="662">
        <v>519.42999999999995</v>
      </c>
      <c r="N376" s="661">
        <v>1</v>
      </c>
      <c r="O376" s="744">
        <v>0.5</v>
      </c>
      <c r="P376" s="662"/>
      <c r="Q376" s="677">
        <v>0</v>
      </c>
      <c r="R376" s="661"/>
      <c r="S376" s="677">
        <v>0</v>
      </c>
      <c r="T376" s="744"/>
      <c r="U376" s="700">
        <v>0</v>
      </c>
    </row>
    <row r="377" spans="1:21" ht="14.4" customHeight="1" x14ac:dyDescent="0.3">
      <c r="A377" s="660">
        <v>25</v>
      </c>
      <c r="B377" s="661" t="s">
        <v>1578</v>
      </c>
      <c r="C377" s="661" t="s">
        <v>1767</v>
      </c>
      <c r="D377" s="742" t="s">
        <v>2419</v>
      </c>
      <c r="E377" s="743" t="s">
        <v>1793</v>
      </c>
      <c r="F377" s="661" t="s">
        <v>1763</v>
      </c>
      <c r="G377" s="661" t="s">
        <v>1837</v>
      </c>
      <c r="H377" s="661" t="s">
        <v>548</v>
      </c>
      <c r="I377" s="661" t="s">
        <v>1442</v>
      </c>
      <c r="J377" s="661" t="s">
        <v>1443</v>
      </c>
      <c r="K377" s="661" t="s">
        <v>2139</v>
      </c>
      <c r="L377" s="662">
        <v>2991.23</v>
      </c>
      <c r="M377" s="662">
        <v>5982.46</v>
      </c>
      <c r="N377" s="661">
        <v>2</v>
      </c>
      <c r="O377" s="744">
        <v>2</v>
      </c>
      <c r="P377" s="662">
        <v>2991.23</v>
      </c>
      <c r="Q377" s="677">
        <v>0.5</v>
      </c>
      <c r="R377" s="661">
        <v>1</v>
      </c>
      <c r="S377" s="677">
        <v>0.5</v>
      </c>
      <c r="T377" s="744">
        <v>1</v>
      </c>
      <c r="U377" s="700">
        <v>0.5</v>
      </c>
    </row>
    <row r="378" spans="1:21" ht="14.4" customHeight="1" x14ac:dyDescent="0.3">
      <c r="A378" s="660">
        <v>25</v>
      </c>
      <c r="B378" s="661" t="s">
        <v>1578</v>
      </c>
      <c r="C378" s="661" t="s">
        <v>1767</v>
      </c>
      <c r="D378" s="742" t="s">
        <v>2419</v>
      </c>
      <c r="E378" s="743" t="s">
        <v>1793</v>
      </c>
      <c r="F378" s="661" t="s">
        <v>1763</v>
      </c>
      <c r="G378" s="661" t="s">
        <v>1837</v>
      </c>
      <c r="H378" s="661" t="s">
        <v>548</v>
      </c>
      <c r="I378" s="661" t="s">
        <v>1838</v>
      </c>
      <c r="J378" s="661" t="s">
        <v>1443</v>
      </c>
      <c r="K378" s="661" t="s">
        <v>1839</v>
      </c>
      <c r="L378" s="662">
        <v>748.21</v>
      </c>
      <c r="M378" s="662">
        <v>1496.42</v>
      </c>
      <c r="N378" s="661">
        <v>2</v>
      </c>
      <c r="O378" s="744">
        <v>2</v>
      </c>
      <c r="P378" s="662">
        <v>1496.42</v>
      </c>
      <c r="Q378" s="677">
        <v>1</v>
      </c>
      <c r="R378" s="661">
        <v>2</v>
      </c>
      <c r="S378" s="677">
        <v>1</v>
      </c>
      <c r="T378" s="744">
        <v>2</v>
      </c>
      <c r="U378" s="700">
        <v>1</v>
      </c>
    </row>
    <row r="379" spans="1:21" ht="14.4" customHeight="1" x14ac:dyDescent="0.3">
      <c r="A379" s="660">
        <v>25</v>
      </c>
      <c r="B379" s="661" t="s">
        <v>1578</v>
      </c>
      <c r="C379" s="661" t="s">
        <v>1767</v>
      </c>
      <c r="D379" s="742" t="s">
        <v>2419</v>
      </c>
      <c r="E379" s="743" t="s">
        <v>1793</v>
      </c>
      <c r="F379" s="661" t="s">
        <v>1763</v>
      </c>
      <c r="G379" s="661" t="s">
        <v>1850</v>
      </c>
      <c r="H379" s="661" t="s">
        <v>1127</v>
      </c>
      <c r="I379" s="661" t="s">
        <v>1257</v>
      </c>
      <c r="J379" s="661" t="s">
        <v>1258</v>
      </c>
      <c r="K379" s="661" t="s">
        <v>1259</v>
      </c>
      <c r="L379" s="662">
        <v>478.07</v>
      </c>
      <c r="M379" s="662">
        <v>478.07</v>
      </c>
      <c r="N379" s="661">
        <v>1</v>
      </c>
      <c r="O379" s="744">
        <v>1</v>
      </c>
      <c r="P379" s="662"/>
      <c r="Q379" s="677">
        <v>0</v>
      </c>
      <c r="R379" s="661"/>
      <c r="S379" s="677">
        <v>0</v>
      </c>
      <c r="T379" s="744"/>
      <c r="U379" s="700">
        <v>0</v>
      </c>
    </row>
    <row r="380" spans="1:21" ht="14.4" customHeight="1" x14ac:dyDescent="0.3">
      <c r="A380" s="660">
        <v>25</v>
      </c>
      <c r="B380" s="661" t="s">
        <v>1578</v>
      </c>
      <c r="C380" s="661" t="s">
        <v>1767</v>
      </c>
      <c r="D380" s="742" t="s">
        <v>2419</v>
      </c>
      <c r="E380" s="743" t="s">
        <v>1793</v>
      </c>
      <c r="F380" s="661" t="s">
        <v>1763</v>
      </c>
      <c r="G380" s="661" t="s">
        <v>2234</v>
      </c>
      <c r="H380" s="661" t="s">
        <v>548</v>
      </c>
      <c r="I380" s="661" t="s">
        <v>2235</v>
      </c>
      <c r="J380" s="661" t="s">
        <v>2236</v>
      </c>
      <c r="K380" s="661" t="s">
        <v>2237</v>
      </c>
      <c r="L380" s="662">
        <v>0</v>
      </c>
      <c r="M380" s="662">
        <v>0</v>
      </c>
      <c r="N380" s="661">
        <v>1</v>
      </c>
      <c r="O380" s="744">
        <v>1</v>
      </c>
      <c r="P380" s="662">
        <v>0</v>
      </c>
      <c r="Q380" s="677"/>
      <c r="R380" s="661">
        <v>1</v>
      </c>
      <c r="S380" s="677">
        <v>1</v>
      </c>
      <c r="T380" s="744">
        <v>1</v>
      </c>
      <c r="U380" s="700">
        <v>1</v>
      </c>
    </row>
    <row r="381" spans="1:21" ht="14.4" customHeight="1" x14ac:dyDescent="0.3">
      <c r="A381" s="660">
        <v>25</v>
      </c>
      <c r="B381" s="661" t="s">
        <v>1578</v>
      </c>
      <c r="C381" s="661" t="s">
        <v>1767</v>
      </c>
      <c r="D381" s="742" t="s">
        <v>2419</v>
      </c>
      <c r="E381" s="743" t="s">
        <v>1793</v>
      </c>
      <c r="F381" s="661" t="s">
        <v>1763</v>
      </c>
      <c r="G381" s="661" t="s">
        <v>1860</v>
      </c>
      <c r="H381" s="661" t="s">
        <v>548</v>
      </c>
      <c r="I381" s="661" t="s">
        <v>1324</v>
      </c>
      <c r="J381" s="661" t="s">
        <v>1325</v>
      </c>
      <c r="K381" s="661" t="s">
        <v>1861</v>
      </c>
      <c r="L381" s="662">
        <v>48.09</v>
      </c>
      <c r="M381" s="662">
        <v>96.18</v>
      </c>
      <c r="N381" s="661">
        <v>2</v>
      </c>
      <c r="O381" s="744">
        <v>1.5</v>
      </c>
      <c r="P381" s="662"/>
      <c r="Q381" s="677">
        <v>0</v>
      </c>
      <c r="R381" s="661"/>
      <c r="S381" s="677">
        <v>0</v>
      </c>
      <c r="T381" s="744"/>
      <c r="U381" s="700">
        <v>0</v>
      </c>
    </row>
    <row r="382" spans="1:21" ht="14.4" customHeight="1" x14ac:dyDescent="0.3">
      <c r="A382" s="660">
        <v>25</v>
      </c>
      <c r="B382" s="661" t="s">
        <v>1578</v>
      </c>
      <c r="C382" s="661" t="s">
        <v>1767</v>
      </c>
      <c r="D382" s="742" t="s">
        <v>2419</v>
      </c>
      <c r="E382" s="743" t="s">
        <v>1793</v>
      </c>
      <c r="F382" s="661" t="s">
        <v>1763</v>
      </c>
      <c r="G382" s="661" t="s">
        <v>1814</v>
      </c>
      <c r="H382" s="661" t="s">
        <v>548</v>
      </c>
      <c r="I382" s="661" t="s">
        <v>1354</v>
      </c>
      <c r="J382" s="661" t="s">
        <v>1355</v>
      </c>
      <c r="K382" s="661" t="s">
        <v>1356</v>
      </c>
      <c r="L382" s="662">
        <v>147.31</v>
      </c>
      <c r="M382" s="662">
        <v>1325.79</v>
      </c>
      <c r="N382" s="661">
        <v>9</v>
      </c>
      <c r="O382" s="744">
        <v>7.5</v>
      </c>
      <c r="P382" s="662">
        <v>736.55</v>
      </c>
      <c r="Q382" s="677">
        <v>0.55555555555555558</v>
      </c>
      <c r="R382" s="661">
        <v>5</v>
      </c>
      <c r="S382" s="677">
        <v>0.55555555555555558</v>
      </c>
      <c r="T382" s="744">
        <v>5</v>
      </c>
      <c r="U382" s="700">
        <v>0.66666666666666663</v>
      </c>
    </row>
    <row r="383" spans="1:21" ht="14.4" customHeight="1" x14ac:dyDescent="0.3">
      <c r="A383" s="660">
        <v>25</v>
      </c>
      <c r="B383" s="661" t="s">
        <v>1578</v>
      </c>
      <c r="C383" s="661" t="s">
        <v>1767</v>
      </c>
      <c r="D383" s="742" t="s">
        <v>2419</v>
      </c>
      <c r="E383" s="743" t="s">
        <v>1793</v>
      </c>
      <c r="F383" s="661" t="s">
        <v>1763</v>
      </c>
      <c r="G383" s="661" t="s">
        <v>1814</v>
      </c>
      <c r="H383" s="661" t="s">
        <v>548</v>
      </c>
      <c r="I383" s="661" t="s">
        <v>1544</v>
      </c>
      <c r="J383" s="661" t="s">
        <v>1545</v>
      </c>
      <c r="K383" s="661" t="s">
        <v>1851</v>
      </c>
      <c r="L383" s="662">
        <v>73.66</v>
      </c>
      <c r="M383" s="662">
        <v>73.66</v>
      </c>
      <c r="N383" s="661">
        <v>1</v>
      </c>
      <c r="O383" s="744">
        <v>1</v>
      </c>
      <c r="P383" s="662">
        <v>73.66</v>
      </c>
      <c r="Q383" s="677">
        <v>1</v>
      </c>
      <c r="R383" s="661">
        <v>1</v>
      </c>
      <c r="S383" s="677">
        <v>1</v>
      </c>
      <c r="T383" s="744">
        <v>1</v>
      </c>
      <c r="U383" s="700">
        <v>1</v>
      </c>
    </row>
    <row r="384" spans="1:21" ht="14.4" customHeight="1" x14ac:dyDescent="0.3">
      <c r="A384" s="660">
        <v>25</v>
      </c>
      <c r="B384" s="661" t="s">
        <v>1578</v>
      </c>
      <c r="C384" s="661" t="s">
        <v>1767</v>
      </c>
      <c r="D384" s="742" t="s">
        <v>2419</v>
      </c>
      <c r="E384" s="743" t="s">
        <v>1793</v>
      </c>
      <c r="F384" s="661" t="s">
        <v>1763</v>
      </c>
      <c r="G384" s="661" t="s">
        <v>1814</v>
      </c>
      <c r="H384" s="661" t="s">
        <v>548</v>
      </c>
      <c r="I384" s="661" t="s">
        <v>1844</v>
      </c>
      <c r="J384" s="661" t="s">
        <v>1355</v>
      </c>
      <c r="K384" s="661" t="s">
        <v>1356</v>
      </c>
      <c r="L384" s="662">
        <v>147.31</v>
      </c>
      <c r="M384" s="662">
        <v>294.62</v>
      </c>
      <c r="N384" s="661">
        <v>2</v>
      </c>
      <c r="O384" s="744">
        <v>1</v>
      </c>
      <c r="P384" s="662"/>
      <c r="Q384" s="677">
        <v>0</v>
      </c>
      <c r="R384" s="661"/>
      <c r="S384" s="677">
        <v>0</v>
      </c>
      <c r="T384" s="744"/>
      <c r="U384" s="700">
        <v>0</v>
      </c>
    </row>
    <row r="385" spans="1:21" ht="14.4" customHeight="1" x14ac:dyDescent="0.3">
      <c r="A385" s="660">
        <v>25</v>
      </c>
      <c r="B385" s="661" t="s">
        <v>1578</v>
      </c>
      <c r="C385" s="661" t="s">
        <v>1767</v>
      </c>
      <c r="D385" s="742" t="s">
        <v>2419</v>
      </c>
      <c r="E385" s="743" t="s">
        <v>1793</v>
      </c>
      <c r="F385" s="661" t="s">
        <v>1763</v>
      </c>
      <c r="G385" s="661" t="s">
        <v>1814</v>
      </c>
      <c r="H385" s="661" t="s">
        <v>548</v>
      </c>
      <c r="I385" s="661" t="s">
        <v>2238</v>
      </c>
      <c r="J385" s="661" t="s">
        <v>1707</v>
      </c>
      <c r="K385" s="661" t="s">
        <v>2239</v>
      </c>
      <c r="L385" s="662">
        <v>79.31</v>
      </c>
      <c r="M385" s="662">
        <v>79.31</v>
      </c>
      <c r="N385" s="661">
        <v>1</v>
      </c>
      <c r="O385" s="744">
        <v>0.5</v>
      </c>
      <c r="P385" s="662">
        <v>79.31</v>
      </c>
      <c r="Q385" s="677">
        <v>1</v>
      </c>
      <c r="R385" s="661">
        <v>1</v>
      </c>
      <c r="S385" s="677">
        <v>1</v>
      </c>
      <c r="T385" s="744">
        <v>0.5</v>
      </c>
      <c r="U385" s="700">
        <v>1</v>
      </c>
    </row>
    <row r="386" spans="1:21" ht="14.4" customHeight="1" x14ac:dyDescent="0.3">
      <c r="A386" s="660">
        <v>25</v>
      </c>
      <c r="B386" s="661" t="s">
        <v>1578</v>
      </c>
      <c r="C386" s="661" t="s">
        <v>1767</v>
      </c>
      <c r="D386" s="742" t="s">
        <v>2419</v>
      </c>
      <c r="E386" s="743" t="s">
        <v>1793</v>
      </c>
      <c r="F386" s="661" t="s">
        <v>1763</v>
      </c>
      <c r="G386" s="661" t="s">
        <v>1821</v>
      </c>
      <c r="H386" s="661" t="s">
        <v>1127</v>
      </c>
      <c r="I386" s="661" t="s">
        <v>1133</v>
      </c>
      <c r="J386" s="661" t="s">
        <v>1044</v>
      </c>
      <c r="K386" s="661" t="s">
        <v>1729</v>
      </c>
      <c r="L386" s="662">
        <v>48.42</v>
      </c>
      <c r="M386" s="662">
        <v>338.94</v>
      </c>
      <c r="N386" s="661">
        <v>7</v>
      </c>
      <c r="O386" s="744">
        <v>5.5</v>
      </c>
      <c r="P386" s="662">
        <v>193.68</v>
      </c>
      <c r="Q386" s="677">
        <v>0.57142857142857151</v>
      </c>
      <c r="R386" s="661">
        <v>4</v>
      </c>
      <c r="S386" s="677">
        <v>0.5714285714285714</v>
      </c>
      <c r="T386" s="744">
        <v>3</v>
      </c>
      <c r="U386" s="700">
        <v>0.54545454545454541</v>
      </c>
    </row>
    <row r="387" spans="1:21" ht="14.4" customHeight="1" x14ac:dyDescent="0.3">
      <c r="A387" s="660">
        <v>25</v>
      </c>
      <c r="B387" s="661" t="s">
        <v>1578</v>
      </c>
      <c r="C387" s="661" t="s">
        <v>1767</v>
      </c>
      <c r="D387" s="742" t="s">
        <v>2419</v>
      </c>
      <c r="E387" s="743" t="s">
        <v>1793</v>
      </c>
      <c r="F387" s="661" t="s">
        <v>1763</v>
      </c>
      <c r="G387" s="661" t="s">
        <v>1821</v>
      </c>
      <c r="H387" s="661" t="s">
        <v>548</v>
      </c>
      <c r="I387" s="661" t="s">
        <v>1043</v>
      </c>
      <c r="J387" s="661" t="s">
        <v>1044</v>
      </c>
      <c r="K387" s="661" t="s">
        <v>1848</v>
      </c>
      <c r="L387" s="662">
        <v>48.42</v>
      </c>
      <c r="M387" s="662">
        <v>48.42</v>
      </c>
      <c r="N387" s="661">
        <v>1</v>
      </c>
      <c r="O387" s="744">
        <v>0.5</v>
      </c>
      <c r="P387" s="662"/>
      <c r="Q387" s="677">
        <v>0</v>
      </c>
      <c r="R387" s="661"/>
      <c r="S387" s="677">
        <v>0</v>
      </c>
      <c r="T387" s="744"/>
      <c r="U387" s="700">
        <v>0</v>
      </c>
    </row>
    <row r="388" spans="1:21" ht="14.4" customHeight="1" x14ac:dyDescent="0.3">
      <c r="A388" s="660">
        <v>25</v>
      </c>
      <c r="B388" s="661" t="s">
        <v>1578</v>
      </c>
      <c r="C388" s="661" t="s">
        <v>1767</v>
      </c>
      <c r="D388" s="742" t="s">
        <v>2419</v>
      </c>
      <c r="E388" s="743" t="s">
        <v>1793</v>
      </c>
      <c r="F388" s="661" t="s">
        <v>1763</v>
      </c>
      <c r="G388" s="661" t="s">
        <v>2240</v>
      </c>
      <c r="H388" s="661" t="s">
        <v>548</v>
      </c>
      <c r="I388" s="661" t="s">
        <v>2241</v>
      </c>
      <c r="J388" s="661" t="s">
        <v>2242</v>
      </c>
      <c r="K388" s="661" t="s">
        <v>2243</v>
      </c>
      <c r="L388" s="662">
        <v>453.8</v>
      </c>
      <c r="M388" s="662">
        <v>453.8</v>
      </c>
      <c r="N388" s="661">
        <v>1</v>
      </c>
      <c r="O388" s="744">
        <v>1</v>
      </c>
      <c r="P388" s="662">
        <v>453.8</v>
      </c>
      <c r="Q388" s="677">
        <v>1</v>
      </c>
      <c r="R388" s="661">
        <v>1</v>
      </c>
      <c r="S388" s="677">
        <v>1</v>
      </c>
      <c r="T388" s="744">
        <v>1</v>
      </c>
      <c r="U388" s="700">
        <v>1</v>
      </c>
    </row>
    <row r="389" spans="1:21" ht="14.4" customHeight="1" x14ac:dyDescent="0.3">
      <c r="A389" s="660">
        <v>25</v>
      </c>
      <c r="B389" s="661" t="s">
        <v>1578</v>
      </c>
      <c r="C389" s="661" t="s">
        <v>1767</v>
      </c>
      <c r="D389" s="742" t="s">
        <v>2419</v>
      </c>
      <c r="E389" s="743" t="s">
        <v>1793</v>
      </c>
      <c r="F389" s="661" t="s">
        <v>1763</v>
      </c>
      <c r="G389" s="661" t="s">
        <v>2244</v>
      </c>
      <c r="H389" s="661" t="s">
        <v>548</v>
      </c>
      <c r="I389" s="661" t="s">
        <v>2245</v>
      </c>
      <c r="J389" s="661" t="s">
        <v>2246</v>
      </c>
      <c r="K389" s="661" t="s">
        <v>2247</v>
      </c>
      <c r="L389" s="662">
        <v>36.97</v>
      </c>
      <c r="M389" s="662">
        <v>36.97</v>
      </c>
      <c r="N389" s="661">
        <v>1</v>
      </c>
      <c r="O389" s="744">
        <v>0.5</v>
      </c>
      <c r="P389" s="662">
        <v>36.97</v>
      </c>
      <c r="Q389" s="677">
        <v>1</v>
      </c>
      <c r="R389" s="661">
        <v>1</v>
      </c>
      <c r="S389" s="677">
        <v>1</v>
      </c>
      <c r="T389" s="744">
        <v>0.5</v>
      </c>
      <c r="U389" s="700">
        <v>1</v>
      </c>
    </row>
    <row r="390" spans="1:21" ht="14.4" customHeight="1" x14ac:dyDescent="0.3">
      <c r="A390" s="660">
        <v>25</v>
      </c>
      <c r="B390" s="661" t="s">
        <v>1578</v>
      </c>
      <c r="C390" s="661" t="s">
        <v>1767</v>
      </c>
      <c r="D390" s="742" t="s">
        <v>2419</v>
      </c>
      <c r="E390" s="743" t="s">
        <v>1793</v>
      </c>
      <c r="F390" s="661" t="s">
        <v>1763</v>
      </c>
      <c r="G390" s="661" t="s">
        <v>2244</v>
      </c>
      <c r="H390" s="661" t="s">
        <v>548</v>
      </c>
      <c r="I390" s="661" t="s">
        <v>2248</v>
      </c>
      <c r="J390" s="661" t="s">
        <v>2246</v>
      </c>
      <c r="K390" s="661" t="s">
        <v>2249</v>
      </c>
      <c r="L390" s="662">
        <v>36.97</v>
      </c>
      <c r="M390" s="662">
        <v>36.97</v>
      </c>
      <c r="N390" s="661">
        <v>1</v>
      </c>
      <c r="O390" s="744">
        <v>0.5</v>
      </c>
      <c r="P390" s="662">
        <v>36.97</v>
      </c>
      <c r="Q390" s="677">
        <v>1</v>
      </c>
      <c r="R390" s="661">
        <v>1</v>
      </c>
      <c r="S390" s="677">
        <v>1</v>
      </c>
      <c r="T390" s="744">
        <v>0.5</v>
      </c>
      <c r="U390" s="700">
        <v>1</v>
      </c>
    </row>
    <row r="391" spans="1:21" ht="14.4" customHeight="1" x14ac:dyDescent="0.3">
      <c r="A391" s="660">
        <v>25</v>
      </c>
      <c r="B391" s="661" t="s">
        <v>1578</v>
      </c>
      <c r="C391" s="661" t="s">
        <v>1767</v>
      </c>
      <c r="D391" s="742" t="s">
        <v>2419</v>
      </c>
      <c r="E391" s="743" t="s">
        <v>1793</v>
      </c>
      <c r="F391" s="661" t="s">
        <v>1763</v>
      </c>
      <c r="G391" s="661" t="s">
        <v>2004</v>
      </c>
      <c r="H391" s="661" t="s">
        <v>548</v>
      </c>
      <c r="I391" s="661" t="s">
        <v>2102</v>
      </c>
      <c r="J391" s="661" t="s">
        <v>2050</v>
      </c>
      <c r="K391" s="661" t="s">
        <v>2103</v>
      </c>
      <c r="L391" s="662">
        <v>50.14</v>
      </c>
      <c r="M391" s="662">
        <v>50.14</v>
      </c>
      <c r="N391" s="661">
        <v>1</v>
      </c>
      <c r="O391" s="744">
        <v>0.5</v>
      </c>
      <c r="P391" s="662"/>
      <c r="Q391" s="677">
        <v>0</v>
      </c>
      <c r="R391" s="661"/>
      <c r="S391" s="677">
        <v>0</v>
      </c>
      <c r="T391" s="744"/>
      <c r="U391" s="700">
        <v>0</v>
      </c>
    </row>
    <row r="392" spans="1:21" ht="14.4" customHeight="1" x14ac:dyDescent="0.3">
      <c r="A392" s="660">
        <v>25</v>
      </c>
      <c r="B392" s="661" t="s">
        <v>1578</v>
      </c>
      <c r="C392" s="661" t="s">
        <v>1767</v>
      </c>
      <c r="D392" s="742" t="s">
        <v>2419</v>
      </c>
      <c r="E392" s="743" t="s">
        <v>1794</v>
      </c>
      <c r="F392" s="661" t="s">
        <v>1763</v>
      </c>
      <c r="G392" s="661" t="s">
        <v>2214</v>
      </c>
      <c r="H392" s="661" t="s">
        <v>1127</v>
      </c>
      <c r="I392" s="661" t="s">
        <v>2250</v>
      </c>
      <c r="J392" s="661" t="s">
        <v>2251</v>
      </c>
      <c r="K392" s="661" t="s">
        <v>2217</v>
      </c>
      <c r="L392" s="662">
        <v>9.4</v>
      </c>
      <c r="M392" s="662">
        <v>18.8</v>
      </c>
      <c r="N392" s="661">
        <v>2</v>
      </c>
      <c r="O392" s="744">
        <v>1</v>
      </c>
      <c r="P392" s="662"/>
      <c r="Q392" s="677">
        <v>0</v>
      </c>
      <c r="R392" s="661"/>
      <c r="S392" s="677">
        <v>0</v>
      </c>
      <c r="T392" s="744"/>
      <c r="U392" s="700">
        <v>0</v>
      </c>
    </row>
    <row r="393" spans="1:21" ht="14.4" customHeight="1" x14ac:dyDescent="0.3">
      <c r="A393" s="660">
        <v>25</v>
      </c>
      <c r="B393" s="661" t="s">
        <v>1578</v>
      </c>
      <c r="C393" s="661" t="s">
        <v>1767</v>
      </c>
      <c r="D393" s="742" t="s">
        <v>2419</v>
      </c>
      <c r="E393" s="743" t="s">
        <v>1794</v>
      </c>
      <c r="F393" s="661" t="s">
        <v>1763</v>
      </c>
      <c r="G393" s="661" t="s">
        <v>1810</v>
      </c>
      <c r="H393" s="661" t="s">
        <v>548</v>
      </c>
      <c r="I393" s="661" t="s">
        <v>1849</v>
      </c>
      <c r="J393" s="661" t="s">
        <v>1284</v>
      </c>
      <c r="K393" s="661" t="s">
        <v>845</v>
      </c>
      <c r="L393" s="662">
        <v>0</v>
      </c>
      <c r="M393" s="662">
        <v>0</v>
      </c>
      <c r="N393" s="661">
        <v>2</v>
      </c>
      <c r="O393" s="744">
        <v>2</v>
      </c>
      <c r="P393" s="662">
        <v>0</v>
      </c>
      <c r="Q393" s="677"/>
      <c r="R393" s="661">
        <v>2</v>
      </c>
      <c r="S393" s="677">
        <v>1</v>
      </c>
      <c r="T393" s="744">
        <v>2</v>
      </c>
      <c r="U393" s="700">
        <v>1</v>
      </c>
    </row>
    <row r="394" spans="1:21" ht="14.4" customHeight="1" x14ac:dyDescent="0.3">
      <c r="A394" s="660">
        <v>25</v>
      </c>
      <c r="B394" s="661" t="s">
        <v>1578</v>
      </c>
      <c r="C394" s="661" t="s">
        <v>1767</v>
      </c>
      <c r="D394" s="742" t="s">
        <v>2419</v>
      </c>
      <c r="E394" s="743" t="s">
        <v>1794</v>
      </c>
      <c r="F394" s="661" t="s">
        <v>1763</v>
      </c>
      <c r="G394" s="661" t="s">
        <v>1810</v>
      </c>
      <c r="H394" s="661" t="s">
        <v>1127</v>
      </c>
      <c r="I394" s="661" t="s">
        <v>1389</v>
      </c>
      <c r="J394" s="661" t="s">
        <v>1284</v>
      </c>
      <c r="K394" s="661" t="s">
        <v>1691</v>
      </c>
      <c r="L394" s="662">
        <v>154.36000000000001</v>
      </c>
      <c r="M394" s="662">
        <v>771.80000000000007</v>
      </c>
      <c r="N394" s="661">
        <v>5</v>
      </c>
      <c r="O394" s="744">
        <v>4.5</v>
      </c>
      <c r="P394" s="662"/>
      <c r="Q394" s="677">
        <v>0</v>
      </c>
      <c r="R394" s="661"/>
      <c r="S394" s="677">
        <v>0</v>
      </c>
      <c r="T394" s="744"/>
      <c r="U394" s="700">
        <v>0</v>
      </c>
    </row>
    <row r="395" spans="1:21" ht="14.4" customHeight="1" x14ac:dyDescent="0.3">
      <c r="A395" s="660">
        <v>25</v>
      </c>
      <c r="B395" s="661" t="s">
        <v>1578</v>
      </c>
      <c r="C395" s="661" t="s">
        <v>1767</v>
      </c>
      <c r="D395" s="742" t="s">
        <v>2419</v>
      </c>
      <c r="E395" s="743" t="s">
        <v>1794</v>
      </c>
      <c r="F395" s="661" t="s">
        <v>1763</v>
      </c>
      <c r="G395" s="661" t="s">
        <v>2252</v>
      </c>
      <c r="H395" s="661" t="s">
        <v>548</v>
      </c>
      <c r="I395" s="661" t="s">
        <v>2253</v>
      </c>
      <c r="J395" s="661" t="s">
        <v>2254</v>
      </c>
      <c r="K395" s="661" t="s">
        <v>2255</v>
      </c>
      <c r="L395" s="662">
        <v>0</v>
      </c>
      <c r="M395" s="662">
        <v>0</v>
      </c>
      <c r="N395" s="661">
        <v>3</v>
      </c>
      <c r="O395" s="744">
        <v>2.5</v>
      </c>
      <c r="P395" s="662">
        <v>0</v>
      </c>
      <c r="Q395" s="677"/>
      <c r="R395" s="661">
        <v>1</v>
      </c>
      <c r="S395" s="677">
        <v>0.33333333333333331</v>
      </c>
      <c r="T395" s="744">
        <v>0.5</v>
      </c>
      <c r="U395" s="700">
        <v>0.2</v>
      </c>
    </row>
    <row r="396" spans="1:21" ht="14.4" customHeight="1" x14ac:dyDescent="0.3">
      <c r="A396" s="660">
        <v>25</v>
      </c>
      <c r="B396" s="661" t="s">
        <v>1578</v>
      </c>
      <c r="C396" s="661" t="s">
        <v>1767</v>
      </c>
      <c r="D396" s="742" t="s">
        <v>2419</v>
      </c>
      <c r="E396" s="743" t="s">
        <v>1794</v>
      </c>
      <c r="F396" s="661" t="s">
        <v>1763</v>
      </c>
      <c r="G396" s="661" t="s">
        <v>2256</v>
      </c>
      <c r="H396" s="661" t="s">
        <v>548</v>
      </c>
      <c r="I396" s="661" t="s">
        <v>2257</v>
      </c>
      <c r="J396" s="661" t="s">
        <v>2258</v>
      </c>
      <c r="K396" s="661" t="s">
        <v>2259</v>
      </c>
      <c r="L396" s="662">
        <v>15.4</v>
      </c>
      <c r="M396" s="662">
        <v>15.4</v>
      </c>
      <c r="N396" s="661">
        <v>1</v>
      </c>
      <c r="O396" s="744">
        <v>1</v>
      </c>
      <c r="P396" s="662">
        <v>15.4</v>
      </c>
      <c r="Q396" s="677">
        <v>1</v>
      </c>
      <c r="R396" s="661">
        <v>1</v>
      </c>
      <c r="S396" s="677">
        <v>1</v>
      </c>
      <c r="T396" s="744">
        <v>1</v>
      </c>
      <c r="U396" s="700">
        <v>1</v>
      </c>
    </row>
    <row r="397" spans="1:21" ht="14.4" customHeight="1" x14ac:dyDescent="0.3">
      <c r="A397" s="660">
        <v>25</v>
      </c>
      <c r="B397" s="661" t="s">
        <v>1578</v>
      </c>
      <c r="C397" s="661" t="s">
        <v>1767</v>
      </c>
      <c r="D397" s="742" t="s">
        <v>2419</v>
      </c>
      <c r="E397" s="743" t="s">
        <v>1794</v>
      </c>
      <c r="F397" s="661" t="s">
        <v>1763</v>
      </c>
      <c r="G397" s="661" t="s">
        <v>1814</v>
      </c>
      <c r="H397" s="661" t="s">
        <v>548</v>
      </c>
      <c r="I397" s="661" t="s">
        <v>2260</v>
      </c>
      <c r="J397" s="661" t="s">
        <v>2261</v>
      </c>
      <c r="K397" s="661" t="s">
        <v>2262</v>
      </c>
      <c r="L397" s="662">
        <v>36.94</v>
      </c>
      <c r="M397" s="662">
        <v>36.94</v>
      </c>
      <c r="N397" s="661">
        <v>1</v>
      </c>
      <c r="O397" s="744">
        <v>1</v>
      </c>
      <c r="P397" s="662">
        <v>36.94</v>
      </c>
      <c r="Q397" s="677">
        <v>1</v>
      </c>
      <c r="R397" s="661">
        <v>1</v>
      </c>
      <c r="S397" s="677">
        <v>1</v>
      </c>
      <c r="T397" s="744">
        <v>1</v>
      </c>
      <c r="U397" s="700">
        <v>1</v>
      </c>
    </row>
    <row r="398" spans="1:21" ht="14.4" customHeight="1" x14ac:dyDescent="0.3">
      <c r="A398" s="660">
        <v>25</v>
      </c>
      <c r="B398" s="661" t="s">
        <v>1578</v>
      </c>
      <c r="C398" s="661" t="s">
        <v>1767</v>
      </c>
      <c r="D398" s="742" t="s">
        <v>2419</v>
      </c>
      <c r="E398" s="743" t="s">
        <v>1794</v>
      </c>
      <c r="F398" s="661" t="s">
        <v>1763</v>
      </c>
      <c r="G398" s="661" t="s">
        <v>1814</v>
      </c>
      <c r="H398" s="661" t="s">
        <v>548</v>
      </c>
      <c r="I398" s="661" t="s">
        <v>1954</v>
      </c>
      <c r="J398" s="661" t="s">
        <v>1355</v>
      </c>
      <c r="K398" s="661" t="s">
        <v>1182</v>
      </c>
      <c r="L398" s="662">
        <v>0</v>
      </c>
      <c r="M398" s="662">
        <v>0</v>
      </c>
      <c r="N398" s="661">
        <v>1</v>
      </c>
      <c r="O398" s="744">
        <v>1</v>
      </c>
      <c r="P398" s="662">
        <v>0</v>
      </c>
      <c r="Q398" s="677"/>
      <c r="R398" s="661">
        <v>1</v>
      </c>
      <c r="S398" s="677">
        <v>1</v>
      </c>
      <c r="T398" s="744">
        <v>1</v>
      </c>
      <c r="U398" s="700">
        <v>1</v>
      </c>
    </row>
    <row r="399" spans="1:21" ht="14.4" customHeight="1" x14ac:dyDescent="0.3">
      <c r="A399" s="660">
        <v>25</v>
      </c>
      <c r="B399" s="661" t="s">
        <v>1578</v>
      </c>
      <c r="C399" s="661" t="s">
        <v>1767</v>
      </c>
      <c r="D399" s="742" t="s">
        <v>2419</v>
      </c>
      <c r="E399" s="743" t="s">
        <v>1794</v>
      </c>
      <c r="F399" s="661" t="s">
        <v>1763</v>
      </c>
      <c r="G399" s="661" t="s">
        <v>2263</v>
      </c>
      <c r="H399" s="661" t="s">
        <v>548</v>
      </c>
      <c r="I399" s="661" t="s">
        <v>2264</v>
      </c>
      <c r="J399" s="661" t="s">
        <v>2265</v>
      </c>
      <c r="K399" s="661" t="s">
        <v>2266</v>
      </c>
      <c r="L399" s="662">
        <v>0</v>
      </c>
      <c r="M399" s="662">
        <v>0</v>
      </c>
      <c r="N399" s="661">
        <v>1</v>
      </c>
      <c r="O399" s="744">
        <v>0.5</v>
      </c>
      <c r="P399" s="662"/>
      <c r="Q399" s="677"/>
      <c r="R399" s="661"/>
      <c r="S399" s="677">
        <v>0</v>
      </c>
      <c r="T399" s="744"/>
      <c r="U399" s="700">
        <v>0</v>
      </c>
    </row>
    <row r="400" spans="1:21" ht="14.4" customHeight="1" x14ac:dyDescent="0.3">
      <c r="A400" s="660">
        <v>25</v>
      </c>
      <c r="B400" s="661" t="s">
        <v>1578</v>
      </c>
      <c r="C400" s="661" t="s">
        <v>1767</v>
      </c>
      <c r="D400" s="742" t="s">
        <v>2419</v>
      </c>
      <c r="E400" s="743" t="s">
        <v>1794</v>
      </c>
      <c r="F400" s="661" t="s">
        <v>1763</v>
      </c>
      <c r="G400" s="661" t="s">
        <v>1819</v>
      </c>
      <c r="H400" s="661" t="s">
        <v>548</v>
      </c>
      <c r="I400" s="661" t="s">
        <v>1331</v>
      </c>
      <c r="J400" s="661" t="s">
        <v>1332</v>
      </c>
      <c r="K400" s="661" t="s">
        <v>1820</v>
      </c>
      <c r="L400" s="662">
        <v>30.17</v>
      </c>
      <c r="M400" s="662">
        <v>30.17</v>
      </c>
      <c r="N400" s="661">
        <v>1</v>
      </c>
      <c r="O400" s="744">
        <v>1</v>
      </c>
      <c r="P400" s="662"/>
      <c r="Q400" s="677">
        <v>0</v>
      </c>
      <c r="R400" s="661"/>
      <c r="S400" s="677">
        <v>0</v>
      </c>
      <c r="T400" s="744"/>
      <c r="U400" s="700">
        <v>0</v>
      </c>
    </row>
    <row r="401" spans="1:21" ht="14.4" customHeight="1" x14ac:dyDescent="0.3">
      <c r="A401" s="660">
        <v>25</v>
      </c>
      <c r="B401" s="661" t="s">
        <v>1578</v>
      </c>
      <c r="C401" s="661" t="s">
        <v>1767</v>
      </c>
      <c r="D401" s="742" t="s">
        <v>2419</v>
      </c>
      <c r="E401" s="743" t="s">
        <v>1794</v>
      </c>
      <c r="F401" s="661" t="s">
        <v>1763</v>
      </c>
      <c r="G401" s="661" t="s">
        <v>1821</v>
      </c>
      <c r="H401" s="661" t="s">
        <v>1127</v>
      </c>
      <c r="I401" s="661" t="s">
        <v>1845</v>
      </c>
      <c r="J401" s="661" t="s">
        <v>1044</v>
      </c>
      <c r="K401" s="661" t="s">
        <v>1846</v>
      </c>
      <c r="L401" s="662">
        <v>24.22</v>
      </c>
      <c r="M401" s="662">
        <v>48.44</v>
      </c>
      <c r="N401" s="661">
        <v>2</v>
      </c>
      <c r="O401" s="744">
        <v>0.5</v>
      </c>
      <c r="P401" s="662">
        <v>24.22</v>
      </c>
      <c r="Q401" s="677">
        <v>0.5</v>
      </c>
      <c r="R401" s="661">
        <v>1</v>
      </c>
      <c r="S401" s="677">
        <v>0.5</v>
      </c>
      <c r="T401" s="744"/>
      <c r="U401" s="700">
        <v>0</v>
      </c>
    </row>
    <row r="402" spans="1:21" ht="14.4" customHeight="1" x14ac:dyDescent="0.3">
      <c r="A402" s="660">
        <v>25</v>
      </c>
      <c r="B402" s="661" t="s">
        <v>1578</v>
      </c>
      <c r="C402" s="661" t="s">
        <v>1767</v>
      </c>
      <c r="D402" s="742" t="s">
        <v>2419</v>
      </c>
      <c r="E402" s="743" t="s">
        <v>1794</v>
      </c>
      <c r="F402" s="661" t="s">
        <v>1763</v>
      </c>
      <c r="G402" s="661" t="s">
        <v>1821</v>
      </c>
      <c r="H402" s="661" t="s">
        <v>548</v>
      </c>
      <c r="I402" s="661" t="s">
        <v>2267</v>
      </c>
      <c r="J402" s="661" t="s">
        <v>1044</v>
      </c>
      <c r="K402" s="661" t="s">
        <v>1729</v>
      </c>
      <c r="L402" s="662">
        <v>48.42</v>
      </c>
      <c r="M402" s="662">
        <v>48.42</v>
      </c>
      <c r="N402" s="661">
        <v>1</v>
      </c>
      <c r="O402" s="744">
        <v>1</v>
      </c>
      <c r="P402" s="662"/>
      <c r="Q402" s="677">
        <v>0</v>
      </c>
      <c r="R402" s="661"/>
      <c r="S402" s="677">
        <v>0</v>
      </c>
      <c r="T402" s="744"/>
      <c r="U402" s="700">
        <v>0</v>
      </c>
    </row>
    <row r="403" spans="1:21" ht="14.4" customHeight="1" x14ac:dyDescent="0.3">
      <c r="A403" s="660">
        <v>25</v>
      </c>
      <c r="B403" s="661" t="s">
        <v>1578</v>
      </c>
      <c r="C403" s="661" t="s">
        <v>1767</v>
      </c>
      <c r="D403" s="742" t="s">
        <v>2419</v>
      </c>
      <c r="E403" s="743" t="s">
        <v>1794</v>
      </c>
      <c r="F403" s="661" t="s">
        <v>1763</v>
      </c>
      <c r="G403" s="661" t="s">
        <v>2268</v>
      </c>
      <c r="H403" s="661" t="s">
        <v>548</v>
      </c>
      <c r="I403" s="661" t="s">
        <v>2269</v>
      </c>
      <c r="J403" s="661" t="s">
        <v>2270</v>
      </c>
      <c r="K403" s="661" t="s">
        <v>2271</v>
      </c>
      <c r="L403" s="662">
        <v>0</v>
      </c>
      <c r="M403" s="662">
        <v>0</v>
      </c>
      <c r="N403" s="661">
        <v>1</v>
      </c>
      <c r="O403" s="744">
        <v>0.5</v>
      </c>
      <c r="P403" s="662"/>
      <c r="Q403" s="677"/>
      <c r="R403" s="661"/>
      <c r="S403" s="677">
        <v>0</v>
      </c>
      <c r="T403" s="744"/>
      <c r="U403" s="700">
        <v>0</v>
      </c>
    </row>
    <row r="404" spans="1:21" ht="14.4" customHeight="1" x14ac:dyDescent="0.3">
      <c r="A404" s="660">
        <v>25</v>
      </c>
      <c r="B404" s="661" t="s">
        <v>1578</v>
      </c>
      <c r="C404" s="661" t="s">
        <v>1767</v>
      </c>
      <c r="D404" s="742" t="s">
        <v>2419</v>
      </c>
      <c r="E404" s="743" t="s">
        <v>1794</v>
      </c>
      <c r="F404" s="661" t="s">
        <v>1763</v>
      </c>
      <c r="G404" s="661" t="s">
        <v>2268</v>
      </c>
      <c r="H404" s="661" t="s">
        <v>548</v>
      </c>
      <c r="I404" s="661" t="s">
        <v>2272</v>
      </c>
      <c r="J404" s="661" t="s">
        <v>2270</v>
      </c>
      <c r="K404" s="661" t="s">
        <v>2273</v>
      </c>
      <c r="L404" s="662">
        <v>0</v>
      </c>
      <c r="M404" s="662">
        <v>0</v>
      </c>
      <c r="N404" s="661">
        <v>3</v>
      </c>
      <c r="O404" s="744">
        <v>0.5</v>
      </c>
      <c r="P404" s="662"/>
      <c r="Q404" s="677"/>
      <c r="R404" s="661"/>
      <c r="S404" s="677">
        <v>0</v>
      </c>
      <c r="T404" s="744"/>
      <c r="U404" s="700">
        <v>0</v>
      </c>
    </row>
    <row r="405" spans="1:21" ht="14.4" customHeight="1" x14ac:dyDescent="0.3">
      <c r="A405" s="660">
        <v>25</v>
      </c>
      <c r="B405" s="661" t="s">
        <v>1578</v>
      </c>
      <c r="C405" s="661" t="s">
        <v>1767</v>
      </c>
      <c r="D405" s="742" t="s">
        <v>2419</v>
      </c>
      <c r="E405" s="743" t="s">
        <v>1794</v>
      </c>
      <c r="F405" s="661" t="s">
        <v>1763</v>
      </c>
      <c r="G405" s="661" t="s">
        <v>2274</v>
      </c>
      <c r="H405" s="661" t="s">
        <v>1127</v>
      </c>
      <c r="I405" s="661" t="s">
        <v>1201</v>
      </c>
      <c r="J405" s="661" t="s">
        <v>1671</v>
      </c>
      <c r="K405" s="661" t="s">
        <v>876</v>
      </c>
      <c r="L405" s="662">
        <v>97.26</v>
      </c>
      <c r="M405" s="662">
        <v>97.26</v>
      </c>
      <c r="N405" s="661">
        <v>1</v>
      </c>
      <c r="O405" s="744">
        <v>1</v>
      </c>
      <c r="P405" s="662"/>
      <c r="Q405" s="677">
        <v>0</v>
      </c>
      <c r="R405" s="661"/>
      <c r="S405" s="677">
        <v>0</v>
      </c>
      <c r="T405" s="744"/>
      <c r="U405" s="700">
        <v>0</v>
      </c>
    </row>
    <row r="406" spans="1:21" ht="14.4" customHeight="1" x14ac:dyDescent="0.3">
      <c r="A406" s="660">
        <v>25</v>
      </c>
      <c r="B406" s="661" t="s">
        <v>1578</v>
      </c>
      <c r="C406" s="661" t="s">
        <v>1767</v>
      </c>
      <c r="D406" s="742" t="s">
        <v>2419</v>
      </c>
      <c r="E406" s="743" t="s">
        <v>1794</v>
      </c>
      <c r="F406" s="661" t="s">
        <v>1763</v>
      </c>
      <c r="G406" s="661" t="s">
        <v>2043</v>
      </c>
      <c r="H406" s="661" t="s">
        <v>548</v>
      </c>
      <c r="I406" s="661" t="s">
        <v>2044</v>
      </c>
      <c r="J406" s="661" t="s">
        <v>1079</v>
      </c>
      <c r="K406" s="661" t="s">
        <v>2045</v>
      </c>
      <c r="L406" s="662">
        <v>54.23</v>
      </c>
      <c r="M406" s="662">
        <v>54.23</v>
      </c>
      <c r="N406" s="661">
        <v>1</v>
      </c>
      <c r="O406" s="744">
        <v>0.5</v>
      </c>
      <c r="P406" s="662">
        <v>54.23</v>
      </c>
      <c r="Q406" s="677">
        <v>1</v>
      </c>
      <c r="R406" s="661">
        <v>1</v>
      </c>
      <c r="S406" s="677">
        <v>1</v>
      </c>
      <c r="T406" s="744">
        <v>0.5</v>
      </c>
      <c r="U406" s="700">
        <v>1</v>
      </c>
    </row>
    <row r="407" spans="1:21" ht="14.4" customHeight="1" x14ac:dyDescent="0.3">
      <c r="A407" s="660">
        <v>25</v>
      </c>
      <c r="B407" s="661" t="s">
        <v>1578</v>
      </c>
      <c r="C407" s="661" t="s">
        <v>1767</v>
      </c>
      <c r="D407" s="742" t="s">
        <v>2419</v>
      </c>
      <c r="E407" s="743" t="s">
        <v>1794</v>
      </c>
      <c r="F407" s="661" t="s">
        <v>1763</v>
      </c>
      <c r="G407" s="661" t="s">
        <v>2075</v>
      </c>
      <c r="H407" s="661" t="s">
        <v>548</v>
      </c>
      <c r="I407" s="661" t="s">
        <v>2275</v>
      </c>
      <c r="J407" s="661" t="s">
        <v>2276</v>
      </c>
      <c r="K407" s="661" t="s">
        <v>2277</v>
      </c>
      <c r="L407" s="662">
        <v>0</v>
      </c>
      <c r="M407" s="662">
        <v>0</v>
      </c>
      <c r="N407" s="661">
        <v>3</v>
      </c>
      <c r="O407" s="744">
        <v>2.5</v>
      </c>
      <c r="P407" s="662"/>
      <c r="Q407" s="677"/>
      <c r="R407" s="661"/>
      <c r="S407" s="677">
        <v>0</v>
      </c>
      <c r="T407" s="744"/>
      <c r="U407" s="700">
        <v>0</v>
      </c>
    </row>
    <row r="408" spans="1:21" ht="14.4" customHeight="1" x14ac:dyDescent="0.3">
      <c r="A408" s="660">
        <v>25</v>
      </c>
      <c r="B408" s="661" t="s">
        <v>1578</v>
      </c>
      <c r="C408" s="661" t="s">
        <v>1767</v>
      </c>
      <c r="D408" s="742" t="s">
        <v>2419</v>
      </c>
      <c r="E408" s="743" t="s">
        <v>1795</v>
      </c>
      <c r="F408" s="661" t="s">
        <v>1763</v>
      </c>
      <c r="G408" s="661" t="s">
        <v>1810</v>
      </c>
      <c r="H408" s="661" t="s">
        <v>1127</v>
      </c>
      <c r="I408" s="661" t="s">
        <v>1389</v>
      </c>
      <c r="J408" s="661" t="s">
        <v>1284</v>
      </c>
      <c r="K408" s="661" t="s">
        <v>1691</v>
      </c>
      <c r="L408" s="662">
        <v>154.36000000000001</v>
      </c>
      <c r="M408" s="662">
        <v>308.72000000000003</v>
      </c>
      <c r="N408" s="661">
        <v>2</v>
      </c>
      <c r="O408" s="744">
        <v>2</v>
      </c>
      <c r="P408" s="662">
        <v>308.72000000000003</v>
      </c>
      <c r="Q408" s="677">
        <v>1</v>
      </c>
      <c r="R408" s="661">
        <v>2</v>
      </c>
      <c r="S408" s="677">
        <v>1</v>
      </c>
      <c r="T408" s="744">
        <v>2</v>
      </c>
      <c r="U408" s="700">
        <v>1</v>
      </c>
    </row>
    <row r="409" spans="1:21" ht="14.4" customHeight="1" x14ac:dyDescent="0.3">
      <c r="A409" s="660">
        <v>25</v>
      </c>
      <c r="B409" s="661" t="s">
        <v>1578</v>
      </c>
      <c r="C409" s="661" t="s">
        <v>1767</v>
      </c>
      <c r="D409" s="742" t="s">
        <v>2419</v>
      </c>
      <c r="E409" s="743" t="s">
        <v>1795</v>
      </c>
      <c r="F409" s="661" t="s">
        <v>1763</v>
      </c>
      <c r="G409" s="661" t="s">
        <v>1812</v>
      </c>
      <c r="H409" s="661" t="s">
        <v>548</v>
      </c>
      <c r="I409" s="661" t="s">
        <v>1343</v>
      </c>
      <c r="J409" s="661" t="s">
        <v>1344</v>
      </c>
      <c r="K409" s="661" t="s">
        <v>1715</v>
      </c>
      <c r="L409" s="662">
        <v>170.52</v>
      </c>
      <c r="M409" s="662">
        <v>341.04</v>
      </c>
      <c r="N409" s="661">
        <v>2</v>
      </c>
      <c r="O409" s="744">
        <v>1.5</v>
      </c>
      <c r="P409" s="662">
        <v>341.04</v>
      </c>
      <c r="Q409" s="677">
        <v>1</v>
      </c>
      <c r="R409" s="661">
        <v>2</v>
      </c>
      <c r="S409" s="677">
        <v>1</v>
      </c>
      <c r="T409" s="744">
        <v>1.5</v>
      </c>
      <c r="U409" s="700">
        <v>1</v>
      </c>
    </row>
    <row r="410" spans="1:21" ht="14.4" customHeight="1" x14ac:dyDescent="0.3">
      <c r="A410" s="660">
        <v>25</v>
      </c>
      <c r="B410" s="661" t="s">
        <v>1578</v>
      </c>
      <c r="C410" s="661" t="s">
        <v>1767</v>
      </c>
      <c r="D410" s="742" t="s">
        <v>2419</v>
      </c>
      <c r="E410" s="743" t="s">
        <v>1795</v>
      </c>
      <c r="F410" s="661" t="s">
        <v>1763</v>
      </c>
      <c r="G410" s="661" t="s">
        <v>1812</v>
      </c>
      <c r="H410" s="661" t="s">
        <v>548</v>
      </c>
      <c r="I410" s="661" t="s">
        <v>1884</v>
      </c>
      <c r="J410" s="661" t="s">
        <v>1344</v>
      </c>
      <c r="K410" s="661" t="s">
        <v>1885</v>
      </c>
      <c r="L410" s="662">
        <v>0</v>
      </c>
      <c r="M410" s="662">
        <v>0</v>
      </c>
      <c r="N410" s="661">
        <v>1</v>
      </c>
      <c r="O410" s="744">
        <v>1</v>
      </c>
      <c r="P410" s="662">
        <v>0</v>
      </c>
      <c r="Q410" s="677"/>
      <c r="R410" s="661">
        <v>1</v>
      </c>
      <c r="S410" s="677">
        <v>1</v>
      </c>
      <c r="T410" s="744">
        <v>1</v>
      </c>
      <c r="U410" s="700">
        <v>1</v>
      </c>
    </row>
    <row r="411" spans="1:21" ht="14.4" customHeight="1" x14ac:dyDescent="0.3">
      <c r="A411" s="660">
        <v>25</v>
      </c>
      <c r="B411" s="661" t="s">
        <v>1578</v>
      </c>
      <c r="C411" s="661" t="s">
        <v>1767</v>
      </c>
      <c r="D411" s="742" t="s">
        <v>2419</v>
      </c>
      <c r="E411" s="743" t="s">
        <v>1795</v>
      </c>
      <c r="F411" s="661" t="s">
        <v>1763</v>
      </c>
      <c r="G411" s="661" t="s">
        <v>1935</v>
      </c>
      <c r="H411" s="661" t="s">
        <v>548</v>
      </c>
      <c r="I411" s="661" t="s">
        <v>2278</v>
      </c>
      <c r="J411" s="661" t="s">
        <v>2279</v>
      </c>
      <c r="K411" s="661" t="s">
        <v>2280</v>
      </c>
      <c r="L411" s="662">
        <v>0</v>
      </c>
      <c r="M411" s="662">
        <v>0</v>
      </c>
      <c r="N411" s="661">
        <v>1</v>
      </c>
      <c r="O411" s="744">
        <v>0.5</v>
      </c>
      <c r="P411" s="662">
        <v>0</v>
      </c>
      <c r="Q411" s="677"/>
      <c r="R411" s="661">
        <v>1</v>
      </c>
      <c r="S411" s="677">
        <v>1</v>
      </c>
      <c r="T411" s="744">
        <v>0.5</v>
      </c>
      <c r="U411" s="700">
        <v>1</v>
      </c>
    </row>
    <row r="412" spans="1:21" ht="14.4" customHeight="1" x14ac:dyDescent="0.3">
      <c r="A412" s="660">
        <v>25</v>
      </c>
      <c r="B412" s="661" t="s">
        <v>1578</v>
      </c>
      <c r="C412" s="661" t="s">
        <v>1767</v>
      </c>
      <c r="D412" s="742" t="s">
        <v>2419</v>
      </c>
      <c r="E412" s="743" t="s">
        <v>1795</v>
      </c>
      <c r="F412" s="661" t="s">
        <v>1763</v>
      </c>
      <c r="G412" s="661" t="s">
        <v>1935</v>
      </c>
      <c r="H412" s="661" t="s">
        <v>548</v>
      </c>
      <c r="I412" s="661" t="s">
        <v>2228</v>
      </c>
      <c r="J412" s="661" t="s">
        <v>2229</v>
      </c>
      <c r="K412" s="661" t="s">
        <v>2230</v>
      </c>
      <c r="L412" s="662">
        <v>0</v>
      </c>
      <c r="M412" s="662">
        <v>0</v>
      </c>
      <c r="N412" s="661">
        <v>2</v>
      </c>
      <c r="O412" s="744">
        <v>1.5</v>
      </c>
      <c r="P412" s="662">
        <v>0</v>
      </c>
      <c r="Q412" s="677"/>
      <c r="R412" s="661">
        <v>1</v>
      </c>
      <c r="S412" s="677">
        <v>0.5</v>
      </c>
      <c r="T412" s="744">
        <v>0.5</v>
      </c>
      <c r="U412" s="700">
        <v>0.33333333333333331</v>
      </c>
    </row>
    <row r="413" spans="1:21" ht="14.4" customHeight="1" x14ac:dyDescent="0.3">
      <c r="A413" s="660">
        <v>25</v>
      </c>
      <c r="B413" s="661" t="s">
        <v>1578</v>
      </c>
      <c r="C413" s="661" t="s">
        <v>1767</v>
      </c>
      <c r="D413" s="742" t="s">
        <v>2419</v>
      </c>
      <c r="E413" s="743" t="s">
        <v>1795</v>
      </c>
      <c r="F413" s="661" t="s">
        <v>1763</v>
      </c>
      <c r="G413" s="661" t="s">
        <v>1935</v>
      </c>
      <c r="H413" s="661" t="s">
        <v>548</v>
      </c>
      <c r="I413" s="661" t="s">
        <v>2281</v>
      </c>
      <c r="J413" s="661" t="s">
        <v>2279</v>
      </c>
      <c r="K413" s="661" t="s">
        <v>2282</v>
      </c>
      <c r="L413" s="662">
        <v>32.28</v>
      </c>
      <c r="M413" s="662">
        <v>32.28</v>
      </c>
      <c r="N413" s="661">
        <v>1</v>
      </c>
      <c r="O413" s="744">
        <v>0.5</v>
      </c>
      <c r="P413" s="662">
        <v>32.28</v>
      </c>
      <c r="Q413" s="677">
        <v>1</v>
      </c>
      <c r="R413" s="661">
        <v>1</v>
      </c>
      <c r="S413" s="677">
        <v>1</v>
      </c>
      <c r="T413" s="744">
        <v>0.5</v>
      </c>
      <c r="U413" s="700">
        <v>1</v>
      </c>
    </row>
    <row r="414" spans="1:21" ht="14.4" customHeight="1" x14ac:dyDescent="0.3">
      <c r="A414" s="660">
        <v>25</v>
      </c>
      <c r="B414" s="661" t="s">
        <v>1578</v>
      </c>
      <c r="C414" s="661" t="s">
        <v>1767</v>
      </c>
      <c r="D414" s="742" t="s">
        <v>2419</v>
      </c>
      <c r="E414" s="743" t="s">
        <v>1795</v>
      </c>
      <c r="F414" s="661" t="s">
        <v>1763</v>
      </c>
      <c r="G414" s="661" t="s">
        <v>1935</v>
      </c>
      <c r="H414" s="661" t="s">
        <v>548</v>
      </c>
      <c r="I414" s="661" t="s">
        <v>2283</v>
      </c>
      <c r="J414" s="661" t="s">
        <v>2229</v>
      </c>
      <c r="K414" s="661" t="s">
        <v>2284</v>
      </c>
      <c r="L414" s="662">
        <v>0</v>
      </c>
      <c r="M414" s="662">
        <v>0</v>
      </c>
      <c r="N414" s="661">
        <v>2</v>
      </c>
      <c r="O414" s="744">
        <v>2</v>
      </c>
      <c r="P414" s="662">
        <v>0</v>
      </c>
      <c r="Q414" s="677"/>
      <c r="R414" s="661">
        <v>1</v>
      </c>
      <c r="S414" s="677">
        <v>0.5</v>
      </c>
      <c r="T414" s="744">
        <v>1</v>
      </c>
      <c r="U414" s="700">
        <v>0.5</v>
      </c>
    </row>
    <row r="415" spans="1:21" ht="14.4" customHeight="1" x14ac:dyDescent="0.3">
      <c r="A415" s="660">
        <v>25</v>
      </c>
      <c r="B415" s="661" t="s">
        <v>1578</v>
      </c>
      <c r="C415" s="661" t="s">
        <v>1767</v>
      </c>
      <c r="D415" s="742" t="s">
        <v>2419</v>
      </c>
      <c r="E415" s="743" t="s">
        <v>1795</v>
      </c>
      <c r="F415" s="661" t="s">
        <v>1763</v>
      </c>
      <c r="G415" s="661" t="s">
        <v>2285</v>
      </c>
      <c r="H415" s="661" t="s">
        <v>548</v>
      </c>
      <c r="I415" s="661" t="s">
        <v>2286</v>
      </c>
      <c r="J415" s="661" t="s">
        <v>2287</v>
      </c>
      <c r="K415" s="661" t="s">
        <v>1126</v>
      </c>
      <c r="L415" s="662">
        <v>0</v>
      </c>
      <c r="M415" s="662">
        <v>0</v>
      </c>
      <c r="N415" s="661">
        <v>1</v>
      </c>
      <c r="O415" s="744">
        <v>0.5</v>
      </c>
      <c r="P415" s="662">
        <v>0</v>
      </c>
      <c r="Q415" s="677"/>
      <c r="R415" s="661">
        <v>1</v>
      </c>
      <c r="S415" s="677">
        <v>1</v>
      </c>
      <c r="T415" s="744">
        <v>0.5</v>
      </c>
      <c r="U415" s="700">
        <v>1</v>
      </c>
    </row>
    <row r="416" spans="1:21" ht="14.4" customHeight="1" x14ac:dyDescent="0.3">
      <c r="A416" s="660">
        <v>25</v>
      </c>
      <c r="B416" s="661" t="s">
        <v>1578</v>
      </c>
      <c r="C416" s="661" t="s">
        <v>1767</v>
      </c>
      <c r="D416" s="742" t="s">
        <v>2419</v>
      </c>
      <c r="E416" s="743" t="s">
        <v>1795</v>
      </c>
      <c r="F416" s="661" t="s">
        <v>1763</v>
      </c>
      <c r="G416" s="661" t="s">
        <v>1913</v>
      </c>
      <c r="H416" s="661" t="s">
        <v>548</v>
      </c>
      <c r="I416" s="661" t="s">
        <v>2288</v>
      </c>
      <c r="J416" s="661" t="s">
        <v>1915</v>
      </c>
      <c r="K416" s="661"/>
      <c r="L416" s="662">
        <v>170.52</v>
      </c>
      <c r="M416" s="662">
        <v>341.04</v>
      </c>
      <c r="N416" s="661">
        <v>2</v>
      </c>
      <c r="O416" s="744">
        <v>0.5</v>
      </c>
      <c r="P416" s="662">
        <v>341.04</v>
      </c>
      <c r="Q416" s="677">
        <v>1</v>
      </c>
      <c r="R416" s="661">
        <v>2</v>
      </c>
      <c r="S416" s="677">
        <v>1</v>
      </c>
      <c r="T416" s="744">
        <v>0.5</v>
      </c>
      <c r="U416" s="700">
        <v>1</v>
      </c>
    </row>
    <row r="417" spans="1:21" ht="14.4" customHeight="1" x14ac:dyDescent="0.3">
      <c r="A417" s="660">
        <v>25</v>
      </c>
      <c r="B417" s="661" t="s">
        <v>1578</v>
      </c>
      <c r="C417" s="661" t="s">
        <v>1767</v>
      </c>
      <c r="D417" s="742" t="s">
        <v>2419</v>
      </c>
      <c r="E417" s="743" t="s">
        <v>1795</v>
      </c>
      <c r="F417" s="661" t="s">
        <v>1763</v>
      </c>
      <c r="G417" s="661" t="s">
        <v>1945</v>
      </c>
      <c r="H417" s="661" t="s">
        <v>548</v>
      </c>
      <c r="I417" s="661" t="s">
        <v>2123</v>
      </c>
      <c r="J417" s="661" t="s">
        <v>2124</v>
      </c>
      <c r="K417" s="661" t="s">
        <v>2125</v>
      </c>
      <c r="L417" s="662">
        <v>76.180000000000007</v>
      </c>
      <c r="M417" s="662">
        <v>76.180000000000007</v>
      </c>
      <c r="N417" s="661">
        <v>1</v>
      </c>
      <c r="O417" s="744">
        <v>0.5</v>
      </c>
      <c r="P417" s="662">
        <v>76.180000000000007</v>
      </c>
      <c r="Q417" s="677">
        <v>1</v>
      </c>
      <c r="R417" s="661">
        <v>1</v>
      </c>
      <c r="S417" s="677">
        <v>1</v>
      </c>
      <c r="T417" s="744">
        <v>0.5</v>
      </c>
      <c r="U417" s="700">
        <v>1</v>
      </c>
    </row>
    <row r="418" spans="1:21" ht="14.4" customHeight="1" x14ac:dyDescent="0.3">
      <c r="A418" s="660">
        <v>25</v>
      </c>
      <c r="B418" s="661" t="s">
        <v>1578</v>
      </c>
      <c r="C418" s="661" t="s">
        <v>1767</v>
      </c>
      <c r="D418" s="742" t="s">
        <v>2419</v>
      </c>
      <c r="E418" s="743" t="s">
        <v>1795</v>
      </c>
      <c r="F418" s="661" t="s">
        <v>1763</v>
      </c>
      <c r="G418" s="661" t="s">
        <v>1819</v>
      </c>
      <c r="H418" s="661" t="s">
        <v>548</v>
      </c>
      <c r="I418" s="661" t="s">
        <v>1331</v>
      </c>
      <c r="J418" s="661" t="s">
        <v>1332</v>
      </c>
      <c r="K418" s="661" t="s">
        <v>1820</v>
      </c>
      <c r="L418" s="662">
        <v>30.17</v>
      </c>
      <c r="M418" s="662">
        <v>30.17</v>
      </c>
      <c r="N418" s="661">
        <v>1</v>
      </c>
      <c r="O418" s="744">
        <v>0.5</v>
      </c>
      <c r="P418" s="662">
        <v>30.17</v>
      </c>
      <c r="Q418" s="677">
        <v>1</v>
      </c>
      <c r="R418" s="661">
        <v>1</v>
      </c>
      <c r="S418" s="677">
        <v>1</v>
      </c>
      <c r="T418" s="744">
        <v>0.5</v>
      </c>
      <c r="U418" s="700">
        <v>1</v>
      </c>
    </row>
    <row r="419" spans="1:21" ht="14.4" customHeight="1" x14ac:dyDescent="0.3">
      <c r="A419" s="660">
        <v>25</v>
      </c>
      <c r="B419" s="661" t="s">
        <v>1578</v>
      </c>
      <c r="C419" s="661" t="s">
        <v>1767</v>
      </c>
      <c r="D419" s="742" t="s">
        <v>2419</v>
      </c>
      <c r="E419" s="743" t="s">
        <v>1795</v>
      </c>
      <c r="F419" s="661" t="s">
        <v>1763</v>
      </c>
      <c r="G419" s="661" t="s">
        <v>1821</v>
      </c>
      <c r="H419" s="661" t="s">
        <v>548</v>
      </c>
      <c r="I419" s="661" t="s">
        <v>1043</v>
      </c>
      <c r="J419" s="661" t="s">
        <v>1044</v>
      </c>
      <c r="K419" s="661" t="s">
        <v>1848</v>
      </c>
      <c r="L419" s="662">
        <v>48.42</v>
      </c>
      <c r="M419" s="662">
        <v>96.84</v>
      </c>
      <c r="N419" s="661">
        <v>2</v>
      </c>
      <c r="O419" s="744">
        <v>2</v>
      </c>
      <c r="P419" s="662">
        <v>48.42</v>
      </c>
      <c r="Q419" s="677">
        <v>0.5</v>
      </c>
      <c r="R419" s="661">
        <v>1</v>
      </c>
      <c r="S419" s="677">
        <v>0.5</v>
      </c>
      <c r="T419" s="744">
        <v>1</v>
      </c>
      <c r="U419" s="700">
        <v>0.5</v>
      </c>
    </row>
    <row r="420" spans="1:21" ht="14.4" customHeight="1" x14ac:dyDescent="0.3">
      <c r="A420" s="660">
        <v>25</v>
      </c>
      <c r="B420" s="661" t="s">
        <v>1578</v>
      </c>
      <c r="C420" s="661" t="s">
        <v>1767</v>
      </c>
      <c r="D420" s="742" t="s">
        <v>2419</v>
      </c>
      <c r="E420" s="743" t="s">
        <v>1795</v>
      </c>
      <c r="F420" s="661" t="s">
        <v>1763</v>
      </c>
      <c r="G420" s="661" t="s">
        <v>2289</v>
      </c>
      <c r="H420" s="661" t="s">
        <v>548</v>
      </c>
      <c r="I420" s="661" t="s">
        <v>2290</v>
      </c>
      <c r="J420" s="661" t="s">
        <v>2291</v>
      </c>
      <c r="K420" s="661" t="s">
        <v>2292</v>
      </c>
      <c r="L420" s="662">
        <v>146.84</v>
      </c>
      <c r="M420" s="662">
        <v>146.84</v>
      </c>
      <c r="N420" s="661">
        <v>1</v>
      </c>
      <c r="O420" s="744">
        <v>1</v>
      </c>
      <c r="P420" s="662">
        <v>146.84</v>
      </c>
      <c r="Q420" s="677">
        <v>1</v>
      </c>
      <c r="R420" s="661">
        <v>1</v>
      </c>
      <c r="S420" s="677">
        <v>1</v>
      </c>
      <c r="T420" s="744">
        <v>1</v>
      </c>
      <c r="U420" s="700">
        <v>1</v>
      </c>
    </row>
    <row r="421" spans="1:21" ht="14.4" customHeight="1" x14ac:dyDescent="0.3">
      <c r="A421" s="660">
        <v>25</v>
      </c>
      <c r="B421" s="661" t="s">
        <v>1578</v>
      </c>
      <c r="C421" s="661" t="s">
        <v>1767</v>
      </c>
      <c r="D421" s="742" t="s">
        <v>2419</v>
      </c>
      <c r="E421" s="743" t="s">
        <v>1795</v>
      </c>
      <c r="F421" s="661" t="s">
        <v>1763</v>
      </c>
      <c r="G421" s="661" t="s">
        <v>1910</v>
      </c>
      <c r="H421" s="661" t="s">
        <v>548</v>
      </c>
      <c r="I421" s="661" t="s">
        <v>694</v>
      </c>
      <c r="J421" s="661" t="s">
        <v>1911</v>
      </c>
      <c r="K421" s="661" t="s">
        <v>1912</v>
      </c>
      <c r="L421" s="662">
        <v>0</v>
      </c>
      <c r="M421" s="662">
        <v>0</v>
      </c>
      <c r="N421" s="661">
        <v>1</v>
      </c>
      <c r="O421" s="744">
        <v>0.5</v>
      </c>
      <c r="P421" s="662">
        <v>0</v>
      </c>
      <c r="Q421" s="677"/>
      <c r="R421" s="661">
        <v>1</v>
      </c>
      <c r="S421" s="677">
        <v>1</v>
      </c>
      <c r="T421" s="744">
        <v>0.5</v>
      </c>
      <c r="U421" s="700">
        <v>1</v>
      </c>
    </row>
    <row r="422" spans="1:21" ht="14.4" customHeight="1" x14ac:dyDescent="0.3">
      <c r="A422" s="660">
        <v>25</v>
      </c>
      <c r="B422" s="661" t="s">
        <v>1578</v>
      </c>
      <c r="C422" s="661" t="s">
        <v>1767</v>
      </c>
      <c r="D422" s="742" t="s">
        <v>2419</v>
      </c>
      <c r="E422" s="743" t="s">
        <v>1795</v>
      </c>
      <c r="F422" s="661" t="s">
        <v>1763</v>
      </c>
      <c r="G422" s="661" t="s">
        <v>2004</v>
      </c>
      <c r="H422" s="661" t="s">
        <v>548</v>
      </c>
      <c r="I422" s="661" t="s">
        <v>843</v>
      </c>
      <c r="J422" s="661" t="s">
        <v>844</v>
      </c>
      <c r="K422" s="661" t="s">
        <v>2293</v>
      </c>
      <c r="L422" s="662">
        <v>25.07</v>
      </c>
      <c r="M422" s="662">
        <v>25.07</v>
      </c>
      <c r="N422" s="661">
        <v>1</v>
      </c>
      <c r="O422" s="744">
        <v>0.5</v>
      </c>
      <c r="P422" s="662">
        <v>25.07</v>
      </c>
      <c r="Q422" s="677">
        <v>1</v>
      </c>
      <c r="R422" s="661">
        <v>1</v>
      </c>
      <c r="S422" s="677">
        <v>1</v>
      </c>
      <c r="T422" s="744">
        <v>0.5</v>
      </c>
      <c r="U422" s="700">
        <v>1</v>
      </c>
    </row>
    <row r="423" spans="1:21" ht="14.4" customHeight="1" x14ac:dyDescent="0.3">
      <c r="A423" s="660">
        <v>25</v>
      </c>
      <c r="B423" s="661" t="s">
        <v>1578</v>
      </c>
      <c r="C423" s="661" t="s">
        <v>1767</v>
      </c>
      <c r="D423" s="742" t="s">
        <v>2419</v>
      </c>
      <c r="E423" s="743" t="s">
        <v>1795</v>
      </c>
      <c r="F423" s="661" t="s">
        <v>1763</v>
      </c>
      <c r="G423" s="661" t="s">
        <v>2007</v>
      </c>
      <c r="H423" s="661" t="s">
        <v>548</v>
      </c>
      <c r="I423" s="661" t="s">
        <v>2294</v>
      </c>
      <c r="J423" s="661" t="s">
        <v>2109</v>
      </c>
      <c r="K423" s="661" t="s">
        <v>2295</v>
      </c>
      <c r="L423" s="662">
        <v>0</v>
      </c>
      <c r="M423" s="662">
        <v>0</v>
      </c>
      <c r="N423" s="661">
        <v>1</v>
      </c>
      <c r="O423" s="744">
        <v>1</v>
      </c>
      <c r="P423" s="662"/>
      <c r="Q423" s="677"/>
      <c r="R423" s="661"/>
      <c r="S423" s="677">
        <v>0</v>
      </c>
      <c r="T423" s="744"/>
      <c r="U423" s="700">
        <v>0</v>
      </c>
    </row>
    <row r="424" spans="1:21" ht="14.4" customHeight="1" x14ac:dyDescent="0.3">
      <c r="A424" s="660">
        <v>25</v>
      </c>
      <c r="B424" s="661" t="s">
        <v>1578</v>
      </c>
      <c r="C424" s="661" t="s">
        <v>1767</v>
      </c>
      <c r="D424" s="742" t="s">
        <v>2419</v>
      </c>
      <c r="E424" s="743" t="s">
        <v>1797</v>
      </c>
      <c r="F424" s="661" t="s">
        <v>1763</v>
      </c>
      <c r="G424" s="661" t="s">
        <v>2296</v>
      </c>
      <c r="H424" s="661" t="s">
        <v>548</v>
      </c>
      <c r="I424" s="661" t="s">
        <v>2297</v>
      </c>
      <c r="J424" s="661" t="s">
        <v>2298</v>
      </c>
      <c r="K424" s="661" t="s">
        <v>804</v>
      </c>
      <c r="L424" s="662">
        <v>0</v>
      </c>
      <c r="M424" s="662">
        <v>0</v>
      </c>
      <c r="N424" s="661">
        <v>1</v>
      </c>
      <c r="O424" s="744">
        <v>1</v>
      </c>
      <c r="P424" s="662">
        <v>0</v>
      </c>
      <c r="Q424" s="677"/>
      <c r="R424" s="661">
        <v>1</v>
      </c>
      <c r="S424" s="677">
        <v>1</v>
      </c>
      <c r="T424" s="744">
        <v>1</v>
      </c>
      <c r="U424" s="700">
        <v>1</v>
      </c>
    </row>
    <row r="425" spans="1:21" ht="14.4" customHeight="1" x14ac:dyDescent="0.3">
      <c r="A425" s="660">
        <v>25</v>
      </c>
      <c r="B425" s="661" t="s">
        <v>1578</v>
      </c>
      <c r="C425" s="661" t="s">
        <v>1767</v>
      </c>
      <c r="D425" s="742" t="s">
        <v>2419</v>
      </c>
      <c r="E425" s="743" t="s">
        <v>1797</v>
      </c>
      <c r="F425" s="661" t="s">
        <v>1763</v>
      </c>
      <c r="G425" s="661" t="s">
        <v>1835</v>
      </c>
      <c r="H425" s="661" t="s">
        <v>548</v>
      </c>
      <c r="I425" s="661" t="s">
        <v>2299</v>
      </c>
      <c r="J425" s="661" t="s">
        <v>2300</v>
      </c>
      <c r="K425" s="661" t="s">
        <v>1660</v>
      </c>
      <c r="L425" s="662">
        <v>194.24</v>
      </c>
      <c r="M425" s="662">
        <v>194.24</v>
      </c>
      <c r="N425" s="661">
        <v>1</v>
      </c>
      <c r="O425" s="744">
        <v>0.5</v>
      </c>
      <c r="P425" s="662">
        <v>194.24</v>
      </c>
      <c r="Q425" s="677">
        <v>1</v>
      </c>
      <c r="R425" s="661">
        <v>1</v>
      </c>
      <c r="S425" s="677">
        <v>1</v>
      </c>
      <c r="T425" s="744">
        <v>0.5</v>
      </c>
      <c r="U425" s="700">
        <v>1</v>
      </c>
    </row>
    <row r="426" spans="1:21" ht="14.4" customHeight="1" x14ac:dyDescent="0.3">
      <c r="A426" s="660">
        <v>25</v>
      </c>
      <c r="B426" s="661" t="s">
        <v>1578</v>
      </c>
      <c r="C426" s="661" t="s">
        <v>1767</v>
      </c>
      <c r="D426" s="742" t="s">
        <v>2419</v>
      </c>
      <c r="E426" s="743" t="s">
        <v>1797</v>
      </c>
      <c r="F426" s="661" t="s">
        <v>1763</v>
      </c>
      <c r="G426" s="661" t="s">
        <v>1835</v>
      </c>
      <c r="H426" s="661" t="s">
        <v>548</v>
      </c>
      <c r="I426" s="661" t="s">
        <v>2299</v>
      </c>
      <c r="J426" s="661" t="s">
        <v>2300</v>
      </c>
      <c r="K426" s="661" t="s">
        <v>1660</v>
      </c>
      <c r="L426" s="662">
        <v>122.87</v>
      </c>
      <c r="M426" s="662">
        <v>245.74</v>
      </c>
      <c r="N426" s="661">
        <v>2</v>
      </c>
      <c r="O426" s="744">
        <v>0.5</v>
      </c>
      <c r="P426" s="662">
        <v>245.74</v>
      </c>
      <c r="Q426" s="677">
        <v>1</v>
      </c>
      <c r="R426" s="661">
        <v>2</v>
      </c>
      <c r="S426" s="677">
        <v>1</v>
      </c>
      <c r="T426" s="744">
        <v>0.5</v>
      </c>
      <c r="U426" s="700">
        <v>1</v>
      </c>
    </row>
    <row r="427" spans="1:21" ht="14.4" customHeight="1" x14ac:dyDescent="0.3">
      <c r="A427" s="660">
        <v>25</v>
      </c>
      <c r="B427" s="661" t="s">
        <v>1578</v>
      </c>
      <c r="C427" s="661" t="s">
        <v>1767</v>
      </c>
      <c r="D427" s="742" t="s">
        <v>2419</v>
      </c>
      <c r="E427" s="743" t="s">
        <v>1797</v>
      </c>
      <c r="F427" s="661" t="s">
        <v>1763</v>
      </c>
      <c r="G427" s="661" t="s">
        <v>1835</v>
      </c>
      <c r="H427" s="661" t="s">
        <v>548</v>
      </c>
      <c r="I427" s="661" t="s">
        <v>2301</v>
      </c>
      <c r="J427" s="661" t="s">
        <v>2300</v>
      </c>
      <c r="K427" s="661" t="s">
        <v>2302</v>
      </c>
      <c r="L427" s="662">
        <v>0</v>
      </c>
      <c r="M427" s="662">
        <v>0</v>
      </c>
      <c r="N427" s="661">
        <v>1</v>
      </c>
      <c r="O427" s="744">
        <v>0.5</v>
      </c>
      <c r="P427" s="662">
        <v>0</v>
      </c>
      <c r="Q427" s="677"/>
      <c r="R427" s="661">
        <v>1</v>
      </c>
      <c r="S427" s="677">
        <v>1</v>
      </c>
      <c r="T427" s="744">
        <v>0.5</v>
      </c>
      <c r="U427" s="700">
        <v>1</v>
      </c>
    </row>
    <row r="428" spans="1:21" ht="14.4" customHeight="1" x14ac:dyDescent="0.3">
      <c r="A428" s="660">
        <v>25</v>
      </c>
      <c r="B428" s="661" t="s">
        <v>1578</v>
      </c>
      <c r="C428" s="661" t="s">
        <v>1767</v>
      </c>
      <c r="D428" s="742" t="s">
        <v>2419</v>
      </c>
      <c r="E428" s="743" t="s">
        <v>1797</v>
      </c>
      <c r="F428" s="661" t="s">
        <v>1763</v>
      </c>
      <c r="G428" s="661" t="s">
        <v>1810</v>
      </c>
      <c r="H428" s="661" t="s">
        <v>1127</v>
      </c>
      <c r="I428" s="661" t="s">
        <v>1389</v>
      </c>
      <c r="J428" s="661" t="s">
        <v>1284</v>
      </c>
      <c r="K428" s="661" t="s">
        <v>1691</v>
      </c>
      <c r="L428" s="662">
        <v>150.04</v>
      </c>
      <c r="M428" s="662">
        <v>150.04</v>
      </c>
      <c r="N428" s="661">
        <v>1</v>
      </c>
      <c r="O428" s="744">
        <v>0.5</v>
      </c>
      <c r="P428" s="662"/>
      <c r="Q428" s="677">
        <v>0</v>
      </c>
      <c r="R428" s="661"/>
      <c r="S428" s="677">
        <v>0</v>
      </c>
      <c r="T428" s="744"/>
      <c r="U428" s="700">
        <v>0</v>
      </c>
    </row>
    <row r="429" spans="1:21" ht="14.4" customHeight="1" x14ac:dyDescent="0.3">
      <c r="A429" s="660">
        <v>25</v>
      </c>
      <c r="B429" s="661" t="s">
        <v>1578</v>
      </c>
      <c r="C429" s="661" t="s">
        <v>1767</v>
      </c>
      <c r="D429" s="742" t="s">
        <v>2419</v>
      </c>
      <c r="E429" s="743" t="s">
        <v>1797</v>
      </c>
      <c r="F429" s="661" t="s">
        <v>1763</v>
      </c>
      <c r="G429" s="661" t="s">
        <v>1810</v>
      </c>
      <c r="H429" s="661" t="s">
        <v>1127</v>
      </c>
      <c r="I429" s="661" t="s">
        <v>1389</v>
      </c>
      <c r="J429" s="661" t="s">
        <v>1284</v>
      </c>
      <c r="K429" s="661" t="s">
        <v>1691</v>
      </c>
      <c r="L429" s="662">
        <v>154.36000000000001</v>
      </c>
      <c r="M429" s="662">
        <v>2006.6800000000003</v>
      </c>
      <c r="N429" s="661">
        <v>13</v>
      </c>
      <c r="O429" s="744">
        <v>9.5</v>
      </c>
      <c r="P429" s="662">
        <v>771.80000000000007</v>
      </c>
      <c r="Q429" s="677">
        <v>0.38461538461538458</v>
      </c>
      <c r="R429" s="661">
        <v>5</v>
      </c>
      <c r="S429" s="677">
        <v>0.38461538461538464</v>
      </c>
      <c r="T429" s="744">
        <v>4.5</v>
      </c>
      <c r="U429" s="700">
        <v>0.47368421052631576</v>
      </c>
    </row>
    <row r="430" spans="1:21" ht="14.4" customHeight="1" x14ac:dyDescent="0.3">
      <c r="A430" s="660">
        <v>25</v>
      </c>
      <c r="B430" s="661" t="s">
        <v>1578</v>
      </c>
      <c r="C430" s="661" t="s">
        <v>1767</v>
      </c>
      <c r="D430" s="742" t="s">
        <v>2419</v>
      </c>
      <c r="E430" s="743" t="s">
        <v>1797</v>
      </c>
      <c r="F430" s="661" t="s">
        <v>1763</v>
      </c>
      <c r="G430" s="661" t="s">
        <v>2086</v>
      </c>
      <c r="H430" s="661" t="s">
        <v>1127</v>
      </c>
      <c r="I430" s="661" t="s">
        <v>2303</v>
      </c>
      <c r="J430" s="661" t="s">
        <v>2180</v>
      </c>
      <c r="K430" s="661" t="s">
        <v>2304</v>
      </c>
      <c r="L430" s="662">
        <v>425.17</v>
      </c>
      <c r="M430" s="662">
        <v>425.17</v>
      </c>
      <c r="N430" s="661">
        <v>1</v>
      </c>
      <c r="O430" s="744"/>
      <c r="P430" s="662">
        <v>425.17</v>
      </c>
      <c r="Q430" s="677">
        <v>1</v>
      </c>
      <c r="R430" s="661">
        <v>1</v>
      </c>
      <c r="S430" s="677">
        <v>1</v>
      </c>
      <c r="T430" s="744"/>
      <c r="U430" s="700"/>
    </row>
    <row r="431" spans="1:21" ht="14.4" customHeight="1" x14ac:dyDescent="0.3">
      <c r="A431" s="660">
        <v>25</v>
      </c>
      <c r="B431" s="661" t="s">
        <v>1578</v>
      </c>
      <c r="C431" s="661" t="s">
        <v>1767</v>
      </c>
      <c r="D431" s="742" t="s">
        <v>2419</v>
      </c>
      <c r="E431" s="743" t="s">
        <v>1797</v>
      </c>
      <c r="F431" s="661" t="s">
        <v>1763</v>
      </c>
      <c r="G431" s="661" t="s">
        <v>1812</v>
      </c>
      <c r="H431" s="661" t="s">
        <v>548</v>
      </c>
      <c r="I431" s="661" t="s">
        <v>2305</v>
      </c>
      <c r="J431" s="661" t="s">
        <v>1344</v>
      </c>
      <c r="K431" s="661" t="s">
        <v>1715</v>
      </c>
      <c r="L431" s="662">
        <v>170.52</v>
      </c>
      <c r="M431" s="662">
        <v>341.04</v>
      </c>
      <c r="N431" s="661">
        <v>2</v>
      </c>
      <c r="O431" s="744">
        <v>1</v>
      </c>
      <c r="P431" s="662">
        <v>341.04</v>
      </c>
      <c r="Q431" s="677">
        <v>1</v>
      </c>
      <c r="R431" s="661">
        <v>2</v>
      </c>
      <c r="S431" s="677">
        <v>1</v>
      </c>
      <c r="T431" s="744">
        <v>1</v>
      </c>
      <c r="U431" s="700">
        <v>1</v>
      </c>
    </row>
    <row r="432" spans="1:21" ht="14.4" customHeight="1" x14ac:dyDescent="0.3">
      <c r="A432" s="660">
        <v>25</v>
      </c>
      <c r="B432" s="661" t="s">
        <v>1578</v>
      </c>
      <c r="C432" s="661" t="s">
        <v>1767</v>
      </c>
      <c r="D432" s="742" t="s">
        <v>2419</v>
      </c>
      <c r="E432" s="743" t="s">
        <v>1797</v>
      </c>
      <c r="F432" s="661" t="s">
        <v>1763</v>
      </c>
      <c r="G432" s="661" t="s">
        <v>1812</v>
      </c>
      <c r="H432" s="661" t="s">
        <v>548</v>
      </c>
      <c r="I432" s="661" t="s">
        <v>1884</v>
      </c>
      <c r="J432" s="661" t="s">
        <v>1344</v>
      </c>
      <c r="K432" s="661" t="s">
        <v>1885</v>
      </c>
      <c r="L432" s="662">
        <v>0</v>
      </c>
      <c r="M432" s="662">
        <v>0</v>
      </c>
      <c r="N432" s="661">
        <v>1</v>
      </c>
      <c r="O432" s="744">
        <v>1</v>
      </c>
      <c r="P432" s="662">
        <v>0</v>
      </c>
      <c r="Q432" s="677"/>
      <c r="R432" s="661">
        <v>1</v>
      </c>
      <c r="S432" s="677">
        <v>1</v>
      </c>
      <c r="T432" s="744">
        <v>1</v>
      </c>
      <c r="U432" s="700">
        <v>1</v>
      </c>
    </row>
    <row r="433" spans="1:21" ht="14.4" customHeight="1" x14ac:dyDescent="0.3">
      <c r="A433" s="660">
        <v>25</v>
      </c>
      <c r="B433" s="661" t="s">
        <v>1578</v>
      </c>
      <c r="C433" s="661" t="s">
        <v>1767</v>
      </c>
      <c r="D433" s="742" t="s">
        <v>2419</v>
      </c>
      <c r="E433" s="743" t="s">
        <v>1797</v>
      </c>
      <c r="F433" s="661" t="s">
        <v>1763</v>
      </c>
      <c r="G433" s="661" t="s">
        <v>2306</v>
      </c>
      <c r="H433" s="661" t="s">
        <v>548</v>
      </c>
      <c r="I433" s="661" t="s">
        <v>2307</v>
      </c>
      <c r="J433" s="661" t="s">
        <v>2308</v>
      </c>
      <c r="K433" s="661" t="s">
        <v>2309</v>
      </c>
      <c r="L433" s="662">
        <v>72.5</v>
      </c>
      <c r="M433" s="662">
        <v>72.5</v>
      </c>
      <c r="N433" s="661">
        <v>1</v>
      </c>
      <c r="O433" s="744">
        <v>1</v>
      </c>
      <c r="P433" s="662"/>
      <c r="Q433" s="677">
        <v>0</v>
      </c>
      <c r="R433" s="661"/>
      <c r="S433" s="677">
        <v>0</v>
      </c>
      <c r="T433" s="744"/>
      <c r="U433" s="700">
        <v>0</v>
      </c>
    </row>
    <row r="434" spans="1:21" ht="14.4" customHeight="1" x14ac:dyDescent="0.3">
      <c r="A434" s="660">
        <v>25</v>
      </c>
      <c r="B434" s="661" t="s">
        <v>1578</v>
      </c>
      <c r="C434" s="661" t="s">
        <v>1767</v>
      </c>
      <c r="D434" s="742" t="s">
        <v>2419</v>
      </c>
      <c r="E434" s="743" t="s">
        <v>1797</v>
      </c>
      <c r="F434" s="661" t="s">
        <v>1763</v>
      </c>
      <c r="G434" s="661" t="s">
        <v>2148</v>
      </c>
      <c r="H434" s="661" t="s">
        <v>548</v>
      </c>
      <c r="I434" s="661" t="s">
        <v>2149</v>
      </c>
      <c r="J434" s="661" t="s">
        <v>2150</v>
      </c>
      <c r="K434" s="661" t="s">
        <v>2151</v>
      </c>
      <c r="L434" s="662">
        <v>43.76</v>
      </c>
      <c r="M434" s="662">
        <v>43.76</v>
      </c>
      <c r="N434" s="661">
        <v>1</v>
      </c>
      <c r="O434" s="744">
        <v>1</v>
      </c>
      <c r="P434" s="662">
        <v>43.76</v>
      </c>
      <c r="Q434" s="677">
        <v>1</v>
      </c>
      <c r="R434" s="661">
        <v>1</v>
      </c>
      <c r="S434" s="677">
        <v>1</v>
      </c>
      <c r="T434" s="744">
        <v>1</v>
      </c>
      <c r="U434" s="700">
        <v>1</v>
      </c>
    </row>
    <row r="435" spans="1:21" ht="14.4" customHeight="1" x14ac:dyDescent="0.3">
      <c r="A435" s="660">
        <v>25</v>
      </c>
      <c r="B435" s="661" t="s">
        <v>1578</v>
      </c>
      <c r="C435" s="661" t="s">
        <v>1767</v>
      </c>
      <c r="D435" s="742" t="s">
        <v>2419</v>
      </c>
      <c r="E435" s="743" t="s">
        <v>1797</v>
      </c>
      <c r="F435" s="661" t="s">
        <v>1763</v>
      </c>
      <c r="G435" s="661" t="s">
        <v>2020</v>
      </c>
      <c r="H435" s="661" t="s">
        <v>548</v>
      </c>
      <c r="I435" s="661" t="s">
        <v>2117</v>
      </c>
      <c r="J435" s="661" t="s">
        <v>2118</v>
      </c>
      <c r="K435" s="661" t="s">
        <v>2119</v>
      </c>
      <c r="L435" s="662">
        <v>39.74</v>
      </c>
      <c r="M435" s="662">
        <v>79.48</v>
      </c>
      <c r="N435" s="661">
        <v>2</v>
      </c>
      <c r="O435" s="744">
        <v>1</v>
      </c>
      <c r="P435" s="662"/>
      <c r="Q435" s="677">
        <v>0</v>
      </c>
      <c r="R435" s="661"/>
      <c r="S435" s="677">
        <v>0</v>
      </c>
      <c r="T435" s="744"/>
      <c r="U435" s="700">
        <v>0</v>
      </c>
    </row>
    <row r="436" spans="1:21" ht="14.4" customHeight="1" x14ac:dyDescent="0.3">
      <c r="A436" s="660">
        <v>25</v>
      </c>
      <c r="B436" s="661" t="s">
        <v>1578</v>
      </c>
      <c r="C436" s="661" t="s">
        <v>1767</v>
      </c>
      <c r="D436" s="742" t="s">
        <v>2419</v>
      </c>
      <c r="E436" s="743" t="s">
        <v>1797</v>
      </c>
      <c r="F436" s="661" t="s">
        <v>1763</v>
      </c>
      <c r="G436" s="661" t="s">
        <v>2024</v>
      </c>
      <c r="H436" s="661" t="s">
        <v>548</v>
      </c>
      <c r="I436" s="661" t="s">
        <v>2310</v>
      </c>
      <c r="J436" s="661" t="s">
        <v>2026</v>
      </c>
      <c r="K436" s="661" t="s">
        <v>2311</v>
      </c>
      <c r="L436" s="662">
        <v>0</v>
      </c>
      <c r="M436" s="662">
        <v>0</v>
      </c>
      <c r="N436" s="661">
        <v>1</v>
      </c>
      <c r="O436" s="744">
        <v>1</v>
      </c>
      <c r="P436" s="662">
        <v>0</v>
      </c>
      <c r="Q436" s="677"/>
      <c r="R436" s="661">
        <v>1</v>
      </c>
      <c r="S436" s="677">
        <v>1</v>
      </c>
      <c r="T436" s="744">
        <v>1</v>
      </c>
      <c r="U436" s="700">
        <v>1</v>
      </c>
    </row>
    <row r="437" spans="1:21" ht="14.4" customHeight="1" x14ac:dyDescent="0.3">
      <c r="A437" s="660">
        <v>25</v>
      </c>
      <c r="B437" s="661" t="s">
        <v>1578</v>
      </c>
      <c r="C437" s="661" t="s">
        <v>1767</v>
      </c>
      <c r="D437" s="742" t="s">
        <v>2419</v>
      </c>
      <c r="E437" s="743" t="s">
        <v>1797</v>
      </c>
      <c r="F437" s="661" t="s">
        <v>1763</v>
      </c>
      <c r="G437" s="661" t="s">
        <v>2312</v>
      </c>
      <c r="H437" s="661" t="s">
        <v>548</v>
      </c>
      <c r="I437" s="661" t="s">
        <v>2313</v>
      </c>
      <c r="J437" s="661" t="s">
        <v>2314</v>
      </c>
      <c r="K437" s="661" t="s">
        <v>2315</v>
      </c>
      <c r="L437" s="662">
        <v>0</v>
      </c>
      <c r="M437" s="662">
        <v>0</v>
      </c>
      <c r="N437" s="661">
        <v>1</v>
      </c>
      <c r="O437" s="744">
        <v>1</v>
      </c>
      <c r="P437" s="662"/>
      <c r="Q437" s="677"/>
      <c r="R437" s="661"/>
      <c r="S437" s="677">
        <v>0</v>
      </c>
      <c r="T437" s="744"/>
      <c r="U437" s="700">
        <v>0</v>
      </c>
    </row>
    <row r="438" spans="1:21" ht="14.4" customHeight="1" x14ac:dyDescent="0.3">
      <c r="A438" s="660">
        <v>25</v>
      </c>
      <c r="B438" s="661" t="s">
        <v>1578</v>
      </c>
      <c r="C438" s="661" t="s">
        <v>1767</v>
      </c>
      <c r="D438" s="742" t="s">
        <v>2419</v>
      </c>
      <c r="E438" s="743" t="s">
        <v>1797</v>
      </c>
      <c r="F438" s="661" t="s">
        <v>1763</v>
      </c>
      <c r="G438" s="661" t="s">
        <v>2068</v>
      </c>
      <c r="H438" s="661" t="s">
        <v>548</v>
      </c>
      <c r="I438" s="661" t="s">
        <v>1364</v>
      </c>
      <c r="J438" s="661" t="s">
        <v>1365</v>
      </c>
      <c r="K438" s="661" t="s">
        <v>2316</v>
      </c>
      <c r="L438" s="662">
        <v>167.58</v>
      </c>
      <c r="M438" s="662">
        <v>167.58</v>
      </c>
      <c r="N438" s="661">
        <v>1</v>
      </c>
      <c r="O438" s="744">
        <v>1</v>
      </c>
      <c r="P438" s="662">
        <v>167.58</v>
      </c>
      <c r="Q438" s="677">
        <v>1</v>
      </c>
      <c r="R438" s="661">
        <v>1</v>
      </c>
      <c r="S438" s="677">
        <v>1</v>
      </c>
      <c r="T438" s="744">
        <v>1</v>
      </c>
      <c r="U438" s="700">
        <v>1</v>
      </c>
    </row>
    <row r="439" spans="1:21" ht="14.4" customHeight="1" x14ac:dyDescent="0.3">
      <c r="A439" s="660">
        <v>25</v>
      </c>
      <c r="B439" s="661" t="s">
        <v>1578</v>
      </c>
      <c r="C439" s="661" t="s">
        <v>1767</v>
      </c>
      <c r="D439" s="742" t="s">
        <v>2419</v>
      </c>
      <c r="E439" s="743" t="s">
        <v>1797</v>
      </c>
      <c r="F439" s="661" t="s">
        <v>1763</v>
      </c>
      <c r="G439" s="661" t="s">
        <v>1814</v>
      </c>
      <c r="H439" s="661" t="s">
        <v>548</v>
      </c>
      <c r="I439" s="661" t="s">
        <v>1844</v>
      </c>
      <c r="J439" s="661" t="s">
        <v>1355</v>
      </c>
      <c r="K439" s="661" t="s">
        <v>1356</v>
      </c>
      <c r="L439" s="662">
        <v>147.31</v>
      </c>
      <c r="M439" s="662">
        <v>441.93</v>
      </c>
      <c r="N439" s="661">
        <v>3</v>
      </c>
      <c r="O439" s="744">
        <v>2</v>
      </c>
      <c r="P439" s="662">
        <v>147.31</v>
      </c>
      <c r="Q439" s="677">
        <v>0.33333333333333331</v>
      </c>
      <c r="R439" s="661">
        <v>1</v>
      </c>
      <c r="S439" s="677">
        <v>0.33333333333333331</v>
      </c>
      <c r="T439" s="744">
        <v>1</v>
      </c>
      <c r="U439" s="700">
        <v>0.5</v>
      </c>
    </row>
    <row r="440" spans="1:21" ht="14.4" customHeight="1" x14ac:dyDescent="0.3">
      <c r="A440" s="660">
        <v>25</v>
      </c>
      <c r="B440" s="661" t="s">
        <v>1578</v>
      </c>
      <c r="C440" s="661" t="s">
        <v>1767</v>
      </c>
      <c r="D440" s="742" t="s">
        <v>2419</v>
      </c>
      <c r="E440" s="743" t="s">
        <v>1797</v>
      </c>
      <c r="F440" s="661" t="s">
        <v>1763</v>
      </c>
      <c r="G440" s="661" t="s">
        <v>2317</v>
      </c>
      <c r="H440" s="661" t="s">
        <v>548</v>
      </c>
      <c r="I440" s="661" t="s">
        <v>2318</v>
      </c>
      <c r="J440" s="661" t="s">
        <v>2319</v>
      </c>
      <c r="K440" s="661" t="s">
        <v>2320</v>
      </c>
      <c r="L440" s="662">
        <v>0</v>
      </c>
      <c r="M440" s="662">
        <v>0</v>
      </c>
      <c r="N440" s="661">
        <v>1</v>
      </c>
      <c r="O440" s="744">
        <v>0.5</v>
      </c>
      <c r="P440" s="662">
        <v>0</v>
      </c>
      <c r="Q440" s="677"/>
      <c r="R440" s="661">
        <v>1</v>
      </c>
      <c r="S440" s="677">
        <v>1</v>
      </c>
      <c r="T440" s="744">
        <v>0.5</v>
      </c>
      <c r="U440" s="700">
        <v>1</v>
      </c>
    </row>
    <row r="441" spans="1:21" ht="14.4" customHeight="1" x14ac:dyDescent="0.3">
      <c r="A441" s="660">
        <v>25</v>
      </c>
      <c r="B441" s="661" t="s">
        <v>1578</v>
      </c>
      <c r="C441" s="661" t="s">
        <v>1767</v>
      </c>
      <c r="D441" s="742" t="s">
        <v>2419</v>
      </c>
      <c r="E441" s="743" t="s">
        <v>1797</v>
      </c>
      <c r="F441" s="661" t="s">
        <v>1763</v>
      </c>
      <c r="G441" s="661" t="s">
        <v>1819</v>
      </c>
      <c r="H441" s="661" t="s">
        <v>548</v>
      </c>
      <c r="I441" s="661" t="s">
        <v>2321</v>
      </c>
      <c r="J441" s="661" t="s">
        <v>1332</v>
      </c>
      <c r="K441" s="661" t="s">
        <v>2322</v>
      </c>
      <c r="L441" s="662">
        <v>34.19</v>
      </c>
      <c r="M441" s="662">
        <v>34.19</v>
      </c>
      <c r="N441" s="661">
        <v>1</v>
      </c>
      <c r="O441" s="744">
        <v>0.5</v>
      </c>
      <c r="P441" s="662"/>
      <c r="Q441" s="677">
        <v>0</v>
      </c>
      <c r="R441" s="661"/>
      <c r="S441" s="677">
        <v>0</v>
      </c>
      <c r="T441" s="744"/>
      <c r="U441" s="700">
        <v>0</v>
      </c>
    </row>
    <row r="442" spans="1:21" ht="14.4" customHeight="1" x14ac:dyDescent="0.3">
      <c r="A442" s="660">
        <v>25</v>
      </c>
      <c r="B442" s="661" t="s">
        <v>1578</v>
      </c>
      <c r="C442" s="661" t="s">
        <v>1767</v>
      </c>
      <c r="D442" s="742" t="s">
        <v>2419</v>
      </c>
      <c r="E442" s="743" t="s">
        <v>1797</v>
      </c>
      <c r="F442" s="661" t="s">
        <v>1763</v>
      </c>
      <c r="G442" s="661" t="s">
        <v>2323</v>
      </c>
      <c r="H442" s="661" t="s">
        <v>1127</v>
      </c>
      <c r="I442" s="661" t="s">
        <v>2324</v>
      </c>
      <c r="J442" s="661" t="s">
        <v>2325</v>
      </c>
      <c r="K442" s="661" t="s">
        <v>2326</v>
      </c>
      <c r="L442" s="662">
        <v>205.84</v>
      </c>
      <c r="M442" s="662">
        <v>411.68</v>
      </c>
      <c r="N442" s="661">
        <v>2</v>
      </c>
      <c r="O442" s="744">
        <v>1</v>
      </c>
      <c r="P442" s="662">
        <v>411.68</v>
      </c>
      <c r="Q442" s="677">
        <v>1</v>
      </c>
      <c r="R442" s="661">
        <v>2</v>
      </c>
      <c r="S442" s="677">
        <v>1</v>
      </c>
      <c r="T442" s="744">
        <v>1</v>
      </c>
      <c r="U442" s="700">
        <v>1</v>
      </c>
    </row>
    <row r="443" spans="1:21" ht="14.4" customHeight="1" x14ac:dyDescent="0.3">
      <c r="A443" s="660">
        <v>25</v>
      </c>
      <c r="B443" s="661" t="s">
        <v>1578</v>
      </c>
      <c r="C443" s="661" t="s">
        <v>1767</v>
      </c>
      <c r="D443" s="742" t="s">
        <v>2419</v>
      </c>
      <c r="E443" s="743" t="s">
        <v>1797</v>
      </c>
      <c r="F443" s="661" t="s">
        <v>1763</v>
      </c>
      <c r="G443" s="661" t="s">
        <v>2323</v>
      </c>
      <c r="H443" s="661" t="s">
        <v>1127</v>
      </c>
      <c r="I443" s="661" t="s">
        <v>2327</v>
      </c>
      <c r="J443" s="661" t="s">
        <v>574</v>
      </c>
      <c r="K443" s="661" t="s">
        <v>2328</v>
      </c>
      <c r="L443" s="662">
        <v>0</v>
      </c>
      <c r="M443" s="662">
        <v>0</v>
      </c>
      <c r="N443" s="661">
        <v>1</v>
      </c>
      <c r="O443" s="744">
        <v>0.5</v>
      </c>
      <c r="P443" s="662">
        <v>0</v>
      </c>
      <c r="Q443" s="677"/>
      <c r="R443" s="661">
        <v>1</v>
      </c>
      <c r="S443" s="677">
        <v>1</v>
      </c>
      <c r="T443" s="744">
        <v>0.5</v>
      </c>
      <c r="U443" s="700">
        <v>1</v>
      </c>
    </row>
    <row r="444" spans="1:21" ht="14.4" customHeight="1" x14ac:dyDescent="0.3">
      <c r="A444" s="660">
        <v>25</v>
      </c>
      <c r="B444" s="661" t="s">
        <v>1578</v>
      </c>
      <c r="C444" s="661" t="s">
        <v>1767</v>
      </c>
      <c r="D444" s="742" t="s">
        <v>2419</v>
      </c>
      <c r="E444" s="743" t="s">
        <v>1797</v>
      </c>
      <c r="F444" s="661" t="s">
        <v>1764</v>
      </c>
      <c r="G444" s="661" t="s">
        <v>1913</v>
      </c>
      <c r="H444" s="661" t="s">
        <v>548</v>
      </c>
      <c r="I444" s="661" t="s">
        <v>2329</v>
      </c>
      <c r="J444" s="661" t="s">
        <v>1915</v>
      </c>
      <c r="K444" s="661"/>
      <c r="L444" s="662">
        <v>0</v>
      </c>
      <c r="M444" s="662">
        <v>0</v>
      </c>
      <c r="N444" s="661">
        <v>1</v>
      </c>
      <c r="O444" s="744">
        <v>1</v>
      </c>
      <c r="P444" s="662">
        <v>0</v>
      </c>
      <c r="Q444" s="677"/>
      <c r="R444" s="661">
        <v>1</v>
      </c>
      <c r="S444" s="677">
        <v>1</v>
      </c>
      <c r="T444" s="744">
        <v>1</v>
      </c>
      <c r="U444" s="700">
        <v>1</v>
      </c>
    </row>
    <row r="445" spans="1:21" ht="14.4" customHeight="1" x14ac:dyDescent="0.3">
      <c r="A445" s="660">
        <v>25</v>
      </c>
      <c r="B445" s="661" t="s">
        <v>1578</v>
      </c>
      <c r="C445" s="661" t="s">
        <v>1767</v>
      </c>
      <c r="D445" s="742" t="s">
        <v>2419</v>
      </c>
      <c r="E445" s="743" t="s">
        <v>1800</v>
      </c>
      <c r="F445" s="661" t="s">
        <v>1763</v>
      </c>
      <c r="G445" s="661" t="s">
        <v>2214</v>
      </c>
      <c r="H445" s="661" t="s">
        <v>1127</v>
      </c>
      <c r="I445" s="661" t="s">
        <v>1187</v>
      </c>
      <c r="J445" s="661" t="s">
        <v>1738</v>
      </c>
      <c r="K445" s="661" t="s">
        <v>1739</v>
      </c>
      <c r="L445" s="662">
        <v>6.68</v>
      </c>
      <c r="M445" s="662">
        <v>6.68</v>
      </c>
      <c r="N445" s="661">
        <v>1</v>
      </c>
      <c r="O445" s="744">
        <v>0.5</v>
      </c>
      <c r="P445" s="662">
        <v>6.68</v>
      </c>
      <c r="Q445" s="677">
        <v>1</v>
      </c>
      <c r="R445" s="661">
        <v>1</v>
      </c>
      <c r="S445" s="677">
        <v>1</v>
      </c>
      <c r="T445" s="744">
        <v>0.5</v>
      </c>
      <c r="U445" s="700">
        <v>1</v>
      </c>
    </row>
    <row r="446" spans="1:21" ht="14.4" customHeight="1" x14ac:dyDescent="0.3">
      <c r="A446" s="660">
        <v>25</v>
      </c>
      <c r="B446" s="661" t="s">
        <v>1578</v>
      </c>
      <c r="C446" s="661" t="s">
        <v>1767</v>
      </c>
      <c r="D446" s="742" t="s">
        <v>2419</v>
      </c>
      <c r="E446" s="743" t="s">
        <v>1800</v>
      </c>
      <c r="F446" s="661" t="s">
        <v>1763</v>
      </c>
      <c r="G446" s="661" t="s">
        <v>1810</v>
      </c>
      <c r="H446" s="661" t="s">
        <v>1127</v>
      </c>
      <c r="I446" s="661" t="s">
        <v>1389</v>
      </c>
      <c r="J446" s="661" t="s">
        <v>1284</v>
      </c>
      <c r="K446" s="661" t="s">
        <v>1691</v>
      </c>
      <c r="L446" s="662">
        <v>150.04</v>
      </c>
      <c r="M446" s="662">
        <v>1050.28</v>
      </c>
      <c r="N446" s="661">
        <v>7</v>
      </c>
      <c r="O446" s="744">
        <v>6.5</v>
      </c>
      <c r="P446" s="662">
        <v>150.04</v>
      </c>
      <c r="Q446" s="677">
        <v>0.14285714285714285</v>
      </c>
      <c r="R446" s="661">
        <v>1</v>
      </c>
      <c r="S446" s="677">
        <v>0.14285714285714285</v>
      </c>
      <c r="T446" s="744">
        <v>0.5</v>
      </c>
      <c r="U446" s="700">
        <v>7.6923076923076927E-2</v>
      </c>
    </row>
    <row r="447" spans="1:21" ht="14.4" customHeight="1" x14ac:dyDescent="0.3">
      <c r="A447" s="660">
        <v>25</v>
      </c>
      <c r="B447" s="661" t="s">
        <v>1578</v>
      </c>
      <c r="C447" s="661" t="s">
        <v>1767</v>
      </c>
      <c r="D447" s="742" t="s">
        <v>2419</v>
      </c>
      <c r="E447" s="743" t="s">
        <v>1800</v>
      </c>
      <c r="F447" s="661" t="s">
        <v>1763</v>
      </c>
      <c r="G447" s="661" t="s">
        <v>1810</v>
      </c>
      <c r="H447" s="661" t="s">
        <v>1127</v>
      </c>
      <c r="I447" s="661" t="s">
        <v>1389</v>
      </c>
      <c r="J447" s="661" t="s">
        <v>1284</v>
      </c>
      <c r="K447" s="661" t="s">
        <v>1691</v>
      </c>
      <c r="L447" s="662">
        <v>154.36000000000001</v>
      </c>
      <c r="M447" s="662">
        <v>17597.039999999994</v>
      </c>
      <c r="N447" s="661">
        <v>114</v>
      </c>
      <c r="O447" s="744">
        <v>93</v>
      </c>
      <c r="P447" s="662">
        <v>10033.4</v>
      </c>
      <c r="Q447" s="677">
        <v>0.57017543859649145</v>
      </c>
      <c r="R447" s="661">
        <v>65</v>
      </c>
      <c r="S447" s="677">
        <v>0.57017543859649122</v>
      </c>
      <c r="T447" s="744">
        <v>48.5</v>
      </c>
      <c r="U447" s="700">
        <v>0.521505376344086</v>
      </c>
    </row>
    <row r="448" spans="1:21" ht="14.4" customHeight="1" x14ac:dyDescent="0.3">
      <c r="A448" s="660">
        <v>25</v>
      </c>
      <c r="B448" s="661" t="s">
        <v>1578</v>
      </c>
      <c r="C448" s="661" t="s">
        <v>1767</v>
      </c>
      <c r="D448" s="742" t="s">
        <v>2419</v>
      </c>
      <c r="E448" s="743" t="s">
        <v>1800</v>
      </c>
      <c r="F448" s="661" t="s">
        <v>1763</v>
      </c>
      <c r="G448" s="661" t="s">
        <v>2086</v>
      </c>
      <c r="H448" s="661" t="s">
        <v>1127</v>
      </c>
      <c r="I448" s="661" t="s">
        <v>2303</v>
      </c>
      <c r="J448" s="661" t="s">
        <v>2180</v>
      </c>
      <c r="K448" s="661" t="s">
        <v>2304</v>
      </c>
      <c r="L448" s="662">
        <v>425.17</v>
      </c>
      <c r="M448" s="662">
        <v>425.17</v>
      </c>
      <c r="N448" s="661">
        <v>1</v>
      </c>
      <c r="O448" s="744">
        <v>0.5</v>
      </c>
      <c r="P448" s="662">
        <v>425.17</v>
      </c>
      <c r="Q448" s="677">
        <v>1</v>
      </c>
      <c r="R448" s="661">
        <v>1</v>
      </c>
      <c r="S448" s="677">
        <v>1</v>
      </c>
      <c r="T448" s="744">
        <v>0.5</v>
      </c>
      <c r="U448" s="700">
        <v>1</v>
      </c>
    </row>
    <row r="449" spans="1:21" ht="14.4" customHeight="1" x14ac:dyDescent="0.3">
      <c r="A449" s="660">
        <v>25</v>
      </c>
      <c r="B449" s="661" t="s">
        <v>1578</v>
      </c>
      <c r="C449" s="661" t="s">
        <v>1767</v>
      </c>
      <c r="D449" s="742" t="s">
        <v>2419</v>
      </c>
      <c r="E449" s="743" t="s">
        <v>1800</v>
      </c>
      <c r="F449" s="661" t="s">
        <v>1763</v>
      </c>
      <c r="G449" s="661" t="s">
        <v>1856</v>
      </c>
      <c r="H449" s="661" t="s">
        <v>548</v>
      </c>
      <c r="I449" s="661" t="s">
        <v>1358</v>
      </c>
      <c r="J449" s="661" t="s">
        <v>1359</v>
      </c>
      <c r="K449" s="661" t="s">
        <v>1857</v>
      </c>
      <c r="L449" s="662">
        <v>86.02</v>
      </c>
      <c r="M449" s="662">
        <v>86.02</v>
      </c>
      <c r="N449" s="661">
        <v>1</v>
      </c>
      <c r="O449" s="744">
        <v>1</v>
      </c>
      <c r="P449" s="662">
        <v>86.02</v>
      </c>
      <c r="Q449" s="677">
        <v>1</v>
      </c>
      <c r="R449" s="661">
        <v>1</v>
      </c>
      <c r="S449" s="677">
        <v>1</v>
      </c>
      <c r="T449" s="744">
        <v>1</v>
      </c>
      <c r="U449" s="700">
        <v>1</v>
      </c>
    </row>
    <row r="450" spans="1:21" ht="14.4" customHeight="1" x14ac:dyDescent="0.3">
      <c r="A450" s="660">
        <v>25</v>
      </c>
      <c r="B450" s="661" t="s">
        <v>1578</v>
      </c>
      <c r="C450" s="661" t="s">
        <v>1767</v>
      </c>
      <c r="D450" s="742" t="s">
        <v>2419</v>
      </c>
      <c r="E450" s="743" t="s">
        <v>1800</v>
      </c>
      <c r="F450" s="661" t="s">
        <v>1763</v>
      </c>
      <c r="G450" s="661" t="s">
        <v>2330</v>
      </c>
      <c r="H450" s="661" t="s">
        <v>548</v>
      </c>
      <c r="I450" s="661" t="s">
        <v>2331</v>
      </c>
      <c r="J450" s="661" t="s">
        <v>2332</v>
      </c>
      <c r="K450" s="661" t="s">
        <v>2333</v>
      </c>
      <c r="L450" s="662">
        <v>62.37</v>
      </c>
      <c r="M450" s="662">
        <v>124.74</v>
      </c>
      <c r="N450" s="661">
        <v>2</v>
      </c>
      <c r="O450" s="744">
        <v>0.5</v>
      </c>
      <c r="P450" s="662">
        <v>124.74</v>
      </c>
      <c r="Q450" s="677">
        <v>1</v>
      </c>
      <c r="R450" s="661">
        <v>2</v>
      </c>
      <c r="S450" s="677">
        <v>1</v>
      </c>
      <c r="T450" s="744">
        <v>0.5</v>
      </c>
      <c r="U450" s="700">
        <v>1</v>
      </c>
    </row>
    <row r="451" spans="1:21" ht="14.4" customHeight="1" x14ac:dyDescent="0.3">
      <c r="A451" s="660">
        <v>25</v>
      </c>
      <c r="B451" s="661" t="s">
        <v>1578</v>
      </c>
      <c r="C451" s="661" t="s">
        <v>1767</v>
      </c>
      <c r="D451" s="742" t="s">
        <v>2419</v>
      </c>
      <c r="E451" s="743" t="s">
        <v>1800</v>
      </c>
      <c r="F451" s="661" t="s">
        <v>1763</v>
      </c>
      <c r="G451" s="661" t="s">
        <v>1812</v>
      </c>
      <c r="H451" s="661" t="s">
        <v>548</v>
      </c>
      <c r="I451" s="661" t="s">
        <v>1343</v>
      </c>
      <c r="J451" s="661" t="s">
        <v>1344</v>
      </c>
      <c r="K451" s="661" t="s">
        <v>1715</v>
      </c>
      <c r="L451" s="662">
        <v>170.52</v>
      </c>
      <c r="M451" s="662">
        <v>511.56000000000006</v>
      </c>
      <c r="N451" s="661">
        <v>3</v>
      </c>
      <c r="O451" s="744">
        <v>3</v>
      </c>
      <c r="P451" s="662">
        <v>341.04</v>
      </c>
      <c r="Q451" s="677">
        <v>0.66666666666666663</v>
      </c>
      <c r="R451" s="661">
        <v>2</v>
      </c>
      <c r="S451" s="677">
        <v>0.66666666666666663</v>
      </c>
      <c r="T451" s="744">
        <v>2</v>
      </c>
      <c r="U451" s="700">
        <v>0.66666666666666663</v>
      </c>
    </row>
    <row r="452" spans="1:21" ht="14.4" customHeight="1" x14ac:dyDescent="0.3">
      <c r="A452" s="660">
        <v>25</v>
      </c>
      <c r="B452" s="661" t="s">
        <v>1578</v>
      </c>
      <c r="C452" s="661" t="s">
        <v>1767</v>
      </c>
      <c r="D452" s="742" t="s">
        <v>2419</v>
      </c>
      <c r="E452" s="743" t="s">
        <v>1800</v>
      </c>
      <c r="F452" s="661" t="s">
        <v>1763</v>
      </c>
      <c r="G452" s="661" t="s">
        <v>1812</v>
      </c>
      <c r="H452" s="661" t="s">
        <v>548</v>
      </c>
      <c r="I452" s="661" t="s">
        <v>1884</v>
      </c>
      <c r="J452" s="661" t="s">
        <v>1344</v>
      </c>
      <c r="K452" s="661" t="s">
        <v>1885</v>
      </c>
      <c r="L452" s="662">
        <v>0</v>
      </c>
      <c r="M452" s="662">
        <v>0</v>
      </c>
      <c r="N452" s="661">
        <v>3</v>
      </c>
      <c r="O452" s="744">
        <v>2</v>
      </c>
      <c r="P452" s="662">
        <v>0</v>
      </c>
      <c r="Q452" s="677"/>
      <c r="R452" s="661">
        <v>2</v>
      </c>
      <c r="S452" s="677">
        <v>0.66666666666666663</v>
      </c>
      <c r="T452" s="744">
        <v>1.5</v>
      </c>
      <c r="U452" s="700">
        <v>0.75</v>
      </c>
    </row>
    <row r="453" spans="1:21" ht="14.4" customHeight="1" x14ac:dyDescent="0.3">
      <c r="A453" s="660">
        <v>25</v>
      </c>
      <c r="B453" s="661" t="s">
        <v>1578</v>
      </c>
      <c r="C453" s="661" t="s">
        <v>1767</v>
      </c>
      <c r="D453" s="742" t="s">
        <v>2419</v>
      </c>
      <c r="E453" s="743" t="s">
        <v>1800</v>
      </c>
      <c r="F453" s="661" t="s">
        <v>1763</v>
      </c>
      <c r="G453" s="661" t="s">
        <v>2306</v>
      </c>
      <c r="H453" s="661" t="s">
        <v>548</v>
      </c>
      <c r="I453" s="661" t="s">
        <v>2307</v>
      </c>
      <c r="J453" s="661" t="s">
        <v>2308</v>
      </c>
      <c r="K453" s="661" t="s">
        <v>2309</v>
      </c>
      <c r="L453" s="662">
        <v>72.5</v>
      </c>
      <c r="M453" s="662">
        <v>72.5</v>
      </c>
      <c r="N453" s="661">
        <v>1</v>
      </c>
      <c r="O453" s="744">
        <v>1</v>
      </c>
      <c r="P453" s="662">
        <v>72.5</v>
      </c>
      <c r="Q453" s="677">
        <v>1</v>
      </c>
      <c r="R453" s="661">
        <v>1</v>
      </c>
      <c r="S453" s="677">
        <v>1</v>
      </c>
      <c r="T453" s="744">
        <v>1</v>
      </c>
      <c r="U453" s="700">
        <v>1</v>
      </c>
    </row>
    <row r="454" spans="1:21" ht="14.4" customHeight="1" x14ac:dyDescent="0.3">
      <c r="A454" s="660">
        <v>25</v>
      </c>
      <c r="B454" s="661" t="s">
        <v>1578</v>
      </c>
      <c r="C454" s="661" t="s">
        <v>1767</v>
      </c>
      <c r="D454" s="742" t="s">
        <v>2419</v>
      </c>
      <c r="E454" s="743" t="s">
        <v>1800</v>
      </c>
      <c r="F454" s="661" t="s">
        <v>1763</v>
      </c>
      <c r="G454" s="661" t="s">
        <v>1931</v>
      </c>
      <c r="H454" s="661" t="s">
        <v>548</v>
      </c>
      <c r="I454" s="661" t="s">
        <v>2334</v>
      </c>
      <c r="J454" s="661" t="s">
        <v>2018</v>
      </c>
      <c r="K454" s="661" t="s">
        <v>2335</v>
      </c>
      <c r="L454" s="662">
        <v>340.97</v>
      </c>
      <c r="M454" s="662">
        <v>1022.9100000000001</v>
      </c>
      <c r="N454" s="661">
        <v>3</v>
      </c>
      <c r="O454" s="744">
        <v>2</v>
      </c>
      <c r="P454" s="662">
        <v>340.97</v>
      </c>
      <c r="Q454" s="677">
        <v>0.33333333333333331</v>
      </c>
      <c r="R454" s="661">
        <v>1</v>
      </c>
      <c r="S454" s="677">
        <v>0.33333333333333331</v>
      </c>
      <c r="T454" s="744">
        <v>1</v>
      </c>
      <c r="U454" s="700">
        <v>0.5</v>
      </c>
    </row>
    <row r="455" spans="1:21" ht="14.4" customHeight="1" x14ac:dyDescent="0.3">
      <c r="A455" s="660">
        <v>25</v>
      </c>
      <c r="B455" s="661" t="s">
        <v>1578</v>
      </c>
      <c r="C455" s="661" t="s">
        <v>1767</v>
      </c>
      <c r="D455" s="742" t="s">
        <v>2419</v>
      </c>
      <c r="E455" s="743" t="s">
        <v>1800</v>
      </c>
      <c r="F455" s="661" t="s">
        <v>1763</v>
      </c>
      <c r="G455" s="661" t="s">
        <v>1931</v>
      </c>
      <c r="H455" s="661" t="s">
        <v>548</v>
      </c>
      <c r="I455" s="661" t="s">
        <v>2334</v>
      </c>
      <c r="J455" s="661" t="s">
        <v>2018</v>
      </c>
      <c r="K455" s="661" t="s">
        <v>2335</v>
      </c>
      <c r="L455" s="662">
        <v>207.45</v>
      </c>
      <c r="M455" s="662">
        <v>207.45</v>
      </c>
      <c r="N455" s="661">
        <v>1</v>
      </c>
      <c r="O455" s="744">
        <v>0.5</v>
      </c>
      <c r="P455" s="662"/>
      <c r="Q455" s="677">
        <v>0</v>
      </c>
      <c r="R455" s="661"/>
      <c r="S455" s="677">
        <v>0</v>
      </c>
      <c r="T455" s="744"/>
      <c r="U455" s="700">
        <v>0</v>
      </c>
    </row>
    <row r="456" spans="1:21" ht="14.4" customHeight="1" x14ac:dyDescent="0.3">
      <c r="A456" s="660">
        <v>25</v>
      </c>
      <c r="B456" s="661" t="s">
        <v>1578</v>
      </c>
      <c r="C456" s="661" t="s">
        <v>1767</v>
      </c>
      <c r="D456" s="742" t="s">
        <v>2419</v>
      </c>
      <c r="E456" s="743" t="s">
        <v>1800</v>
      </c>
      <c r="F456" s="661" t="s">
        <v>1763</v>
      </c>
      <c r="G456" s="661" t="s">
        <v>1931</v>
      </c>
      <c r="H456" s="661" t="s">
        <v>548</v>
      </c>
      <c r="I456" s="661" t="s">
        <v>1932</v>
      </c>
      <c r="J456" s="661" t="s">
        <v>1933</v>
      </c>
      <c r="K456" s="661" t="s">
        <v>1934</v>
      </c>
      <c r="L456" s="662">
        <v>23.06</v>
      </c>
      <c r="M456" s="662">
        <v>23.06</v>
      </c>
      <c r="N456" s="661">
        <v>1</v>
      </c>
      <c r="O456" s="744">
        <v>1</v>
      </c>
      <c r="P456" s="662">
        <v>23.06</v>
      </c>
      <c r="Q456" s="677">
        <v>1</v>
      </c>
      <c r="R456" s="661">
        <v>1</v>
      </c>
      <c r="S456" s="677">
        <v>1</v>
      </c>
      <c r="T456" s="744">
        <v>1</v>
      </c>
      <c r="U456" s="700">
        <v>1</v>
      </c>
    </row>
    <row r="457" spans="1:21" ht="14.4" customHeight="1" x14ac:dyDescent="0.3">
      <c r="A457" s="660">
        <v>25</v>
      </c>
      <c r="B457" s="661" t="s">
        <v>1578</v>
      </c>
      <c r="C457" s="661" t="s">
        <v>1767</v>
      </c>
      <c r="D457" s="742" t="s">
        <v>2419</v>
      </c>
      <c r="E457" s="743" t="s">
        <v>1800</v>
      </c>
      <c r="F457" s="661" t="s">
        <v>1763</v>
      </c>
      <c r="G457" s="661" t="s">
        <v>2252</v>
      </c>
      <c r="H457" s="661" t="s">
        <v>548</v>
      </c>
      <c r="I457" s="661" t="s">
        <v>2336</v>
      </c>
      <c r="J457" s="661" t="s">
        <v>2337</v>
      </c>
      <c r="K457" s="661" t="s">
        <v>2338</v>
      </c>
      <c r="L457" s="662">
        <v>0</v>
      </c>
      <c r="M457" s="662">
        <v>0</v>
      </c>
      <c r="N457" s="661">
        <v>3</v>
      </c>
      <c r="O457" s="744">
        <v>2.5</v>
      </c>
      <c r="P457" s="662"/>
      <c r="Q457" s="677"/>
      <c r="R457" s="661"/>
      <c r="S457" s="677">
        <v>0</v>
      </c>
      <c r="T457" s="744"/>
      <c r="U457" s="700">
        <v>0</v>
      </c>
    </row>
    <row r="458" spans="1:21" ht="14.4" customHeight="1" x14ac:dyDescent="0.3">
      <c r="A458" s="660">
        <v>25</v>
      </c>
      <c r="B458" s="661" t="s">
        <v>1578</v>
      </c>
      <c r="C458" s="661" t="s">
        <v>1767</v>
      </c>
      <c r="D458" s="742" t="s">
        <v>2419</v>
      </c>
      <c r="E458" s="743" t="s">
        <v>1800</v>
      </c>
      <c r="F458" s="661" t="s">
        <v>1763</v>
      </c>
      <c r="G458" s="661" t="s">
        <v>2252</v>
      </c>
      <c r="H458" s="661" t="s">
        <v>548</v>
      </c>
      <c r="I458" s="661" t="s">
        <v>2253</v>
      </c>
      <c r="J458" s="661" t="s">
        <v>2254</v>
      </c>
      <c r="K458" s="661" t="s">
        <v>2255</v>
      </c>
      <c r="L458" s="662">
        <v>0</v>
      </c>
      <c r="M458" s="662">
        <v>0</v>
      </c>
      <c r="N458" s="661">
        <v>3</v>
      </c>
      <c r="O458" s="744">
        <v>1</v>
      </c>
      <c r="P458" s="662">
        <v>0</v>
      </c>
      <c r="Q458" s="677"/>
      <c r="R458" s="661">
        <v>3</v>
      </c>
      <c r="S458" s="677">
        <v>1</v>
      </c>
      <c r="T458" s="744">
        <v>1</v>
      </c>
      <c r="U458" s="700">
        <v>1</v>
      </c>
    </row>
    <row r="459" spans="1:21" ht="14.4" customHeight="1" x14ac:dyDescent="0.3">
      <c r="A459" s="660">
        <v>25</v>
      </c>
      <c r="B459" s="661" t="s">
        <v>1578</v>
      </c>
      <c r="C459" s="661" t="s">
        <v>1767</v>
      </c>
      <c r="D459" s="742" t="s">
        <v>2419</v>
      </c>
      <c r="E459" s="743" t="s">
        <v>1800</v>
      </c>
      <c r="F459" s="661" t="s">
        <v>1763</v>
      </c>
      <c r="G459" s="661" t="s">
        <v>1837</v>
      </c>
      <c r="H459" s="661" t="s">
        <v>548</v>
      </c>
      <c r="I459" s="661" t="s">
        <v>1442</v>
      </c>
      <c r="J459" s="661" t="s">
        <v>1443</v>
      </c>
      <c r="K459" s="661" t="s">
        <v>2139</v>
      </c>
      <c r="L459" s="662">
        <v>2991.23</v>
      </c>
      <c r="M459" s="662">
        <v>2991.23</v>
      </c>
      <c r="N459" s="661">
        <v>1</v>
      </c>
      <c r="O459" s="744">
        <v>1</v>
      </c>
      <c r="P459" s="662">
        <v>2991.23</v>
      </c>
      <c r="Q459" s="677">
        <v>1</v>
      </c>
      <c r="R459" s="661">
        <v>1</v>
      </c>
      <c r="S459" s="677">
        <v>1</v>
      </c>
      <c r="T459" s="744">
        <v>1</v>
      </c>
      <c r="U459" s="700">
        <v>1</v>
      </c>
    </row>
    <row r="460" spans="1:21" ht="14.4" customHeight="1" x14ac:dyDescent="0.3">
      <c r="A460" s="660">
        <v>25</v>
      </c>
      <c r="B460" s="661" t="s">
        <v>1578</v>
      </c>
      <c r="C460" s="661" t="s">
        <v>1767</v>
      </c>
      <c r="D460" s="742" t="s">
        <v>2419</v>
      </c>
      <c r="E460" s="743" t="s">
        <v>1800</v>
      </c>
      <c r="F460" s="661" t="s">
        <v>1763</v>
      </c>
      <c r="G460" s="661" t="s">
        <v>1852</v>
      </c>
      <c r="H460" s="661" t="s">
        <v>548</v>
      </c>
      <c r="I460" s="661" t="s">
        <v>1889</v>
      </c>
      <c r="J460" s="661" t="s">
        <v>1853</v>
      </c>
      <c r="K460" s="661" t="s">
        <v>1890</v>
      </c>
      <c r="L460" s="662">
        <v>0</v>
      </c>
      <c r="M460" s="662">
        <v>0</v>
      </c>
      <c r="N460" s="661">
        <v>1</v>
      </c>
      <c r="O460" s="744">
        <v>0.5</v>
      </c>
      <c r="P460" s="662"/>
      <c r="Q460" s="677"/>
      <c r="R460" s="661"/>
      <c r="S460" s="677">
        <v>0</v>
      </c>
      <c r="T460" s="744"/>
      <c r="U460" s="700">
        <v>0</v>
      </c>
    </row>
    <row r="461" spans="1:21" ht="14.4" customHeight="1" x14ac:dyDescent="0.3">
      <c r="A461" s="660">
        <v>25</v>
      </c>
      <c r="B461" s="661" t="s">
        <v>1578</v>
      </c>
      <c r="C461" s="661" t="s">
        <v>1767</v>
      </c>
      <c r="D461" s="742" t="s">
        <v>2419</v>
      </c>
      <c r="E461" s="743" t="s">
        <v>1800</v>
      </c>
      <c r="F461" s="661" t="s">
        <v>1763</v>
      </c>
      <c r="G461" s="661" t="s">
        <v>1852</v>
      </c>
      <c r="H461" s="661" t="s">
        <v>548</v>
      </c>
      <c r="I461" s="661" t="s">
        <v>1858</v>
      </c>
      <c r="J461" s="661" t="s">
        <v>1853</v>
      </c>
      <c r="K461" s="661" t="s">
        <v>1859</v>
      </c>
      <c r="L461" s="662">
        <v>0</v>
      </c>
      <c r="M461" s="662">
        <v>0</v>
      </c>
      <c r="N461" s="661">
        <v>3</v>
      </c>
      <c r="O461" s="744">
        <v>3</v>
      </c>
      <c r="P461" s="662">
        <v>0</v>
      </c>
      <c r="Q461" s="677"/>
      <c r="R461" s="661">
        <v>1</v>
      </c>
      <c r="S461" s="677">
        <v>0.33333333333333331</v>
      </c>
      <c r="T461" s="744">
        <v>1</v>
      </c>
      <c r="U461" s="700">
        <v>0.33333333333333331</v>
      </c>
    </row>
    <row r="462" spans="1:21" ht="14.4" customHeight="1" x14ac:dyDescent="0.3">
      <c r="A462" s="660">
        <v>25</v>
      </c>
      <c r="B462" s="661" t="s">
        <v>1578</v>
      </c>
      <c r="C462" s="661" t="s">
        <v>1767</v>
      </c>
      <c r="D462" s="742" t="s">
        <v>2419</v>
      </c>
      <c r="E462" s="743" t="s">
        <v>1800</v>
      </c>
      <c r="F462" s="661" t="s">
        <v>1763</v>
      </c>
      <c r="G462" s="661" t="s">
        <v>1852</v>
      </c>
      <c r="H462" s="661" t="s">
        <v>548</v>
      </c>
      <c r="I462" s="661" t="s">
        <v>1019</v>
      </c>
      <c r="J462" s="661" t="s">
        <v>1853</v>
      </c>
      <c r="K462" s="661" t="s">
        <v>1854</v>
      </c>
      <c r="L462" s="662">
        <v>120.89</v>
      </c>
      <c r="M462" s="662">
        <v>241.78</v>
      </c>
      <c r="N462" s="661">
        <v>2</v>
      </c>
      <c r="O462" s="744">
        <v>2</v>
      </c>
      <c r="P462" s="662"/>
      <c r="Q462" s="677">
        <v>0</v>
      </c>
      <c r="R462" s="661"/>
      <c r="S462" s="677">
        <v>0</v>
      </c>
      <c r="T462" s="744"/>
      <c r="U462" s="700">
        <v>0</v>
      </c>
    </row>
    <row r="463" spans="1:21" ht="14.4" customHeight="1" x14ac:dyDescent="0.3">
      <c r="A463" s="660">
        <v>25</v>
      </c>
      <c r="B463" s="661" t="s">
        <v>1578</v>
      </c>
      <c r="C463" s="661" t="s">
        <v>1767</v>
      </c>
      <c r="D463" s="742" t="s">
        <v>2419</v>
      </c>
      <c r="E463" s="743" t="s">
        <v>1800</v>
      </c>
      <c r="F463" s="661" t="s">
        <v>1763</v>
      </c>
      <c r="G463" s="661" t="s">
        <v>1939</v>
      </c>
      <c r="H463" s="661" t="s">
        <v>548</v>
      </c>
      <c r="I463" s="661" t="s">
        <v>724</v>
      </c>
      <c r="J463" s="661" t="s">
        <v>725</v>
      </c>
      <c r="K463" s="661" t="s">
        <v>1940</v>
      </c>
      <c r="L463" s="662">
        <v>156.77000000000001</v>
      </c>
      <c r="M463" s="662">
        <v>1410.9300000000003</v>
      </c>
      <c r="N463" s="661">
        <v>9</v>
      </c>
      <c r="O463" s="744">
        <v>2.5</v>
      </c>
      <c r="P463" s="662">
        <v>627.08000000000004</v>
      </c>
      <c r="Q463" s="677">
        <v>0.44444444444444436</v>
      </c>
      <c r="R463" s="661">
        <v>4</v>
      </c>
      <c r="S463" s="677">
        <v>0.44444444444444442</v>
      </c>
      <c r="T463" s="744">
        <v>1.5</v>
      </c>
      <c r="U463" s="700">
        <v>0.6</v>
      </c>
    </row>
    <row r="464" spans="1:21" ht="14.4" customHeight="1" x14ac:dyDescent="0.3">
      <c r="A464" s="660">
        <v>25</v>
      </c>
      <c r="B464" s="661" t="s">
        <v>1578</v>
      </c>
      <c r="C464" s="661" t="s">
        <v>1767</v>
      </c>
      <c r="D464" s="742" t="s">
        <v>2419</v>
      </c>
      <c r="E464" s="743" t="s">
        <v>1800</v>
      </c>
      <c r="F464" s="661" t="s">
        <v>1763</v>
      </c>
      <c r="G464" s="661" t="s">
        <v>1939</v>
      </c>
      <c r="H464" s="661" t="s">
        <v>548</v>
      </c>
      <c r="I464" s="661" t="s">
        <v>724</v>
      </c>
      <c r="J464" s="661" t="s">
        <v>725</v>
      </c>
      <c r="K464" s="661" t="s">
        <v>1940</v>
      </c>
      <c r="L464" s="662">
        <v>107.27</v>
      </c>
      <c r="M464" s="662">
        <v>107.27</v>
      </c>
      <c r="N464" s="661">
        <v>1</v>
      </c>
      <c r="O464" s="744">
        <v>1</v>
      </c>
      <c r="P464" s="662"/>
      <c r="Q464" s="677">
        <v>0</v>
      </c>
      <c r="R464" s="661"/>
      <c r="S464" s="677">
        <v>0</v>
      </c>
      <c r="T464" s="744"/>
      <c r="U464" s="700">
        <v>0</v>
      </c>
    </row>
    <row r="465" spans="1:21" ht="14.4" customHeight="1" x14ac:dyDescent="0.3">
      <c r="A465" s="660">
        <v>25</v>
      </c>
      <c r="B465" s="661" t="s">
        <v>1578</v>
      </c>
      <c r="C465" s="661" t="s">
        <v>1767</v>
      </c>
      <c r="D465" s="742" t="s">
        <v>2419</v>
      </c>
      <c r="E465" s="743" t="s">
        <v>1800</v>
      </c>
      <c r="F465" s="661" t="s">
        <v>1763</v>
      </c>
      <c r="G465" s="661" t="s">
        <v>2339</v>
      </c>
      <c r="H465" s="661" t="s">
        <v>548</v>
      </c>
      <c r="I465" s="661" t="s">
        <v>2340</v>
      </c>
      <c r="J465" s="661" t="s">
        <v>2341</v>
      </c>
      <c r="K465" s="661" t="s">
        <v>2255</v>
      </c>
      <c r="L465" s="662">
        <v>0</v>
      </c>
      <c r="M465" s="662">
        <v>0</v>
      </c>
      <c r="N465" s="661">
        <v>1</v>
      </c>
      <c r="O465" s="744">
        <v>1</v>
      </c>
      <c r="P465" s="662">
        <v>0</v>
      </c>
      <c r="Q465" s="677"/>
      <c r="R465" s="661">
        <v>1</v>
      </c>
      <c r="S465" s="677">
        <v>1</v>
      </c>
      <c r="T465" s="744">
        <v>1</v>
      </c>
      <c r="U465" s="700">
        <v>1</v>
      </c>
    </row>
    <row r="466" spans="1:21" ht="14.4" customHeight="1" x14ac:dyDescent="0.3">
      <c r="A466" s="660">
        <v>25</v>
      </c>
      <c r="B466" s="661" t="s">
        <v>1578</v>
      </c>
      <c r="C466" s="661" t="s">
        <v>1767</v>
      </c>
      <c r="D466" s="742" t="s">
        <v>2419</v>
      </c>
      <c r="E466" s="743" t="s">
        <v>1800</v>
      </c>
      <c r="F466" s="661" t="s">
        <v>1763</v>
      </c>
      <c r="G466" s="661" t="s">
        <v>1860</v>
      </c>
      <c r="H466" s="661" t="s">
        <v>548</v>
      </c>
      <c r="I466" s="661" t="s">
        <v>1324</v>
      </c>
      <c r="J466" s="661" t="s">
        <v>1325</v>
      </c>
      <c r="K466" s="661" t="s">
        <v>1861</v>
      </c>
      <c r="L466" s="662">
        <v>48.09</v>
      </c>
      <c r="M466" s="662">
        <v>384.72</v>
      </c>
      <c r="N466" s="661">
        <v>8</v>
      </c>
      <c r="O466" s="744">
        <v>6.5</v>
      </c>
      <c r="P466" s="662">
        <v>192.36</v>
      </c>
      <c r="Q466" s="677">
        <v>0.5</v>
      </c>
      <c r="R466" s="661">
        <v>4</v>
      </c>
      <c r="S466" s="677">
        <v>0.5</v>
      </c>
      <c r="T466" s="744">
        <v>2.5</v>
      </c>
      <c r="U466" s="700">
        <v>0.38461538461538464</v>
      </c>
    </row>
    <row r="467" spans="1:21" ht="14.4" customHeight="1" x14ac:dyDescent="0.3">
      <c r="A467" s="660">
        <v>25</v>
      </c>
      <c r="B467" s="661" t="s">
        <v>1578</v>
      </c>
      <c r="C467" s="661" t="s">
        <v>1767</v>
      </c>
      <c r="D467" s="742" t="s">
        <v>2419</v>
      </c>
      <c r="E467" s="743" t="s">
        <v>1800</v>
      </c>
      <c r="F467" s="661" t="s">
        <v>1763</v>
      </c>
      <c r="G467" s="661" t="s">
        <v>1860</v>
      </c>
      <c r="H467" s="661" t="s">
        <v>548</v>
      </c>
      <c r="I467" s="661" t="s">
        <v>2342</v>
      </c>
      <c r="J467" s="661" t="s">
        <v>1325</v>
      </c>
      <c r="K467" s="661" t="s">
        <v>2343</v>
      </c>
      <c r="L467" s="662">
        <v>55.58</v>
      </c>
      <c r="M467" s="662">
        <v>55.58</v>
      </c>
      <c r="N467" s="661">
        <v>1</v>
      </c>
      <c r="O467" s="744">
        <v>1</v>
      </c>
      <c r="P467" s="662">
        <v>55.58</v>
      </c>
      <c r="Q467" s="677">
        <v>1</v>
      </c>
      <c r="R467" s="661">
        <v>1</v>
      </c>
      <c r="S467" s="677">
        <v>1</v>
      </c>
      <c r="T467" s="744">
        <v>1</v>
      </c>
      <c r="U467" s="700">
        <v>1</v>
      </c>
    </row>
    <row r="468" spans="1:21" ht="14.4" customHeight="1" x14ac:dyDescent="0.3">
      <c r="A468" s="660">
        <v>25</v>
      </c>
      <c r="B468" s="661" t="s">
        <v>1578</v>
      </c>
      <c r="C468" s="661" t="s">
        <v>1767</v>
      </c>
      <c r="D468" s="742" t="s">
        <v>2419</v>
      </c>
      <c r="E468" s="743" t="s">
        <v>1800</v>
      </c>
      <c r="F468" s="661" t="s">
        <v>1763</v>
      </c>
      <c r="G468" s="661" t="s">
        <v>1945</v>
      </c>
      <c r="H468" s="661" t="s">
        <v>548</v>
      </c>
      <c r="I468" s="661" t="s">
        <v>2123</v>
      </c>
      <c r="J468" s="661" t="s">
        <v>2124</v>
      </c>
      <c r="K468" s="661" t="s">
        <v>2125</v>
      </c>
      <c r="L468" s="662">
        <v>73.73</v>
      </c>
      <c r="M468" s="662">
        <v>73.73</v>
      </c>
      <c r="N468" s="661">
        <v>1</v>
      </c>
      <c r="O468" s="744">
        <v>0.5</v>
      </c>
      <c r="P468" s="662"/>
      <c r="Q468" s="677">
        <v>0</v>
      </c>
      <c r="R468" s="661"/>
      <c r="S468" s="677">
        <v>0</v>
      </c>
      <c r="T468" s="744"/>
      <c r="U468" s="700">
        <v>0</v>
      </c>
    </row>
    <row r="469" spans="1:21" ht="14.4" customHeight="1" x14ac:dyDescent="0.3">
      <c r="A469" s="660">
        <v>25</v>
      </c>
      <c r="B469" s="661" t="s">
        <v>1578</v>
      </c>
      <c r="C469" s="661" t="s">
        <v>1767</v>
      </c>
      <c r="D469" s="742" t="s">
        <v>2419</v>
      </c>
      <c r="E469" s="743" t="s">
        <v>1800</v>
      </c>
      <c r="F469" s="661" t="s">
        <v>1763</v>
      </c>
      <c r="G469" s="661" t="s">
        <v>2068</v>
      </c>
      <c r="H469" s="661" t="s">
        <v>548</v>
      </c>
      <c r="I469" s="661" t="s">
        <v>2069</v>
      </c>
      <c r="J469" s="661" t="s">
        <v>2070</v>
      </c>
      <c r="K469" s="661" t="s">
        <v>1885</v>
      </c>
      <c r="L469" s="662">
        <v>98.75</v>
      </c>
      <c r="M469" s="662">
        <v>98.75</v>
      </c>
      <c r="N469" s="661">
        <v>1</v>
      </c>
      <c r="O469" s="744">
        <v>1</v>
      </c>
      <c r="P469" s="662"/>
      <c r="Q469" s="677">
        <v>0</v>
      </c>
      <c r="R469" s="661"/>
      <c r="S469" s="677">
        <v>0</v>
      </c>
      <c r="T469" s="744"/>
      <c r="U469" s="700">
        <v>0</v>
      </c>
    </row>
    <row r="470" spans="1:21" ht="14.4" customHeight="1" x14ac:dyDescent="0.3">
      <c r="A470" s="660">
        <v>25</v>
      </c>
      <c r="B470" s="661" t="s">
        <v>1578</v>
      </c>
      <c r="C470" s="661" t="s">
        <v>1767</v>
      </c>
      <c r="D470" s="742" t="s">
        <v>2419</v>
      </c>
      <c r="E470" s="743" t="s">
        <v>1800</v>
      </c>
      <c r="F470" s="661" t="s">
        <v>1763</v>
      </c>
      <c r="G470" s="661" t="s">
        <v>1814</v>
      </c>
      <c r="H470" s="661" t="s">
        <v>548</v>
      </c>
      <c r="I470" s="661" t="s">
        <v>1354</v>
      </c>
      <c r="J470" s="661" t="s">
        <v>1355</v>
      </c>
      <c r="K470" s="661" t="s">
        <v>1356</v>
      </c>
      <c r="L470" s="662">
        <v>147.31</v>
      </c>
      <c r="M470" s="662">
        <v>4419.2999999999993</v>
      </c>
      <c r="N470" s="661">
        <v>30</v>
      </c>
      <c r="O470" s="744">
        <v>23</v>
      </c>
      <c r="P470" s="662">
        <v>2062.3399999999997</v>
      </c>
      <c r="Q470" s="677">
        <v>0.46666666666666667</v>
      </c>
      <c r="R470" s="661">
        <v>14</v>
      </c>
      <c r="S470" s="677">
        <v>0.46666666666666667</v>
      </c>
      <c r="T470" s="744">
        <v>12.5</v>
      </c>
      <c r="U470" s="700">
        <v>0.54347826086956519</v>
      </c>
    </row>
    <row r="471" spans="1:21" ht="14.4" customHeight="1" x14ac:dyDescent="0.3">
      <c r="A471" s="660">
        <v>25</v>
      </c>
      <c r="B471" s="661" t="s">
        <v>1578</v>
      </c>
      <c r="C471" s="661" t="s">
        <v>1767</v>
      </c>
      <c r="D471" s="742" t="s">
        <v>2419</v>
      </c>
      <c r="E471" s="743" t="s">
        <v>1800</v>
      </c>
      <c r="F471" s="661" t="s">
        <v>1763</v>
      </c>
      <c r="G471" s="661" t="s">
        <v>1814</v>
      </c>
      <c r="H471" s="661" t="s">
        <v>548</v>
      </c>
      <c r="I471" s="661" t="s">
        <v>1354</v>
      </c>
      <c r="J471" s="661" t="s">
        <v>1355</v>
      </c>
      <c r="K471" s="661" t="s">
        <v>1356</v>
      </c>
      <c r="L471" s="662">
        <v>132.97999999999999</v>
      </c>
      <c r="M471" s="662">
        <v>132.97999999999999</v>
      </c>
      <c r="N471" s="661">
        <v>1</v>
      </c>
      <c r="O471" s="744">
        <v>1</v>
      </c>
      <c r="P471" s="662"/>
      <c r="Q471" s="677">
        <v>0</v>
      </c>
      <c r="R471" s="661"/>
      <c r="S471" s="677">
        <v>0</v>
      </c>
      <c r="T471" s="744"/>
      <c r="U471" s="700">
        <v>0</v>
      </c>
    </row>
    <row r="472" spans="1:21" ht="14.4" customHeight="1" x14ac:dyDescent="0.3">
      <c r="A472" s="660">
        <v>25</v>
      </c>
      <c r="B472" s="661" t="s">
        <v>1578</v>
      </c>
      <c r="C472" s="661" t="s">
        <v>1767</v>
      </c>
      <c r="D472" s="742" t="s">
        <v>2419</v>
      </c>
      <c r="E472" s="743" t="s">
        <v>1800</v>
      </c>
      <c r="F472" s="661" t="s">
        <v>1763</v>
      </c>
      <c r="G472" s="661" t="s">
        <v>1814</v>
      </c>
      <c r="H472" s="661" t="s">
        <v>548</v>
      </c>
      <c r="I472" s="661" t="s">
        <v>1954</v>
      </c>
      <c r="J472" s="661" t="s">
        <v>1355</v>
      </c>
      <c r="K472" s="661" t="s">
        <v>1182</v>
      </c>
      <c r="L472" s="662">
        <v>0</v>
      </c>
      <c r="M472" s="662">
        <v>0</v>
      </c>
      <c r="N472" s="661">
        <v>1</v>
      </c>
      <c r="O472" s="744">
        <v>1</v>
      </c>
      <c r="P472" s="662"/>
      <c r="Q472" s="677"/>
      <c r="R472" s="661"/>
      <c r="S472" s="677">
        <v>0</v>
      </c>
      <c r="T472" s="744"/>
      <c r="U472" s="700">
        <v>0</v>
      </c>
    </row>
    <row r="473" spans="1:21" ht="14.4" customHeight="1" x14ac:dyDescent="0.3">
      <c r="A473" s="660">
        <v>25</v>
      </c>
      <c r="B473" s="661" t="s">
        <v>1578</v>
      </c>
      <c r="C473" s="661" t="s">
        <v>1767</v>
      </c>
      <c r="D473" s="742" t="s">
        <v>2419</v>
      </c>
      <c r="E473" s="743" t="s">
        <v>1800</v>
      </c>
      <c r="F473" s="661" t="s">
        <v>1763</v>
      </c>
      <c r="G473" s="661" t="s">
        <v>1814</v>
      </c>
      <c r="H473" s="661" t="s">
        <v>548</v>
      </c>
      <c r="I473" s="661" t="s">
        <v>1844</v>
      </c>
      <c r="J473" s="661" t="s">
        <v>1355</v>
      </c>
      <c r="K473" s="661" t="s">
        <v>1356</v>
      </c>
      <c r="L473" s="662">
        <v>147.31</v>
      </c>
      <c r="M473" s="662">
        <v>1325.79</v>
      </c>
      <c r="N473" s="661">
        <v>9</v>
      </c>
      <c r="O473" s="744">
        <v>5</v>
      </c>
      <c r="P473" s="662">
        <v>441.93</v>
      </c>
      <c r="Q473" s="677">
        <v>0.33333333333333337</v>
      </c>
      <c r="R473" s="661">
        <v>3</v>
      </c>
      <c r="S473" s="677">
        <v>0.33333333333333331</v>
      </c>
      <c r="T473" s="744">
        <v>3</v>
      </c>
      <c r="U473" s="700">
        <v>0.6</v>
      </c>
    </row>
    <row r="474" spans="1:21" ht="14.4" customHeight="1" x14ac:dyDescent="0.3">
      <c r="A474" s="660">
        <v>25</v>
      </c>
      <c r="B474" s="661" t="s">
        <v>1578</v>
      </c>
      <c r="C474" s="661" t="s">
        <v>1767</v>
      </c>
      <c r="D474" s="742" t="s">
        <v>2419</v>
      </c>
      <c r="E474" s="743" t="s">
        <v>1800</v>
      </c>
      <c r="F474" s="661" t="s">
        <v>1763</v>
      </c>
      <c r="G474" s="661" t="s">
        <v>2194</v>
      </c>
      <c r="H474" s="661" t="s">
        <v>548</v>
      </c>
      <c r="I474" s="661" t="s">
        <v>1328</v>
      </c>
      <c r="J474" s="661" t="s">
        <v>1329</v>
      </c>
      <c r="K474" s="661" t="s">
        <v>2116</v>
      </c>
      <c r="L474" s="662">
        <v>36.97</v>
      </c>
      <c r="M474" s="662">
        <v>36.97</v>
      </c>
      <c r="N474" s="661">
        <v>1</v>
      </c>
      <c r="O474" s="744">
        <v>1</v>
      </c>
      <c r="P474" s="662">
        <v>36.97</v>
      </c>
      <c r="Q474" s="677">
        <v>1</v>
      </c>
      <c r="R474" s="661">
        <v>1</v>
      </c>
      <c r="S474" s="677">
        <v>1</v>
      </c>
      <c r="T474" s="744">
        <v>1</v>
      </c>
      <c r="U474" s="700">
        <v>1</v>
      </c>
    </row>
    <row r="475" spans="1:21" ht="14.4" customHeight="1" x14ac:dyDescent="0.3">
      <c r="A475" s="660">
        <v>25</v>
      </c>
      <c r="B475" s="661" t="s">
        <v>1578</v>
      </c>
      <c r="C475" s="661" t="s">
        <v>1767</v>
      </c>
      <c r="D475" s="742" t="s">
        <v>2419</v>
      </c>
      <c r="E475" s="743" t="s">
        <v>1800</v>
      </c>
      <c r="F475" s="661" t="s">
        <v>1763</v>
      </c>
      <c r="G475" s="661" t="s">
        <v>2344</v>
      </c>
      <c r="H475" s="661" t="s">
        <v>548</v>
      </c>
      <c r="I475" s="661" t="s">
        <v>2345</v>
      </c>
      <c r="J475" s="661" t="s">
        <v>2346</v>
      </c>
      <c r="K475" s="661" t="s">
        <v>2315</v>
      </c>
      <c r="L475" s="662">
        <v>181.67</v>
      </c>
      <c r="M475" s="662">
        <v>181.67</v>
      </c>
      <c r="N475" s="661">
        <v>1</v>
      </c>
      <c r="O475" s="744">
        <v>1</v>
      </c>
      <c r="P475" s="662"/>
      <c r="Q475" s="677">
        <v>0</v>
      </c>
      <c r="R475" s="661"/>
      <c r="S475" s="677">
        <v>0</v>
      </c>
      <c r="T475" s="744"/>
      <c r="U475" s="700">
        <v>0</v>
      </c>
    </row>
    <row r="476" spans="1:21" ht="14.4" customHeight="1" x14ac:dyDescent="0.3">
      <c r="A476" s="660">
        <v>25</v>
      </c>
      <c r="B476" s="661" t="s">
        <v>1578</v>
      </c>
      <c r="C476" s="661" t="s">
        <v>1767</v>
      </c>
      <c r="D476" s="742" t="s">
        <v>2419</v>
      </c>
      <c r="E476" s="743" t="s">
        <v>1800</v>
      </c>
      <c r="F476" s="661" t="s">
        <v>1763</v>
      </c>
      <c r="G476" s="661" t="s">
        <v>1819</v>
      </c>
      <c r="H476" s="661" t="s">
        <v>548</v>
      </c>
      <c r="I476" s="661" t="s">
        <v>1331</v>
      </c>
      <c r="J476" s="661" t="s">
        <v>1332</v>
      </c>
      <c r="K476" s="661" t="s">
        <v>1820</v>
      </c>
      <c r="L476" s="662">
        <v>30.17</v>
      </c>
      <c r="M476" s="662">
        <v>331.87000000000006</v>
      </c>
      <c r="N476" s="661">
        <v>11</v>
      </c>
      <c r="O476" s="744">
        <v>6.5</v>
      </c>
      <c r="P476" s="662">
        <v>241.36000000000007</v>
      </c>
      <c r="Q476" s="677">
        <v>0.7272727272727274</v>
      </c>
      <c r="R476" s="661">
        <v>8</v>
      </c>
      <c r="S476" s="677">
        <v>0.72727272727272729</v>
      </c>
      <c r="T476" s="744">
        <v>4</v>
      </c>
      <c r="U476" s="700">
        <v>0.61538461538461542</v>
      </c>
    </row>
    <row r="477" spans="1:21" ht="14.4" customHeight="1" x14ac:dyDescent="0.3">
      <c r="A477" s="660">
        <v>25</v>
      </c>
      <c r="B477" s="661" t="s">
        <v>1578</v>
      </c>
      <c r="C477" s="661" t="s">
        <v>1767</v>
      </c>
      <c r="D477" s="742" t="s">
        <v>2419</v>
      </c>
      <c r="E477" s="743" t="s">
        <v>1800</v>
      </c>
      <c r="F477" s="661" t="s">
        <v>1763</v>
      </c>
      <c r="G477" s="661" t="s">
        <v>1898</v>
      </c>
      <c r="H477" s="661" t="s">
        <v>548</v>
      </c>
      <c r="I477" s="661" t="s">
        <v>1350</v>
      </c>
      <c r="J477" s="661" t="s">
        <v>1351</v>
      </c>
      <c r="K477" s="661" t="s">
        <v>1352</v>
      </c>
      <c r="L477" s="662">
        <v>115.13</v>
      </c>
      <c r="M477" s="662">
        <v>115.13</v>
      </c>
      <c r="N477" s="661">
        <v>1</v>
      </c>
      <c r="O477" s="744">
        <v>1</v>
      </c>
      <c r="P477" s="662"/>
      <c r="Q477" s="677">
        <v>0</v>
      </c>
      <c r="R477" s="661"/>
      <c r="S477" s="677">
        <v>0</v>
      </c>
      <c r="T477" s="744"/>
      <c r="U477" s="700">
        <v>0</v>
      </c>
    </row>
    <row r="478" spans="1:21" ht="14.4" customHeight="1" x14ac:dyDescent="0.3">
      <c r="A478" s="660">
        <v>25</v>
      </c>
      <c r="B478" s="661" t="s">
        <v>1578</v>
      </c>
      <c r="C478" s="661" t="s">
        <v>1767</v>
      </c>
      <c r="D478" s="742" t="s">
        <v>2419</v>
      </c>
      <c r="E478" s="743" t="s">
        <v>1800</v>
      </c>
      <c r="F478" s="661" t="s">
        <v>1763</v>
      </c>
      <c r="G478" s="661" t="s">
        <v>2347</v>
      </c>
      <c r="H478" s="661" t="s">
        <v>548</v>
      </c>
      <c r="I478" s="661" t="s">
        <v>2348</v>
      </c>
      <c r="J478" s="661" t="s">
        <v>2349</v>
      </c>
      <c r="K478" s="661" t="s">
        <v>2350</v>
      </c>
      <c r="L478" s="662">
        <v>0</v>
      </c>
      <c r="M478" s="662">
        <v>0</v>
      </c>
      <c r="N478" s="661">
        <v>1</v>
      </c>
      <c r="O478" s="744">
        <v>0.5</v>
      </c>
      <c r="P478" s="662">
        <v>0</v>
      </c>
      <c r="Q478" s="677"/>
      <c r="R478" s="661">
        <v>1</v>
      </c>
      <c r="S478" s="677">
        <v>1</v>
      </c>
      <c r="T478" s="744">
        <v>0.5</v>
      </c>
      <c r="U478" s="700">
        <v>1</v>
      </c>
    </row>
    <row r="479" spans="1:21" ht="14.4" customHeight="1" x14ac:dyDescent="0.3">
      <c r="A479" s="660">
        <v>25</v>
      </c>
      <c r="B479" s="661" t="s">
        <v>1578</v>
      </c>
      <c r="C479" s="661" t="s">
        <v>1767</v>
      </c>
      <c r="D479" s="742" t="s">
        <v>2419</v>
      </c>
      <c r="E479" s="743" t="s">
        <v>1800</v>
      </c>
      <c r="F479" s="661" t="s">
        <v>1763</v>
      </c>
      <c r="G479" s="661" t="s">
        <v>1821</v>
      </c>
      <c r="H479" s="661" t="s">
        <v>1127</v>
      </c>
      <c r="I479" s="661" t="s">
        <v>1845</v>
      </c>
      <c r="J479" s="661" t="s">
        <v>1044</v>
      </c>
      <c r="K479" s="661" t="s">
        <v>1846</v>
      </c>
      <c r="L479" s="662">
        <v>24.22</v>
      </c>
      <c r="M479" s="662">
        <v>24.22</v>
      </c>
      <c r="N479" s="661">
        <v>1</v>
      </c>
      <c r="O479" s="744">
        <v>1</v>
      </c>
      <c r="P479" s="662"/>
      <c r="Q479" s="677">
        <v>0</v>
      </c>
      <c r="R479" s="661"/>
      <c r="S479" s="677">
        <v>0</v>
      </c>
      <c r="T479" s="744"/>
      <c r="U479" s="700">
        <v>0</v>
      </c>
    </row>
    <row r="480" spans="1:21" ht="14.4" customHeight="1" x14ac:dyDescent="0.3">
      <c r="A480" s="660">
        <v>25</v>
      </c>
      <c r="B480" s="661" t="s">
        <v>1578</v>
      </c>
      <c r="C480" s="661" t="s">
        <v>1767</v>
      </c>
      <c r="D480" s="742" t="s">
        <v>2419</v>
      </c>
      <c r="E480" s="743" t="s">
        <v>1800</v>
      </c>
      <c r="F480" s="661" t="s">
        <v>1763</v>
      </c>
      <c r="G480" s="661" t="s">
        <v>1821</v>
      </c>
      <c r="H480" s="661" t="s">
        <v>1127</v>
      </c>
      <c r="I480" s="661" t="s">
        <v>1133</v>
      </c>
      <c r="J480" s="661" t="s">
        <v>1044</v>
      </c>
      <c r="K480" s="661" t="s">
        <v>1729</v>
      </c>
      <c r="L480" s="662">
        <v>48.42</v>
      </c>
      <c r="M480" s="662">
        <v>1258.92</v>
      </c>
      <c r="N480" s="661">
        <v>26</v>
      </c>
      <c r="O480" s="744">
        <v>19</v>
      </c>
      <c r="P480" s="662">
        <v>629.46</v>
      </c>
      <c r="Q480" s="677">
        <v>0.5</v>
      </c>
      <c r="R480" s="661">
        <v>13</v>
      </c>
      <c r="S480" s="677">
        <v>0.5</v>
      </c>
      <c r="T480" s="744">
        <v>8.5</v>
      </c>
      <c r="U480" s="700">
        <v>0.44736842105263158</v>
      </c>
    </row>
    <row r="481" spans="1:21" ht="14.4" customHeight="1" x14ac:dyDescent="0.3">
      <c r="A481" s="660">
        <v>25</v>
      </c>
      <c r="B481" s="661" t="s">
        <v>1578</v>
      </c>
      <c r="C481" s="661" t="s">
        <v>1767</v>
      </c>
      <c r="D481" s="742" t="s">
        <v>2419</v>
      </c>
      <c r="E481" s="743" t="s">
        <v>1800</v>
      </c>
      <c r="F481" s="661" t="s">
        <v>1763</v>
      </c>
      <c r="G481" s="661" t="s">
        <v>1821</v>
      </c>
      <c r="H481" s="661" t="s">
        <v>1127</v>
      </c>
      <c r="I481" s="661" t="s">
        <v>1133</v>
      </c>
      <c r="J481" s="661" t="s">
        <v>1044</v>
      </c>
      <c r="K481" s="661" t="s">
        <v>1729</v>
      </c>
      <c r="L481" s="662">
        <v>36.54</v>
      </c>
      <c r="M481" s="662">
        <v>36.54</v>
      </c>
      <c r="N481" s="661">
        <v>1</v>
      </c>
      <c r="O481" s="744">
        <v>0.5</v>
      </c>
      <c r="P481" s="662"/>
      <c r="Q481" s="677">
        <v>0</v>
      </c>
      <c r="R481" s="661"/>
      <c r="S481" s="677">
        <v>0</v>
      </c>
      <c r="T481" s="744"/>
      <c r="U481" s="700">
        <v>0</v>
      </c>
    </row>
    <row r="482" spans="1:21" ht="14.4" customHeight="1" x14ac:dyDescent="0.3">
      <c r="A482" s="660">
        <v>25</v>
      </c>
      <c r="B482" s="661" t="s">
        <v>1578</v>
      </c>
      <c r="C482" s="661" t="s">
        <v>1767</v>
      </c>
      <c r="D482" s="742" t="s">
        <v>2419</v>
      </c>
      <c r="E482" s="743" t="s">
        <v>1800</v>
      </c>
      <c r="F482" s="661" t="s">
        <v>1763</v>
      </c>
      <c r="G482" s="661" t="s">
        <v>1821</v>
      </c>
      <c r="H482" s="661" t="s">
        <v>548</v>
      </c>
      <c r="I482" s="661" t="s">
        <v>1043</v>
      </c>
      <c r="J482" s="661" t="s">
        <v>1044</v>
      </c>
      <c r="K482" s="661" t="s">
        <v>1848</v>
      </c>
      <c r="L482" s="662">
        <v>48.42</v>
      </c>
      <c r="M482" s="662">
        <v>338.94000000000005</v>
      </c>
      <c r="N482" s="661">
        <v>7</v>
      </c>
      <c r="O482" s="744">
        <v>5</v>
      </c>
      <c r="P482" s="662">
        <v>242.10000000000002</v>
      </c>
      <c r="Q482" s="677">
        <v>0.71428571428571419</v>
      </c>
      <c r="R482" s="661">
        <v>5</v>
      </c>
      <c r="S482" s="677">
        <v>0.7142857142857143</v>
      </c>
      <c r="T482" s="744">
        <v>3.5</v>
      </c>
      <c r="U482" s="700">
        <v>0.7</v>
      </c>
    </row>
    <row r="483" spans="1:21" ht="14.4" customHeight="1" x14ac:dyDescent="0.3">
      <c r="A483" s="660">
        <v>25</v>
      </c>
      <c r="B483" s="661" t="s">
        <v>1578</v>
      </c>
      <c r="C483" s="661" t="s">
        <v>1767</v>
      </c>
      <c r="D483" s="742" t="s">
        <v>2419</v>
      </c>
      <c r="E483" s="743" t="s">
        <v>1800</v>
      </c>
      <c r="F483" s="661" t="s">
        <v>1763</v>
      </c>
      <c r="G483" s="661" t="s">
        <v>1821</v>
      </c>
      <c r="H483" s="661" t="s">
        <v>548</v>
      </c>
      <c r="I483" s="661" t="s">
        <v>1043</v>
      </c>
      <c r="J483" s="661" t="s">
        <v>1044</v>
      </c>
      <c r="K483" s="661" t="s">
        <v>1848</v>
      </c>
      <c r="L483" s="662">
        <v>36.54</v>
      </c>
      <c r="M483" s="662">
        <v>36.54</v>
      </c>
      <c r="N483" s="661">
        <v>1</v>
      </c>
      <c r="O483" s="744">
        <v>1</v>
      </c>
      <c r="P483" s="662"/>
      <c r="Q483" s="677">
        <v>0</v>
      </c>
      <c r="R483" s="661"/>
      <c r="S483" s="677">
        <v>0</v>
      </c>
      <c r="T483" s="744"/>
      <c r="U483" s="700">
        <v>0</v>
      </c>
    </row>
    <row r="484" spans="1:21" ht="14.4" customHeight="1" x14ac:dyDescent="0.3">
      <c r="A484" s="660">
        <v>25</v>
      </c>
      <c r="B484" s="661" t="s">
        <v>1578</v>
      </c>
      <c r="C484" s="661" t="s">
        <v>1767</v>
      </c>
      <c r="D484" s="742" t="s">
        <v>2419</v>
      </c>
      <c r="E484" s="743" t="s">
        <v>1800</v>
      </c>
      <c r="F484" s="661" t="s">
        <v>1763</v>
      </c>
      <c r="G484" s="661" t="s">
        <v>2043</v>
      </c>
      <c r="H484" s="661" t="s">
        <v>548</v>
      </c>
      <c r="I484" s="661" t="s">
        <v>2044</v>
      </c>
      <c r="J484" s="661" t="s">
        <v>1079</v>
      </c>
      <c r="K484" s="661" t="s">
        <v>2045</v>
      </c>
      <c r="L484" s="662">
        <v>54.23</v>
      </c>
      <c r="M484" s="662">
        <v>54.23</v>
      </c>
      <c r="N484" s="661">
        <v>1</v>
      </c>
      <c r="O484" s="744">
        <v>0.5</v>
      </c>
      <c r="P484" s="662">
        <v>54.23</v>
      </c>
      <c r="Q484" s="677">
        <v>1</v>
      </c>
      <c r="R484" s="661">
        <v>1</v>
      </c>
      <c r="S484" s="677">
        <v>1</v>
      </c>
      <c r="T484" s="744">
        <v>0.5</v>
      </c>
      <c r="U484" s="700">
        <v>1</v>
      </c>
    </row>
    <row r="485" spans="1:21" ht="14.4" customHeight="1" x14ac:dyDescent="0.3">
      <c r="A485" s="660">
        <v>25</v>
      </c>
      <c r="B485" s="661" t="s">
        <v>1578</v>
      </c>
      <c r="C485" s="661" t="s">
        <v>1767</v>
      </c>
      <c r="D485" s="742" t="s">
        <v>2419</v>
      </c>
      <c r="E485" s="743" t="s">
        <v>1800</v>
      </c>
      <c r="F485" s="661" t="s">
        <v>1763</v>
      </c>
      <c r="G485" s="661" t="s">
        <v>2043</v>
      </c>
      <c r="H485" s="661" t="s">
        <v>548</v>
      </c>
      <c r="I485" s="661" t="s">
        <v>2351</v>
      </c>
      <c r="J485" s="661" t="s">
        <v>2352</v>
      </c>
      <c r="K485" s="661" t="s">
        <v>2353</v>
      </c>
      <c r="L485" s="662">
        <v>43.37</v>
      </c>
      <c r="M485" s="662">
        <v>43.37</v>
      </c>
      <c r="N485" s="661">
        <v>1</v>
      </c>
      <c r="O485" s="744">
        <v>0.5</v>
      </c>
      <c r="P485" s="662"/>
      <c r="Q485" s="677">
        <v>0</v>
      </c>
      <c r="R485" s="661"/>
      <c r="S485" s="677">
        <v>0</v>
      </c>
      <c r="T485" s="744"/>
      <c r="U485" s="700">
        <v>0</v>
      </c>
    </row>
    <row r="486" spans="1:21" ht="14.4" customHeight="1" x14ac:dyDescent="0.3">
      <c r="A486" s="660">
        <v>25</v>
      </c>
      <c r="B486" s="661" t="s">
        <v>1578</v>
      </c>
      <c r="C486" s="661" t="s">
        <v>1767</v>
      </c>
      <c r="D486" s="742" t="s">
        <v>2419</v>
      </c>
      <c r="E486" s="743" t="s">
        <v>1800</v>
      </c>
      <c r="F486" s="661" t="s">
        <v>1763</v>
      </c>
      <c r="G486" s="661" t="s">
        <v>2354</v>
      </c>
      <c r="H486" s="661" t="s">
        <v>548</v>
      </c>
      <c r="I486" s="661" t="s">
        <v>2355</v>
      </c>
      <c r="J486" s="661" t="s">
        <v>2356</v>
      </c>
      <c r="K486" s="661" t="s">
        <v>2357</v>
      </c>
      <c r="L486" s="662">
        <v>24.78</v>
      </c>
      <c r="M486" s="662">
        <v>49.56</v>
      </c>
      <c r="N486" s="661">
        <v>2</v>
      </c>
      <c r="O486" s="744">
        <v>1</v>
      </c>
      <c r="P486" s="662">
        <v>49.56</v>
      </c>
      <c r="Q486" s="677">
        <v>1</v>
      </c>
      <c r="R486" s="661">
        <v>2</v>
      </c>
      <c r="S486" s="677">
        <v>1</v>
      </c>
      <c r="T486" s="744">
        <v>1</v>
      </c>
      <c r="U486" s="700">
        <v>1</v>
      </c>
    </row>
    <row r="487" spans="1:21" ht="14.4" customHeight="1" x14ac:dyDescent="0.3">
      <c r="A487" s="660">
        <v>25</v>
      </c>
      <c r="B487" s="661" t="s">
        <v>1578</v>
      </c>
      <c r="C487" s="661" t="s">
        <v>1767</v>
      </c>
      <c r="D487" s="742" t="s">
        <v>2419</v>
      </c>
      <c r="E487" s="743" t="s">
        <v>1800</v>
      </c>
      <c r="F487" s="661" t="s">
        <v>1763</v>
      </c>
      <c r="G487" s="661" t="s">
        <v>1991</v>
      </c>
      <c r="H487" s="661" t="s">
        <v>548</v>
      </c>
      <c r="I487" s="661" t="s">
        <v>2099</v>
      </c>
      <c r="J487" s="661" t="s">
        <v>721</v>
      </c>
      <c r="K487" s="661" t="s">
        <v>2100</v>
      </c>
      <c r="L487" s="662">
        <v>0</v>
      </c>
      <c r="M487" s="662">
        <v>0</v>
      </c>
      <c r="N487" s="661">
        <v>1</v>
      </c>
      <c r="O487" s="744">
        <v>0.5</v>
      </c>
      <c r="P487" s="662"/>
      <c r="Q487" s="677"/>
      <c r="R487" s="661"/>
      <c r="S487" s="677">
        <v>0</v>
      </c>
      <c r="T487" s="744"/>
      <c r="U487" s="700">
        <v>0</v>
      </c>
    </row>
    <row r="488" spans="1:21" ht="14.4" customHeight="1" x14ac:dyDescent="0.3">
      <c r="A488" s="660">
        <v>25</v>
      </c>
      <c r="B488" s="661" t="s">
        <v>1578</v>
      </c>
      <c r="C488" s="661" t="s">
        <v>1767</v>
      </c>
      <c r="D488" s="742" t="s">
        <v>2419</v>
      </c>
      <c r="E488" s="743" t="s">
        <v>1800</v>
      </c>
      <c r="F488" s="661" t="s">
        <v>1763</v>
      </c>
      <c r="G488" s="661" t="s">
        <v>2358</v>
      </c>
      <c r="H488" s="661" t="s">
        <v>1127</v>
      </c>
      <c r="I488" s="661" t="s">
        <v>2359</v>
      </c>
      <c r="J488" s="661" t="s">
        <v>2360</v>
      </c>
      <c r="K488" s="661" t="s">
        <v>2361</v>
      </c>
      <c r="L488" s="662">
        <v>63.75</v>
      </c>
      <c r="M488" s="662">
        <v>127.5</v>
      </c>
      <c r="N488" s="661">
        <v>2</v>
      </c>
      <c r="O488" s="744">
        <v>0.5</v>
      </c>
      <c r="P488" s="662">
        <v>127.5</v>
      </c>
      <c r="Q488" s="677">
        <v>1</v>
      </c>
      <c r="R488" s="661">
        <v>2</v>
      </c>
      <c r="S488" s="677">
        <v>1</v>
      </c>
      <c r="T488" s="744">
        <v>0.5</v>
      </c>
      <c r="U488" s="700">
        <v>1</v>
      </c>
    </row>
    <row r="489" spans="1:21" ht="14.4" customHeight="1" x14ac:dyDescent="0.3">
      <c r="A489" s="660">
        <v>25</v>
      </c>
      <c r="B489" s="661" t="s">
        <v>1578</v>
      </c>
      <c r="C489" s="661" t="s">
        <v>1767</v>
      </c>
      <c r="D489" s="742" t="s">
        <v>2419</v>
      </c>
      <c r="E489" s="743" t="s">
        <v>1800</v>
      </c>
      <c r="F489" s="661" t="s">
        <v>1763</v>
      </c>
      <c r="G489" s="661" t="s">
        <v>1830</v>
      </c>
      <c r="H489" s="661" t="s">
        <v>548</v>
      </c>
      <c r="I489" s="661" t="s">
        <v>2362</v>
      </c>
      <c r="J489" s="661" t="s">
        <v>2047</v>
      </c>
      <c r="K489" s="661" t="s">
        <v>1831</v>
      </c>
      <c r="L489" s="662">
        <v>22.44</v>
      </c>
      <c r="M489" s="662">
        <v>22.44</v>
      </c>
      <c r="N489" s="661">
        <v>1</v>
      </c>
      <c r="O489" s="744">
        <v>1</v>
      </c>
      <c r="P489" s="662"/>
      <c r="Q489" s="677">
        <v>0</v>
      </c>
      <c r="R489" s="661"/>
      <c r="S489" s="677">
        <v>0</v>
      </c>
      <c r="T489" s="744"/>
      <c r="U489" s="700">
        <v>0</v>
      </c>
    </row>
    <row r="490" spans="1:21" ht="14.4" customHeight="1" x14ac:dyDescent="0.3">
      <c r="A490" s="660">
        <v>25</v>
      </c>
      <c r="B490" s="661" t="s">
        <v>1578</v>
      </c>
      <c r="C490" s="661" t="s">
        <v>1767</v>
      </c>
      <c r="D490" s="742" t="s">
        <v>2419</v>
      </c>
      <c r="E490" s="743" t="s">
        <v>1800</v>
      </c>
      <c r="F490" s="661" t="s">
        <v>1763</v>
      </c>
      <c r="G490" s="661" t="s">
        <v>2363</v>
      </c>
      <c r="H490" s="661" t="s">
        <v>548</v>
      </c>
      <c r="I490" s="661" t="s">
        <v>701</v>
      </c>
      <c r="J490" s="661" t="s">
        <v>2364</v>
      </c>
      <c r="K490" s="661" t="s">
        <v>2365</v>
      </c>
      <c r="L490" s="662">
        <v>81.78</v>
      </c>
      <c r="M490" s="662">
        <v>81.78</v>
      </c>
      <c r="N490" s="661">
        <v>1</v>
      </c>
      <c r="O490" s="744">
        <v>1</v>
      </c>
      <c r="P490" s="662"/>
      <c r="Q490" s="677">
        <v>0</v>
      </c>
      <c r="R490" s="661"/>
      <c r="S490" s="677">
        <v>0</v>
      </c>
      <c r="T490" s="744"/>
      <c r="U490" s="700">
        <v>0</v>
      </c>
    </row>
    <row r="491" spans="1:21" ht="14.4" customHeight="1" x14ac:dyDescent="0.3">
      <c r="A491" s="660">
        <v>25</v>
      </c>
      <c r="B491" s="661" t="s">
        <v>1578</v>
      </c>
      <c r="C491" s="661" t="s">
        <v>1767</v>
      </c>
      <c r="D491" s="742" t="s">
        <v>2419</v>
      </c>
      <c r="E491" s="743" t="s">
        <v>1800</v>
      </c>
      <c r="F491" s="661" t="s">
        <v>1763</v>
      </c>
      <c r="G491" s="661" t="s">
        <v>2004</v>
      </c>
      <c r="H491" s="661" t="s">
        <v>548</v>
      </c>
      <c r="I491" s="661" t="s">
        <v>2366</v>
      </c>
      <c r="J491" s="661" t="s">
        <v>844</v>
      </c>
      <c r="K491" s="661" t="s">
        <v>2367</v>
      </c>
      <c r="L491" s="662">
        <v>0</v>
      </c>
      <c r="M491" s="662">
        <v>0</v>
      </c>
      <c r="N491" s="661">
        <v>1</v>
      </c>
      <c r="O491" s="744">
        <v>1</v>
      </c>
      <c r="P491" s="662">
        <v>0</v>
      </c>
      <c r="Q491" s="677"/>
      <c r="R491" s="661">
        <v>1</v>
      </c>
      <c r="S491" s="677">
        <v>1</v>
      </c>
      <c r="T491" s="744">
        <v>1</v>
      </c>
      <c r="U491" s="700">
        <v>1</v>
      </c>
    </row>
    <row r="492" spans="1:21" ht="14.4" customHeight="1" x14ac:dyDescent="0.3">
      <c r="A492" s="660">
        <v>25</v>
      </c>
      <c r="B492" s="661" t="s">
        <v>1578</v>
      </c>
      <c r="C492" s="661" t="s">
        <v>1767</v>
      </c>
      <c r="D492" s="742" t="s">
        <v>2419</v>
      </c>
      <c r="E492" s="743" t="s">
        <v>1800</v>
      </c>
      <c r="F492" s="661" t="s">
        <v>1763</v>
      </c>
      <c r="G492" s="661" t="s">
        <v>2368</v>
      </c>
      <c r="H492" s="661" t="s">
        <v>548</v>
      </c>
      <c r="I492" s="661" t="s">
        <v>1068</v>
      </c>
      <c r="J492" s="661" t="s">
        <v>2369</v>
      </c>
      <c r="K492" s="661" t="s">
        <v>2370</v>
      </c>
      <c r="L492" s="662">
        <v>0</v>
      </c>
      <c r="M492" s="662">
        <v>0</v>
      </c>
      <c r="N492" s="661">
        <v>6</v>
      </c>
      <c r="O492" s="744">
        <v>5.5</v>
      </c>
      <c r="P492" s="662">
        <v>0</v>
      </c>
      <c r="Q492" s="677"/>
      <c r="R492" s="661">
        <v>3</v>
      </c>
      <c r="S492" s="677">
        <v>0.5</v>
      </c>
      <c r="T492" s="744">
        <v>3</v>
      </c>
      <c r="U492" s="700">
        <v>0.54545454545454541</v>
      </c>
    </row>
    <row r="493" spans="1:21" ht="14.4" customHeight="1" x14ac:dyDescent="0.3">
      <c r="A493" s="660">
        <v>25</v>
      </c>
      <c r="B493" s="661" t="s">
        <v>1578</v>
      </c>
      <c r="C493" s="661" t="s">
        <v>1767</v>
      </c>
      <c r="D493" s="742" t="s">
        <v>2419</v>
      </c>
      <c r="E493" s="743" t="s">
        <v>1801</v>
      </c>
      <c r="F493" s="661" t="s">
        <v>1763</v>
      </c>
      <c r="G493" s="661" t="s">
        <v>1810</v>
      </c>
      <c r="H493" s="661" t="s">
        <v>548</v>
      </c>
      <c r="I493" s="661" t="s">
        <v>1822</v>
      </c>
      <c r="J493" s="661" t="s">
        <v>1823</v>
      </c>
      <c r="K493" s="661" t="s">
        <v>1824</v>
      </c>
      <c r="L493" s="662">
        <v>154.36000000000001</v>
      </c>
      <c r="M493" s="662">
        <v>154.36000000000001</v>
      </c>
      <c r="N493" s="661">
        <v>1</v>
      </c>
      <c r="O493" s="744">
        <v>1</v>
      </c>
      <c r="P493" s="662">
        <v>154.36000000000001</v>
      </c>
      <c r="Q493" s="677">
        <v>1</v>
      </c>
      <c r="R493" s="661">
        <v>1</v>
      </c>
      <c r="S493" s="677">
        <v>1</v>
      </c>
      <c r="T493" s="744">
        <v>1</v>
      </c>
      <c r="U493" s="700">
        <v>1</v>
      </c>
    </row>
    <row r="494" spans="1:21" ht="14.4" customHeight="1" x14ac:dyDescent="0.3">
      <c r="A494" s="660">
        <v>25</v>
      </c>
      <c r="B494" s="661" t="s">
        <v>1578</v>
      </c>
      <c r="C494" s="661" t="s">
        <v>1767</v>
      </c>
      <c r="D494" s="742" t="s">
        <v>2419</v>
      </c>
      <c r="E494" s="743" t="s">
        <v>1801</v>
      </c>
      <c r="F494" s="661" t="s">
        <v>1763</v>
      </c>
      <c r="G494" s="661" t="s">
        <v>1810</v>
      </c>
      <c r="H494" s="661" t="s">
        <v>548</v>
      </c>
      <c r="I494" s="661" t="s">
        <v>1849</v>
      </c>
      <c r="J494" s="661" t="s">
        <v>1284</v>
      </c>
      <c r="K494" s="661" t="s">
        <v>845</v>
      </c>
      <c r="L494" s="662">
        <v>0</v>
      </c>
      <c r="M494" s="662">
        <v>0</v>
      </c>
      <c r="N494" s="661">
        <v>3</v>
      </c>
      <c r="O494" s="744">
        <v>2.5</v>
      </c>
      <c r="P494" s="662">
        <v>0</v>
      </c>
      <c r="Q494" s="677"/>
      <c r="R494" s="661">
        <v>3</v>
      </c>
      <c r="S494" s="677">
        <v>1</v>
      </c>
      <c r="T494" s="744">
        <v>2.5</v>
      </c>
      <c r="U494" s="700">
        <v>1</v>
      </c>
    </row>
    <row r="495" spans="1:21" ht="14.4" customHeight="1" x14ac:dyDescent="0.3">
      <c r="A495" s="660">
        <v>25</v>
      </c>
      <c r="B495" s="661" t="s">
        <v>1578</v>
      </c>
      <c r="C495" s="661" t="s">
        <v>1767</v>
      </c>
      <c r="D495" s="742" t="s">
        <v>2419</v>
      </c>
      <c r="E495" s="743" t="s">
        <v>1801</v>
      </c>
      <c r="F495" s="661" t="s">
        <v>1763</v>
      </c>
      <c r="G495" s="661" t="s">
        <v>1810</v>
      </c>
      <c r="H495" s="661" t="s">
        <v>1127</v>
      </c>
      <c r="I495" s="661" t="s">
        <v>1389</v>
      </c>
      <c r="J495" s="661" t="s">
        <v>1284</v>
      </c>
      <c r="K495" s="661" t="s">
        <v>1691</v>
      </c>
      <c r="L495" s="662">
        <v>154.36000000000001</v>
      </c>
      <c r="M495" s="662">
        <v>2315.4000000000005</v>
      </c>
      <c r="N495" s="661">
        <v>15</v>
      </c>
      <c r="O495" s="744">
        <v>15</v>
      </c>
      <c r="P495" s="662">
        <v>771.80000000000007</v>
      </c>
      <c r="Q495" s="677">
        <v>0.33333333333333326</v>
      </c>
      <c r="R495" s="661">
        <v>5</v>
      </c>
      <c r="S495" s="677">
        <v>0.33333333333333331</v>
      </c>
      <c r="T495" s="744">
        <v>5</v>
      </c>
      <c r="U495" s="700">
        <v>0.33333333333333331</v>
      </c>
    </row>
    <row r="496" spans="1:21" ht="14.4" customHeight="1" x14ac:dyDescent="0.3">
      <c r="A496" s="660">
        <v>25</v>
      </c>
      <c r="B496" s="661" t="s">
        <v>1578</v>
      </c>
      <c r="C496" s="661" t="s">
        <v>1767</v>
      </c>
      <c r="D496" s="742" t="s">
        <v>2419</v>
      </c>
      <c r="E496" s="743" t="s">
        <v>1801</v>
      </c>
      <c r="F496" s="661" t="s">
        <v>1763</v>
      </c>
      <c r="G496" s="661" t="s">
        <v>1810</v>
      </c>
      <c r="H496" s="661" t="s">
        <v>1127</v>
      </c>
      <c r="I496" s="661" t="s">
        <v>2133</v>
      </c>
      <c r="J496" s="661" t="s">
        <v>2134</v>
      </c>
      <c r="K496" s="661" t="s">
        <v>2135</v>
      </c>
      <c r="L496" s="662">
        <v>66.08</v>
      </c>
      <c r="M496" s="662">
        <v>66.08</v>
      </c>
      <c r="N496" s="661">
        <v>1</v>
      </c>
      <c r="O496" s="744">
        <v>1</v>
      </c>
      <c r="P496" s="662"/>
      <c r="Q496" s="677">
        <v>0</v>
      </c>
      <c r="R496" s="661"/>
      <c r="S496" s="677">
        <v>0</v>
      </c>
      <c r="T496" s="744"/>
      <c r="U496" s="700">
        <v>0</v>
      </c>
    </row>
    <row r="497" spans="1:21" ht="14.4" customHeight="1" x14ac:dyDescent="0.3">
      <c r="A497" s="660">
        <v>25</v>
      </c>
      <c r="B497" s="661" t="s">
        <v>1578</v>
      </c>
      <c r="C497" s="661" t="s">
        <v>1767</v>
      </c>
      <c r="D497" s="742" t="s">
        <v>2419</v>
      </c>
      <c r="E497" s="743" t="s">
        <v>1801</v>
      </c>
      <c r="F497" s="661" t="s">
        <v>1763</v>
      </c>
      <c r="G497" s="661" t="s">
        <v>1810</v>
      </c>
      <c r="H497" s="661" t="s">
        <v>1127</v>
      </c>
      <c r="I497" s="661" t="s">
        <v>1532</v>
      </c>
      <c r="J497" s="661" t="s">
        <v>1755</v>
      </c>
      <c r="K497" s="661" t="s">
        <v>1690</v>
      </c>
      <c r="L497" s="662">
        <v>145.02000000000001</v>
      </c>
      <c r="M497" s="662">
        <v>145.02000000000001</v>
      </c>
      <c r="N497" s="661">
        <v>1</v>
      </c>
      <c r="O497" s="744">
        <v>1</v>
      </c>
      <c r="P497" s="662">
        <v>145.02000000000001</v>
      </c>
      <c r="Q497" s="677">
        <v>1</v>
      </c>
      <c r="R497" s="661">
        <v>1</v>
      </c>
      <c r="S497" s="677">
        <v>1</v>
      </c>
      <c r="T497" s="744">
        <v>1</v>
      </c>
      <c r="U497" s="700">
        <v>1</v>
      </c>
    </row>
    <row r="498" spans="1:21" ht="14.4" customHeight="1" x14ac:dyDescent="0.3">
      <c r="A498" s="660">
        <v>25</v>
      </c>
      <c r="B498" s="661" t="s">
        <v>1578</v>
      </c>
      <c r="C498" s="661" t="s">
        <v>1767</v>
      </c>
      <c r="D498" s="742" t="s">
        <v>2419</v>
      </c>
      <c r="E498" s="743" t="s">
        <v>1801</v>
      </c>
      <c r="F498" s="661" t="s">
        <v>1763</v>
      </c>
      <c r="G498" s="661" t="s">
        <v>1810</v>
      </c>
      <c r="H498" s="661" t="s">
        <v>1127</v>
      </c>
      <c r="I498" s="661" t="s">
        <v>1532</v>
      </c>
      <c r="J498" s="661" t="s">
        <v>1755</v>
      </c>
      <c r="K498" s="661" t="s">
        <v>1690</v>
      </c>
      <c r="L498" s="662">
        <v>149.52000000000001</v>
      </c>
      <c r="M498" s="662">
        <v>1046.6400000000001</v>
      </c>
      <c r="N498" s="661">
        <v>7</v>
      </c>
      <c r="O498" s="744">
        <v>5.5</v>
      </c>
      <c r="P498" s="662">
        <v>598.08000000000004</v>
      </c>
      <c r="Q498" s="677">
        <v>0.5714285714285714</v>
      </c>
      <c r="R498" s="661">
        <v>4</v>
      </c>
      <c r="S498" s="677">
        <v>0.5714285714285714</v>
      </c>
      <c r="T498" s="744">
        <v>3.5</v>
      </c>
      <c r="U498" s="700">
        <v>0.63636363636363635</v>
      </c>
    </row>
    <row r="499" spans="1:21" ht="14.4" customHeight="1" x14ac:dyDescent="0.3">
      <c r="A499" s="660">
        <v>25</v>
      </c>
      <c r="B499" s="661" t="s">
        <v>1578</v>
      </c>
      <c r="C499" s="661" t="s">
        <v>1767</v>
      </c>
      <c r="D499" s="742" t="s">
        <v>2419</v>
      </c>
      <c r="E499" s="743" t="s">
        <v>1801</v>
      </c>
      <c r="F499" s="661" t="s">
        <v>1763</v>
      </c>
      <c r="G499" s="661" t="s">
        <v>1810</v>
      </c>
      <c r="H499" s="661" t="s">
        <v>548</v>
      </c>
      <c r="I499" s="661" t="s">
        <v>1811</v>
      </c>
      <c r="J499" s="661" t="s">
        <v>1284</v>
      </c>
      <c r="K499" s="661" t="s">
        <v>1691</v>
      </c>
      <c r="L499" s="662">
        <v>150.04</v>
      </c>
      <c r="M499" s="662">
        <v>750.19999999999993</v>
      </c>
      <c r="N499" s="661">
        <v>5</v>
      </c>
      <c r="O499" s="744">
        <v>5</v>
      </c>
      <c r="P499" s="662">
        <v>600.16</v>
      </c>
      <c r="Q499" s="677">
        <v>0.8</v>
      </c>
      <c r="R499" s="661">
        <v>4</v>
      </c>
      <c r="S499" s="677">
        <v>0.8</v>
      </c>
      <c r="T499" s="744">
        <v>4</v>
      </c>
      <c r="U499" s="700">
        <v>0.8</v>
      </c>
    </row>
    <row r="500" spans="1:21" ht="14.4" customHeight="1" x14ac:dyDescent="0.3">
      <c r="A500" s="660">
        <v>25</v>
      </c>
      <c r="B500" s="661" t="s">
        <v>1578</v>
      </c>
      <c r="C500" s="661" t="s">
        <v>1767</v>
      </c>
      <c r="D500" s="742" t="s">
        <v>2419</v>
      </c>
      <c r="E500" s="743" t="s">
        <v>1801</v>
      </c>
      <c r="F500" s="661" t="s">
        <v>1763</v>
      </c>
      <c r="G500" s="661" t="s">
        <v>1810</v>
      </c>
      <c r="H500" s="661" t="s">
        <v>548</v>
      </c>
      <c r="I500" s="661" t="s">
        <v>1811</v>
      </c>
      <c r="J500" s="661" t="s">
        <v>1284</v>
      </c>
      <c r="K500" s="661" t="s">
        <v>1691</v>
      </c>
      <c r="L500" s="662">
        <v>154.36000000000001</v>
      </c>
      <c r="M500" s="662">
        <v>2469.7600000000007</v>
      </c>
      <c r="N500" s="661">
        <v>16</v>
      </c>
      <c r="O500" s="744">
        <v>15.5</v>
      </c>
      <c r="P500" s="662">
        <v>1852.3200000000006</v>
      </c>
      <c r="Q500" s="677">
        <v>0.75</v>
      </c>
      <c r="R500" s="661">
        <v>12</v>
      </c>
      <c r="S500" s="677">
        <v>0.75</v>
      </c>
      <c r="T500" s="744">
        <v>11.5</v>
      </c>
      <c r="U500" s="700">
        <v>0.74193548387096775</v>
      </c>
    </row>
    <row r="501" spans="1:21" ht="14.4" customHeight="1" x14ac:dyDescent="0.3">
      <c r="A501" s="660">
        <v>25</v>
      </c>
      <c r="B501" s="661" t="s">
        <v>1578</v>
      </c>
      <c r="C501" s="661" t="s">
        <v>1767</v>
      </c>
      <c r="D501" s="742" t="s">
        <v>2419</v>
      </c>
      <c r="E501" s="743" t="s">
        <v>1801</v>
      </c>
      <c r="F501" s="661" t="s">
        <v>1763</v>
      </c>
      <c r="G501" s="661" t="s">
        <v>1810</v>
      </c>
      <c r="H501" s="661" t="s">
        <v>548</v>
      </c>
      <c r="I501" s="661" t="s">
        <v>2371</v>
      </c>
      <c r="J501" s="661" t="s">
        <v>1823</v>
      </c>
      <c r="K501" s="661" t="s">
        <v>2372</v>
      </c>
      <c r="L501" s="662">
        <v>0</v>
      </c>
      <c r="M501" s="662">
        <v>0</v>
      </c>
      <c r="N501" s="661">
        <v>1</v>
      </c>
      <c r="O501" s="744">
        <v>1</v>
      </c>
      <c r="P501" s="662"/>
      <c r="Q501" s="677"/>
      <c r="R501" s="661"/>
      <c r="S501" s="677">
        <v>0</v>
      </c>
      <c r="T501" s="744"/>
      <c r="U501" s="700">
        <v>0</v>
      </c>
    </row>
    <row r="502" spans="1:21" ht="14.4" customHeight="1" x14ac:dyDescent="0.3">
      <c r="A502" s="660">
        <v>25</v>
      </c>
      <c r="B502" s="661" t="s">
        <v>1578</v>
      </c>
      <c r="C502" s="661" t="s">
        <v>1767</v>
      </c>
      <c r="D502" s="742" t="s">
        <v>2419</v>
      </c>
      <c r="E502" s="743" t="s">
        <v>1801</v>
      </c>
      <c r="F502" s="661" t="s">
        <v>1763</v>
      </c>
      <c r="G502" s="661" t="s">
        <v>1810</v>
      </c>
      <c r="H502" s="661" t="s">
        <v>1127</v>
      </c>
      <c r="I502" s="661" t="s">
        <v>1283</v>
      </c>
      <c r="J502" s="661" t="s">
        <v>1284</v>
      </c>
      <c r="K502" s="661" t="s">
        <v>1690</v>
      </c>
      <c r="L502" s="662">
        <v>225.06</v>
      </c>
      <c r="M502" s="662">
        <v>225.06</v>
      </c>
      <c r="N502" s="661">
        <v>1</v>
      </c>
      <c r="O502" s="744">
        <v>1</v>
      </c>
      <c r="P502" s="662"/>
      <c r="Q502" s="677">
        <v>0</v>
      </c>
      <c r="R502" s="661"/>
      <c r="S502" s="677">
        <v>0</v>
      </c>
      <c r="T502" s="744"/>
      <c r="U502" s="700">
        <v>0</v>
      </c>
    </row>
    <row r="503" spans="1:21" ht="14.4" customHeight="1" x14ac:dyDescent="0.3">
      <c r="A503" s="660">
        <v>25</v>
      </c>
      <c r="B503" s="661" t="s">
        <v>1578</v>
      </c>
      <c r="C503" s="661" t="s">
        <v>1767</v>
      </c>
      <c r="D503" s="742" t="s">
        <v>2419</v>
      </c>
      <c r="E503" s="743" t="s">
        <v>1801</v>
      </c>
      <c r="F503" s="661" t="s">
        <v>1763</v>
      </c>
      <c r="G503" s="661" t="s">
        <v>1810</v>
      </c>
      <c r="H503" s="661" t="s">
        <v>548</v>
      </c>
      <c r="I503" s="661" t="s">
        <v>2373</v>
      </c>
      <c r="J503" s="661" t="s">
        <v>1823</v>
      </c>
      <c r="K503" s="661" t="s">
        <v>1691</v>
      </c>
      <c r="L503" s="662">
        <v>154.36000000000001</v>
      </c>
      <c r="M503" s="662">
        <v>154.36000000000001</v>
      </c>
      <c r="N503" s="661">
        <v>1</v>
      </c>
      <c r="O503" s="744">
        <v>1</v>
      </c>
      <c r="P503" s="662"/>
      <c r="Q503" s="677">
        <v>0</v>
      </c>
      <c r="R503" s="661"/>
      <c r="S503" s="677">
        <v>0</v>
      </c>
      <c r="T503" s="744"/>
      <c r="U503" s="700">
        <v>0</v>
      </c>
    </row>
    <row r="504" spans="1:21" ht="14.4" customHeight="1" x14ac:dyDescent="0.3">
      <c r="A504" s="660">
        <v>25</v>
      </c>
      <c r="B504" s="661" t="s">
        <v>1578</v>
      </c>
      <c r="C504" s="661" t="s">
        <v>1767</v>
      </c>
      <c r="D504" s="742" t="s">
        <v>2419</v>
      </c>
      <c r="E504" s="743" t="s">
        <v>1801</v>
      </c>
      <c r="F504" s="661" t="s">
        <v>1763</v>
      </c>
      <c r="G504" s="661" t="s">
        <v>1812</v>
      </c>
      <c r="H504" s="661" t="s">
        <v>548</v>
      </c>
      <c r="I504" s="661" t="s">
        <v>2305</v>
      </c>
      <c r="J504" s="661" t="s">
        <v>1344</v>
      </c>
      <c r="K504" s="661" t="s">
        <v>1715</v>
      </c>
      <c r="L504" s="662">
        <v>170.52</v>
      </c>
      <c r="M504" s="662">
        <v>852.6</v>
      </c>
      <c r="N504" s="661">
        <v>5</v>
      </c>
      <c r="O504" s="744">
        <v>2.5</v>
      </c>
      <c r="P504" s="662"/>
      <c r="Q504" s="677">
        <v>0</v>
      </c>
      <c r="R504" s="661"/>
      <c r="S504" s="677">
        <v>0</v>
      </c>
      <c r="T504" s="744"/>
      <c r="U504" s="700">
        <v>0</v>
      </c>
    </row>
    <row r="505" spans="1:21" ht="14.4" customHeight="1" x14ac:dyDescent="0.3">
      <c r="A505" s="660">
        <v>25</v>
      </c>
      <c r="B505" s="661" t="s">
        <v>1578</v>
      </c>
      <c r="C505" s="661" t="s">
        <v>1767</v>
      </c>
      <c r="D505" s="742" t="s">
        <v>2419</v>
      </c>
      <c r="E505" s="743" t="s">
        <v>1801</v>
      </c>
      <c r="F505" s="661" t="s">
        <v>1763</v>
      </c>
      <c r="G505" s="661" t="s">
        <v>1812</v>
      </c>
      <c r="H505" s="661" t="s">
        <v>548</v>
      </c>
      <c r="I505" s="661" t="s">
        <v>2181</v>
      </c>
      <c r="J505" s="661" t="s">
        <v>2182</v>
      </c>
      <c r="K505" s="661" t="s">
        <v>2183</v>
      </c>
      <c r="L505" s="662">
        <v>0</v>
      </c>
      <c r="M505" s="662">
        <v>0</v>
      </c>
      <c r="N505" s="661">
        <v>2</v>
      </c>
      <c r="O505" s="744">
        <v>1.5</v>
      </c>
      <c r="P505" s="662">
        <v>0</v>
      </c>
      <c r="Q505" s="677"/>
      <c r="R505" s="661">
        <v>1</v>
      </c>
      <c r="S505" s="677">
        <v>0.5</v>
      </c>
      <c r="T505" s="744">
        <v>0.5</v>
      </c>
      <c r="U505" s="700">
        <v>0.33333333333333331</v>
      </c>
    </row>
    <row r="506" spans="1:21" ht="14.4" customHeight="1" x14ac:dyDescent="0.3">
      <c r="A506" s="660">
        <v>25</v>
      </c>
      <c r="B506" s="661" t="s">
        <v>1578</v>
      </c>
      <c r="C506" s="661" t="s">
        <v>1767</v>
      </c>
      <c r="D506" s="742" t="s">
        <v>2419</v>
      </c>
      <c r="E506" s="743" t="s">
        <v>1801</v>
      </c>
      <c r="F506" s="661" t="s">
        <v>1763</v>
      </c>
      <c r="G506" s="661" t="s">
        <v>1812</v>
      </c>
      <c r="H506" s="661" t="s">
        <v>548</v>
      </c>
      <c r="I506" s="661" t="s">
        <v>1343</v>
      </c>
      <c r="J506" s="661" t="s">
        <v>1344</v>
      </c>
      <c r="K506" s="661" t="s">
        <v>1715</v>
      </c>
      <c r="L506" s="662">
        <v>170.52</v>
      </c>
      <c r="M506" s="662">
        <v>852.60000000000014</v>
      </c>
      <c r="N506" s="661">
        <v>5</v>
      </c>
      <c r="O506" s="744">
        <v>3</v>
      </c>
      <c r="P506" s="662">
        <v>511.56000000000006</v>
      </c>
      <c r="Q506" s="677">
        <v>0.6</v>
      </c>
      <c r="R506" s="661">
        <v>3</v>
      </c>
      <c r="S506" s="677">
        <v>0.6</v>
      </c>
      <c r="T506" s="744">
        <v>2</v>
      </c>
      <c r="U506" s="700">
        <v>0.66666666666666663</v>
      </c>
    </row>
    <row r="507" spans="1:21" ht="14.4" customHeight="1" x14ac:dyDescent="0.3">
      <c r="A507" s="660">
        <v>25</v>
      </c>
      <c r="B507" s="661" t="s">
        <v>1578</v>
      </c>
      <c r="C507" s="661" t="s">
        <v>1767</v>
      </c>
      <c r="D507" s="742" t="s">
        <v>2419</v>
      </c>
      <c r="E507" s="743" t="s">
        <v>1801</v>
      </c>
      <c r="F507" s="661" t="s">
        <v>1763</v>
      </c>
      <c r="G507" s="661" t="s">
        <v>1812</v>
      </c>
      <c r="H507" s="661" t="s">
        <v>548</v>
      </c>
      <c r="I507" s="661" t="s">
        <v>1884</v>
      </c>
      <c r="J507" s="661" t="s">
        <v>1344</v>
      </c>
      <c r="K507" s="661" t="s">
        <v>1885</v>
      </c>
      <c r="L507" s="662">
        <v>0</v>
      </c>
      <c r="M507" s="662">
        <v>0</v>
      </c>
      <c r="N507" s="661">
        <v>7</v>
      </c>
      <c r="O507" s="744">
        <v>6</v>
      </c>
      <c r="P507" s="662">
        <v>0</v>
      </c>
      <c r="Q507" s="677"/>
      <c r="R507" s="661">
        <v>3</v>
      </c>
      <c r="S507" s="677">
        <v>0.42857142857142855</v>
      </c>
      <c r="T507" s="744">
        <v>2.5</v>
      </c>
      <c r="U507" s="700">
        <v>0.41666666666666669</v>
      </c>
    </row>
    <row r="508" spans="1:21" ht="14.4" customHeight="1" x14ac:dyDescent="0.3">
      <c r="A508" s="660">
        <v>25</v>
      </c>
      <c r="B508" s="661" t="s">
        <v>1578</v>
      </c>
      <c r="C508" s="661" t="s">
        <v>1767</v>
      </c>
      <c r="D508" s="742" t="s">
        <v>2419</v>
      </c>
      <c r="E508" s="743" t="s">
        <v>1801</v>
      </c>
      <c r="F508" s="661" t="s">
        <v>1763</v>
      </c>
      <c r="G508" s="661" t="s">
        <v>1812</v>
      </c>
      <c r="H508" s="661" t="s">
        <v>548</v>
      </c>
      <c r="I508" s="661" t="s">
        <v>2288</v>
      </c>
      <c r="J508" s="661" t="s">
        <v>1915</v>
      </c>
      <c r="K508" s="661"/>
      <c r="L508" s="662">
        <v>170.52</v>
      </c>
      <c r="M508" s="662">
        <v>170.52</v>
      </c>
      <c r="N508" s="661">
        <v>1</v>
      </c>
      <c r="O508" s="744">
        <v>1</v>
      </c>
      <c r="P508" s="662">
        <v>170.52</v>
      </c>
      <c r="Q508" s="677">
        <v>1</v>
      </c>
      <c r="R508" s="661">
        <v>1</v>
      </c>
      <c r="S508" s="677">
        <v>1</v>
      </c>
      <c r="T508" s="744">
        <v>1</v>
      </c>
      <c r="U508" s="700">
        <v>1</v>
      </c>
    </row>
    <row r="509" spans="1:21" ht="14.4" customHeight="1" x14ac:dyDescent="0.3">
      <c r="A509" s="660">
        <v>25</v>
      </c>
      <c r="B509" s="661" t="s">
        <v>1578</v>
      </c>
      <c r="C509" s="661" t="s">
        <v>1767</v>
      </c>
      <c r="D509" s="742" t="s">
        <v>2419</v>
      </c>
      <c r="E509" s="743" t="s">
        <v>1801</v>
      </c>
      <c r="F509" s="661" t="s">
        <v>1763</v>
      </c>
      <c r="G509" s="661" t="s">
        <v>2024</v>
      </c>
      <c r="H509" s="661" t="s">
        <v>548</v>
      </c>
      <c r="I509" s="661" t="s">
        <v>751</v>
      </c>
      <c r="J509" s="661" t="s">
        <v>2026</v>
      </c>
      <c r="K509" s="661" t="s">
        <v>2374</v>
      </c>
      <c r="L509" s="662">
        <v>123.3</v>
      </c>
      <c r="M509" s="662">
        <v>123.3</v>
      </c>
      <c r="N509" s="661">
        <v>1</v>
      </c>
      <c r="O509" s="744">
        <v>1</v>
      </c>
      <c r="P509" s="662"/>
      <c r="Q509" s="677">
        <v>0</v>
      </c>
      <c r="R509" s="661"/>
      <c r="S509" s="677">
        <v>0</v>
      </c>
      <c r="T509" s="744"/>
      <c r="U509" s="700">
        <v>0</v>
      </c>
    </row>
    <row r="510" spans="1:21" ht="14.4" customHeight="1" x14ac:dyDescent="0.3">
      <c r="A510" s="660">
        <v>25</v>
      </c>
      <c r="B510" s="661" t="s">
        <v>1578</v>
      </c>
      <c r="C510" s="661" t="s">
        <v>1767</v>
      </c>
      <c r="D510" s="742" t="s">
        <v>2419</v>
      </c>
      <c r="E510" s="743" t="s">
        <v>1801</v>
      </c>
      <c r="F510" s="661" t="s">
        <v>1763</v>
      </c>
      <c r="G510" s="661" t="s">
        <v>1837</v>
      </c>
      <c r="H510" s="661" t="s">
        <v>548</v>
      </c>
      <c r="I510" s="661" t="s">
        <v>1442</v>
      </c>
      <c r="J510" s="661" t="s">
        <v>1443</v>
      </c>
      <c r="K510" s="661" t="s">
        <v>2139</v>
      </c>
      <c r="L510" s="662">
        <v>2991.23</v>
      </c>
      <c r="M510" s="662">
        <v>2991.23</v>
      </c>
      <c r="N510" s="661">
        <v>1</v>
      </c>
      <c r="O510" s="744">
        <v>1</v>
      </c>
      <c r="P510" s="662">
        <v>2991.23</v>
      </c>
      <c r="Q510" s="677">
        <v>1</v>
      </c>
      <c r="R510" s="661">
        <v>1</v>
      </c>
      <c r="S510" s="677">
        <v>1</v>
      </c>
      <c r="T510" s="744">
        <v>1</v>
      </c>
      <c r="U510" s="700">
        <v>1</v>
      </c>
    </row>
    <row r="511" spans="1:21" ht="14.4" customHeight="1" x14ac:dyDescent="0.3">
      <c r="A511" s="660">
        <v>25</v>
      </c>
      <c r="B511" s="661" t="s">
        <v>1578</v>
      </c>
      <c r="C511" s="661" t="s">
        <v>1767</v>
      </c>
      <c r="D511" s="742" t="s">
        <v>2419</v>
      </c>
      <c r="E511" s="743" t="s">
        <v>1801</v>
      </c>
      <c r="F511" s="661" t="s">
        <v>1763</v>
      </c>
      <c r="G511" s="661" t="s">
        <v>1852</v>
      </c>
      <c r="H511" s="661" t="s">
        <v>548</v>
      </c>
      <c r="I511" s="661" t="s">
        <v>1889</v>
      </c>
      <c r="J511" s="661" t="s">
        <v>1853</v>
      </c>
      <c r="K511" s="661" t="s">
        <v>1890</v>
      </c>
      <c r="L511" s="662">
        <v>0</v>
      </c>
      <c r="M511" s="662">
        <v>0</v>
      </c>
      <c r="N511" s="661">
        <v>2</v>
      </c>
      <c r="O511" s="744">
        <v>1</v>
      </c>
      <c r="P511" s="662">
        <v>0</v>
      </c>
      <c r="Q511" s="677"/>
      <c r="R511" s="661">
        <v>1</v>
      </c>
      <c r="S511" s="677">
        <v>0.5</v>
      </c>
      <c r="T511" s="744">
        <v>0.5</v>
      </c>
      <c r="U511" s="700">
        <v>0.5</v>
      </c>
    </row>
    <row r="512" spans="1:21" ht="14.4" customHeight="1" x14ac:dyDescent="0.3">
      <c r="A512" s="660">
        <v>25</v>
      </c>
      <c r="B512" s="661" t="s">
        <v>1578</v>
      </c>
      <c r="C512" s="661" t="s">
        <v>1767</v>
      </c>
      <c r="D512" s="742" t="s">
        <v>2419</v>
      </c>
      <c r="E512" s="743" t="s">
        <v>1801</v>
      </c>
      <c r="F512" s="661" t="s">
        <v>1763</v>
      </c>
      <c r="G512" s="661" t="s">
        <v>2375</v>
      </c>
      <c r="H512" s="661" t="s">
        <v>548</v>
      </c>
      <c r="I512" s="661" t="s">
        <v>1110</v>
      </c>
      <c r="J512" s="661" t="s">
        <v>1111</v>
      </c>
      <c r="K512" s="661" t="s">
        <v>2376</v>
      </c>
      <c r="L512" s="662">
        <v>1635.67</v>
      </c>
      <c r="M512" s="662">
        <v>1635.67</v>
      </c>
      <c r="N512" s="661">
        <v>1</v>
      </c>
      <c r="O512" s="744">
        <v>1</v>
      </c>
      <c r="P512" s="662">
        <v>1635.67</v>
      </c>
      <c r="Q512" s="677">
        <v>1</v>
      </c>
      <c r="R512" s="661">
        <v>1</v>
      </c>
      <c r="S512" s="677">
        <v>1</v>
      </c>
      <c r="T512" s="744">
        <v>1</v>
      </c>
      <c r="U512" s="700">
        <v>1</v>
      </c>
    </row>
    <row r="513" spans="1:21" ht="14.4" customHeight="1" x14ac:dyDescent="0.3">
      <c r="A513" s="660">
        <v>25</v>
      </c>
      <c r="B513" s="661" t="s">
        <v>1578</v>
      </c>
      <c r="C513" s="661" t="s">
        <v>1767</v>
      </c>
      <c r="D513" s="742" t="s">
        <v>2419</v>
      </c>
      <c r="E513" s="743" t="s">
        <v>1801</v>
      </c>
      <c r="F513" s="661" t="s">
        <v>1763</v>
      </c>
      <c r="G513" s="661" t="s">
        <v>1941</v>
      </c>
      <c r="H513" s="661" t="s">
        <v>548</v>
      </c>
      <c r="I513" s="661" t="s">
        <v>2035</v>
      </c>
      <c r="J513" s="661" t="s">
        <v>2036</v>
      </c>
      <c r="K513" s="661" t="s">
        <v>2037</v>
      </c>
      <c r="L513" s="662">
        <v>76.22</v>
      </c>
      <c r="M513" s="662">
        <v>76.22</v>
      </c>
      <c r="N513" s="661">
        <v>1</v>
      </c>
      <c r="O513" s="744">
        <v>1</v>
      </c>
      <c r="P513" s="662">
        <v>76.22</v>
      </c>
      <c r="Q513" s="677">
        <v>1</v>
      </c>
      <c r="R513" s="661">
        <v>1</v>
      </c>
      <c r="S513" s="677">
        <v>1</v>
      </c>
      <c r="T513" s="744">
        <v>1</v>
      </c>
      <c r="U513" s="700">
        <v>1</v>
      </c>
    </row>
    <row r="514" spans="1:21" ht="14.4" customHeight="1" x14ac:dyDescent="0.3">
      <c r="A514" s="660">
        <v>25</v>
      </c>
      <c r="B514" s="661" t="s">
        <v>1578</v>
      </c>
      <c r="C514" s="661" t="s">
        <v>1767</v>
      </c>
      <c r="D514" s="742" t="s">
        <v>2419</v>
      </c>
      <c r="E514" s="743" t="s">
        <v>1801</v>
      </c>
      <c r="F514" s="661" t="s">
        <v>1763</v>
      </c>
      <c r="G514" s="661" t="s">
        <v>1814</v>
      </c>
      <c r="H514" s="661" t="s">
        <v>548</v>
      </c>
      <c r="I514" s="661" t="s">
        <v>1354</v>
      </c>
      <c r="J514" s="661" t="s">
        <v>1355</v>
      </c>
      <c r="K514" s="661" t="s">
        <v>1356</v>
      </c>
      <c r="L514" s="662">
        <v>147.31</v>
      </c>
      <c r="M514" s="662">
        <v>1178.48</v>
      </c>
      <c r="N514" s="661">
        <v>8</v>
      </c>
      <c r="O514" s="744">
        <v>7.5</v>
      </c>
      <c r="P514" s="662">
        <v>294.62</v>
      </c>
      <c r="Q514" s="677">
        <v>0.25</v>
      </c>
      <c r="R514" s="661">
        <v>2</v>
      </c>
      <c r="S514" s="677">
        <v>0.25</v>
      </c>
      <c r="T514" s="744">
        <v>2</v>
      </c>
      <c r="U514" s="700">
        <v>0.26666666666666666</v>
      </c>
    </row>
    <row r="515" spans="1:21" ht="14.4" customHeight="1" x14ac:dyDescent="0.3">
      <c r="A515" s="660">
        <v>25</v>
      </c>
      <c r="B515" s="661" t="s">
        <v>1578</v>
      </c>
      <c r="C515" s="661" t="s">
        <v>1767</v>
      </c>
      <c r="D515" s="742" t="s">
        <v>2419</v>
      </c>
      <c r="E515" s="743" t="s">
        <v>1801</v>
      </c>
      <c r="F515" s="661" t="s">
        <v>1763</v>
      </c>
      <c r="G515" s="661" t="s">
        <v>1814</v>
      </c>
      <c r="H515" s="661" t="s">
        <v>548</v>
      </c>
      <c r="I515" s="661" t="s">
        <v>1354</v>
      </c>
      <c r="J515" s="661" t="s">
        <v>1355</v>
      </c>
      <c r="K515" s="661" t="s">
        <v>1356</v>
      </c>
      <c r="L515" s="662">
        <v>132.97999999999999</v>
      </c>
      <c r="M515" s="662">
        <v>132.97999999999999</v>
      </c>
      <c r="N515" s="661">
        <v>1</v>
      </c>
      <c r="O515" s="744">
        <v>0.5</v>
      </c>
      <c r="P515" s="662"/>
      <c r="Q515" s="677">
        <v>0</v>
      </c>
      <c r="R515" s="661"/>
      <c r="S515" s="677">
        <v>0</v>
      </c>
      <c r="T515" s="744"/>
      <c r="U515" s="700">
        <v>0</v>
      </c>
    </row>
    <row r="516" spans="1:21" ht="14.4" customHeight="1" x14ac:dyDescent="0.3">
      <c r="A516" s="660">
        <v>25</v>
      </c>
      <c r="B516" s="661" t="s">
        <v>1578</v>
      </c>
      <c r="C516" s="661" t="s">
        <v>1767</v>
      </c>
      <c r="D516" s="742" t="s">
        <v>2419</v>
      </c>
      <c r="E516" s="743" t="s">
        <v>1801</v>
      </c>
      <c r="F516" s="661" t="s">
        <v>1763</v>
      </c>
      <c r="G516" s="661" t="s">
        <v>1814</v>
      </c>
      <c r="H516" s="661" t="s">
        <v>548</v>
      </c>
      <c r="I516" s="661" t="s">
        <v>1844</v>
      </c>
      <c r="J516" s="661" t="s">
        <v>1355</v>
      </c>
      <c r="K516" s="661" t="s">
        <v>1356</v>
      </c>
      <c r="L516" s="662">
        <v>147.31</v>
      </c>
      <c r="M516" s="662">
        <v>1767.72</v>
      </c>
      <c r="N516" s="661">
        <v>12</v>
      </c>
      <c r="O516" s="744">
        <v>8.5</v>
      </c>
      <c r="P516" s="662">
        <v>589.24</v>
      </c>
      <c r="Q516" s="677">
        <v>0.33333333333333331</v>
      </c>
      <c r="R516" s="661">
        <v>4</v>
      </c>
      <c r="S516" s="677">
        <v>0.33333333333333331</v>
      </c>
      <c r="T516" s="744">
        <v>3</v>
      </c>
      <c r="U516" s="700">
        <v>0.35294117647058826</v>
      </c>
    </row>
    <row r="517" spans="1:21" ht="14.4" customHeight="1" x14ac:dyDescent="0.3">
      <c r="A517" s="660">
        <v>25</v>
      </c>
      <c r="B517" s="661" t="s">
        <v>1578</v>
      </c>
      <c r="C517" s="661" t="s">
        <v>1767</v>
      </c>
      <c r="D517" s="742" t="s">
        <v>2419</v>
      </c>
      <c r="E517" s="743" t="s">
        <v>1801</v>
      </c>
      <c r="F517" s="661" t="s">
        <v>1763</v>
      </c>
      <c r="G517" s="661" t="s">
        <v>1894</v>
      </c>
      <c r="H517" s="661" t="s">
        <v>1127</v>
      </c>
      <c r="I517" s="661" t="s">
        <v>2377</v>
      </c>
      <c r="J517" s="661" t="s">
        <v>1896</v>
      </c>
      <c r="K517" s="661" t="s">
        <v>2378</v>
      </c>
      <c r="L517" s="662">
        <v>11293.87</v>
      </c>
      <c r="M517" s="662">
        <v>11293.87</v>
      </c>
      <c r="N517" s="661">
        <v>1</v>
      </c>
      <c r="O517" s="744">
        <v>1</v>
      </c>
      <c r="P517" s="662">
        <v>11293.87</v>
      </c>
      <c r="Q517" s="677">
        <v>1</v>
      </c>
      <c r="R517" s="661">
        <v>1</v>
      </c>
      <c r="S517" s="677">
        <v>1</v>
      </c>
      <c r="T517" s="744">
        <v>1</v>
      </c>
      <c r="U517" s="700">
        <v>1</v>
      </c>
    </row>
    <row r="518" spans="1:21" ht="14.4" customHeight="1" x14ac:dyDescent="0.3">
      <c r="A518" s="660">
        <v>25</v>
      </c>
      <c r="B518" s="661" t="s">
        <v>1578</v>
      </c>
      <c r="C518" s="661" t="s">
        <v>1767</v>
      </c>
      <c r="D518" s="742" t="s">
        <v>2419</v>
      </c>
      <c r="E518" s="743" t="s">
        <v>1801</v>
      </c>
      <c r="F518" s="661" t="s">
        <v>1763</v>
      </c>
      <c r="G518" s="661" t="s">
        <v>1819</v>
      </c>
      <c r="H518" s="661" t="s">
        <v>548</v>
      </c>
      <c r="I518" s="661" t="s">
        <v>1331</v>
      </c>
      <c r="J518" s="661" t="s">
        <v>1332</v>
      </c>
      <c r="K518" s="661" t="s">
        <v>1820</v>
      </c>
      <c r="L518" s="662">
        <v>30.17</v>
      </c>
      <c r="M518" s="662">
        <v>60.34</v>
      </c>
      <c r="N518" s="661">
        <v>2</v>
      </c>
      <c r="O518" s="744">
        <v>1</v>
      </c>
      <c r="P518" s="662">
        <v>30.17</v>
      </c>
      <c r="Q518" s="677">
        <v>0.5</v>
      </c>
      <c r="R518" s="661">
        <v>1</v>
      </c>
      <c r="S518" s="677">
        <v>0.5</v>
      </c>
      <c r="T518" s="744">
        <v>0.5</v>
      </c>
      <c r="U518" s="700">
        <v>0.5</v>
      </c>
    </row>
    <row r="519" spans="1:21" ht="14.4" customHeight="1" x14ac:dyDescent="0.3">
      <c r="A519" s="660">
        <v>25</v>
      </c>
      <c r="B519" s="661" t="s">
        <v>1578</v>
      </c>
      <c r="C519" s="661" t="s">
        <v>1767</v>
      </c>
      <c r="D519" s="742" t="s">
        <v>2419</v>
      </c>
      <c r="E519" s="743" t="s">
        <v>1801</v>
      </c>
      <c r="F519" s="661" t="s">
        <v>1763</v>
      </c>
      <c r="G519" s="661" t="s">
        <v>1821</v>
      </c>
      <c r="H519" s="661" t="s">
        <v>1127</v>
      </c>
      <c r="I519" s="661" t="s">
        <v>1845</v>
      </c>
      <c r="J519" s="661" t="s">
        <v>1044</v>
      </c>
      <c r="K519" s="661" t="s">
        <v>1846</v>
      </c>
      <c r="L519" s="662">
        <v>24.22</v>
      </c>
      <c r="M519" s="662">
        <v>96.88</v>
      </c>
      <c r="N519" s="661">
        <v>4</v>
      </c>
      <c r="O519" s="744">
        <v>2.5</v>
      </c>
      <c r="P519" s="662">
        <v>48.44</v>
      </c>
      <c r="Q519" s="677">
        <v>0.5</v>
      </c>
      <c r="R519" s="661">
        <v>2</v>
      </c>
      <c r="S519" s="677">
        <v>0.5</v>
      </c>
      <c r="T519" s="744">
        <v>1.5</v>
      </c>
      <c r="U519" s="700">
        <v>0.6</v>
      </c>
    </row>
    <row r="520" spans="1:21" ht="14.4" customHeight="1" x14ac:dyDescent="0.3">
      <c r="A520" s="660">
        <v>25</v>
      </c>
      <c r="B520" s="661" t="s">
        <v>1578</v>
      </c>
      <c r="C520" s="661" t="s">
        <v>1767</v>
      </c>
      <c r="D520" s="742" t="s">
        <v>2419</v>
      </c>
      <c r="E520" s="743" t="s">
        <v>1801</v>
      </c>
      <c r="F520" s="661" t="s">
        <v>1763</v>
      </c>
      <c r="G520" s="661" t="s">
        <v>1821</v>
      </c>
      <c r="H520" s="661" t="s">
        <v>1127</v>
      </c>
      <c r="I520" s="661" t="s">
        <v>1845</v>
      </c>
      <c r="J520" s="661" t="s">
        <v>1044</v>
      </c>
      <c r="K520" s="661" t="s">
        <v>1846</v>
      </c>
      <c r="L520" s="662">
        <v>18.260000000000002</v>
      </c>
      <c r="M520" s="662">
        <v>36.520000000000003</v>
      </c>
      <c r="N520" s="661">
        <v>2</v>
      </c>
      <c r="O520" s="744">
        <v>2</v>
      </c>
      <c r="P520" s="662"/>
      <c r="Q520" s="677">
        <v>0</v>
      </c>
      <c r="R520" s="661"/>
      <c r="S520" s="677">
        <v>0</v>
      </c>
      <c r="T520" s="744"/>
      <c r="U520" s="700">
        <v>0</v>
      </c>
    </row>
    <row r="521" spans="1:21" ht="14.4" customHeight="1" x14ac:dyDescent="0.3">
      <c r="A521" s="660">
        <v>25</v>
      </c>
      <c r="B521" s="661" t="s">
        <v>1578</v>
      </c>
      <c r="C521" s="661" t="s">
        <v>1767</v>
      </c>
      <c r="D521" s="742" t="s">
        <v>2419</v>
      </c>
      <c r="E521" s="743" t="s">
        <v>1801</v>
      </c>
      <c r="F521" s="661" t="s">
        <v>1763</v>
      </c>
      <c r="G521" s="661" t="s">
        <v>1821</v>
      </c>
      <c r="H521" s="661" t="s">
        <v>1127</v>
      </c>
      <c r="I521" s="661" t="s">
        <v>1133</v>
      </c>
      <c r="J521" s="661" t="s">
        <v>1044</v>
      </c>
      <c r="K521" s="661" t="s">
        <v>1729</v>
      </c>
      <c r="L521" s="662">
        <v>48.42</v>
      </c>
      <c r="M521" s="662">
        <v>96.84</v>
      </c>
      <c r="N521" s="661">
        <v>2</v>
      </c>
      <c r="O521" s="744">
        <v>2</v>
      </c>
      <c r="P521" s="662">
        <v>48.42</v>
      </c>
      <c r="Q521" s="677">
        <v>0.5</v>
      </c>
      <c r="R521" s="661">
        <v>1</v>
      </c>
      <c r="S521" s="677">
        <v>0.5</v>
      </c>
      <c r="T521" s="744">
        <v>1</v>
      </c>
      <c r="U521" s="700">
        <v>0.5</v>
      </c>
    </row>
    <row r="522" spans="1:21" ht="14.4" customHeight="1" x14ac:dyDescent="0.3">
      <c r="A522" s="660">
        <v>25</v>
      </c>
      <c r="B522" s="661" t="s">
        <v>1578</v>
      </c>
      <c r="C522" s="661" t="s">
        <v>1767</v>
      </c>
      <c r="D522" s="742" t="s">
        <v>2419</v>
      </c>
      <c r="E522" s="743" t="s">
        <v>1801</v>
      </c>
      <c r="F522" s="661" t="s">
        <v>1763</v>
      </c>
      <c r="G522" s="661" t="s">
        <v>1821</v>
      </c>
      <c r="H522" s="661" t="s">
        <v>548</v>
      </c>
      <c r="I522" s="661" t="s">
        <v>1043</v>
      </c>
      <c r="J522" s="661" t="s">
        <v>1044</v>
      </c>
      <c r="K522" s="661" t="s">
        <v>1848</v>
      </c>
      <c r="L522" s="662">
        <v>48.42</v>
      </c>
      <c r="M522" s="662">
        <v>48.42</v>
      </c>
      <c r="N522" s="661">
        <v>1</v>
      </c>
      <c r="O522" s="744">
        <v>0.5</v>
      </c>
      <c r="P522" s="662"/>
      <c r="Q522" s="677">
        <v>0</v>
      </c>
      <c r="R522" s="661"/>
      <c r="S522" s="677">
        <v>0</v>
      </c>
      <c r="T522" s="744"/>
      <c r="U522" s="700">
        <v>0</v>
      </c>
    </row>
    <row r="523" spans="1:21" ht="14.4" customHeight="1" x14ac:dyDescent="0.3">
      <c r="A523" s="660">
        <v>25</v>
      </c>
      <c r="B523" s="661" t="s">
        <v>1578</v>
      </c>
      <c r="C523" s="661" t="s">
        <v>1767</v>
      </c>
      <c r="D523" s="742" t="s">
        <v>2419</v>
      </c>
      <c r="E523" s="743" t="s">
        <v>1801</v>
      </c>
      <c r="F523" s="661" t="s">
        <v>1763</v>
      </c>
      <c r="G523" s="661" t="s">
        <v>1821</v>
      </c>
      <c r="H523" s="661" t="s">
        <v>548</v>
      </c>
      <c r="I523" s="661" t="s">
        <v>2379</v>
      </c>
      <c r="J523" s="661" t="s">
        <v>1044</v>
      </c>
      <c r="K523" s="661" t="s">
        <v>2380</v>
      </c>
      <c r="L523" s="662">
        <v>0</v>
      </c>
      <c r="M523" s="662">
        <v>0</v>
      </c>
      <c r="N523" s="661">
        <v>2</v>
      </c>
      <c r="O523" s="744">
        <v>1.5</v>
      </c>
      <c r="P523" s="662">
        <v>0</v>
      </c>
      <c r="Q523" s="677"/>
      <c r="R523" s="661">
        <v>2</v>
      </c>
      <c r="S523" s="677">
        <v>1</v>
      </c>
      <c r="T523" s="744">
        <v>1.5</v>
      </c>
      <c r="U523" s="700">
        <v>1</v>
      </c>
    </row>
    <row r="524" spans="1:21" ht="14.4" customHeight="1" x14ac:dyDescent="0.3">
      <c r="A524" s="660">
        <v>25</v>
      </c>
      <c r="B524" s="661" t="s">
        <v>1578</v>
      </c>
      <c r="C524" s="661" t="s">
        <v>1767</v>
      </c>
      <c r="D524" s="742" t="s">
        <v>2419</v>
      </c>
      <c r="E524" s="743" t="s">
        <v>1801</v>
      </c>
      <c r="F524" s="661" t="s">
        <v>1763</v>
      </c>
      <c r="G524" s="661" t="s">
        <v>1821</v>
      </c>
      <c r="H524" s="661" t="s">
        <v>548</v>
      </c>
      <c r="I524" s="661" t="s">
        <v>1903</v>
      </c>
      <c r="J524" s="661" t="s">
        <v>1044</v>
      </c>
      <c r="K524" s="661" t="s">
        <v>1904</v>
      </c>
      <c r="L524" s="662">
        <v>0</v>
      </c>
      <c r="M524" s="662">
        <v>0</v>
      </c>
      <c r="N524" s="661">
        <v>1</v>
      </c>
      <c r="O524" s="744">
        <v>1</v>
      </c>
      <c r="P524" s="662"/>
      <c r="Q524" s="677"/>
      <c r="R524" s="661"/>
      <c r="S524" s="677">
        <v>0</v>
      </c>
      <c r="T524" s="744"/>
      <c r="U524" s="700">
        <v>0</v>
      </c>
    </row>
    <row r="525" spans="1:21" ht="14.4" customHeight="1" x14ac:dyDescent="0.3">
      <c r="A525" s="660">
        <v>25</v>
      </c>
      <c r="B525" s="661" t="s">
        <v>1578</v>
      </c>
      <c r="C525" s="661" t="s">
        <v>1767</v>
      </c>
      <c r="D525" s="742" t="s">
        <v>2419</v>
      </c>
      <c r="E525" s="743" t="s">
        <v>1801</v>
      </c>
      <c r="F525" s="661" t="s">
        <v>1763</v>
      </c>
      <c r="G525" s="661" t="s">
        <v>1821</v>
      </c>
      <c r="H525" s="661" t="s">
        <v>548</v>
      </c>
      <c r="I525" s="661" t="s">
        <v>1828</v>
      </c>
      <c r="J525" s="661" t="s">
        <v>1044</v>
      </c>
      <c r="K525" s="661" t="s">
        <v>1829</v>
      </c>
      <c r="L525" s="662">
        <v>24.22</v>
      </c>
      <c r="M525" s="662">
        <v>121.1</v>
      </c>
      <c r="N525" s="661">
        <v>5</v>
      </c>
      <c r="O525" s="744">
        <v>4.5</v>
      </c>
      <c r="P525" s="662">
        <v>24.22</v>
      </c>
      <c r="Q525" s="677">
        <v>0.2</v>
      </c>
      <c r="R525" s="661">
        <v>1</v>
      </c>
      <c r="S525" s="677">
        <v>0.2</v>
      </c>
      <c r="T525" s="744">
        <v>0.5</v>
      </c>
      <c r="U525" s="700">
        <v>0.1111111111111111</v>
      </c>
    </row>
    <row r="526" spans="1:21" ht="14.4" customHeight="1" x14ac:dyDescent="0.3">
      <c r="A526" s="660">
        <v>25</v>
      </c>
      <c r="B526" s="661" t="s">
        <v>1578</v>
      </c>
      <c r="C526" s="661" t="s">
        <v>1767</v>
      </c>
      <c r="D526" s="742" t="s">
        <v>2419</v>
      </c>
      <c r="E526" s="743" t="s">
        <v>1801</v>
      </c>
      <c r="F526" s="661" t="s">
        <v>1763</v>
      </c>
      <c r="G526" s="661" t="s">
        <v>1821</v>
      </c>
      <c r="H526" s="661" t="s">
        <v>548</v>
      </c>
      <c r="I526" s="661" t="s">
        <v>2381</v>
      </c>
      <c r="J526" s="661" t="s">
        <v>1044</v>
      </c>
      <c r="K526" s="661" t="s">
        <v>1729</v>
      </c>
      <c r="L526" s="662">
        <v>48.42</v>
      </c>
      <c r="M526" s="662">
        <v>48.42</v>
      </c>
      <c r="N526" s="661">
        <v>1</v>
      </c>
      <c r="O526" s="744">
        <v>0.5</v>
      </c>
      <c r="P526" s="662"/>
      <c r="Q526" s="677">
        <v>0</v>
      </c>
      <c r="R526" s="661"/>
      <c r="S526" s="677">
        <v>0</v>
      </c>
      <c r="T526" s="744"/>
      <c r="U526" s="700">
        <v>0</v>
      </c>
    </row>
    <row r="527" spans="1:21" ht="14.4" customHeight="1" x14ac:dyDescent="0.3">
      <c r="A527" s="660">
        <v>25</v>
      </c>
      <c r="B527" s="661" t="s">
        <v>1578</v>
      </c>
      <c r="C527" s="661" t="s">
        <v>1767</v>
      </c>
      <c r="D527" s="742" t="s">
        <v>2419</v>
      </c>
      <c r="E527" s="743" t="s">
        <v>1801</v>
      </c>
      <c r="F527" s="661" t="s">
        <v>1763</v>
      </c>
      <c r="G527" s="661" t="s">
        <v>1821</v>
      </c>
      <c r="H527" s="661" t="s">
        <v>548</v>
      </c>
      <c r="I527" s="661" t="s">
        <v>1905</v>
      </c>
      <c r="J527" s="661" t="s">
        <v>1044</v>
      </c>
      <c r="K527" s="661" t="s">
        <v>1846</v>
      </c>
      <c r="L527" s="662">
        <v>24.22</v>
      </c>
      <c r="M527" s="662">
        <v>24.22</v>
      </c>
      <c r="N527" s="661">
        <v>1</v>
      </c>
      <c r="O527" s="744">
        <v>1</v>
      </c>
      <c r="P527" s="662"/>
      <c r="Q527" s="677">
        <v>0</v>
      </c>
      <c r="R527" s="661"/>
      <c r="S527" s="677">
        <v>0</v>
      </c>
      <c r="T527" s="744"/>
      <c r="U527" s="700">
        <v>0</v>
      </c>
    </row>
    <row r="528" spans="1:21" ht="14.4" customHeight="1" x14ac:dyDescent="0.3">
      <c r="A528" s="660">
        <v>25</v>
      </c>
      <c r="B528" s="661" t="s">
        <v>1578</v>
      </c>
      <c r="C528" s="661" t="s">
        <v>1767</v>
      </c>
      <c r="D528" s="742" t="s">
        <v>2419</v>
      </c>
      <c r="E528" s="743" t="s">
        <v>1801</v>
      </c>
      <c r="F528" s="661" t="s">
        <v>1763</v>
      </c>
      <c r="G528" s="661" t="s">
        <v>1821</v>
      </c>
      <c r="H528" s="661" t="s">
        <v>548</v>
      </c>
      <c r="I528" s="661" t="s">
        <v>2382</v>
      </c>
      <c r="J528" s="661" t="s">
        <v>1044</v>
      </c>
      <c r="K528" s="661" t="s">
        <v>2383</v>
      </c>
      <c r="L528" s="662">
        <v>24.22</v>
      </c>
      <c r="M528" s="662">
        <v>24.22</v>
      </c>
      <c r="N528" s="661">
        <v>1</v>
      </c>
      <c r="O528" s="744">
        <v>0.5</v>
      </c>
      <c r="P528" s="662"/>
      <c r="Q528" s="677">
        <v>0</v>
      </c>
      <c r="R528" s="661"/>
      <c r="S528" s="677">
        <v>0</v>
      </c>
      <c r="T528" s="744"/>
      <c r="U528" s="700">
        <v>0</v>
      </c>
    </row>
    <row r="529" spans="1:21" ht="14.4" customHeight="1" x14ac:dyDescent="0.3">
      <c r="A529" s="660">
        <v>25</v>
      </c>
      <c r="B529" s="661" t="s">
        <v>1578</v>
      </c>
      <c r="C529" s="661" t="s">
        <v>1767</v>
      </c>
      <c r="D529" s="742" t="s">
        <v>2419</v>
      </c>
      <c r="E529" s="743" t="s">
        <v>1801</v>
      </c>
      <c r="F529" s="661" t="s">
        <v>1763</v>
      </c>
      <c r="G529" s="661" t="s">
        <v>1910</v>
      </c>
      <c r="H529" s="661" t="s">
        <v>548</v>
      </c>
      <c r="I529" s="661" t="s">
        <v>694</v>
      </c>
      <c r="J529" s="661" t="s">
        <v>1911</v>
      </c>
      <c r="K529" s="661" t="s">
        <v>1912</v>
      </c>
      <c r="L529" s="662">
        <v>0</v>
      </c>
      <c r="M529" s="662">
        <v>0</v>
      </c>
      <c r="N529" s="661">
        <v>3</v>
      </c>
      <c r="O529" s="744">
        <v>2</v>
      </c>
      <c r="P529" s="662"/>
      <c r="Q529" s="677"/>
      <c r="R529" s="661"/>
      <c r="S529" s="677">
        <v>0</v>
      </c>
      <c r="T529" s="744"/>
      <c r="U529" s="700">
        <v>0</v>
      </c>
    </row>
    <row r="530" spans="1:21" ht="14.4" customHeight="1" x14ac:dyDescent="0.3">
      <c r="A530" s="660">
        <v>25</v>
      </c>
      <c r="B530" s="661" t="s">
        <v>1578</v>
      </c>
      <c r="C530" s="661" t="s">
        <v>1767</v>
      </c>
      <c r="D530" s="742" t="s">
        <v>2419</v>
      </c>
      <c r="E530" s="743" t="s">
        <v>1801</v>
      </c>
      <c r="F530" s="661" t="s">
        <v>1764</v>
      </c>
      <c r="G530" s="661" t="s">
        <v>1913</v>
      </c>
      <c r="H530" s="661" t="s">
        <v>548</v>
      </c>
      <c r="I530" s="661" t="s">
        <v>2384</v>
      </c>
      <c r="J530" s="661" t="s">
        <v>1915</v>
      </c>
      <c r="K530" s="661"/>
      <c r="L530" s="662">
        <v>0</v>
      </c>
      <c r="M530" s="662">
        <v>0</v>
      </c>
      <c r="N530" s="661">
        <v>1</v>
      </c>
      <c r="O530" s="744">
        <v>1</v>
      </c>
      <c r="P530" s="662">
        <v>0</v>
      </c>
      <c r="Q530" s="677"/>
      <c r="R530" s="661">
        <v>1</v>
      </c>
      <c r="S530" s="677">
        <v>1</v>
      </c>
      <c r="T530" s="744">
        <v>1</v>
      </c>
      <c r="U530" s="700">
        <v>1</v>
      </c>
    </row>
    <row r="531" spans="1:21" ht="14.4" customHeight="1" x14ac:dyDescent="0.3">
      <c r="A531" s="660">
        <v>25</v>
      </c>
      <c r="B531" s="661" t="s">
        <v>1578</v>
      </c>
      <c r="C531" s="661" t="s">
        <v>1767</v>
      </c>
      <c r="D531" s="742" t="s">
        <v>2419</v>
      </c>
      <c r="E531" s="743" t="s">
        <v>1802</v>
      </c>
      <c r="F531" s="661" t="s">
        <v>1763</v>
      </c>
      <c r="G531" s="661" t="s">
        <v>1810</v>
      </c>
      <c r="H531" s="661" t="s">
        <v>1127</v>
      </c>
      <c r="I531" s="661" t="s">
        <v>1389</v>
      </c>
      <c r="J531" s="661" t="s">
        <v>1284</v>
      </c>
      <c r="K531" s="661" t="s">
        <v>1691</v>
      </c>
      <c r="L531" s="662">
        <v>150.04</v>
      </c>
      <c r="M531" s="662">
        <v>450.12</v>
      </c>
      <c r="N531" s="661">
        <v>3</v>
      </c>
      <c r="O531" s="744">
        <v>3</v>
      </c>
      <c r="P531" s="662">
        <v>300.08</v>
      </c>
      <c r="Q531" s="677">
        <v>0.66666666666666663</v>
      </c>
      <c r="R531" s="661">
        <v>2</v>
      </c>
      <c r="S531" s="677">
        <v>0.66666666666666663</v>
      </c>
      <c r="T531" s="744">
        <v>2</v>
      </c>
      <c r="U531" s="700">
        <v>0.66666666666666663</v>
      </c>
    </row>
    <row r="532" spans="1:21" ht="14.4" customHeight="1" x14ac:dyDescent="0.3">
      <c r="A532" s="660">
        <v>25</v>
      </c>
      <c r="B532" s="661" t="s">
        <v>1578</v>
      </c>
      <c r="C532" s="661" t="s">
        <v>1767</v>
      </c>
      <c r="D532" s="742" t="s">
        <v>2419</v>
      </c>
      <c r="E532" s="743" t="s">
        <v>1802</v>
      </c>
      <c r="F532" s="661" t="s">
        <v>1763</v>
      </c>
      <c r="G532" s="661" t="s">
        <v>1814</v>
      </c>
      <c r="H532" s="661" t="s">
        <v>548</v>
      </c>
      <c r="I532" s="661" t="s">
        <v>1354</v>
      </c>
      <c r="J532" s="661" t="s">
        <v>1355</v>
      </c>
      <c r="K532" s="661" t="s">
        <v>1356</v>
      </c>
      <c r="L532" s="662">
        <v>147.31</v>
      </c>
      <c r="M532" s="662">
        <v>147.31</v>
      </c>
      <c r="N532" s="661">
        <v>1</v>
      </c>
      <c r="O532" s="744">
        <v>1</v>
      </c>
      <c r="P532" s="662"/>
      <c r="Q532" s="677">
        <v>0</v>
      </c>
      <c r="R532" s="661"/>
      <c r="S532" s="677">
        <v>0</v>
      </c>
      <c r="T532" s="744"/>
      <c r="U532" s="700">
        <v>0</v>
      </c>
    </row>
    <row r="533" spans="1:21" ht="14.4" customHeight="1" x14ac:dyDescent="0.3">
      <c r="A533" s="660">
        <v>25</v>
      </c>
      <c r="B533" s="661" t="s">
        <v>1578</v>
      </c>
      <c r="C533" s="661" t="s">
        <v>1767</v>
      </c>
      <c r="D533" s="742" t="s">
        <v>2419</v>
      </c>
      <c r="E533" s="743" t="s">
        <v>1802</v>
      </c>
      <c r="F533" s="661" t="s">
        <v>1764</v>
      </c>
      <c r="G533" s="661" t="s">
        <v>1913</v>
      </c>
      <c r="H533" s="661" t="s">
        <v>548</v>
      </c>
      <c r="I533" s="661" t="s">
        <v>610</v>
      </c>
      <c r="J533" s="661" t="s">
        <v>1915</v>
      </c>
      <c r="K533" s="661"/>
      <c r="L533" s="662">
        <v>0</v>
      </c>
      <c r="M533" s="662">
        <v>0</v>
      </c>
      <c r="N533" s="661">
        <v>1</v>
      </c>
      <c r="O533" s="744">
        <v>1</v>
      </c>
      <c r="P533" s="662"/>
      <c r="Q533" s="677"/>
      <c r="R533" s="661"/>
      <c r="S533" s="677">
        <v>0</v>
      </c>
      <c r="T533" s="744"/>
      <c r="U533" s="700">
        <v>0</v>
      </c>
    </row>
    <row r="534" spans="1:21" ht="14.4" customHeight="1" x14ac:dyDescent="0.3">
      <c r="A534" s="660">
        <v>25</v>
      </c>
      <c r="B534" s="661" t="s">
        <v>1578</v>
      </c>
      <c r="C534" s="661" t="s">
        <v>1767</v>
      </c>
      <c r="D534" s="742" t="s">
        <v>2419</v>
      </c>
      <c r="E534" s="743" t="s">
        <v>1803</v>
      </c>
      <c r="F534" s="661" t="s">
        <v>1763</v>
      </c>
      <c r="G534" s="661" t="s">
        <v>1810</v>
      </c>
      <c r="H534" s="661" t="s">
        <v>1127</v>
      </c>
      <c r="I534" s="661" t="s">
        <v>1389</v>
      </c>
      <c r="J534" s="661" t="s">
        <v>1284</v>
      </c>
      <c r="K534" s="661" t="s">
        <v>1691</v>
      </c>
      <c r="L534" s="662">
        <v>150.04</v>
      </c>
      <c r="M534" s="662">
        <v>900.24</v>
      </c>
      <c r="N534" s="661">
        <v>6</v>
      </c>
      <c r="O534" s="744">
        <v>6</v>
      </c>
      <c r="P534" s="662">
        <v>450.12</v>
      </c>
      <c r="Q534" s="677">
        <v>0.5</v>
      </c>
      <c r="R534" s="661">
        <v>3</v>
      </c>
      <c r="S534" s="677">
        <v>0.5</v>
      </c>
      <c r="T534" s="744">
        <v>3</v>
      </c>
      <c r="U534" s="700">
        <v>0.5</v>
      </c>
    </row>
    <row r="535" spans="1:21" ht="14.4" customHeight="1" x14ac:dyDescent="0.3">
      <c r="A535" s="660">
        <v>25</v>
      </c>
      <c r="B535" s="661" t="s">
        <v>1578</v>
      </c>
      <c r="C535" s="661" t="s">
        <v>1767</v>
      </c>
      <c r="D535" s="742" t="s">
        <v>2419</v>
      </c>
      <c r="E535" s="743" t="s">
        <v>1803</v>
      </c>
      <c r="F535" s="661" t="s">
        <v>1763</v>
      </c>
      <c r="G535" s="661" t="s">
        <v>1810</v>
      </c>
      <c r="H535" s="661" t="s">
        <v>1127</v>
      </c>
      <c r="I535" s="661" t="s">
        <v>1389</v>
      </c>
      <c r="J535" s="661" t="s">
        <v>1284</v>
      </c>
      <c r="K535" s="661" t="s">
        <v>1691</v>
      </c>
      <c r="L535" s="662">
        <v>154.36000000000001</v>
      </c>
      <c r="M535" s="662">
        <v>154.36000000000001</v>
      </c>
      <c r="N535" s="661">
        <v>1</v>
      </c>
      <c r="O535" s="744">
        <v>1</v>
      </c>
      <c r="P535" s="662"/>
      <c r="Q535" s="677">
        <v>0</v>
      </c>
      <c r="R535" s="661"/>
      <c r="S535" s="677">
        <v>0</v>
      </c>
      <c r="T535" s="744"/>
      <c r="U535" s="700">
        <v>0</v>
      </c>
    </row>
    <row r="536" spans="1:21" ht="14.4" customHeight="1" x14ac:dyDescent="0.3">
      <c r="A536" s="660">
        <v>25</v>
      </c>
      <c r="B536" s="661" t="s">
        <v>1578</v>
      </c>
      <c r="C536" s="661" t="s">
        <v>1767</v>
      </c>
      <c r="D536" s="742" t="s">
        <v>2419</v>
      </c>
      <c r="E536" s="743" t="s">
        <v>1803</v>
      </c>
      <c r="F536" s="661" t="s">
        <v>1763</v>
      </c>
      <c r="G536" s="661" t="s">
        <v>1814</v>
      </c>
      <c r="H536" s="661" t="s">
        <v>548</v>
      </c>
      <c r="I536" s="661" t="s">
        <v>1354</v>
      </c>
      <c r="J536" s="661" t="s">
        <v>1355</v>
      </c>
      <c r="K536" s="661" t="s">
        <v>1356</v>
      </c>
      <c r="L536" s="662">
        <v>147.31</v>
      </c>
      <c r="M536" s="662">
        <v>736.55</v>
      </c>
      <c r="N536" s="661">
        <v>5</v>
      </c>
      <c r="O536" s="744">
        <v>2.5</v>
      </c>
      <c r="P536" s="662">
        <v>589.24</v>
      </c>
      <c r="Q536" s="677">
        <v>0.8</v>
      </c>
      <c r="R536" s="661">
        <v>4</v>
      </c>
      <c r="S536" s="677">
        <v>0.8</v>
      </c>
      <c r="T536" s="744">
        <v>2</v>
      </c>
      <c r="U536" s="700">
        <v>0.8</v>
      </c>
    </row>
    <row r="537" spans="1:21" ht="14.4" customHeight="1" x14ac:dyDescent="0.3">
      <c r="A537" s="660">
        <v>25</v>
      </c>
      <c r="B537" s="661" t="s">
        <v>1578</v>
      </c>
      <c r="C537" s="661" t="s">
        <v>1767</v>
      </c>
      <c r="D537" s="742" t="s">
        <v>2419</v>
      </c>
      <c r="E537" s="743" t="s">
        <v>1803</v>
      </c>
      <c r="F537" s="661" t="s">
        <v>1763</v>
      </c>
      <c r="G537" s="661" t="s">
        <v>1821</v>
      </c>
      <c r="H537" s="661" t="s">
        <v>1127</v>
      </c>
      <c r="I537" s="661" t="s">
        <v>1845</v>
      </c>
      <c r="J537" s="661" t="s">
        <v>1044</v>
      </c>
      <c r="K537" s="661" t="s">
        <v>1846</v>
      </c>
      <c r="L537" s="662">
        <v>24.22</v>
      </c>
      <c r="M537" s="662">
        <v>48.44</v>
      </c>
      <c r="N537" s="661">
        <v>2</v>
      </c>
      <c r="O537" s="744">
        <v>1.5</v>
      </c>
      <c r="P537" s="662">
        <v>24.22</v>
      </c>
      <c r="Q537" s="677">
        <v>0.5</v>
      </c>
      <c r="R537" s="661">
        <v>1</v>
      </c>
      <c r="S537" s="677">
        <v>0.5</v>
      </c>
      <c r="T537" s="744">
        <v>1</v>
      </c>
      <c r="U537" s="700">
        <v>0.66666666666666663</v>
      </c>
    </row>
    <row r="538" spans="1:21" ht="14.4" customHeight="1" x14ac:dyDescent="0.3">
      <c r="A538" s="660">
        <v>25</v>
      </c>
      <c r="B538" s="661" t="s">
        <v>1578</v>
      </c>
      <c r="C538" s="661" t="s">
        <v>1767</v>
      </c>
      <c r="D538" s="742" t="s">
        <v>2419</v>
      </c>
      <c r="E538" s="743" t="s">
        <v>1804</v>
      </c>
      <c r="F538" s="661" t="s">
        <v>1763</v>
      </c>
      <c r="G538" s="661" t="s">
        <v>1810</v>
      </c>
      <c r="H538" s="661" t="s">
        <v>548</v>
      </c>
      <c r="I538" s="661" t="s">
        <v>1849</v>
      </c>
      <c r="J538" s="661" t="s">
        <v>1284</v>
      </c>
      <c r="K538" s="661" t="s">
        <v>845</v>
      </c>
      <c r="L538" s="662">
        <v>0</v>
      </c>
      <c r="M538" s="662">
        <v>0</v>
      </c>
      <c r="N538" s="661">
        <v>1</v>
      </c>
      <c r="O538" s="744">
        <v>1</v>
      </c>
      <c r="P538" s="662">
        <v>0</v>
      </c>
      <c r="Q538" s="677"/>
      <c r="R538" s="661">
        <v>1</v>
      </c>
      <c r="S538" s="677">
        <v>1</v>
      </c>
      <c r="T538" s="744">
        <v>1</v>
      </c>
      <c r="U538" s="700">
        <v>1</v>
      </c>
    </row>
    <row r="539" spans="1:21" ht="14.4" customHeight="1" x14ac:dyDescent="0.3">
      <c r="A539" s="660">
        <v>25</v>
      </c>
      <c r="B539" s="661" t="s">
        <v>1578</v>
      </c>
      <c r="C539" s="661" t="s">
        <v>1767</v>
      </c>
      <c r="D539" s="742" t="s">
        <v>2419</v>
      </c>
      <c r="E539" s="743" t="s">
        <v>1804</v>
      </c>
      <c r="F539" s="661" t="s">
        <v>1763</v>
      </c>
      <c r="G539" s="661" t="s">
        <v>1810</v>
      </c>
      <c r="H539" s="661" t="s">
        <v>1127</v>
      </c>
      <c r="I539" s="661" t="s">
        <v>1389</v>
      </c>
      <c r="J539" s="661" t="s">
        <v>1284</v>
      </c>
      <c r="K539" s="661" t="s">
        <v>1691</v>
      </c>
      <c r="L539" s="662">
        <v>150.04</v>
      </c>
      <c r="M539" s="662">
        <v>1200.32</v>
      </c>
      <c r="N539" s="661">
        <v>8</v>
      </c>
      <c r="O539" s="744">
        <v>7.5</v>
      </c>
      <c r="P539" s="662">
        <v>300.08</v>
      </c>
      <c r="Q539" s="677">
        <v>0.25</v>
      </c>
      <c r="R539" s="661">
        <v>2</v>
      </c>
      <c r="S539" s="677">
        <v>0.25</v>
      </c>
      <c r="T539" s="744">
        <v>1.5</v>
      </c>
      <c r="U539" s="700">
        <v>0.2</v>
      </c>
    </row>
    <row r="540" spans="1:21" ht="14.4" customHeight="1" x14ac:dyDescent="0.3">
      <c r="A540" s="660">
        <v>25</v>
      </c>
      <c r="B540" s="661" t="s">
        <v>1578</v>
      </c>
      <c r="C540" s="661" t="s">
        <v>1767</v>
      </c>
      <c r="D540" s="742" t="s">
        <v>2419</v>
      </c>
      <c r="E540" s="743" t="s">
        <v>1804</v>
      </c>
      <c r="F540" s="661" t="s">
        <v>1763</v>
      </c>
      <c r="G540" s="661" t="s">
        <v>1812</v>
      </c>
      <c r="H540" s="661" t="s">
        <v>548</v>
      </c>
      <c r="I540" s="661" t="s">
        <v>1343</v>
      </c>
      <c r="J540" s="661" t="s">
        <v>1344</v>
      </c>
      <c r="K540" s="661" t="s">
        <v>1715</v>
      </c>
      <c r="L540" s="662">
        <v>170.52</v>
      </c>
      <c r="M540" s="662">
        <v>170.52</v>
      </c>
      <c r="N540" s="661">
        <v>1</v>
      </c>
      <c r="O540" s="744">
        <v>1</v>
      </c>
      <c r="P540" s="662"/>
      <c r="Q540" s="677">
        <v>0</v>
      </c>
      <c r="R540" s="661"/>
      <c r="S540" s="677">
        <v>0</v>
      </c>
      <c r="T540" s="744"/>
      <c r="U540" s="700">
        <v>0</v>
      </c>
    </row>
    <row r="541" spans="1:21" ht="14.4" customHeight="1" x14ac:dyDescent="0.3">
      <c r="A541" s="660">
        <v>25</v>
      </c>
      <c r="B541" s="661" t="s">
        <v>1578</v>
      </c>
      <c r="C541" s="661" t="s">
        <v>1767</v>
      </c>
      <c r="D541" s="742" t="s">
        <v>2419</v>
      </c>
      <c r="E541" s="743" t="s">
        <v>1804</v>
      </c>
      <c r="F541" s="661" t="s">
        <v>1763</v>
      </c>
      <c r="G541" s="661" t="s">
        <v>1821</v>
      </c>
      <c r="H541" s="661" t="s">
        <v>548</v>
      </c>
      <c r="I541" s="661" t="s">
        <v>1828</v>
      </c>
      <c r="J541" s="661" t="s">
        <v>1044</v>
      </c>
      <c r="K541" s="661" t="s">
        <v>1829</v>
      </c>
      <c r="L541" s="662">
        <v>24.22</v>
      </c>
      <c r="M541" s="662">
        <v>24.22</v>
      </c>
      <c r="N541" s="661">
        <v>1</v>
      </c>
      <c r="O541" s="744">
        <v>0.5</v>
      </c>
      <c r="P541" s="662">
        <v>24.22</v>
      </c>
      <c r="Q541" s="677">
        <v>1</v>
      </c>
      <c r="R541" s="661">
        <v>1</v>
      </c>
      <c r="S541" s="677">
        <v>1</v>
      </c>
      <c r="T541" s="744">
        <v>0.5</v>
      </c>
      <c r="U541" s="700">
        <v>1</v>
      </c>
    </row>
    <row r="542" spans="1:21" ht="14.4" customHeight="1" x14ac:dyDescent="0.3">
      <c r="A542" s="660">
        <v>25</v>
      </c>
      <c r="B542" s="661" t="s">
        <v>1578</v>
      </c>
      <c r="C542" s="661" t="s">
        <v>1767</v>
      </c>
      <c r="D542" s="742" t="s">
        <v>2419</v>
      </c>
      <c r="E542" s="743" t="s">
        <v>1805</v>
      </c>
      <c r="F542" s="661" t="s">
        <v>1763</v>
      </c>
      <c r="G542" s="661" t="s">
        <v>1860</v>
      </c>
      <c r="H542" s="661" t="s">
        <v>548</v>
      </c>
      <c r="I542" s="661" t="s">
        <v>1324</v>
      </c>
      <c r="J542" s="661" t="s">
        <v>1325</v>
      </c>
      <c r="K542" s="661" t="s">
        <v>1861</v>
      </c>
      <c r="L542" s="662">
        <v>48.09</v>
      </c>
      <c r="M542" s="662">
        <v>96.18</v>
      </c>
      <c r="N542" s="661">
        <v>2</v>
      </c>
      <c r="O542" s="744">
        <v>1</v>
      </c>
      <c r="P542" s="662">
        <v>96.18</v>
      </c>
      <c r="Q542" s="677">
        <v>1</v>
      </c>
      <c r="R542" s="661">
        <v>2</v>
      </c>
      <c r="S542" s="677">
        <v>1</v>
      </c>
      <c r="T542" s="744">
        <v>1</v>
      </c>
      <c r="U542" s="700">
        <v>1</v>
      </c>
    </row>
    <row r="543" spans="1:21" ht="14.4" customHeight="1" x14ac:dyDescent="0.3">
      <c r="A543" s="660">
        <v>25</v>
      </c>
      <c r="B543" s="661" t="s">
        <v>1578</v>
      </c>
      <c r="C543" s="661" t="s">
        <v>1767</v>
      </c>
      <c r="D543" s="742" t="s">
        <v>2419</v>
      </c>
      <c r="E543" s="743" t="s">
        <v>1806</v>
      </c>
      <c r="F543" s="661" t="s">
        <v>1763</v>
      </c>
      <c r="G543" s="661" t="s">
        <v>1810</v>
      </c>
      <c r="H543" s="661" t="s">
        <v>1127</v>
      </c>
      <c r="I543" s="661" t="s">
        <v>1389</v>
      </c>
      <c r="J543" s="661" t="s">
        <v>1284</v>
      </c>
      <c r="K543" s="661" t="s">
        <v>1691</v>
      </c>
      <c r="L543" s="662">
        <v>154.36000000000001</v>
      </c>
      <c r="M543" s="662">
        <v>463.08000000000004</v>
      </c>
      <c r="N543" s="661">
        <v>3</v>
      </c>
      <c r="O543" s="744">
        <v>3</v>
      </c>
      <c r="P543" s="662">
        <v>308.72000000000003</v>
      </c>
      <c r="Q543" s="677">
        <v>0.66666666666666663</v>
      </c>
      <c r="R543" s="661">
        <v>2</v>
      </c>
      <c r="S543" s="677">
        <v>0.66666666666666663</v>
      </c>
      <c r="T543" s="744">
        <v>2</v>
      </c>
      <c r="U543" s="700">
        <v>0.66666666666666663</v>
      </c>
    </row>
    <row r="544" spans="1:21" ht="14.4" customHeight="1" x14ac:dyDescent="0.3">
      <c r="A544" s="660">
        <v>25</v>
      </c>
      <c r="B544" s="661" t="s">
        <v>1578</v>
      </c>
      <c r="C544" s="661" t="s">
        <v>1767</v>
      </c>
      <c r="D544" s="742" t="s">
        <v>2419</v>
      </c>
      <c r="E544" s="743" t="s">
        <v>1806</v>
      </c>
      <c r="F544" s="661" t="s">
        <v>1763</v>
      </c>
      <c r="G544" s="661" t="s">
        <v>1810</v>
      </c>
      <c r="H544" s="661" t="s">
        <v>1127</v>
      </c>
      <c r="I544" s="661" t="s">
        <v>1532</v>
      </c>
      <c r="J544" s="661" t="s">
        <v>1755</v>
      </c>
      <c r="K544" s="661" t="s">
        <v>1690</v>
      </c>
      <c r="L544" s="662">
        <v>149.52000000000001</v>
      </c>
      <c r="M544" s="662">
        <v>299.04000000000002</v>
      </c>
      <c r="N544" s="661">
        <v>2</v>
      </c>
      <c r="O544" s="744">
        <v>1</v>
      </c>
      <c r="P544" s="662">
        <v>149.52000000000001</v>
      </c>
      <c r="Q544" s="677">
        <v>0.5</v>
      </c>
      <c r="R544" s="661">
        <v>1</v>
      </c>
      <c r="S544" s="677">
        <v>0.5</v>
      </c>
      <c r="T544" s="744">
        <v>1</v>
      </c>
      <c r="U544" s="700">
        <v>1</v>
      </c>
    </row>
    <row r="545" spans="1:21" ht="14.4" customHeight="1" x14ac:dyDescent="0.3">
      <c r="A545" s="660">
        <v>25</v>
      </c>
      <c r="B545" s="661" t="s">
        <v>1578</v>
      </c>
      <c r="C545" s="661" t="s">
        <v>1767</v>
      </c>
      <c r="D545" s="742" t="s">
        <v>2419</v>
      </c>
      <c r="E545" s="743" t="s">
        <v>1806</v>
      </c>
      <c r="F545" s="661" t="s">
        <v>1763</v>
      </c>
      <c r="G545" s="661" t="s">
        <v>1810</v>
      </c>
      <c r="H545" s="661" t="s">
        <v>548</v>
      </c>
      <c r="I545" s="661" t="s">
        <v>1811</v>
      </c>
      <c r="J545" s="661" t="s">
        <v>1284</v>
      </c>
      <c r="K545" s="661" t="s">
        <v>1691</v>
      </c>
      <c r="L545" s="662">
        <v>154.36000000000001</v>
      </c>
      <c r="M545" s="662">
        <v>308.72000000000003</v>
      </c>
      <c r="N545" s="661">
        <v>2</v>
      </c>
      <c r="O545" s="744">
        <v>2</v>
      </c>
      <c r="P545" s="662">
        <v>308.72000000000003</v>
      </c>
      <c r="Q545" s="677">
        <v>1</v>
      </c>
      <c r="R545" s="661">
        <v>2</v>
      </c>
      <c r="S545" s="677">
        <v>1</v>
      </c>
      <c r="T545" s="744">
        <v>2</v>
      </c>
      <c r="U545" s="700">
        <v>1</v>
      </c>
    </row>
    <row r="546" spans="1:21" ht="14.4" customHeight="1" x14ac:dyDescent="0.3">
      <c r="A546" s="660">
        <v>25</v>
      </c>
      <c r="B546" s="661" t="s">
        <v>1578</v>
      </c>
      <c r="C546" s="661" t="s">
        <v>1767</v>
      </c>
      <c r="D546" s="742" t="s">
        <v>2419</v>
      </c>
      <c r="E546" s="743" t="s">
        <v>1808</v>
      </c>
      <c r="F546" s="661" t="s">
        <v>1763</v>
      </c>
      <c r="G546" s="661" t="s">
        <v>1810</v>
      </c>
      <c r="H546" s="661" t="s">
        <v>1127</v>
      </c>
      <c r="I546" s="661" t="s">
        <v>1389</v>
      </c>
      <c r="J546" s="661" t="s">
        <v>1284</v>
      </c>
      <c r="K546" s="661" t="s">
        <v>1691</v>
      </c>
      <c r="L546" s="662">
        <v>154.36000000000001</v>
      </c>
      <c r="M546" s="662">
        <v>4630.800000000002</v>
      </c>
      <c r="N546" s="661">
        <v>30</v>
      </c>
      <c r="O546" s="744">
        <v>27.5</v>
      </c>
      <c r="P546" s="662">
        <v>2006.6800000000007</v>
      </c>
      <c r="Q546" s="677">
        <v>0.43333333333333329</v>
      </c>
      <c r="R546" s="661">
        <v>13</v>
      </c>
      <c r="S546" s="677">
        <v>0.43333333333333335</v>
      </c>
      <c r="T546" s="744">
        <v>12</v>
      </c>
      <c r="U546" s="700">
        <v>0.43636363636363634</v>
      </c>
    </row>
    <row r="547" spans="1:21" ht="14.4" customHeight="1" x14ac:dyDescent="0.3">
      <c r="A547" s="660">
        <v>25</v>
      </c>
      <c r="B547" s="661" t="s">
        <v>1578</v>
      </c>
      <c r="C547" s="661" t="s">
        <v>1767</v>
      </c>
      <c r="D547" s="742" t="s">
        <v>2419</v>
      </c>
      <c r="E547" s="743" t="s">
        <v>1808</v>
      </c>
      <c r="F547" s="661" t="s">
        <v>1763</v>
      </c>
      <c r="G547" s="661" t="s">
        <v>1810</v>
      </c>
      <c r="H547" s="661" t="s">
        <v>1127</v>
      </c>
      <c r="I547" s="661" t="s">
        <v>2055</v>
      </c>
      <c r="J547" s="661" t="s">
        <v>2056</v>
      </c>
      <c r="K547" s="661" t="s">
        <v>1690</v>
      </c>
      <c r="L547" s="662">
        <v>111.22</v>
      </c>
      <c r="M547" s="662">
        <v>111.22</v>
      </c>
      <c r="N547" s="661">
        <v>1</v>
      </c>
      <c r="O547" s="744">
        <v>1</v>
      </c>
      <c r="P547" s="662"/>
      <c r="Q547" s="677">
        <v>0</v>
      </c>
      <c r="R547" s="661"/>
      <c r="S547" s="677">
        <v>0</v>
      </c>
      <c r="T547" s="744"/>
      <c r="U547" s="700">
        <v>0</v>
      </c>
    </row>
    <row r="548" spans="1:21" ht="14.4" customHeight="1" x14ac:dyDescent="0.3">
      <c r="A548" s="660">
        <v>25</v>
      </c>
      <c r="B548" s="661" t="s">
        <v>1578</v>
      </c>
      <c r="C548" s="661" t="s">
        <v>1767</v>
      </c>
      <c r="D548" s="742" t="s">
        <v>2419</v>
      </c>
      <c r="E548" s="743" t="s">
        <v>1808</v>
      </c>
      <c r="F548" s="661" t="s">
        <v>1763</v>
      </c>
      <c r="G548" s="661" t="s">
        <v>1812</v>
      </c>
      <c r="H548" s="661" t="s">
        <v>548</v>
      </c>
      <c r="I548" s="661" t="s">
        <v>1884</v>
      </c>
      <c r="J548" s="661" t="s">
        <v>1344</v>
      </c>
      <c r="K548" s="661" t="s">
        <v>1885</v>
      </c>
      <c r="L548" s="662">
        <v>0</v>
      </c>
      <c r="M548" s="662">
        <v>0</v>
      </c>
      <c r="N548" s="661">
        <v>1</v>
      </c>
      <c r="O548" s="744">
        <v>1</v>
      </c>
      <c r="P548" s="662">
        <v>0</v>
      </c>
      <c r="Q548" s="677"/>
      <c r="R548" s="661">
        <v>1</v>
      </c>
      <c r="S548" s="677">
        <v>1</v>
      </c>
      <c r="T548" s="744">
        <v>1</v>
      </c>
      <c r="U548" s="700">
        <v>1</v>
      </c>
    </row>
    <row r="549" spans="1:21" ht="14.4" customHeight="1" x14ac:dyDescent="0.3">
      <c r="A549" s="660">
        <v>25</v>
      </c>
      <c r="B549" s="661" t="s">
        <v>1578</v>
      </c>
      <c r="C549" s="661" t="s">
        <v>1767</v>
      </c>
      <c r="D549" s="742" t="s">
        <v>2419</v>
      </c>
      <c r="E549" s="743" t="s">
        <v>1808</v>
      </c>
      <c r="F549" s="661" t="s">
        <v>1763</v>
      </c>
      <c r="G549" s="661" t="s">
        <v>2306</v>
      </c>
      <c r="H549" s="661" t="s">
        <v>548</v>
      </c>
      <c r="I549" s="661" t="s">
        <v>2385</v>
      </c>
      <c r="J549" s="661" t="s">
        <v>2308</v>
      </c>
      <c r="K549" s="661" t="s">
        <v>2386</v>
      </c>
      <c r="L549" s="662">
        <v>0</v>
      </c>
      <c r="M549" s="662">
        <v>0</v>
      </c>
      <c r="N549" s="661">
        <v>1</v>
      </c>
      <c r="O549" s="744">
        <v>1</v>
      </c>
      <c r="P549" s="662"/>
      <c r="Q549" s="677"/>
      <c r="R549" s="661"/>
      <c r="S549" s="677">
        <v>0</v>
      </c>
      <c r="T549" s="744"/>
      <c r="U549" s="700">
        <v>0</v>
      </c>
    </row>
    <row r="550" spans="1:21" ht="14.4" customHeight="1" x14ac:dyDescent="0.3">
      <c r="A550" s="660">
        <v>25</v>
      </c>
      <c r="B550" s="661" t="s">
        <v>1578</v>
      </c>
      <c r="C550" s="661" t="s">
        <v>1767</v>
      </c>
      <c r="D550" s="742" t="s">
        <v>2419</v>
      </c>
      <c r="E550" s="743" t="s">
        <v>1808</v>
      </c>
      <c r="F550" s="661" t="s">
        <v>1763</v>
      </c>
      <c r="G550" s="661" t="s">
        <v>1935</v>
      </c>
      <c r="H550" s="661" t="s">
        <v>548</v>
      </c>
      <c r="I550" s="661" t="s">
        <v>2387</v>
      </c>
      <c r="J550" s="661" t="s">
        <v>1125</v>
      </c>
      <c r="K550" s="661" t="s">
        <v>2125</v>
      </c>
      <c r="L550" s="662">
        <v>0</v>
      </c>
      <c r="M550" s="662">
        <v>0</v>
      </c>
      <c r="N550" s="661">
        <v>1</v>
      </c>
      <c r="O550" s="744">
        <v>1</v>
      </c>
      <c r="P550" s="662"/>
      <c r="Q550" s="677"/>
      <c r="R550" s="661"/>
      <c r="S550" s="677">
        <v>0</v>
      </c>
      <c r="T550" s="744"/>
      <c r="U550" s="700">
        <v>0</v>
      </c>
    </row>
    <row r="551" spans="1:21" ht="14.4" customHeight="1" x14ac:dyDescent="0.3">
      <c r="A551" s="660">
        <v>25</v>
      </c>
      <c r="B551" s="661" t="s">
        <v>1578</v>
      </c>
      <c r="C551" s="661" t="s">
        <v>1767</v>
      </c>
      <c r="D551" s="742" t="s">
        <v>2419</v>
      </c>
      <c r="E551" s="743" t="s">
        <v>1808</v>
      </c>
      <c r="F551" s="661" t="s">
        <v>1763</v>
      </c>
      <c r="G551" s="661" t="s">
        <v>1945</v>
      </c>
      <c r="H551" s="661" t="s">
        <v>548</v>
      </c>
      <c r="I551" s="661" t="s">
        <v>1946</v>
      </c>
      <c r="J551" s="661" t="s">
        <v>1947</v>
      </c>
      <c r="K551" s="661" t="s">
        <v>1948</v>
      </c>
      <c r="L551" s="662">
        <v>20.3</v>
      </c>
      <c r="M551" s="662">
        <v>20.3</v>
      </c>
      <c r="N551" s="661">
        <v>1</v>
      </c>
      <c r="O551" s="744">
        <v>1</v>
      </c>
      <c r="P551" s="662"/>
      <c r="Q551" s="677">
        <v>0</v>
      </c>
      <c r="R551" s="661"/>
      <c r="S551" s="677">
        <v>0</v>
      </c>
      <c r="T551" s="744"/>
      <c r="U551" s="700">
        <v>0</v>
      </c>
    </row>
    <row r="552" spans="1:21" ht="14.4" customHeight="1" x14ac:dyDescent="0.3">
      <c r="A552" s="660">
        <v>25</v>
      </c>
      <c r="B552" s="661" t="s">
        <v>1578</v>
      </c>
      <c r="C552" s="661" t="s">
        <v>1767</v>
      </c>
      <c r="D552" s="742" t="s">
        <v>2419</v>
      </c>
      <c r="E552" s="743" t="s">
        <v>1808</v>
      </c>
      <c r="F552" s="661" t="s">
        <v>1763</v>
      </c>
      <c r="G552" s="661" t="s">
        <v>1814</v>
      </c>
      <c r="H552" s="661" t="s">
        <v>548</v>
      </c>
      <c r="I552" s="661" t="s">
        <v>1354</v>
      </c>
      <c r="J552" s="661" t="s">
        <v>1355</v>
      </c>
      <c r="K552" s="661" t="s">
        <v>1356</v>
      </c>
      <c r="L552" s="662">
        <v>147.31</v>
      </c>
      <c r="M552" s="662">
        <v>147.31</v>
      </c>
      <c r="N552" s="661">
        <v>1</v>
      </c>
      <c r="O552" s="744">
        <v>1</v>
      </c>
      <c r="P552" s="662">
        <v>147.31</v>
      </c>
      <c r="Q552" s="677">
        <v>1</v>
      </c>
      <c r="R552" s="661">
        <v>1</v>
      </c>
      <c r="S552" s="677">
        <v>1</v>
      </c>
      <c r="T552" s="744">
        <v>1</v>
      </c>
      <c r="U552" s="700">
        <v>1</v>
      </c>
    </row>
    <row r="553" spans="1:21" ht="14.4" customHeight="1" x14ac:dyDescent="0.3">
      <c r="A553" s="660">
        <v>25</v>
      </c>
      <c r="B553" s="661" t="s">
        <v>1578</v>
      </c>
      <c r="C553" s="661" t="s">
        <v>1767</v>
      </c>
      <c r="D553" s="742" t="s">
        <v>2419</v>
      </c>
      <c r="E553" s="743" t="s">
        <v>1808</v>
      </c>
      <c r="F553" s="661" t="s">
        <v>1763</v>
      </c>
      <c r="G553" s="661" t="s">
        <v>1814</v>
      </c>
      <c r="H553" s="661" t="s">
        <v>548</v>
      </c>
      <c r="I553" s="661" t="s">
        <v>1354</v>
      </c>
      <c r="J553" s="661" t="s">
        <v>1355</v>
      </c>
      <c r="K553" s="661" t="s">
        <v>1356</v>
      </c>
      <c r="L553" s="662">
        <v>132.97999999999999</v>
      </c>
      <c r="M553" s="662">
        <v>531.91999999999996</v>
      </c>
      <c r="N553" s="661">
        <v>4</v>
      </c>
      <c r="O553" s="744">
        <v>4</v>
      </c>
      <c r="P553" s="662">
        <v>398.93999999999994</v>
      </c>
      <c r="Q553" s="677">
        <v>0.75</v>
      </c>
      <c r="R553" s="661">
        <v>3</v>
      </c>
      <c r="S553" s="677">
        <v>0.75</v>
      </c>
      <c r="T553" s="744">
        <v>3</v>
      </c>
      <c r="U553" s="700">
        <v>0.75</v>
      </c>
    </row>
    <row r="554" spans="1:21" ht="14.4" customHeight="1" x14ac:dyDescent="0.3">
      <c r="A554" s="660">
        <v>25</v>
      </c>
      <c r="B554" s="661" t="s">
        <v>1578</v>
      </c>
      <c r="C554" s="661" t="s">
        <v>1767</v>
      </c>
      <c r="D554" s="742" t="s">
        <v>2419</v>
      </c>
      <c r="E554" s="743" t="s">
        <v>1808</v>
      </c>
      <c r="F554" s="661" t="s">
        <v>1763</v>
      </c>
      <c r="G554" s="661" t="s">
        <v>1819</v>
      </c>
      <c r="H554" s="661" t="s">
        <v>548</v>
      </c>
      <c r="I554" s="661" t="s">
        <v>1331</v>
      </c>
      <c r="J554" s="661" t="s">
        <v>1332</v>
      </c>
      <c r="K554" s="661" t="s">
        <v>1820</v>
      </c>
      <c r="L554" s="662">
        <v>30.17</v>
      </c>
      <c r="M554" s="662">
        <v>30.17</v>
      </c>
      <c r="N554" s="661">
        <v>1</v>
      </c>
      <c r="O554" s="744">
        <v>0.5</v>
      </c>
      <c r="P554" s="662"/>
      <c r="Q554" s="677">
        <v>0</v>
      </c>
      <c r="R554" s="661"/>
      <c r="S554" s="677">
        <v>0</v>
      </c>
      <c r="T554" s="744"/>
      <c r="U554" s="700">
        <v>0</v>
      </c>
    </row>
    <row r="555" spans="1:21" ht="14.4" customHeight="1" x14ac:dyDescent="0.3">
      <c r="A555" s="660">
        <v>25</v>
      </c>
      <c r="B555" s="661" t="s">
        <v>1578</v>
      </c>
      <c r="C555" s="661" t="s">
        <v>1767</v>
      </c>
      <c r="D555" s="742" t="s">
        <v>2419</v>
      </c>
      <c r="E555" s="743" t="s">
        <v>1808</v>
      </c>
      <c r="F555" s="661" t="s">
        <v>1763</v>
      </c>
      <c r="G555" s="661" t="s">
        <v>1821</v>
      </c>
      <c r="H555" s="661" t="s">
        <v>1127</v>
      </c>
      <c r="I555" s="661" t="s">
        <v>1845</v>
      </c>
      <c r="J555" s="661" t="s">
        <v>1044</v>
      </c>
      <c r="K555" s="661" t="s">
        <v>1846</v>
      </c>
      <c r="L555" s="662">
        <v>24.22</v>
      </c>
      <c r="M555" s="662">
        <v>24.22</v>
      </c>
      <c r="N555" s="661">
        <v>1</v>
      </c>
      <c r="O555" s="744">
        <v>1</v>
      </c>
      <c r="P555" s="662"/>
      <c r="Q555" s="677">
        <v>0</v>
      </c>
      <c r="R555" s="661"/>
      <c r="S555" s="677">
        <v>0</v>
      </c>
      <c r="T555" s="744"/>
      <c r="U555" s="700">
        <v>0</v>
      </c>
    </row>
    <row r="556" spans="1:21" ht="14.4" customHeight="1" x14ac:dyDescent="0.3">
      <c r="A556" s="660">
        <v>25</v>
      </c>
      <c r="B556" s="661" t="s">
        <v>1578</v>
      </c>
      <c r="C556" s="661" t="s">
        <v>1767</v>
      </c>
      <c r="D556" s="742" t="s">
        <v>2419</v>
      </c>
      <c r="E556" s="743" t="s">
        <v>1808</v>
      </c>
      <c r="F556" s="661" t="s">
        <v>1763</v>
      </c>
      <c r="G556" s="661" t="s">
        <v>1821</v>
      </c>
      <c r="H556" s="661" t="s">
        <v>1127</v>
      </c>
      <c r="I556" s="661" t="s">
        <v>1845</v>
      </c>
      <c r="J556" s="661" t="s">
        <v>1044</v>
      </c>
      <c r="K556" s="661" t="s">
        <v>1846</v>
      </c>
      <c r="L556" s="662">
        <v>18.260000000000002</v>
      </c>
      <c r="M556" s="662">
        <v>18.260000000000002</v>
      </c>
      <c r="N556" s="661">
        <v>1</v>
      </c>
      <c r="O556" s="744">
        <v>1</v>
      </c>
      <c r="P556" s="662">
        <v>18.260000000000002</v>
      </c>
      <c r="Q556" s="677">
        <v>1</v>
      </c>
      <c r="R556" s="661">
        <v>1</v>
      </c>
      <c r="S556" s="677">
        <v>1</v>
      </c>
      <c r="T556" s="744">
        <v>1</v>
      </c>
      <c r="U556" s="700">
        <v>1</v>
      </c>
    </row>
    <row r="557" spans="1:21" ht="14.4" customHeight="1" x14ac:dyDescent="0.3">
      <c r="A557" s="660">
        <v>25</v>
      </c>
      <c r="B557" s="661" t="s">
        <v>1578</v>
      </c>
      <c r="C557" s="661" t="s">
        <v>1767</v>
      </c>
      <c r="D557" s="742" t="s">
        <v>2419</v>
      </c>
      <c r="E557" s="743" t="s">
        <v>1808</v>
      </c>
      <c r="F557" s="661" t="s">
        <v>1763</v>
      </c>
      <c r="G557" s="661" t="s">
        <v>2368</v>
      </c>
      <c r="H557" s="661" t="s">
        <v>548</v>
      </c>
      <c r="I557" s="661" t="s">
        <v>1068</v>
      </c>
      <c r="J557" s="661" t="s">
        <v>2369</v>
      </c>
      <c r="K557" s="661" t="s">
        <v>2370</v>
      </c>
      <c r="L557" s="662">
        <v>0</v>
      </c>
      <c r="M557" s="662">
        <v>0</v>
      </c>
      <c r="N557" s="661">
        <v>1</v>
      </c>
      <c r="O557" s="744">
        <v>1</v>
      </c>
      <c r="P557" s="662">
        <v>0</v>
      </c>
      <c r="Q557" s="677"/>
      <c r="R557" s="661">
        <v>1</v>
      </c>
      <c r="S557" s="677">
        <v>1</v>
      </c>
      <c r="T557" s="744">
        <v>1</v>
      </c>
      <c r="U557" s="700">
        <v>1</v>
      </c>
    </row>
    <row r="558" spans="1:21" ht="14.4" customHeight="1" x14ac:dyDescent="0.3">
      <c r="A558" s="660">
        <v>25</v>
      </c>
      <c r="B558" s="661" t="s">
        <v>1578</v>
      </c>
      <c r="C558" s="661" t="s">
        <v>1767</v>
      </c>
      <c r="D558" s="742" t="s">
        <v>2419</v>
      </c>
      <c r="E558" s="743" t="s">
        <v>1809</v>
      </c>
      <c r="F558" s="661" t="s">
        <v>1763</v>
      </c>
      <c r="G558" s="661" t="s">
        <v>1810</v>
      </c>
      <c r="H558" s="661" t="s">
        <v>1127</v>
      </c>
      <c r="I558" s="661" t="s">
        <v>1389</v>
      </c>
      <c r="J558" s="661" t="s">
        <v>1284</v>
      </c>
      <c r="K558" s="661" t="s">
        <v>1691</v>
      </c>
      <c r="L558" s="662">
        <v>154.36000000000001</v>
      </c>
      <c r="M558" s="662">
        <v>4630.800000000002</v>
      </c>
      <c r="N558" s="661">
        <v>30</v>
      </c>
      <c r="O558" s="744"/>
      <c r="P558" s="662">
        <v>2315.400000000001</v>
      </c>
      <c r="Q558" s="677">
        <v>0.5</v>
      </c>
      <c r="R558" s="661">
        <v>15</v>
      </c>
      <c r="S558" s="677">
        <v>0.5</v>
      </c>
      <c r="T558" s="744"/>
      <c r="U558" s="700"/>
    </row>
    <row r="559" spans="1:21" ht="14.4" customHeight="1" x14ac:dyDescent="0.3">
      <c r="A559" s="660">
        <v>25</v>
      </c>
      <c r="B559" s="661" t="s">
        <v>1578</v>
      </c>
      <c r="C559" s="661" t="s">
        <v>1767</v>
      </c>
      <c r="D559" s="742" t="s">
        <v>2419</v>
      </c>
      <c r="E559" s="743" t="s">
        <v>1809</v>
      </c>
      <c r="F559" s="661" t="s">
        <v>1763</v>
      </c>
      <c r="G559" s="661" t="s">
        <v>1810</v>
      </c>
      <c r="H559" s="661" t="s">
        <v>1127</v>
      </c>
      <c r="I559" s="661" t="s">
        <v>1283</v>
      </c>
      <c r="J559" s="661" t="s">
        <v>1284</v>
      </c>
      <c r="K559" s="661" t="s">
        <v>1690</v>
      </c>
      <c r="L559" s="662">
        <v>225.06</v>
      </c>
      <c r="M559" s="662">
        <v>450.12</v>
      </c>
      <c r="N559" s="661">
        <v>2</v>
      </c>
      <c r="O559" s="744"/>
      <c r="P559" s="662"/>
      <c r="Q559" s="677">
        <v>0</v>
      </c>
      <c r="R559" s="661"/>
      <c r="S559" s="677">
        <v>0</v>
      </c>
      <c r="T559" s="744"/>
      <c r="U559" s="700"/>
    </row>
    <row r="560" spans="1:21" ht="14.4" customHeight="1" x14ac:dyDescent="0.3">
      <c r="A560" s="660">
        <v>25</v>
      </c>
      <c r="B560" s="661" t="s">
        <v>1578</v>
      </c>
      <c r="C560" s="661" t="s">
        <v>1767</v>
      </c>
      <c r="D560" s="742" t="s">
        <v>2419</v>
      </c>
      <c r="E560" s="743" t="s">
        <v>1809</v>
      </c>
      <c r="F560" s="661" t="s">
        <v>1763</v>
      </c>
      <c r="G560" s="661" t="s">
        <v>1812</v>
      </c>
      <c r="H560" s="661" t="s">
        <v>548</v>
      </c>
      <c r="I560" s="661" t="s">
        <v>1884</v>
      </c>
      <c r="J560" s="661" t="s">
        <v>1344</v>
      </c>
      <c r="K560" s="661" t="s">
        <v>1885</v>
      </c>
      <c r="L560" s="662">
        <v>0</v>
      </c>
      <c r="M560" s="662">
        <v>0</v>
      </c>
      <c r="N560" s="661">
        <v>1</v>
      </c>
      <c r="O560" s="744"/>
      <c r="P560" s="662"/>
      <c r="Q560" s="677"/>
      <c r="R560" s="661"/>
      <c r="S560" s="677">
        <v>0</v>
      </c>
      <c r="T560" s="744"/>
      <c r="U560" s="700"/>
    </row>
    <row r="561" spans="1:21" ht="14.4" customHeight="1" x14ac:dyDescent="0.3">
      <c r="A561" s="660">
        <v>25</v>
      </c>
      <c r="B561" s="661" t="s">
        <v>1578</v>
      </c>
      <c r="C561" s="661" t="s">
        <v>1767</v>
      </c>
      <c r="D561" s="742" t="s">
        <v>2419</v>
      </c>
      <c r="E561" s="743" t="s">
        <v>1809</v>
      </c>
      <c r="F561" s="661" t="s">
        <v>1763</v>
      </c>
      <c r="G561" s="661" t="s">
        <v>1935</v>
      </c>
      <c r="H561" s="661" t="s">
        <v>548</v>
      </c>
      <c r="I561" s="661" t="s">
        <v>2278</v>
      </c>
      <c r="J561" s="661" t="s">
        <v>2279</v>
      </c>
      <c r="K561" s="661" t="s">
        <v>2280</v>
      </c>
      <c r="L561" s="662">
        <v>0</v>
      </c>
      <c r="M561" s="662">
        <v>0</v>
      </c>
      <c r="N561" s="661">
        <v>3</v>
      </c>
      <c r="O561" s="744">
        <v>1</v>
      </c>
      <c r="P561" s="662">
        <v>0</v>
      </c>
      <c r="Q561" s="677"/>
      <c r="R561" s="661">
        <v>2</v>
      </c>
      <c r="S561" s="677">
        <v>0.66666666666666663</v>
      </c>
      <c r="T561" s="744">
        <v>1</v>
      </c>
      <c r="U561" s="700">
        <v>1</v>
      </c>
    </row>
    <row r="562" spans="1:21" ht="14.4" customHeight="1" x14ac:dyDescent="0.3">
      <c r="A562" s="660">
        <v>25</v>
      </c>
      <c r="B562" s="661" t="s">
        <v>1578</v>
      </c>
      <c r="C562" s="661" t="s">
        <v>1767</v>
      </c>
      <c r="D562" s="742" t="s">
        <v>2419</v>
      </c>
      <c r="E562" s="743" t="s">
        <v>1809</v>
      </c>
      <c r="F562" s="661" t="s">
        <v>1763</v>
      </c>
      <c r="G562" s="661" t="s">
        <v>1837</v>
      </c>
      <c r="H562" s="661" t="s">
        <v>548</v>
      </c>
      <c r="I562" s="661" t="s">
        <v>1838</v>
      </c>
      <c r="J562" s="661" t="s">
        <v>1443</v>
      </c>
      <c r="K562" s="661" t="s">
        <v>1839</v>
      </c>
      <c r="L562" s="662">
        <v>748.21</v>
      </c>
      <c r="M562" s="662">
        <v>1496.42</v>
      </c>
      <c r="N562" s="661">
        <v>2</v>
      </c>
      <c r="O562" s="744">
        <v>1</v>
      </c>
      <c r="P562" s="662">
        <v>1496.42</v>
      </c>
      <c r="Q562" s="677">
        <v>1</v>
      </c>
      <c r="R562" s="661">
        <v>2</v>
      </c>
      <c r="S562" s="677">
        <v>1</v>
      </c>
      <c r="T562" s="744">
        <v>1</v>
      </c>
      <c r="U562" s="700">
        <v>1</v>
      </c>
    </row>
    <row r="563" spans="1:21" ht="14.4" customHeight="1" x14ac:dyDescent="0.3">
      <c r="A563" s="660">
        <v>25</v>
      </c>
      <c r="B563" s="661" t="s">
        <v>1578</v>
      </c>
      <c r="C563" s="661" t="s">
        <v>1767</v>
      </c>
      <c r="D563" s="742" t="s">
        <v>2419</v>
      </c>
      <c r="E563" s="743" t="s">
        <v>1809</v>
      </c>
      <c r="F563" s="661" t="s">
        <v>1763</v>
      </c>
      <c r="G563" s="661" t="s">
        <v>1860</v>
      </c>
      <c r="H563" s="661" t="s">
        <v>548</v>
      </c>
      <c r="I563" s="661" t="s">
        <v>1324</v>
      </c>
      <c r="J563" s="661" t="s">
        <v>1325</v>
      </c>
      <c r="K563" s="661" t="s">
        <v>1861</v>
      </c>
      <c r="L563" s="662">
        <v>48.09</v>
      </c>
      <c r="M563" s="662">
        <v>48.09</v>
      </c>
      <c r="N563" s="661">
        <v>1</v>
      </c>
      <c r="O563" s="744">
        <v>1</v>
      </c>
      <c r="P563" s="662">
        <v>48.09</v>
      </c>
      <c r="Q563" s="677">
        <v>1</v>
      </c>
      <c r="R563" s="661">
        <v>1</v>
      </c>
      <c r="S563" s="677">
        <v>1</v>
      </c>
      <c r="T563" s="744">
        <v>1</v>
      </c>
      <c r="U563" s="700">
        <v>1</v>
      </c>
    </row>
    <row r="564" spans="1:21" ht="14.4" customHeight="1" x14ac:dyDescent="0.3">
      <c r="A564" s="660">
        <v>25</v>
      </c>
      <c r="B564" s="661" t="s">
        <v>1578</v>
      </c>
      <c r="C564" s="661" t="s">
        <v>1767</v>
      </c>
      <c r="D564" s="742" t="s">
        <v>2419</v>
      </c>
      <c r="E564" s="743" t="s">
        <v>1809</v>
      </c>
      <c r="F564" s="661" t="s">
        <v>1763</v>
      </c>
      <c r="G564" s="661" t="s">
        <v>2120</v>
      </c>
      <c r="H564" s="661" t="s">
        <v>548</v>
      </c>
      <c r="I564" s="661" t="s">
        <v>794</v>
      </c>
      <c r="J564" s="661" t="s">
        <v>795</v>
      </c>
      <c r="K564" s="661" t="s">
        <v>2144</v>
      </c>
      <c r="L564" s="662">
        <v>0</v>
      </c>
      <c r="M564" s="662">
        <v>0</v>
      </c>
      <c r="N564" s="661">
        <v>1</v>
      </c>
      <c r="O564" s="744">
        <v>0.5</v>
      </c>
      <c r="P564" s="662"/>
      <c r="Q564" s="677"/>
      <c r="R564" s="661"/>
      <c r="S564" s="677">
        <v>0</v>
      </c>
      <c r="T564" s="744"/>
      <c r="U564" s="700">
        <v>0</v>
      </c>
    </row>
    <row r="565" spans="1:21" ht="14.4" customHeight="1" x14ac:dyDescent="0.3">
      <c r="A565" s="660">
        <v>25</v>
      </c>
      <c r="B565" s="661" t="s">
        <v>1578</v>
      </c>
      <c r="C565" s="661" t="s">
        <v>1767</v>
      </c>
      <c r="D565" s="742" t="s">
        <v>2419</v>
      </c>
      <c r="E565" s="743" t="s">
        <v>1809</v>
      </c>
      <c r="F565" s="661" t="s">
        <v>1763</v>
      </c>
      <c r="G565" s="661" t="s">
        <v>2068</v>
      </c>
      <c r="H565" s="661" t="s">
        <v>548</v>
      </c>
      <c r="I565" s="661" t="s">
        <v>2069</v>
      </c>
      <c r="J565" s="661" t="s">
        <v>2070</v>
      </c>
      <c r="K565" s="661" t="s">
        <v>1885</v>
      </c>
      <c r="L565" s="662">
        <v>98.75</v>
      </c>
      <c r="M565" s="662">
        <v>98.75</v>
      </c>
      <c r="N565" s="661">
        <v>1</v>
      </c>
      <c r="O565" s="744">
        <v>0.5</v>
      </c>
      <c r="P565" s="662"/>
      <c r="Q565" s="677">
        <v>0</v>
      </c>
      <c r="R565" s="661"/>
      <c r="S565" s="677">
        <v>0</v>
      </c>
      <c r="T565" s="744"/>
      <c r="U565" s="700">
        <v>0</v>
      </c>
    </row>
    <row r="566" spans="1:21" ht="14.4" customHeight="1" x14ac:dyDescent="0.3">
      <c r="A566" s="660">
        <v>25</v>
      </c>
      <c r="B566" s="661" t="s">
        <v>1578</v>
      </c>
      <c r="C566" s="661" t="s">
        <v>1767</v>
      </c>
      <c r="D566" s="742" t="s">
        <v>2419</v>
      </c>
      <c r="E566" s="743" t="s">
        <v>1809</v>
      </c>
      <c r="F566" s="661" t="s">
        <v>1763</v>
      </c>
      <c r="G566" s="661" t="s">
        <v>1814</v>
      </c>
      <c r="H566" s="661" t="s">
        <v>548</v>
      </c>
      <c r="I566" s="661" t="s">
        <v>1954</v>
      </c>
      <c r="J566" s="661" t="s">
        <v>1355</v>
      </c>
      <c r="K566" s="661" t="s">
        <v>1182</v>
      </c>
      <c r="L566" s="662">
        <v>0</v>
      </c>
      <c r="M566" s="662">
        <v>0</v>
      </c>
      <c r="N566" s="661">
        <v>1</v>
      </c>
      <c r="O566" s="744"/>
      <c r="P566" s="662">
        <v>0</v>
      </c>
      <c r="Q566" s="677"/>
      <c r="R566" s="661">
        <v>1</v>
      </c>
      <c r="S566" s="677">
        <v>1</v>
      </c>
      <c r="T566" s="744"/>
      <c r="U566" s="700"/>
    </row>
    <row r="567" spans="1:21" ht="14.4" customHeight="1" x14ac:dyDescent="0.3">
      <c r="A567" s="660">
        <v>25</v>
      </c>
      <c r="B567" s="661" t="s">
        <v>1578</v>
      </c>
      <c r="C567" s="661" t="s">
        <v>1767</v>
      </c>
      <c r="D567" s="742" t="s">
        <v>2419</v>
      </c>
      <c r="E567" s="743" t="s">
        <v>1809</v>
      </c>
      <c r="F567" s="661" t="s">
        <v>1763</v>
      </c>
      <c r="G567" s="661" t="s">
        <v>1894</v>
      </c>
      <c r="H567" s="661" t="s">
        <v>1127</v>
      </c>
      <c r="I567" s="661" t="s">
        <v>2377</v>
      </c>
      <c r="J567" s="661" t="s">
        <v>1896</v>
      </c>
      <c r="K567" s="661" t="s">
        <v>2378</v>
      </c>
      <c r="L567" s="662">
        <v>11293.87</v>
      </c>
      <c r="M567" s="662">
        <v>11293.87</v>
      </c>
      <c r="N567" s="661">
        <v>1</v>
      </c>
      <c r="O567" s="744">
        <v>1</v>
      </c>
      <c r="P567" s="662">
        <v>11293.87</v>
      </c>
      <c r="Q567" s="677">
        <v>1</v>
      </c>
      <c r="R567" s="661">
        <v>1</v>
      </c>
      <c r="S567" s="677">
        <v>1</v>
      </c>
      <c r="T567" s="744">
        <v>1</v>
      </c>
      <c r="U567" s="700">
        <v>1</v>
      </c>
    </row>
    <row r="568" spans="1:21" ht="14.4" customHeight="1" x14ac:dyDescent="0.3">
      <c r="A568" s="660">
        <v>25</v>
      </c>
      <c r="B568" s="661" t="s">
        <v>1578</v>
      </c>
      <c r="C568" s="661" t="s">
        <v>1767</v>
      </c>
      <c r="D568" s="742" t="s">
        <v>2419</v>
      </c>
      <c r="E568" s="743" t="s">
        <v>1809</v>
      </c>
      <c r="F568" s="661" t="s">
        <v>1763</v>
      </c>
      <c r="G568" s="661" t="s">
        <v>1821</v>
      </c>
      <c r="H568" s="661" t="s">
        <v>1127</v>
      </c>
      <c r="I568" s="661" t="s">
        <v>1845</v>
      </c>
      <c r="J568" s="661" t="s">
        <v>1044</v>
      </c>
      <c r="K568" s="661" t="s">
        <v>1846</v>
      </c>
      <c r="L568" s="662">
        <v>18.260000000000002</v>
      </c>
      <c r="M568" s="662">
        <v>36.520000000000003</v>
      </c>
      <c r="N568" s="661">
        <v>2</v>
      </c>
      <c r="O568" s="744"/>
      <c r="P568" s="662">
        <v>18.260000000000002</v>
      </c>
      <c r="Q568" s="677">
        <v>0.5</v>
      </c>
      <c r="R568" s="661">
        <v>1</v>
      </c>
      <c r="S568" s="677">
        <v>0.5</v>
      </c>
      <c r="T568" s="744"/>
      <c r="U568" s="700"/>
    </row>
    <row r="569" spans="1:21" ht="14.4" customHeight="1" x14ac:dyDescent="0.3">
      <c r="A569" s="660">
        <v>25</v>
      </c>
      <c r="B569" s="661" t="s">
        <v>1578</v>
      </c>
      <c r="C569" s="661" t="s">
        <v>1767</v>
      </c>
      <c r="D569" s="742" t="s">
        <v>2419</v>
      </c>
      <c r="E569" s="743" t="s">
        <v>1809</v>
      </c>
      <c r="F569" s="661" t="s">
        <v>1763</v>
      </c>
      <c r="G569" s="661" t="s">
        <v>1821</v>
      </c>
      <c r="H569" s="661" t="s">
        <v>1127</v>
      </c>
      <c r="I569" s="661" t="s">
        <v>1133</v>
      </c>
      <c r="J569" s="661" t="s">
        <v>1044</v>
      </c>
      <c r="K569" s="661" t="s">
        <v>1729</v>
      </c>
      <c r="L569" s="662">
        <v>48.42</v>
      </c>
      <c r="M569" s="662">
        <v>48.42</v>
      </c>
      <c r="N569" s="661">
        <v>1</v>
      </c>
      <c r="O569" s="744"/>
      <c r="P569" s="662">
        <v>48.42</v>
      </c>
      <c r="Q569" s="677">
        <v>1</v>
      </c>
      <c r="R569" s="661">
        <v>1</v>
      </c>
      <c r="S569" s="677">
        <v>1</v>
      </c>
      <c r="T569" s="744"/>
      <c r="U569" s="700"/>
    </row>
    <row r="570" spans="1:21" ht="14.4" customHeight="1" x14ac:dyDescent="0.3">
      <c r="A570" s="660">
        <v>25</v>
      </c>
      <c r="B570" s="661" t="s">
        <v>1578</v>
      </c>
      <c r="C570" s="661" t="s">
        <v>1767</v>
      </c>
      <c r="D570" s="742" t="s">
        <v>2419</v>
      </c>
      <c r="E570" s="743" t="s">
        <v>1809</v>
      </c>
      <c r="F570" s="661" t="s">
        <v>1763</v>
      </c>
      <c r="G570" s="661" t="s">
        <v>1821</v>
      </c>
      <c r="H570" s="661" t="s">
        <v>1127</v>
      </c>
      <c r="I570" s="661" t="s">
        <v>1133</v>
      </c>
      <c r="J570" s="661" t="s">
        <v>1044</v>
      </c>
      <c r="K570" s="661" t="s">
        <v>1729</v>
      </c>
      <c r="L570" s="662">
        <v>36.54</v>
      </c>
      <c r="M570" s="662">
        <v>36.54</v>
      </c>
      <c r="N570" s="661">
        <v>1</v>
      </c>
      <c r="O570" s="744"/>
      <c r="P570" s="662"/>
      <c r="Q570" s="677">
        <v>0</v>
      </c>
      <c r="R570" s="661"/>
      <c r="S570" s="677">
        <v>0</v>
      </c>
      <c r="T570" s="744"/>
      <c r="U570" s="700"/>
    </row>
    <row r="571" spans="1:21" ht="14.4" customHeight="1" x14ac:dyDescent="0.3">
      <c r="A571" s="660">
        <v>25</v>
      </c>
      <c r="B571" s="661" t="s">
        <v>1578</v>
      </c>
      <c r="C571" s="661" t="s">
        <v>1767</v>
      </c>
      <c r="D571" s="742" t="s">
        <v>2419</v>
      </c>
      <c r="E571" s="743" t="s">
        <v>1809</v>
      </c>
      <c r="F571" s="661" t="s">
        <v>1763</v>
      </c>
      <c r="G571" s="661" t="s">
        <v>1821</v>
      </c>
      <c r="H571" s="661" t="s">
        <v>1127</v>
      </c>
      <c r="I571" s="661" t="s">
        <v>2388</v>
      </c>
      <c r="J571" s="661" t="s">
        <v>1044</v>
      </c>
      <c r="K571" s="661" t="s">
        <v>2389</v>
      </c>
      <c r="L571" s="662">
        <v>0</v>
      </c>
      <c r="M571" s="662">
        <v>0</v>
      </c>
      <c r="N571" s="661">
        <v>6</v>
      </c>
      <c r="O571" s="744"/>
      <c r="P571" s="662"/>
      <c r="Q571" s="677"/>
      <c r="R571" s="661"/>
      <c r="S571" s="677">
        <v>0</v>
      </c>
      <c r="T571" s="744"/>
      <c r="U571" s="700"/>
    </row>
    <row r="572" spans="1:21" ht="14.4" customHeight="1" x14ac:dyDescent="0.3">
      <c r="A572" s="660">
        <v>25</v>
      </c>
      <c r="B572" s="661" t="s">
        <v>1578</v>
      </c>
      <c r="C572" s="661" t="s">
        <v>1767</v>
      </c>
      <c r="D572" s="742" t="s">
        <v>2419</v>
      </c>
      <c r="E572" s="743" t="s">
        <v>1809</v>
      </c>
      <c r="F572" s="661" t="s">
        <v>1763</v>
      </c>
      <c r="G572" s="661" t="s">
        <v>1821</v>
      </c>
      <c r="H572" s="661" t="s">
        <v>548</v>
      </c>
      <c r="I572" s="661" t="s">
        <v>1043</v>
      </c>
      <c r="J572" s="661" t="s">
        <v>1044</v>
      </c>
      <c r="K572" s="661" t="s">
        <v>1848</v>
      </c>
      <c r="L572" s="662">
        <v>48.42</v>
      </c>
      <c r="M572" s="662">
        <v>48.42</v>
      </c>
      <c r="N572" s="661">
        <v>1</v>
      </c>
      <c r="O572" s="744"/>
      <c r="P572" s="662"/>
      <c r="Q572" s="677">
        <v>0</v>
      </c>
      <c r="R572" s="661"/>
      <c r="S572" s="677">
        <v>0</v>
      </c>
      <c r="T572" s="744"/>
      <c r="U572" s="700"/>
    </row>
    <row r="573" spans="1:21" ht="14.4" customHeight="1" x14ac:dyDescent="0.3">
      <c r="A573" s="660">
        <v>25</v>
      </c>
      <c r="B573" s="661" t="s">
        <v>1578</v>
      </c>
      <c r="C573" s="661" t="s">
        <v>1767</v>
      </c>
      <c r="D573" s="742" t="s">
        <v>2419</v>
      </c>
      <c r="E573" s="743" t="s">
        <v>1809</v>
      </c>
      <c r="F573" s="661" t="s">
        <v>1763</v>
      </c>
      <c r="G573" s="661" t="s">
        <v>1821</v>
      </c>
      <c r="H573" s="661" t="s">
        <v>548</v>
      </c>
      <c r="I573" s="661" t="s">
        <v>1828</v>
      </c>
      <c r="J573" s="661" t="s">
        <v>1044</v>
      </c>
      <c r="K573" s="661" t="s">
        <v>1829</v>
      </c>
      <c r="L573" s="662">
        <v>24.22</v>
      </c>
      <c r="M573" s="662">
        <v>48.44</v>
      </c>
      <c r="N573" s="661">
        <v>2</v>
      </c>
      <c r="O573" s="744">
        <v>1</v>
      </c>
      <c r="P573" s="662"/>
      <c r="Q573" s="677">
        <v>0</v>
      </c>
      <c r="R573" s="661"/>
      <c r="S573" s="677">
        <v>0</v>
      </c>
      <c r="T573" s="744"/>
      <c r="U573" s="700">
        <v>0</v>
      </c>
    </row>
    <row r="574" spans="1:21" ht="14.4" customHeight="1" x14ac:dyDescent="0.3">
      <c r="A574" s="660">
        <v>25</v>
      </c>
      <c r="B574" s="661" t="s">
        <v>1578</v>
      </c>
      <c r="C574" s="661" t="s">
        <v>1769</v>
      </c>
      <c r="D574" s="742" t="s">
        <v>2420</v>
      </c>
      <c r="E574" s="743" t="s">
        <v>1780</v>
      </c>
      <c r="F574" s="661" t="s">
        <v>1763</v>
      </c>
      <c r="G574" s="661" t="s">
        <v>1810</v>
      </c>
      <c r="H574" s="661" t="s">
        <v>1127</v>
      </c>
      <c r="I574" s="661" t="s">
        <v>1389</v>
      </c>
      <c r="J574" s="661" t="s">
        <v>1284</v>
      </c>
      <c r="K574" s="661" t="s">
        <v>1691</v>
      </c>
      <c r="L574" s="662">
        <v>154.36000000000001</v>
      </c>
      <c r="M574" s="662">
        <v>617.44000000000005</v>
      </c>
      <c r="N574" s="661">
        <v>4</v>
      </c>
      <c r="O574" s="744">
        <v>2.5</v>
      </c>
      <c r="P574" s="662">
        <v>617.44000000000005</v>
      </c>
      <c r="Q574" s="677">
        <v>1</v>
      </c>
      <c r="R574" s="661">
        <v>4</v>
      </c>
      <c r="S574" s="677">
        <v>1</v>
      </c>
      <c r="T574" s="744">
        <v>2.5</v>
      </c>
      <c r="U574" s="700">
        <v>1</v>
      </c>
    </row>
    <row r="575" spans="1:21" ht="14.4" customHeight="1" x14ac:dyDescent="0.3">
      <c r="A575" s="660">
        <v>25</v>
      </c>
      <c r="B575" s="661" t="s">
        <v>1578</v>
      </c>
      <c r="C575" s="661" t="s">
        <v>1769</v>
      </c>
      <c r="D575" s="742" t="s">
        <v>2420</v>
      </c>
      <c r="E575" s="743" t="s">
        <v>1780</v>
      </c>
      <c r="F575" s="661" t="s">
        <v>1763</v>
      </c>
      <c r="G575" s="661" t="s">
        <v>1814</v>
      </c>
      <c r="H575" s="661" t="s">
        <v>548</v>
      </c>
      <c r="I575" s="661" t="s">
        <v>1354</v>
      </c>
      <c r="J575" s="661" t="s">
        <v>1355</v>
      </c>
      <c r="K575" s="661" t="s">
        <v>1356</v>
      </c>
      <c r="L575" s="662">
        <v>132.97999999999999</v>
      </c>
      <c r="M575" s="662">
        <v>132.97999999999999</v>
      </c>
      <c r="N575" s="661">
        <v>1</v>
      </c>
      <c r="O575" s="744">
        <v>0.5</v>
      </c>
      <c r="P575" s="662">
        <v>132.97999999999999</v>
      </c>
      <c r="Q575" s="677">
        <v>1</v>
      </c>
      <c r="R575" s="661">
        <v>1</v>
      </c>
      <c r="S575" s="677">
        <v>1</v>
      </c>
      <c r="T575" s="744">
        <v>0.5</v>
      </c>
      <c r="U575" s="700">
        <v>1</v>
      </c>
    </row>
    <row r="576" spans="1:21" ht="14.4" customHeight="1" x14ac:dyDescent="0.3">
      <c r="A576" s="660">
        <v>25</v>
      </c>
      <c r="B576" s="661" t="s">
        <v>1578</v>
      </c>
      <c r="C576" s="661" t="s">
        <v>1769</v>
      </c>
      <c r="D576" s="742" t="s">
        <v>2420</v>
      </c>
      <c r="E576" s="743" t="s">
        <v>1780</v>
      </c>
      <c r="F576" s="661" t="s">
        <v>1763</v>
      </c>
      <c r="G576" s="661" t="s">
        <v>1821</v>
      </c>
      <c r="H576" s="661" t="s">
        <v>1127</v>
      </c>
      <c r="I576" s="661" t="s">
        <v>1845</v>
      </c>
      <c r="J576" s="661" t="s">
        <v>1044</v>
      </c>
      <c r="K576" s="661" t="s">
        <v>1846</v>
      </c>
      <c r="L576" s="662">
        <v>24.22</v>
      </c>
      <c r="M576" s="662">
        <v>48.44</v>
      </c>
      <c r="N576" s="661">
        <v>2</v>
      </c>
      <c r="O576" s="744">
        <v>1</v>
      </c>
      <c r="P576" s="662">
        <v>48.44</v>
      </c>
      <c r="Q576" s="677">
        <v>1</v>
      </c>
      <c r="R576" s="661">
        <v>2</v>
      </c>
      <c r="S576" s="677">
        <v>1</v>
      </c>
      <c r="T576" s="744">
        <v>1</v>
      </c>
      <c r="U576" s="700">
        <v>1</v>
      </c>
    </row>
    <row r="577" spans="1:21" ht="14.4" customHeight="1" x14ac:dyDescent="0.3">
      <c r="A577" s="660">
        <v>25</v>
      </c>
      <c r="B577" s="661" t="s">
        <v>1578</v>
      </c>
      <c r="C577" s="661" t="s">
        <v>1769</v>
      </c>
      <c r="D577" s="742" t="s">
        <v>2420</v>
      </c>
      <c r="E577" s="743" t="s">
        <v>1780</v>
      </c>
      <c r="F577" s="661" t="s">
        <v>1763</v>
      </c>
      <c r="G577" s="661" t="s">
        <v>1821</v>
      </c>
      <c r="H577" s="661" t="s">
        <v>1127</v>
      </c>
      <c r="I577" s="661" t="s">
        <v>1845</v>
      </c>
      <c r="J577" s="661" t="s">
        <v>1044</v>
      </c>
      <c r="K577" s="661" t="s">
        <v>1846</v>
      </c>
      <c r="L577" s="662">
        <v>18.260000000000002</v>
      </c>
      <c r="M577" s="662">
        <v>54.78</v>
      </c>
      <c r="N577" s="661">
        <v>3</v>
      </c>
      <c r="O577" s="744">
        <v>2</v>
      </c>
      <c r="P577" s="662">
        <v>54.78</v>
      </c>
      <c r="Q577" s="677">
        <v>1</v>
      </c>
      <c r="R577" s="661">
        <v>3</v>
      </c>
      <c r="S577" s="677">
        <v>1</v>
      </c>
      <c r="T577" s="744">
        <v>2</v>
      </c>
      <c r="U577" s="700">
        <v>1</v>
      </c>
    </row>
    <row r="578" spans="1:21" ht="14.4" customHeight="1" x14ac:dyDescent="0.3">
      <c r="A578" s="660">
        <v>25</v>
      </c>
      <c r="B578" s="661" t="s">
        <v>1578</v>
      </c>
      <c r="C578" s="661" t="s">
        <v>1769</v>
      </c>
      <c r="D578" s="742" t="s">
        <v>2420</v>
      </c>
      <c r="E578" s="743" t="s">
        <v>1782</v>
      </c>
      <c r="F578" s="661" t="s">
        <v>1763</v>
      </c>
      <c r="G578" s="661" t="s">
        <v>1810</v>
      </c>
      <c r="H578" s="661" t="s">
        <v>1127</v>
      </c>
      <c r="I578" s="661" t="s">
        <v>1389</v>
      </c>
      <c r="J578" s="661" t="s">
        <v>1284</v>
      </c>
      <c r="K578" s="661" t="s">
        <v>1691</v>
      </c>
      <c r="L578" s="662">
        <v>150.04</v>
      </c>
      <c r="M578" s="662">
        <v>150.04</v>
      </c>
      <c r="N578" s="661">
        <v>1</v>
      </c>
      <c r="O578" s="744">
        <v>1</v>
      </c>
      <c r="P578" s="662"/>
      <c r="Q578" s="677">
        <v>0</v>
      </c>
      <c r="R578" s="661"/>
      <c r="S578" s="677">
        <v>0</v>
      </c>
      <c r="T578" s="744"/>
      <c r="U578" s="700">
        <v>0</v>
      </c>
    </row>
    <row r="579" spans="1:21" ht="14.4" customHeight="1" x14ac:dyDescent="0.3">
      <c r="A579" s="660">
        <v>25</v>
      </c>
      <c r="B579" s="661" t="s">
        <v>1578</v>
      </c>
      <c r="C579" s="661" t="s">
        <v>1769</v>
      </c>
      <c r="D579" s="742" t="s">
        <v>2420</v>
      </c>
      <c r="E579" s="743" t="s">
        <v>1782</v>
      </c>
      <c r="F579" s="661" t="s">
        <v>1763</v>
      </c>
      <c r="G579" s="661" t="s">
        <v>1810</v>
      </c>
      <c r="H579" s="661" t="s">
        <v>1127</v>
      </c>
      <c r="I579" s="661" t="s">
        <v>1389</v>
      </c>
      <c r="J579" s="661" t="s">
        <v>1284</v>
      </c>
      <c r="K579" s="661" t="s">
        <v>1691</v>
      </c>
      <c r="L579" s="662">
        <v>154.36000000000001</v>
      </c>
      <c r="M579" s="662">
        <v>1080.52</v>
      </c>
      <c r="N579" s="661">
        <v>7</v>
      </c>
      <c r="O579" s="744">
        <v>6.5</v>
      </c>
      <c r="P579" s="662">
        <v>463.08000000000004</v>
      </c>
      <c r="Q579" s="677">
        <v>0.4285714285714286</v>
      </c>
      <c r="R579" s="661">
        <v>3</v>
      </c>
      <c r="S579" s="677">
        <v>0.42857142857142855</v>
      </c>
      <c r="T579" s="744">
        <v>3</v>
      </c>
      <c r="U579" s="700">
        <v>0.46153846153846156</v>
      </c>
    </row>
    <row r="580" spans="1:21" ht="14.4" customHeight="1" x14ac:dyDescent="0.3">
      <c r="A580" s="660">
        <v>25</v>
      </c>
      <c r="B580" s="661" t="s">
        <v>1578</v>
      </c>
      <c r="C580" s="661" t="s">
        <v>1769</v>
      </c>
      <c r="D580" s="742" t="s">
        <v>2420</v>
      </c>
      <c r="E580" s="743" t="s">
        <v>1782</v>
      </c>
      <c r="F580" s="661" t="s">
        <v>1763</v>
      </c>
      <c r="G580" s="661" t="s">
        <v>1810</v>
      </c>
      <c r="H580" s="661" t="s">
        <v>548</v>
      </c>
      <c r="I580" s="661" t="s">
        <v>1811</v>
      </c>
      <c r="J580" s="661" t="s">
        <v>1284</v>
      </c>
      <c r="K580" s="661" t="s">
        <v>1691</v>
      </c>
      <c r="L580" s="662">
        <v>154.36000000000001</v>
      </c>
      <c r="M580" s="662">
        <v>154.36000000000001</v>
      </c>
      <c r="N580" s="661">
        <v>1</v>
      </c>
      <c r="O580" s="744">
        <v>0.5</v>
      </c>
      <c r="P580" s="662"/>
      <c r="Q580" s="677">
        <v>0</v>
      </c>
      <c r="R580" s="661"/>
      <c r="S580" s="677">
        <v>0</v>
      </c>
      <c r="T580" s="744"/>
      <c r="U580" s="700">
        <v>0</v>
      </c>
    </row>
    <row r="581" spans="1:21" ht="14.4" customHeight="1" x14ac:dyDescent="0.3">
      <c r="A581" s="660">
        <v>25</v>
      </c>
      <c r="B581" s="661" t="s">
        <v>1578</v>
      </c>
      <c r="C581" s="661" t="s">
        <v>1769</v>
      </c>
      <c r="D581" s="742" t="s">
        <v>2420</v>
      </c>
      <c r="E581" s="743" t="s">
        <v>1782</v>
      </c>
      <c r="F581" s="661" t="s">
        <v>1763</v>
      </c>
      <c r="G581" s="661" t="s">
        <v>1852</v>
      </c>
      <c r="H581" s="661" t="s">
        <v>548</v>
      </c>
      <c r="I581" s="661" t="s">
        <v>1858</v>
      </c>
      <c r="J581" s="661" t="s">
        <v>1853</v>
      </c>
      <c r="K581" s="661" t="s">
        <v>1859</v>
      </c>
      <c r="L581" s="662">
        <v>0</v>
      </c>
      <c r="M581" s="662">
        <v>0</v>
      </c>
      <c r="N581" s="661">
        <v>1</v>
      </c>
      <c r="O581" s="744">
        <v>1</v>
      </c>
      <c r="P581" s="662">
        <v>0</v>
      </c>
      <c r="Q581" s="677"/>
      <c r="R581" s="661">
        <v>1</v>
      </c>
      <c r="S581" s="677">
        <v>1</v>
      </c>
      <c r="T581" s="744">
        <v>1</v>
      </c>
      <c r="U581" s="700">
        <v>1</v>
      </c>
    </row>
    <row r="582" spans="1:21" ht="14.4" customHeight="1" x14ac:dyDescent="0.3">
      <c r="A582" s="660">
        <v>25</v>
      </c>
      <c r="B582" s="661" t="s">
        <v>1578</v>
      </c>
      <c r="C582" s="661" t="s">
        <v>1769</v>
      </c>
      <c r="D582" s="742" t="s">
        <v>2420</v>
      </c>
      <c r="E582" s="743" t="s">
        <v>1782</v>
      </c>
      <c r="F582" s="661" t="s">
        <v>1763</v>
      </c>
      <c r="G582" s="661" t="s">
        <v>1852</v>
      </c>
      <c r="H582" s="661" t="s">
        <v>548</v>
      </c>
      <c r="I582" s="661" t="s">
        <v>1019</v>
      </c>
      <c r="J582" s="661" t="s">
        <v>1853</v>
      </c>
      <c r="K582" s="661" t="s">
        <v>1854</v>
      </c>
      <c r="L582" s="662">
        <v>120.89</v>
      </c>
      <c r="M582" s="662">
        <v>120.89</v>
      </c>
      <c r="N582" s="661">
        <v>1</v>
      </c>
      <c r="O582" s="744">
        <v>1</v>
      </c>
      <c r="P582" s="662"/>
      <c r="Q582" s="677">
        <v>0</v>
      </c>
      <c r="R582" s="661"/>
      <c r="S582" s="677">
        <v>0</v>
      </c>
      <c r="T582" s="744"/>
      <c r="U582" s="700">
        <v>0</v>
      </c>
    </row>
    <row r="583" spans="1:21" ht="14.4" customHeight="1" x14ac:dyDescent="0.3">
      <c r="A583" s="660">
        <v>25</v>
      </c>
      <c r="B583" s="661" t="s">
        <v>1578</v>
      </c>
      <c r="C583" s="661" t="s">
        <v>1769</v>
      </c>
      <c r="D583" s="742" t="s">
        <v>2420</v>
      </c>
      <c r="E583" s="743" t="s">
        <v>1782</v>
      </c>
      <c r="F583" s="661" t="s">
        <v>1763</v>
      </c>
      <c r="G583" s="661" t="s">
        <v>1814</v>
      </c>
      <c r="H583" s="661" t="s">
        <v>548</v>
      </c>
      <c r="I583" s="661" t="s">
        <v>1354</v>
      </c>
      <c r="J583" s="661" t="s">
        <v>1355</v>
      </c>
      <c r="K583" s="661" t="s">
        <v>1356</v>
      </c>
      <c r="L583" s="662">
        <v>147.31</v>
      </c>
      <c r="M583" s="662">
        <v>294.62</v>
      </c>
      <c r="N583" s="661">
        <v>2</v>
      </c>
      <c r="O583" s="744">
        <v>1</v>
      </c>
      <c r="P583" s="662">
        <v>294.62</v>
      </c>
      <c r="Q583" s="677">
        <v>1</v>
      </c>
      <c r="R583" s="661">
        <v>2</v>
      </c>
      <c r="S583" s="677">
        <v>1</v>
      </c>
      <c r="T583" s="744">
        <v>1</v>
      </c>
      <c r="U583" s="700">
        <v>1</v>
      </c>
    </row>
    <row r="584" spans="1:21" ht="14.4" customHeight="1" x14ac:dyDescent="0.3">
      <c r="A584" s="660">
        <v>25</v>
      </c>
      <c r="B584" s="661" t="s">
        <v>1578</v>
      </c>
      <c r="C584" s="661" t="s">
        <v>1769</v>
      </c>
      <c r="D584" s="742" t="s">
        <v>2420</v>
      </c>
      <c r="E584" s="743" t="s">
        <v>1782</v>
      </c>
      <c r="F584" s="661" t="s">
        <v>1763</v>
      </c>
      <c r="G584" s="661" t="s">
        <v>1821</v>
      </c>
      <c r="H584" s="661" t="s">
        <v>1127</v>
      </c>
      <c r="I584" s="661" t="s">
        <v>1845</v>
      </c>
      <c r="J584" s="661" t="s">
        <v>1044</v>
      </c>
      <c r="K584" s="661" t="s">
        <v>1846</v>
      </c>
      <c r="L584" s="662">
        <v>24.22</v>
      </c>
      <c r="M584" s="662">
        <v>24.22</v>
      </c>
      <c r="N584" s="661">
        <v>1</v>
      </c>
      <c r="O584" s="744">
        <v>0.5</v>
      </c>
      <c r="P584" s="662"/>
      <c r="Q584" s="677">
        <v>0</v>
      </c>
      <c r="R584" s="661"/>
      <c r="S584" s="677">
        <v>0</v>
      </c>
      <c r="T584" s="744"/>
      <c r="U584" s="700">
        <v>0</v>
      </c>
    </row>
    <row r="585" spans="1:21" ht="14.4" customHeight="1" x14ac:dyDescent="0.3">
      <c r="A585" s="660">
        <v>25</v>
      </c>
      <c r="B585" s="661" t="s">
        <v>1578</v>
      </c>
      <c r="C585" s="661" t="s">
        <v>1769</v>
      </c>
      <c r="D585" s="742" t="s">
        <v>2420</v>
      </c>
      <c r="E585" s="743" t="s">
        <v>1782</v>
      </c>
      <c r="F585" s="661" t="s">
        <v>1763</v>
      </c>
      <c r="G585" s="661" t="s">
        <v>1821</v>
      </c>
      <c r="H585" s="661" t="s">
        <v>1127</v>
      </c>
      <c r="I585" s="661" t="s">
        <v>1133</v>
      </c>
      <c r="J585" s="661" t="s">
        <v>1044</v>
      </c>
      <c r="K585" s="661" t="s">
        <v>1729</v>
      </c>
      <c r="L585" s="662">
        <v>48.42</v>
      </c>
      <c r="M585" s="662">
        <v>48.42</v>
      </c>
      <c r="N585" s="661">
        <v>1</v>
      </c>
      <c r="O585" s="744">
        <v>1</v>
      </c>
      <c r="P585" s="662">
        <v>48.42</v>
      </c>
      <c r="Q585" s="677">
        <v>1</v>
      </c>
      <c r="R585" s="661">
        <v>1</v>
      </c>
      <c r="S585" s="677">
        <v>1</v>
      </c>
      <c r="T585" s="744">
        <v>1</v>
      </c>
      <c r="U585" s="700">
        <v>1</v>
      </c>
    </row>
    <row r="586" spans="1:21" ht="14.4" customHeight="1" x14ac:dyDescent="0.3">
      <c r="A586" s="660">
        <v>25</v>
      </c>
      <c r="B586" s="661" t="s">
        <v>1578</v>
      </c>
      <c r="C586" s="661" t="s">
        <v>1769</v>
      </c>
      <c r="D586" s="742" t="s">
        <v>2420</v>
      </c>
      <c r="E586" s="743" t="s">
        <v>1782</v>
      </c>
      <c r="F586" s="661" t="s">
        <v>1763</v>
      </c>
      <c r="G586" s="661" t="s">
        <v>1821</v>
      </c>
      <c r="H586" s="661" t="s">
        <v>548</v>
      </c>
      <c r="I586" s="661" t="s">
        <v>2390</v>
      </c>
      <c r="J586" s="661" t="s">
        <v>1044</v>
      </c>
      <c r="K586" s="661" t="s">
        <v>2391</v>
      </c>
      <c r="L586" s="662">
        <v>0</v>
      </c>
      <c r="M586" s="662">
        <v>0</v>
      </c>
      <c r="N586" s="661">
        <v>1</v>
      </c>
      <c r="O586" s="744">
        <v>0.5</v>
      </c>
      <c r="P586" s="662"/>
      <c r="Q586" s="677"/>
      <c r="R586" s="661"/>
      <c r="S586" s="677">
        <v>0</v>
      </c>
      <c r="T586" s="744"/>
      <c r="U586" s="700">
        <v>0</v>
      </c>
    </row>
    <row r="587" spans="1:21" ht="14.4" customHeight="1" x14ac:dyDescent="0.3">
      <c r="A587" s="660">
        <v>25</v>
      </c>
      <c r="B587" s="661" t="s">
        <v>1578</v>
      </c>
      <c r="C587" s="661" t="s">
        <v>1769</v>
      </c>
      <c r="D587" s="742" t="s">
        <v>2420</v>
      </c>
      <c r="E587" s="743" t="s">
        <v>1783</v>
      </c>
      <c r="F587" s="661" t="s">
        <v>1763</v>
      </c>
      <c r="G587" s="661" t="s">
        <v>1810</v>
      </c>
      <c r="H587" s="661" t="s">
        <v>548</v>
      </c>
      <c r="I587" s="661" t="s">
        <v>1822</v>
      </c>
      <c r="J587" s="661" t="s">
        <v>1823</v>
      </c>
      <c r="K587" s="661" t="s">
        <v>1824</v>
      </c>
      <c r="L587" s="662">
        <v>154.36000000000001</v>
      </c>
      <c r="M587" s="662">
        <v>154.36000000000001</v>
      </c>
      <c r="N587" s="661">
        <v>1</v>
      </c>
      <c r="O587" s="744">
        <v>1</v>
      </c>
      <c r="P587" s="662"/>
      <c r="Q587" s="677">
        <v>0</v>
      </c>
      <c r="R587" s="661"/>
      <c r="S587" s="677">
        <v>0</v>
      </c>
      <c r="T587" s="744"/>
      <c r="U587" s="700">
        <v>0</v>
      </c>
    </row>
    <row r="588" spans="1:21" ht="14.4" customHeight="1" x14ac:dyDescent="0.3">
      <c r="A588" s="660">
        <v>25</v>
      </c>
      <c r="B588" s="661" t="s">
        <v>1578</v>
      </c>
      <c r="C588" s="661" t="s">
        <v>1769</v>
      </c>
      <c r="D588" s="742" t="s">
        <v>2420</v>
      </c>
      <c r="E588" s="743" t="s">
        <v>1783</v>
      </c>
      <c r="F588" s="661" t="s">
        <v>1763</v>
      </c>
      <c r="G588" s="661" t="s">
        <v>1810</v>
      </c>
      <c r="H588" s="661" t="s">
        <v>1127</v>
      </c>
      <c r="I588" s="661" t="s">
        <v>1389</v>
      </c>
      <c r="J588" s="661" t="s">
        <v>1284</v>
      </c>
      <c r="K588" s="661" t="s">
        <v>1691</v>
      </c>
      <c r="L588" s="662">
        <v>154.36000000000001</v>
      </c>
      <c r="M588" s="662">
        <v>463.08000000000004</v>
      </c>
      <c r="N588" s="661">
        <v>3</v>
      </c>
      <c r="O588" s="744">
        <v>3</v>
      </c>
      <c r="P588" s="662">
        <v>308.72000000000003</v>
      </c>
      <c r="Q588" s="677">
        <v>0.66666666666666663</v>
      </c>
      <c r="R588" s="661">
        <v>2</v>
      </c>
      <c r="S588" s="677">
        <v>0.66666666666666663</v>
      </c>
      <c r="T588" s="744">
        <v>2</v>
      </c>
      <c r="U588" s="700">
        <v>0.66666666666666663</v>
      </c>
    </row>
    <row r="589" spans="1:21" ht="14.4" customHeight="1" x14ac:dyDescent="0.3">
      <c r="A589" s="660">
        <v>25</v>
      </c>
      <c r="B589" s="661" t="s">
        <v>1578</v>
      </c>
      <c r="C589" s="661" t="s">
        <v>1769</v>
      </c>
      <c r="D589" s="742" t="s">
        <v>2420</v>
      </c>
      <c r="E589" s="743" t="s">
        <v>1783</v>
      </c>
      <c r="F589" s="661" t="s">
        <v>1763</v>
      </c>
      <c r="G589" s="661" t="s">
        <v>1821</v>
      </c>
      <c r="H589" s="661" t="s">
        <v>1127</v>
      </c>
      <c r="I589" s="661" t="s">
        <v>1133</v>
      </c>
      <c r="J589" s="661" t="s">
        <v>1044</v>
      </c>
      <c r="K589" s="661" t="s">
        <v>1729</v>
      </c>
      <c r="L589" s="662">
        <v>48.42</v>
      </c>
      <c r="M589" s="662">
        <v>48.42</v>
      </c>
      <c r="N589" s="661">
        <v>1</v>
      </c>
      <c r="O589" s="744">
        <v>1</v>
      </c>
      <c r="P589" s="662">
        <v>48.42</v>
      </c>
      <c r="Q589" s="677">
        <v>1</v>
      </c>
      <c r="R589" s="661">
        <v>1</v>
      </c>
      <c r="S589" s="677">
        <v>1</v>
      </c>
      <c r="T589" s="744">
        <v>1</v>
      </c>
      <c r="U589" s="700">
        <v>1</v>
      </c>
    </row>
    <row r="590" spans="1:21" ht="14.4" customHeight="1" x14ac:dyDescent="0.3">
      <c r="A590" s="660">
        <v>25</v>
      </c>
      <c r="B590" s="661" t="s">
        <v>1578</v>
      </c>
      <c r="C590" s="661" t="s">
        <v>1769</v>
      </c>
      <c r="D590" s="742" t="s">
        <v>2420</v>
      </c>
      <c r="E590" s="743" t="s">
        <v>1783</v>
      </c>
      <c r="F590" s="661" t="s">
        <v>1763</v>
      </c>
      <c r="G590" s="661" t="s">
        <v>1821</v>
      </c>
      <c r="H590" s="661" t="s">
        <v>1127</v>
      </c>
      <c r="I590" s="661" t="s">
        <v>1133</v>
      </c>
      <c r="J590" s="661" t="s">
        <v>1044</v>
      </c>
      <c r="K590" s="661" t="s">
        <v>1729</v>
      </c>
      <c r="L590" s="662">
        <v>36.54</v>
      </c>
      <c r="M590" s="662">
        <v>36.54</v>
      </c>
      <c r="N590" s="661">
        <v>1</v>
      </c>
      <c r="O590" s="744">
        <v>1</v>
      </c>
      <c r="P590" s="662"/>
      <c r="Q590" s="677">
        <v>0</v>
      </c>
      <c r="R590" s="661"/>
      <c r="S590" s="677">
        <v>0</v>
      </c>
      <c r="T590" s="744"/>
      <c r="U590" s="700">
        <v>0</v>
      </c>
    </row>
    <row r="591" spans="1:21" ht="14.4" customHeight="1" x14ac:dyDescent="0.3">
      <c r="A591" s="660">
        <v>25</v>
      </c>
      <c r="B591" s="661" t="s">
        <v>1578</v>
      </c>
      <c r="C591" s="661" t="s">
        <v>1769</v>
      </c>
      <c r="D591" s="742" t="s">
        <v>2420</v>
      </c>
      <c r="E591" s="743" t="s">
        <v>1783</v>
      </c>
      <c r="F591" s="661" t="s">
        <v>1763</v>
      </c>
      <c r="G591" s="661" t="s">
        <v>1821</v>
      </c>
      <c r="H591" s="661" t="s">
        <v>548</v>
      </c>
      <c r="I591" s="661" t="s">
        <v>1043</v>
      </c>
      <c r="J591" s="661" t="s">
        <v>1044</v>
      </c>
      <c r="K591" s="661" t="s">
        <v>1848</v>
      </c>
      <c r="L591" s="662">
        <v>48.42</v>
      </c>
      <c r="M591" s="662">
        <v>48.42</v>
      </c>
      <c r="N591" s="661">
        <v>1</v>
      </c>
      <c r="O591" s="744">
        <v>1</v>
      </c>
      <c r="P591" s="662">
        <v>48.42</v>
      </c>
      <c r="Q591" s="677">
        <v>1</v>
      </c>
      <c r="R591" s="661">
        <v>1</v>
      </c>
      <c r="S591" s="677">
        <v>1</v>
      </c>
      <c r="T591" s="744">
        <v>1</v>
      </c>
      <c r="U591" s="700">
        <v>1</v>
      </c>
    </row>
    <row r="592" spans="1:21" ht="14.4" customHeight="1" x14ac:dyDescent="0.3">
      <c r="A592" s="660">
        <v>25</v>
      </c>
      <c r="B592" s="661" t="s">
        <v>1578</v>
      </c>
      <c r="C592" s="661" t="s">
        <v>1769</v>
      </c>
      <c r="D592" s="742" t="s">
        <v>2420</v>
      </c>
      <c r="E592" s="743" t="s">
        <v>1786</v>
      </c>
      <c r="F592" s="661" t="s">
        <v>1763</v>
      </c>
      <c r="G592" s="661" t="s">
        <v>1810</v>
      </c>
      <c r="H592" s="661" t="s">
        <v>1127</v>
      </c>
      <c r="I592" s="661" t="s">
        <v>1389</v>
      </c>
      <c r="J592" s="661" t="s">
        <v>1284</v>
      </c>
      <c r="K592" s="661" t="s">
        <v>1691</v>
      </c>
      <c r="L592" s="662">
        <v>154.36000000000001</v>
      </c>
      <c r="M592" s="662">
        <v>308.72000000000003</v>
      </c>
      <c r="N592" s="661">
        <v>2</v>
      </c>
      <c r="O592" s="744">
        <v>2</v>
      </c>
      <c r="P592" s="662">
        <v>308.72000000000003</v>
      </c>
      <c r="Q592" s="677">
        <v>1</v>
      </c>
      <c r="R592" s="661">
        <v>2</v>
      </c>
      <c r="S592" s="677">
        <v>1</v>
      </c>
      <c r="T592" s="744">
        <v>2</v>
      </c>
      <c r="U592" s="700">
        <v>1</v>
      </c>
    </row>
    <row r="593" spans="1:21" ht="14.4" customHeight="1" x14ac:dyDescent="0.3">
      <c r="A593" s="660">
        <v>25</v>
      </c>
      <c r="B593" s="661" t="s">
        <v>1578</v>
      </c>
      <c r="C593" s="661" t="s">
        <v>1769</v>
      </c>
      <c r="D593" s="742" t="s">
        <v>2420</v>
      </c>
      <c r="E593" s="743" t="s">
        <v>1786</v>
      </c>
      <c r="F593" s="661" t="s">
        <v>1763</v>
      </c>
      <c r="G593" s="661" t="s">
        <v>1810</v>
      </c>
      <c r="H593" s="661" t="s">
        <v>1127</v>
      </c>
      <c r="I593" s="661" t="s">
        <v>2111</v>
      </c>
      <c r="J593" s="661" t="s">
        <v>2112</v>
      </c>
      <c r="K593" s="661" t="s">
        <v>2113</v>
      </c>
      <c r="L593" s="662">
        <v>75.73</v>
      </c>
      <c r="M593" s="662">
        <v>151.46</v>
      </c>
      <c r="N593" s="661">
        <v>2</v>
      </c>
      <c r="O593" s="744">
        <v>1</v>
      </c>
      <c r="P593" s="662">
        <v>151.46</v>
      </c>
      <c r="Q593" s="677">
        <v>1</v>
      </c>
      <c r="R593" s="661">
        <v>2</v>
      </c>
      <c r="S593" s="677">
        <v>1</v>
      </c>
      <c r="T593" s="744">
        <v>1</v>
      </c>
      <c r="U593" s="700">
        <v>1</v>
      </c>
    </row>
    <row r="594" spans="1:21" ht="14.4" customHeight="1" x14ac:dyDescent="0.3">
      <c r="A594" s="660">
        <v>25</v>
      </c>
      <c r="B594" s="661" t="s">
        <v>1578</v>
      </c>
      <c r="C594" s="661" t="s">
        <v>1769</v>
      </c>
      <c r="D594" s="742" t="s">
        <v>2420</v>
      </c>
      <c r="E594" s="743" t="s">
        <v>1786</v>
      </c>
      <c r="F594" s="661" t="s">
        <v>1763</v>
      </c>
      <c r="G594" s="661" t="s">
        <v>1810</v>
      </c>
      <c r="H594" s="661" t="s">
        <v>548</v>
      </c>
      <c r="I594" s="661" t="s">
        <v>1811</v>
      </c>
      <c r="J594" s="661" t="s">
        <v>1284</v>
      </c>
      <c r="K594" s="661" t="s">
        <v>1691</v>
      </c>
      <c r="L594" s="662">
        <v>154.36000000000001</v>
      </c>
      <c r="M594" s="662">
        <v>154.36000000000001</v>
      </c>
      <c r="N594" s="661">
        <v>1</v>
      </c>
      <c r="O594" s="744">
        <v>1</v>
      </c>
      <c r="P594" s="662">
        <v>154.36000000000001</v>
      </c>
      <c r="Q594" s="677">
        <v>1</v>
      </c>
      <c r="R594" s="661">
        <v>1</v>
      </c>
      <c r="S594" s="677">
        <v>1</v>
      </c>
      <c r="T594" s="744">
        <v>1</v>
      </c>
      <c r="U594" s="700">
        <v>1</v>
      </c>
    </row>
    <row r="595" spans="1:21" ht="14.4" customHeight="1" x14ac:dyDescent="0.3">
      <c r="A595" s="660">
        <v>25</v>
      </c>
      <c r="B595" s="661" t="s">
        <v>1578</v>
      </c>
      <c r="C595" s="661" t="s">
        <v>1769</v>
      </c>
      <c r="D595" s="742" t="s">
        <v>2420</v>
      </c>
      <c r="E595" s="743" t="s">
        <v>1786</v>
      </c>
      <c r="F595" s="661" t="s">
        <v>1763</v>
      </c>
      <c r="G595" s="661" t="s">
        <v>1821</v>
      </c>
      <c r="H595" s="661" t="s">
        <v>1127</v>
      </c>
      <c r="I595" s="661" t="s">
        <v>1845</v>
      </c>
      <c r="J595" s="661" t="s">
        <v>1044</v>
      </c>
      <c r="K595" s="661" t="s">
        <v>1846</v>
      </c>
      <c r="L595" s="662">
        <v>24.22</v>
      </c>
      <c r="M595" s="662">
        <v>24.22</v>
      </c>
      <c r="N595" s="661">
        <v>1</v>
      </c>
      <c r="O595" s="744">
        <v>1</v>
      </c>
      <c r="P595" s="662">
        <v>24.22</v>
      </c>
      <c r="Q595" s="677">
        <v>1</v>
      </c>
      <c r="R595" s="661">
        <v>1</v>
      </c>
      <c r="S595" s="677">
        <v>1</v>
      </c>
      <c r="T595" s="744">
        <v>1</v>
      </c>
      <c r="U595" s="700">
        <v>1</v>
      </c>
    </row>
    <row r="596" spans="1:21" ht="14.4" customHeight="1" x14ac:dyDescent="0.3">
      <c r="A596" s="660">
        <v>25</v>
      </c>
      <c r="B596" s="661" t="s">
        <v>1578</v>
      </c>
      <c r="C596" s="661" t="s">
        <v>1769</v>
      </c>
      <c r="D596" s="742" t="s">
        <v>2420</v>
      </c>
      <c r="E596" s="743" t="s">
        <v>1787</v>
      </c>
      <c r="F596" s="661" t="s">
        <v>1763</v>
      </c>
      <c r="G596" s="661" t="s">
        <v>1810</v>
      </c>
      <c r="H596" s="661" t="s">
        <v>1127</v>
      </c>
      <c r="I596" s="661" t="s">
        <v>1389</v>
      </c>
      <c r="J596" s="661" t="s">
        <v>1284</v>
      </c>
      <c r="K596" s="661" t="s">
        <v>1691</v>
      </c>
      <c r="L596" s="662">
        <v>150.04</v>
      </c>
      <c r="M596" s="662">
        <v>150.04</v>
      </c>
      <c r="N596" s="661">
        <v>1</v>
      </c>
      <c r="O596" s="744">
        <v>1</v>
      </c>
      <c r="P596" s="662">
        <v>150.04</v>
      </c>
      <c r="Q596" s="677">
        <v>1</v>
      </c>
      <c r="R596" s="661">
        <v>1</v>
      </c>
      <c r="S596" s="677">
        <v>1</v>
      </c>
      <c r="T596" s="744">
        <v>1</v>
      </c>
      <c r="U596" s="700">
        <v>1</v>
      </c>
    </row>
    <row r="597" spans="1:21" ht="14.4" customHeight="1" x14ac:dyDescent="0.3">
      <c r="A597" s="660">
        <v>25</v>
      </c>
      <c r="B597" s="661" t="s">
        <v>1578</v>
      </c>
      <c r="C597" s="661" t="s">
        <v>1769</v>
      </c>
      <c r="D597" s="742" t="s">
        <v>2420</v>
      </c>
      <c r="E597" s="743" t="s">
        <v>1787</v>
      </c>
      <c r="F597" s="661" t="s">
        <v>1763</v>
      </c>
      <c r="G597" s="661" t="s">
        <v>1810</v>
      </c>
      <c r="H597" s="661" t="s">
        <v>1127</v>
      </c>
      <c r="I597" s="661" t="s">
        <v>1389</v>
      </c>
      <c r="J597" s="661" t="s">
        <v>1284</v>
      </c>
      <c r="K597" s="661" t="s">
        <v>1691</v>
      </c>
      <c r="L597" s="662">
        <v>154.36000000000001</v>
      </c>
      <c r="M597" s="662">
        <v>1080.52</v>
      </c>
      <c r="N597" s="661">
        <v>7</v>
      </c>
      <c r="O597" s="744">
        <v>7</v>
      </c>
      <c r="P597" s="662">
        <v>617.44000000000005</v>
      </c>
      <c r="Q597" s="677">
        <v>0.57142857142857151</v>
      </c>
      <c r="R597" s="661">
        <v>4</v>
      </c>
      <c r="S597" s="677">
        <v>0.5714285714285714</v>
      </c>
      <c r="T597" s="744">
        <v>4</v>
      </c>
      <c r="U597" s="700">
        <v>0.5714285714285714</v>
      </c>
    </row>
    <row r="598" spans="1:21" ht="14.4" customHeight="1" x14ac:dyDescent="0.3">
      <c r="A598" s="660">
        <v>25</v>
      </c>
      <c r="B598" s="661" t="s">
        <v>1578</v>
      </c>
      <c r="C598" s="661" t="s">
        <v>1769</v>
      </c>
      <c r="D598" s="742" t="s">
        <v>2420</v>
      </c>
      <c r="E598" s="743" t="s">
        <v>1787</v>
      </c>
      <c r="F598" s="661" t="s">
        <v>1763</v>
      </c>
      <c r="G598" s="661" t="s">
        <v>1812</v>
      </c>
      <c r="H598" s="661" t="s">
        <v>548</v>
      </c>
      <c r="I598" s="661" t="s">
        <v>1343</v>
      </c>
      <c r="J598" s="661" t="s">
        <v>1344</v>
      </c>
      <c r="K598" s="661" t="s">
        <v>1715</v>
      </c>
      <c r="L598" s="662">
        <v>170.52</v>
      </c>
      <c r="M598" s="662">
        <v>170.52</v>
      </c>
      <c r="N598" s="661">
        <v>1</v>
      </c>
      <c r="O598" s="744">
        <v>0.5</v>
      </c>
      <c r="P598" s="662"/>
      <c r="Q598" s="677">
        <v>0</v>
      </c>
      <c r="R598" s="661"/>
      <c r="S598" s="677">
        <v>0</v>
      </c>
      <c r="T598" s="744"/>
      <c r="U598" s="700">
        <v>0</v>
      </c>
    </row>
    <row r="599" spans="1:21" ht="14.4" customHeight="1" x14ac:dyDescent="0.3">
      <c r="A599" s="660">
        <v>25</v>
      </c>
      <c r="B599" s="661" t="s">
        <v>1578</v>
      </c>
      <c r="C599" s="661" t="s">
        <v>1769</v>
      </c>
      <c r="D599" s="742" t="s">
        <v>2420</v>
      </c>
      <c r="E599" s="743" t="s">
        <v>1787</v>
      </c>
      <c r="F599" s="661" t="s">
        <v>1763</v>
      </c>
      <c r="G599" s="661" t="s">
        <v>1814</v>
      </c>
      <c r="H599" s="661" t="s">
        <v>548</v>
      </c>
      <c r="I599" s="661" t="s">
        <v>1354</v>
      </c>
      <c r="J599" s="661" t="s">
        <v>1355</v>
      </c>
      <c r="K599" s="661" t="s">
        <v>1356</v>
      </c>
      <c r="L599" s="662">
        <v>147.31</v>
      </c>
      <c r="M599" s="662">
        <v>294.62</v>
      </c>
      <c r="N599" s="661">
        <v>2</v>
      </c>
      <c r="O599" s="744">
        <v>1</v>
      </c>
      <c r="P599" s="662">
        <v>294.62</v>
      </c>
      <c r="Q599" s="677">
        <v>1</v>
      </c>
      <c r="R599" s="661">
        <v>2</v>
      </c>
      <c r="S599" s="677">
        <v>1</v>
      </c>
      <c r="T599" s="744">
        <v>1</v>
      </c>
      <c r="U599" s="700">
        <v>1</v>
      </c>
    </row>
    <row r="600" spans="1:21" ht="14.4" customHeight="1" x14ac:dyDescent="0.3">
      <c r="A600" s="660">
        <v>25</v>
      </c>
      <c r="B600" s="661" t="s">
        <v>1578</v>
      </c>
      <c r="C600" s="661" t="s">
        <v>1769</v>
      </c>
      <c r="D600" s="742" t="s">
        <v>2420</v>
      </c>
      <c r="E600" s="743" t="s">
        <v>1787</v>
      </c>
      <c r="F600" s="661" t="s">
        <v>1763</v>
      </c>
      <c r="G600" s="661" t="s">
        <v>1862</v>
      </c>
      <c r="H600" s="661" t="s">
        <v>548</v>
      </c>
      <c r="I600" s="661" t="s">
        <v>1901</v>
      </c>
      <c r="J600" s="661" t="s">
        <v>1864</v>
      </c>
      <c r="K600" s="661" t="s">
        <v>1902</v>
      </c>
      <c r="L600" s="662">
        <v>0</v>
      </c>
      <c r="M600" s="662">
        <v>0</v>
      </c>
      <c r="N600" s="661">
        <v>1</v>
      </c>
      <c r="O600" s="744">
        <v>1</v>
      </c>
      <c r="P600" s="662">
        <v>0</v>
      </c>
      <c r="Q600" s="677"/>
      <c r="R600" s="661">
        <v>1</v>
      </c>
      <c r="S600" s="677">
        <v>1</v>
      </c>
      <c r="T600" s="744">
        <v>1</v>
      </c>
      <c r="U600" s="700">
        <v>1</v>
      </c>
    </row>
    <row r="601" spans="1:21" ht="14.4" customHeight="1" x14ac:dyDescent="0.3">
      <c r="A601" s="660">
        <v>25</v>
      </c>
      <c r="B601" s="661" t="s">
        <v>1578</v>
      </c>
      <c r="C601" s="661" t="s">
        <v>1769</v>
      </c>
      <c r="D601" s="742" t="s">
        <v>2420</v>
      </c>
      <c r="E601" s="743" t="s">
        <v>1787</v>
      </c>
      <c r="F601" s="661" t="s">
        <v>1763</v>
      </c>
      <c r="G601" s="661" t="s">
        <v>1862</v>
      </c>
      <c r="H601" s="661" t="s">
        <v>548</v>
      </c>
      <c r="I601" s="661" t="s">
        <v>2392</v>
      </c>
      <c r="J601" s="661" t="s">
        <v>2393</v>
      </c>
      <c r="K601" s="661" t="s">
        <v>1865</v>
      </c>
      <c r="L601" s="662">
        <v>0</v>
      </c>
      <c r="M601" s="662">
        <v>0</v>
      </c>
      <c r="N601" s="661">
        <v>1</v>
      </c>
      <c r="O601" s="744">
        <v>0.5</v>
      </c>
      <c r="P601" s="662"/>
      <c r="Q601" s="677"/>
      <c r="R601" s="661"/>
      <c r="S601" s="677">
        <v>0</v>
      </c>
      <c r="T601" s="744"/>
      <c r="U601" s="700">
        <v>0</v>
      </c>
    </row>
    <row r="602" spans="1:21" ht="14.4" customHeight="1" x14ac:dyDescent="0.3">
      <c r="A602" s="660">
        <v>25</v>
      </c>
      <c r="B602" s="661" t="s">
        <v>1578</v>
      </c>
      <c r="C602" s="661" t="s">
        <v>1769</v>
      </c>
      <c r="D602" s="742" t="s">
        <v>2420</v>
      </c>
      <c r="E602" s="743" t="s">
        <v>1787</v>
      </c>
      <c r="F602" s="661" t="s">
        <v>1763</v>
      </c>
      <c r="G602" s="661" t="s">
        <v>1821</v>
      </c>
      <c r="H602" s="661" t="s">
        <v>1127</v>
      </c>
      <c r="I602" s="661" t="s">
        <v>1845</v>
      </c>
      <c r="J602" s="661" t="s">
        <v>1044</v>
      </c>
      <c r="K602" s="661" t="s">
        <v>1846</v>
      </c>
      <c r="L602" s="662">
        <v>24.22</v>
      </c>
      <c r="M602" s="662">
        <v>24.22</v>
      </c>
      <c r="N602" s="661">
        <v>1</v>
      </c>
      <c r="O602" s="744">
        <v>1</v>
      </c>
      <c r="P602" s="662">
        <v>24.22</v>
      </c>
      <c r="Q602" s="677">
        <v>1</v>
      </c>
      <c r="R602" s="661">
        <v>1</v>
      </c>
      <c r="S602" s="677">
        <v>1</v>
      </c>
      <c r="T602" s="744">
        <v>1</v>
      </c>
      <c r="U602" s="700">
        <v>1</v>
      </c>
    </row>
    <row r="603" spans="1:21" ht="14.4" customHeight="1" x14ac:dyDescent="0.3">
      <c r="A603" s="660">
        <v>25</v>
      </c>
      <c r="B603" s="661" t="s">
        <v>1578</v>
      </c>
      <c r="C603" s="661" t="s">
        <v>1769</v>
      </c>
      <c r="D603" s="742" t="s">
        <v>2420</v>
      </c>
      <c r="E603" s="743" t="s">
        <v>1789</v>
      </c>
      <c r="F603" s="661" t="s">
        <v>1763</v>
      </c>
      <c r="G603" s="661" t="s">
        <v>1810</v>
      </c>
      <c r="H603" s="661" t="s">
        <v>1127</v>
      </c>
      <c r="I603" s="661" t="s">
        <v>1389</v>
      </c>
      <c r="J603" s="661" t="s">
        <v>1284</v>
      </c>
      <c r="K603" s="661" t="s">
        <v>1691</v>
      </c>
      <c r="L603" s="662">
        <v>154.36000000000001</v>
      </c>
      <c r="M603" s="662">
        <v>308.72000000000003</v>
      </c>
      <c r="N603" s="661">
        <v>2</v>
      </c>
      <c r="O603" s="744">
        <v>1</v>
      </c>
      <c r="P603" s="662">
        <v>154.36000000000001</v>
      </c>
      <c r="Q603" s="677">
        <v>0.5</v>
      </c>
      <c r="R603" s="661">
        <v>1</v>
      </c>
      <c r="S603" s="677">
        <v>0.5</v>
      </c>
      <c r="T603" s="744">
        <v>0.5</v>
      </c>
      <c r="U603" s="700">
        <v>0.5</v>
      </c>
    </row>
    <row r="604" spans="1:21" ht="14.4" customHeight="1" x14ac:dyDescent="0.3">
      <c r="A604" s="660">
        <v>25</v>
      </c>
      <c r="B604" s="661" t="s">
        <v>1578</v>
      </c>
      <c r="C604" s="661" t="s">
        <v>1769</v>
      </c>
      <c r="D604" s="742" t="s">
        <v>2420</v>
      </c>
      <c r="E604" s="743" t="s">
        <v>1789</v>
      </c>
      <c r="F604" s="661" t="s">
        <v>1763</v>
      </c>
      <c r="G604" s="661" t="s">
        <v>1821</v>
      </c>
      <c r="H604" s="661" t="s">
        <v>1127</v>
      </c>
      <c r="I604" s="661" t="s">
        <v>1845</v>
      </c>
      <c r="J604" s="661" t="s">
        <v>1044</v>
      </c>
      <c r="K604" s="661" t="s">
        <v>1846</v>
      </c>
      <c r="L604" s="662">
        <v>24.22</v>
      </c>
      <c r="M604" s="662">
        <v>24.22</v>
      </c>
      <c r="N604" s="661">
        <v>1</v>
      </c>
      <c r="O604" s="744">
        <v>0.5</v>
      </c>
      <c r="P604" s="662"/>
      <c r="Q604" s="677">
        <v>0</v>
      </c>
      <c r="R604" s="661"/>
      <c r="S604" s="677">
        <v>0</v>
      </c>
      <c r="T604" s="744"/>
      <c r="U604" s="700">
        <v>0</v>
      </c>
    </row>
    <row r="605" spans="1:21" ht="14.4" customHeight="1" x14ac:dyDescent="0.3">
      <c r="A605" s="660">
        <v>25</v>
      </c>
      <c r="B605" s="661" t="s">
        <v>1578</v>
      </c>
      <c r="C605" s="661" t="s">
        <v>1769</v>
      </c>
      <c r="D605" s="742" t="s">
        <v>2420</v>
      </c>
      <c r="E605" s="743" t="s">
        <v>1789</v>
      </c>
      <c r="F605" s="661" t="s">
        <v>1763</v>
      </c>
      <c r="G605" s="661" t="s">
        <v>1821</v>
      </c>
      <c r="H605" s="661" t="s">
        <v>548</v>
      </c>
      <c r="I605" s="661" t="s">
        <v>1828</v>
      </c>
      <c r="J605" s="661" t="s">
        <v>1044</v>
      </c>
      <c r="K605" s="661" t="s">
        <v>1829</v>
      </c>
      <c r="L605" s="662">
        <v>24.22</v>
      </c>
      <c r="M605" s="662">
        <v>24.22</v>
      </c>
      <c r="N605" s="661">
        <v>1</v>
      </c>
      <c r="O605" s="744">
        <v>0.5</v>
      </c>
      <c r="P605" s="662">
        <v>24.22</v>
      </c>
      <c r="Q605" s="677">
        <v>1</v>
      </c>
      <c r="R605" s="661">
        <v>1</v>
      </c>
      <c r="S605" s="677">
        <v>1</v>
      </c>
      <c r="T605" s="744">
        <v>0.5</v>
      </c>
      <c r="U605" s="700">
        <v>1</v>
      </c>
    </row>
    <row r="606" spans="1:21" ht="14.4" customHeight="1" x14ac:dyDescent="0.3">
      <c r="A606" s="660">
        <v>25</v>
      </c>
      <c r="B606" s="661" t="s">
        <v>1578</v>
      </c>
      <c r="C606" s="661" t="s">
        <v>1769</v>
      </c>
      <c r="D606" s="742" t="s">
        <v>2420</v>
      </c>
      <c r="E606" s="743" t="s">
        <v>1792</v>
      </c>
      <c r="F606" s="661" t="s">
        <v>1763</v>
      </c>
      <c r="G606" s="661" t="s">
        <v>1810</v>
      </c>
      <c r="H606" s="661" t="s">
        <v>1127</v>
      </c>
      <c r="I606" s="661" t="s">
        <v>1389</v>
      </c>
      <c r="J606" s="661" t="s">
        <v>1284</v>
      </c>
      <c r="K606" s="661" t="s">
        <v>1691</v>
      </c>
      <c r="L606" s="662">
        <v>154.36000000000001</v>
      </c>
      <c r="M606" s="662">
        <v>308.72000000000003</v>
      </c>
      <c r="N606" s="661">
        <v>2</v>
      </c>
      <c r="O606" s="744">
        <v>2</v>
      </c>
      <c r="P606" s="662">
        <v>308.72000000000003</v>
      </c>
      <c r="Q606" s="677">
        <v>1</v>
      </c>
      <c r="R606" s="661">
        <v>2</v>
      </c>
      <c r="S606" s="677">
        <v>1</v>
      </c>
      <c r="T606" s="744">
        <v>2</v>
      </c>
      <c r="U606" s="700">
        <v>1</v>
      </c>
    </row>
    <row r="607" spans="1:21" ht="14.4" customHeight="1" x14ac:dyDescent="0.3">
      <c r="A607" s="660">
        <v>25</v>
      </c>
      <c r="B607" s="661" t="s">
        <v>1578</v>
      </c>
      <c r="C607" s="661" t="s">
        <v>1769</v>
      </c>
      <c r="D607" s="742" t="s">
        <v>2420</v>
      </c>
      <c r="E607" s="743" t="s">
        <v>1793</v>
      </c>
      <c r="F607" s="661" t="s">
        <v>1763</v>
      </c>
      <c r="G607" s="661" t="s">
        <v>1810</v>
      </c>
      <c r="H607" s="661" t="s">
        <v>1127</v>
      </c>
      <c r="I607" s="661" t="s">
        <v>1389</v>
      </c>
      <c r="J607" s="661" t="s">
        <v>1284</v>
      </c>
      <c r="K607" s="661" t="s">
        <v>1691</v>
      </c>
      <c r="L607" s="662">
        <v>154.36000000000001</v>
      </c>
      <c r="M607" s="662">
        <v>463.08000000000004</v>
      </c>
      <c r="N607" s="661">
        <v>3</v>
      </c>
      <c r="O607" s="744">
        <v>3</v>
      </c>
      <c r="P607" s="662"/>
      <c r="Q607" s="677">
        <v>0</v>
      </c>
      <c r="R607" s="661"/>
      <c r="S607" s="677">
        <v>0</v>
      </c>
      <c r="T607" s="744"/>
      <c r="U607" s="700">
        <v>0</v>
      </c>
    </row>
    <row r="608" spans="1:21" ht="14.4" customHeight="1" x14ac:dyDescent="0.3">
      <c r="A608" s="660">
        <v>25</v>
      </c>
      <c r="B608" s="661" t="s">
        <v>1578</v>
      </c>
      <c r="C608" s="661" t="s">
        <v>1769</v>
      </c>
      <c r="D608" s="742" t="s">
        <v>2420</v>
      </c>
      <c r="E608" s="743" t="s">
        <v>1793</v>
      </c>
      <c r="F608" s="661" t="s">
        <v>1763</v>
      </c>
      <c r="G608" s="661" t="s">
        <v>1810</v>
      </c>
      <c r="H608" s="661" t="s">
        <v>548</v>
      </c>
      <c r="I608" s="661" t="s">
        <v>1811</v>
      </c>
      <c r="J608" s="661" t="s">
        <v>1284</v>
      </c>
      <c r="K608" s="661" t="s">
        <v>1691</v>
      </c>
      <c r="L608" s="662">
        <v>154.36000000000001</v>
      </c>
      <c r="M608" s="662">
        <v>154.36000000000001</v>
      </c>
      <c r="N608" s="661">
        <v>1</v>
      </c>
      <c r="O608" s="744">
        <v>0.5</v>
      </c>
      <c r="P608" s="662">
        <v>154.36000000000001</v>
      </c>
      <c r="Q608" s="677">
        <v>1</v>
      </c>
      <c r="R608" s="661">
        <v>1</v>
      </c>
      <c r="S608" s="677">
        <v>1</v>
      </c>
      <c r="T608" s="744">
        <v>0.5</v>
      </c>
      <c r="U608" s="700">
        <v>1</v>
      </c>
    </row>
    <row r="609" spans="1:21" ht="14.4" customHeight="1" x14ac:dyDescent="0.3">
      <c r="A609" s="660">
        <v>25</v>
      </c>
      <c r="B609" s="661" t="s">
        <v>1578</v>
      </c>
      <c r="C609" s="661" t="s">
        <v>1769</v>
      </c>
      <c r="D609" s="742" t="s">
        <v>2420</v>
      </c>
      <c r="E609" s="743" t="s">
        <v>1793</v>
      </c>
      <c r="F609" s="661" t="s">
        <v>1763</v>
      </c>
      <c r="G609" s="661" t="s">
        <v>1821</v>
      </c>
      <c r="H609" s="661" t="s">
        <v>548</v>
      </c>
      <c r="I609" s="661" t="s">
        <v>1043</v>
      </c>
      <c r="J609" s="661" t="s">
        <v>1044</v>
      </c>
      <c r="K609" s="661" t="s">
        <v>1848</v>
      </c>
      <c r="L609" s="662">
        <v>48.42</v>
      </c>
      <c r="M609" s="662">
        <v>48.42</v>
      </c>
      <c r="N609" s="661">
        <v>1</v>
      </c>
      <c r="O609" s="744">
        <v>0.5</v>
      </c>
      <c r="P609" s="662">
        <v>48.42</v>
      </c>
      <c r="Q609" s="677">
        <v>1</v>
      </c>
      <c r="R609" s="661">
        <v>1</v>
      </c>
      <c r="S609" s="677">
        <v>1</v>
      </c>
      <c r="T609" s="744">
        <v>0.5</v>
      </c>
      <c r="U609" s="700">
        <v>1</v>
      </c>
    </row>
    <row r="610" spans="1:21" ht="14.4" customHeight="1" x14ac:dyDescent="0.3">
      <c r="A610" s="660">
        <v>25</v>
      </c>
      <c r="B610" s="661" t="s">
        <v>1578</v>
      </c>
      <c r="C610" s="661" t="s">
        <v>1769</v>
      </c>
      <c r="D610" s="742" t="s">
        <v>2420</v>
      </c>
      <c r="E610" s="743" t="s">
        <v>1795</v>
      </c>
      <c r="F610" s="661" t="s">
        <v>1763</v>
      </c>
      <c r="G610" s="661" t="s">
        <v>2068</v>
      </c>
      <c r="H610" s="661" t="s">
        <v>548</v>
      </c>
      <c r="I610" s="661" t="s">
        <v>2069</v>
      </c>
      <c r="J610" s="661" t="s">
        <v>2070</v>
      </c>
      <c r="K610" s="661" t="s">
        <v>1885</v>
      </c>
      <c r="L610" s="662">
        <v>98.75</v>
      </c>
      <c r="M610" s="662">
        <v>98.75</v>
      </c>
      <c r="N610" s="661">
        <v>1</v>
      </c>
      <c r="O610" s="744">
        <v>1</v>
      </c>
      <c r="P610" s="662">
        <v>98.75</v>
      </c>
      <c r="Q610" s="677">
        <v>1</v>
      </c>
      <c r="R610" s="661">
        <v>1</v>
      </c>
      <c r="S610" s="677">
        <v>1</v>
      </c>
      <c r="T610" s="744">
        <v>1</v>
      </c>
      <c r="U610" s="700">
        <v>1</v>
      </c>
    </row>
    <row r="611" spans="1:21" ht="14.4" customHeight="1" x14ac:dyDescent="0.3">
      <c r="A611" s="660">
        <v>25</v>
      </c>
      <c r="B611" s="661" t="s">
        <v>1578</v>
      </c>
      <c r="C611" s="661" t="s">
        <v>1769</v>
      </c>
      <c r="D611" s="742" t="s">
        <v>2420</v>
      </c>
      <c r="E611" s="743" t="s">
        <v>1795</v>
      </c>
      <c r="F611" s="661" t="s">
        <v>1763</v>
      </c>
      <c r="G611" s="661" t="s">
        <v>1814</v>
      </c>
      <c r="H611" s="661" t="s">
        <v>548</v>
      </c>
      <c r="I611" s="661" t="s">
        <v>1354</v>
      </c>
      <c r="J611" s="661" t="s">
        <v>1355</v>
      </c>
      <c r="K611" s="661" t="s">
        <v>1356</v>
      </c>
      <c r="L611" s="662">
        <v>147.31</v>
      </c>
      <c r="M611" s="662">
        <v>294.62</v>
      </c>
      <c r="N611" s="661">
        <v>2</v>
      </c>
      <c r="O611" s="744">
        <v>1</v>
      </c>
      <c r="P611" s="662"/>
      <c r="Q611" s="677">
        <v>0</v>
      </c>
      <c r="R611" s="661"/>
      <c r="S611" s="677">
        <v>0</v>
      </c>
      <c r="T611" s="744"/>
      <c r="U611" s="700">
        <v>0</v>
      </c>
    </row>
    <row r="612" spans="1:21" ht="14.4" customHeight="1" x14ac:dyDescent="0.3">
      <c r="A612" s="660">
        <v>25</v>
      </c>
      <c r="B612" s="661" t="s">
        <v>1578</v>
      </c>
      <c r="C612" s="661" t="s">
        <v>1769</v>
      </c>
      <c r="D612" s="742" t="s">
        <v>2420</v>
      </c>
      <c r="E612" s="743" t="s">
        <v>1797</v>
      </c>
      <c r="F612" s="661" t="s">
        <v>1763</v>
      </c>
      <c r="G612" s="661" t="s">
        <v>1810</v>
      </c>
      <c r="H612" s="661" t="s">
        <v>1127</v>
      </c>
      <c r="I612" s="661" t="s">
        <v>1389</v>
      </c>
      <c r="J612" s="661" t="s">
        <v>1284</v>
      </c>
      <c r="K612" s="661" t="s">
        <v>1691</v>
      </c>
      <c r="L612" s="662">
        <v>154.36000000000001</v>
      </c>
      <c r="M612" s="662">
        <v>154.36000000000001</v>
      </c>
      <c r="N612" s="661">
        <v>1</v>
      </c>
      <c r="O612" s="744">
        <v>1</v>
      </c>
      <c r="P612" s="662"/>
      <c r="Q612" s="677">
        <v>0</v>
      </c>
      <c r="R612" s="661"/>
      <c r="S612" s="677">
        <v>0</v>
      </c>
      <c r="T612" s="744"/>
      <c r="U612" s="700">
        <v>0</v>
      </c>
    </row>
    <row r="613" spans="1:21" ht="14.4" customHeight="1" x14ac:dyDescent="0.3">
      <c r="A613" s="660">
        <v>25</v>
      </c>
      <c r="B613" s="661" t="s">
        <v>1578</v>
      </c>
      <c r="C613" s="661" t="s">
        <v>1769</v>
      </c>
      <c r="D613" s="742" t="s">
        <v>2420</v>
      </c>
      <c r="E613" s="743" t="s">
        <v>1800</v>
      </c>
      <c r="F613" s="661" t="s">
        <v>1763</v>
      </c>
      <c r="G613" s="661" t="s">
        <v>1810</v>
      </c>
      <c r="H613" s="661" t="s">
        <v>1127</v>
      </c>
      <c r="I613" s="661" t="s">
        <v>1389</v>
      </c>
      <c r="J613" s="661" t="s">
        <v>1284</v>
      </c>
      <c r="K613" s="661" t="s">
        <v>1691</v>
      </c>
      <c r="L613" s="662">
        <v>154.36000000000001</v>
      </c>
      <c r="M613" s="662">
        <v>1234.8800000000001</v>
      </c>
      <c r="N613" s="661">
        <v>8</v>
      </c>
      <c r="O613" s="744">
        <v>7</v>
      </c>
      <c r="P613" s="662">
        <v>617.44000000000005</v>
      </c>
      <c r="Q613" s="677">
        <v>0.5</v>
      </c>
      <c r="R613" s="661">
        <v>4</v>
      </c>
      <c r="S613" s="677">
        <v>0.5</v>
      </c>
      <c r="T613" s="744">
        <v>3.5</v>
      </c>
      <c r="U613" s="700">
        <v>0.5</v>
      </c>
    </row>
    <row r="614" spans="1:21" ht="14.4" customHeight="1" x14ac:dyDescent="0.3">
      <c r="A614" s="660">
        <v>25</v>
      </c>
      <c r="B614" s="661" t="s">
        <v>1578</v>
      </c>
      <c r="C614" s="661" t="s">
        <v>1769</v>
      </c>
      <c r="D614" s="742" t="s">
        <v>2420</v>
      </c>
      <c r="E614" s="743" t="s">
        <v>1800</v>
      </c>
      <c r="F614" s="661" t="s">
        <v>1763</v>
      </c>
      <c r="G614" s="661" t="s">
        <v>1810</v>
      </c>
      <c r="H614" s="661" t="s">
        <v>1127</v>
      </c>
      <c r="I614" s="661" t="s">
        <v>1532</v>
      </c>
      <c r="J614" s="661" t="s">
        <v>1755</v>
      </c>
      <c r="K614" s="661" t="s">
        <v>1690</v>
      </c>
      <c r="L614" s="662">
        <v>149.52000000000001</v>
      </c>
      <c r="M614" s="662">
        <v>149.52000000000001</v>
      </c>
      <c r="N614" s="661">
        <v>1</v>
      </c>
      <c r="O614" s="744">
        <v>1</v>
      </c>
      <c r="P614" s="662">
        <v>149.52000000000001</v>
      </c>
      <c r="Q614" s="677">
        <v>1</v>
      </c>
      <c r="R614" s="661">
        <v>1</v>
      </c>
      <c r="S614" s="677">
        <v>1</v>
      </c>
      <c r="T614" s="744">
        <v>1</v>
      </c>
      <c r="U614" s="700">
        <v>1</v>
      </c>
    </row>
    <row r="615" spans="1:21" ht="14.4" customHeight="1" x14ac:dyDescent="0.3">
      <c r="A615" s="660">
        <v>25</v>
      </c>
      <c r="B615" s="661" t="s">
        <v>1578</v>
      </c>
      <c r="C615" s="661" t="s">
        <v>1769</v>
      </c>
      <c r="D615" s="742" t="s">
        <v>2420</v>
      </c>
      <c r="E615" s="743" t="s">
        <v>1800</v>
      </c>
      <c r="F615" s="661" t="s">
        <v>1763</v>
      </c>
      <c r="G615" s="661" t="s">
        <v>1812</v>
      </c>
      <c r="H615" s="661" t="s">
        <v>548</v>
      </c>
      <c r="I615" s="661" t="s">
        <v>1343</v>
      </c>
      <c r="J615" s="661" t="s">
        <v>1344</v>
      </c>
      <c r="K615" s="661" t="s">
        <v>1715</v>
      </c>
      <c r="L615" s="662">
        <v>170.52</v>
      </c>
      <c r="M615" s="662">
        <v>170.52</v>
      </c>
      <c r="N615" s="661">
        <v>1</v>
      </c>
      <c r="O615" s="744">
        <v>0.5</v>
      </c>
      <c r="P615" s="662"/>
      <c r="Q615" s="677">
        <v>0</v>
      </c>
      <c r="R615" s="661"/>
      <c r="S615" s="677">
        <v>0</v>
      </c>
      <c r="T615" s="744"/>
      <c r="U615" s="700">
        <v>0</v>
      </c>
    </row>
    <row r="616" spans="1:21" ht="14.4" customHeight="1" x14ac:dyDescent="0.3">
      <c r="A616" s="660">
        <v>25</v>
      </c>
      <c r="B616" s="661" t="s">
        <v>1578</v>
      </c>
      <c r="C616" s="661" t="s">
        <v>1769</v>
      </c>
      <c r="D616" s="742" t="s">
        <v>2420</v>
      </c>
      <c r="E616" s="743" t="s">
        <v>1800</v>
      </c>
      <c r="F616" s="661" t="s">
        <v>1763</v>
      </c>
      <c r="G616" s="661" t="s">
        <v>1821</v>
      </c>
      <c r="H616" s="661" t="s">
        <v>1127</v>
      </c>
      <c r="I616" s="661" t="s">
        <v>1133</v>
      </c>
      <c r="J616" s="661" t="s">
        <v>1044</v>
      </c>
      <c r="K616" s="661" t="s">
        <v>1729</v>
      </c>
      <c r="L616" s="662">
        <v>48.42</v>
      </c>
      <c r="M616" s="662">
        <v>96.84</v>
      </c>
      <c r="N616" s="661">
        <v>2</v>
      </c>
      <c r="O616" s="744">
        <v>1</v>
      </c>
      <c r="P616" s="662">
        <v>48.42</v>
      </c>
      <c r="Q616" s="677">
        <v>0.5</v>
      </c>
      <c r="R616" s="661">
        <v>1</v>
      </c>
      <c r="S616" s="677">
        <v>0.5</v>
      </c>
      <c r="T616" s="744">
        <v>0.5</v>
      </c>
      <c r="U616" s="700">
        <v>0.5</v>
      </c>
    </row>
    <row r="617" spans="1:21" ht="14.4" customHeight="1" x14ac:dyDescent="0.3">
      <c r="A617" s="660">
        <v>25</v>
      </c>
      <c r="B617" s="661" t="s">
        <v>1578</v>
      </c>
      <c r="C617" s="661" t="s">
        <v>1769</v>
      </c>
      <c r="D617" s="742" t="s">
        <v>2420</v>
      </c>
      <c r="E617" s="743" t="s">
        <v>1800</v>
      </c>
      <c r="F617" s="661" t="s">
        <v>1763</v>
      </c>
      <c r="G617" s="661" t="s">
        <v>1821</v>
      </c>
      <c r="H617" s="661" t="s">
        <v>548</v>
      </c>
      <c r="I617" s="661" t="s">
        <v>1043</v>
      </c>
      <c r="J617" s="661" t="s">
        <v>1044</v>
      </c>
      <c r="K617" s="661" t="s">
        <v>1848</v>
      </c>
      <c r="L617" s="662">
        <v>48.42</v>
      </c>
      <c r="M617" s="662">
        <v>48.42</v>
      </c>
      <c r="N617" s="661">
        <v>1</v>
      </c>
      <c r="O617" s="744">
        <v>0.5</v>
      </c>
      <c r="P617" s="662"/>
      <c r="Q617" s="677">
        <v>0</v>
      </c>
      <c r="R617" s="661"/>
      <c r="S617" s="677">
        <v>0</v>
      </c>
      <c r="T617" s="744"/>
      <c r="U617" s="700">
        <v>0</v>
      </c>
    </row>
    <row r="618" spans="1:21" ht="14.4" customHeight="1" x14ac:dyDescent="0.3">
      <c r="A618" s="660">
        <v>25</v>
      </c>
      <c r="B618" s="661" t="s">
        <v>1578</v>
      </c>
      <c r="C618" s="661" t="s">
        <v>1769</v>
      </c>
      <c r="D618" s="742" t="s">
        <v>2420</v>
      </c>
      <c r="E618" s="743" t="s">
        <v>1801</v>
      </c>
      <c r="F618" s="661" t="s">
        <v>1763</v>
      </c>
      <c r="G618" s="661" t="s">
        <v>1810</v>
      </c>
      <c r="H618" s="661" t="s">
        <v>1127</v>
      </c>
      <c r="I618" s="661" t="s">
        <v>1532</v>
      </c>
      <c r="J618" s="661" t="s">
        <v>1755</v>
      </c>
      <c r="K618" s="661" t="s">
        <v>1690</v>
      </c>
      <c r="L618" s="662">
        <v>149.52000000000001</v>
      </c>
      <c r="M618" s="662">
        <v>149.52000000000001</v>
      </c>
      <c r="N618" s="661">
        <v>1</v>
      </c>
      <c r="O618" s="744">
        <v>1</v>
      </c>
      <c r="P618" s="662"/>
      <c r="Q618" s="677">
        <v>0</v>
      </c>
      <c r="R618" s="661"/>
      <c r="S618" s="677">
        <v>0</v>
      </c>
      <c r="T618" s="744"/>
      <c r="U618" s="700">
        <v>0</v>
      </c>
    </row>
    <row r="619" spans="1:21" ht="14.4" customHeight="1" x14ac:dyDescent="0.3">
      <c r="A619" s="660">
        <v>25</v>
      </c>
      <c r="B619" s="661" t="s">
        <v>1578</v>
      </c>
      <c r="C619" s="661" t="s">
        <v>1769</v>
      </c>
      <c r="D619" s="742" t="s">
        <v>2420</v>
      </c>
      <c r="E619" s="743" t="s">
        <v>1801</v>
      </c>
      <c r="F619" s="661" t="s">
        <v>1763</v>
      </c>
      <c r="G619" s="661" t="s">
        <v>1810</v>
      </c>
      <c r="H619" s="661" t="s">
        <v>548</v>
      </c>
      <c r="I619" s="661" t="s">
        <v>1811</v>
      </c>
      <c r="J619" s="661" t="s">
        <v>1284</v>
      </c>
      <c r="K619" s="661" t="s">
        <v>1691</v>
      </c>
      <c r="L619" s="662">
        <v>154.36000000000001</v>
      </c>
      <c r="M619" s="662">
        <v>308.72000000000003</v>
      </c>
      <c r="N619" s="661">
        <v>2</v>
      </c>
      <c r="O619" s="744">
        <v>2</v>
      </c>
      <c r="P619" s="662"/>
      <c r="Q619" s="677">
        <v>0</v>
      </c>
      <c r="R619" s="661"/>
      <c r="S619" s="677">
        <v>0</v>
      </c>
      <c r="T619" s="744"/>
      <c r="U619" s="700">
        <v>0</v>
      </c>
    </row>
    <row r="620" spans="1:21" ht="14.4" customHeight="1" x14ac:dyDescent="0.3">
      <c r="A620" s="660">
        <v>25</v>
      </c>
      <c r="B620" s="661" t="s">
        <v>1578</v>
      </c>
      <c r="C620" s="661" t="s">
        <v>1769</v>
      </c>
      <c r="D620" s="742" t="s">
        <v>2420</v>
      </c>
      <c r="E620" s="743" t="s">
        <v>1801</v>
      </c>
      <c r="F620" s="661" t="s">
        <v>1763</v>
      </c>
      <c r="G620" s="661" t="s">
        <v>1821</v>
      </c>
      <c r="H620" s="661" t="s">
        <v>548</v>
      </c>
      <c r="I620" s="661" t="s">
        <v>1043</v>
      </c>
      <c r="J620" s="661" t="s">
        <v>1044</v>
      </c>
      <c r="K620" s="661" t="s">
        <v>1848</v>
      </c>
      <c r="L620" s="662">
        <v>48.42</v>
      </c>
      <c r="M620" s="662">
        <v>48.42</v>
      </c>
      <c r="N620" s="661">
        <v>1</v>
      </c>
      <c r="O620" s="744">
        <v>1</v>
      </c>
      <c r="P620" s="662">
        <v>48.42</v>
      </c>
      <c r="Q620" s="677">
        <v>1</v>
      </c>
      <c r="R620" s="661">
        <v>1</v>
      </c>
      <c r="S620" s="677">
        <v>1</v>
      </c>
      <c r="T620" s="744">
        <v>1</v>
      </c>
      <c r="U620" s="700">
        <v>1</v>
      </c>
    </row>
    <row r="621" spans="1:21" ht="14.4" customHeight="1" x14ac:dyDescent="0.3">
      <c r="A621" s="660">
        <v>25</v>
      </c>
      <c r="B621" s="661" t="s">
        <v>1578</v>
      </c>
      <c r="C621" s="661" t="s">
        <v>1771</v>
      </c>
      <c r="D621" s="742" t="s">
        <v>2421</v>
      </c>
      <c r="E621" s="743" t="s">
        <v>1777</v>
      </c>
      <c r="F621" s="661" t="s">
        <v>1763</v>
      </c>
      <c r="G621" s="661" t="s">
        <v>1810</v>
      </c>
      <c r="H621" s="661" t="s">
        <v>1127</v>
      </c>
      <c r="I621" s="661" t="s">
        <v>1389</v>
      </c>
      <c r="J621" s="661" t="s">
        <v>1284</v>
      </c>
      <c r="K621" s="661" t="s">
        <v>1691</v>
      </c>
      <c r="L621" s="662">
        <v>150.04</v>
      </c>
      <c r="M621" s="662">
        <v>150.04</v>
      </c>
      <c r="N621" s="661">
        <v>1</v>
      </c>
      <c r="O621" s="744">
        <v>1</v>
      </c>
      <c r="P621" s="662"/>
      <c r="Q621" s="677">
        <v>0</v>
      </c>
      <c r="R621" s="661"/>
      <c r="S621" s="677">
        <v>0</v>
      </c>
      <c r="T621" s="744"/>
      <c r="U621" s="700">
        <v>0</v>
      </c>
    </row>
    <row r="622" spans="1:21" ht="14.4" customHeight="1" x14ac:dyDescent="0.3">
      <c r="A622" s="660">
        <v>25</v>
      </c>
      <c r="B622" s="661" t="s">
        <v>1578</v>
      </c>
      <c r="C622" s="661" t="s">
        <v>1771</v>
      </c>
      <c r="D622" s="742" t="s">
        <v>2421</v>
      </c>
      <c r="E622" s="743" t="s">
        <v>1777</v>
      </c>
      <c r="F622" s="661" t="s">
        <v>1763</v>
      </c>
      <c r="G622" s="661" t="s">
        <v>1810</v>
      </c>
      <c r="H622" s="661" t="s">
        <v>1127</v>
      </c>
      <c r="I622" s="661" t="s">
        <v>1389</v>
      </c>
      <c r="J622" s="661" t="s">
        <v>1284</v>
      </c>
      <c r="K622" s="661" t="s">
        <v>1691</v>
      </c>
      <c r="L622" s="662">
        <v>154.36000000000001</v>
      </c>
      <c r="M622" s="662">
        <v>7717.9999999999955</v>
      </c>
      <c r="N622" s="661">
        <v>50</v>
      </c>
      <c r="O622" s="744">
        <v>50</v>
      </c>
      <c r="P622" s="662">
        <v>463.08000000000004</v>
      </c>
      <c r="Q622" s="677">
        <v>6.0000000000000039E-2</v>
      </c>
      <c r="R622" s="661">
        <v>3</v>
      </c>
      <c r="S622" s="677">
        <v>0.06</v>
      </c>
      <c r="T622" s="744">
        <v>3</v>
      </c>
      <c r="U622" s="700">
        <v>0.06</v>
      </c>
    </row>
    <row r="623" spans="1:21" ht="14.4" customHeight="1" x14ac:dyDescent="0.3">
      <c r="A623" s="660">
        <v>25</v>
      </c>
      <c r="B623" s="661" t="s">
        <v>1578</v>
      </c>
      <c r="C623" s="661" t="s">
        <v>1771</v>
      </c>
      <c r="D623" s="742" t="s">
        <v>2421</v>
      </c>
      <c r="E623" s="743" t="s">
        <v>1777</v>
      </c>
      <c r="F623" s="661" t="s">
        <v>1763</v>
      </c>
      <c r="G623" s="661" t="s">
        <v>1810</v>
      </c>
      <c r="H623" s="661" t="s">
        <v>1127</v>
      </c>
      <c r="I623" s="661" t="s">
        <v>2111</v>
      </c>
      <c r="J623" s="661" t="s">
        <v>2112</v>
      </c>
      <c r="K623" s="661" t="s">
        <v>2113</v>
      </c>
      <c r="L623" s="662">
        <v>75.73</v>
      </c>
      <c r="M623" s="662">
        <v>378.65000000000003</v>
      </c>
      <c r="N623" s="661">
        <v>5</v>
      </c>
      <c r="O623" s="744">
        <v>5</v>
      </c>
      <c r="P623" s="662"/>
      <c r="Q623" s="677">
        <v>0</v>
      </c>
      <c r="R623" s="661"/>
      <c r="S623" s="677">
        <v>0</v>
      </c>
      <c r="T623" s="744"/>
      <c r="U623" s="700">
        <v>0</v>
      </c>
    </row>
    <row r="624" spans="1:21" ht="14.4" customHeight="1" x14ac:dyDescent="0.3">
      <c r="A624" s="660">
        <v>25</v>
      </c>
      <c r="B624" s="661" t="s">
        <v>1578</v>
      </c>
      <c r="C624" s="661" t="s">
        <v>1771</v>
      </c>
      <c r="D624" s="742" t="s">
        <v>2421</v>
      </c>
      <c r="E624" s="743" t="s">
        <v>1777</v>
      </c>
      <c r="F624" s="661" t="s">
        <v>1763</v>
      </c>
      <c r="G624" s="661" t="s">
        <v>1814</v>
      </c>
      <c r="H624" s="661" t="s">
        <v>548</v>
      </c>
      <c r="I624" s="661" t="s">
        <v>1354</v>
      </c>
      <c r="J624" s="661" t="s">
        <v>1355</v>
      </c>
      <c r="K624" s="661" t="s">
        <v>1356</v>
      </c>
      <c r="L624" s="662">
        <v>147.31</v>
      </c>
      <c r="M624" s="662">
        <v>589.24</v>
      </c>
      <c r="N624" s="661">
        <v>4</v>
      </c>
      <c r="O624" s="744">
        <v>4</v>
      </c>
      <c r="P624" s="662"/>
      <c r="Q624" s="677">
        <v>0</v>
      </c>
      <c r="R624" s="661"/>
      <c r="S624" s="677">
        <v>0</v>
      </c>
      <c r="T624" s="744"/>
      <c r="U624" s="700">
        <v>0</v>
      </c>
    </row>
    <row r="625" spans="1:21" ht="14.4" customHeight="1" x14ac:dyDescent="0.3">
      <c r="A625" s="660">
        <v>25</v>
      </c>
      <c r="B625" s="661" t="s">
        <v>1578</v>
      </c>
      <c r="C625" s="661" t="s">
        <v>1771</v>
      </c>
      <c r="D625" s="742" t="s">
        <v>2421</v>
      </c>
      <c r="E625" s="743" t="s">
        <v>1777</v>
      </c>
      <c r="F625" s="661" t="s">
        <v>1763</v>
      </c>
      <c r="G625" s="661" t="s">
        <v>1814</v>
      </c>
      <c r="H625" s="661" t="s">
        <v>548</v>
      </c>
      <c r="I625" s="661" t="s">
        <v>1354</v>
      </c>
      <c r="J625" s="661" t="s">
        <v>1355</v>
      </c>
      <c r="K625" s="661" t="s">
        <v>1356</v>
      </c>
      <c r="L625" s="662">
        <v>132.97999999999999</v>
      </c>
      <c r="M625" s="662">
        <v>132.97999999999999</v>
      </c>
      <c r="N625" s="661">
        <v>1</v>
      </c>
      <c r="O625" s="744">
        <v>1</v>
      </c>
      <c r="P625" s="662"/>
      <c r="Q625" s="677">
        <v>0</v>
      </c>
      <c r="R625" s="661"/>
      <c r="S625" s="677">
        <v>0</v>
      </c>
      <c r="T625" s="744"/>
      <c r="U625" s="700">
        <v>0</v>
      </c>
    </row>
    <row r="626" spans="1:21" ht="14.4" customHeight="1" x14ac:dyDescent="0.3">
      <c r="A626" s="660">
        <v>25</v>
      </c>
      <c r="B626" s="661" t="s">
        <v>1578</v>
      </c>
      <c r="C626" s="661" t="s">
        <v>1771</v>
      </c>
      <c r="D626" s="742" t="s">
        <v>2421</v>
      </c>
      <c r="E626" s="743" t="s">
        <v>1777</v>
      </c>
      <c r="F626" s="661" t="s">
        <v>1763</v>
      </c>
      <c r="G626" s="661" t="s">
        <v>1814</v>
      </c>
      <c r="H626" s="661" t="s">
        <v>548</v>
      </c>
      <c r="I626" s="661" t="s">
        <v>1954</v>
      </c>
      <c r="J626" s="661" t="s">
        <v>1355</v>
      </c>
      <c r="K626" s="661" t="s">
        <v>1182</v>
      </c>
      <c r="L626" s="662">
        <v>0</v>
      </c>
      <c r="M626" s="662">
        <v>0</v>
      </c>
      <c r="N626" s="661">
        <v>1</v>
      </c>
      <c r="O626" s="744">
        <v>1</v>
      </c>
      <c r="P626" s="662"/>
      <c r="Q626" s="677"/>
      <c r="R626" s="661"/>
      <c r="S626" s="677">
        <v>0</v>
      </c>
      <c r="T626" s="744"/>
      <c r="U626" s="700">
        <v>0</v>
      </c>
    </row>
    <row r="627" spans="1:21" ht="14.4" customHeight="1" x14ac:dyDescent="0.3">
      <c r="A627" s="660">
        <v>25</v>
      </c>
      <c r="B627" s="661" t="s">
        <v>1578</v>
      </c>
      <c r="C627" s="661" t="s">
        <v>1771</v>
      </c>
      <c r="D627" s="742" t="s">
        <v>2421</v>
      </c>
      <c r="E627" s="743" t="s">
        <v>1777</v>
      </c>
      <c r="F627" s="661" t="s">
        <v>1763</v>
      </c>
      <c r="G627" s="661" t="s">
        <v>1814</v>
      </c>
      <c r="H627" s="661" t="s">
        <v>548</v>
      </c>
      <c r="I627" s="661" t="s">
        <v>1844</v>
      </c>
      <c r="J627" s="661" t="s">
        <v>1355</v>
      </c>
      <c r="K627" s="661" t="s">
        <v>1356</v>
      </c>
      <c r="L627" s="662">
        <v>147.31</v>
      </c>
      <c r="M627" s="662">
        <v>441.93</v>
      </c>
      <c r="N627" s="661">
        <v>3</v>
      </c>
      <c r="O627" s="744">
        <v>3</v>
      </c>
      <c r="P627" s="662"/>
      <c r="Q627" s="677">
        <v>0</v>
      </c>
      <c r="R627" s="661"/>
      <c r="S627" s="677">
        <v>0</v>
      </c>
      <c r="T627" s="744"/>
      <c r="U627" s="700">
        <v>0</v>
      </c>
    </row>
    <row r="628" spans="1:21" ht="14.4" customHeight="1" x14ac:dyDescent="0.3">
      <c r="A628" s="660">
        <v>25</v>
      </c>
      <c r="B628" s="661" t="s">
        <v>1578</v>
      </c>
      <c r="C628" s="661" t="s">
        <v>1771</v>
      </c>
      <c r="D628" s="742" t="s">
        <v>2421</v>
      </c>
      <c r="E628" s="743" t="s">
        <v>1778</v>
      </c>
      <c r="F628" s="661" t="s">
        <v>1763</v>
      </c>
      <c r="G628" s="661" t="s">
        <v>1810</v>
      </c>
      <c r="H628" s="661" t="s">
        <v>1127</v>
      </c>
      <c r="I628" s="661" t="s">
        <v>1389</v>
      </c>
      <c r="J628" s="661" t="s">
        <v>1284</v>
      </c>
      <c r="K628" s="661" t="s">
        <v>1691</v>
      </c>
      <c r="L628" s="662">
        <v>150.04</v>
      </c>
      <c r="M628" s="662">
        <v>750.19999999999993</v>
      </c>
      <c r="N628" s="661">
        <v>5</v>
      </c>
      <c r="O628" s="744">
        <v>5</v>
      </c>
      <c r="P628" s="662"/>
      <c r="Q628" s="677">
        <v>0</v>
      </c>
      <c r="R628" s="661"/>
      <c r="S628" s="677">
        <v>0</v>
      </c>
      <c r="T628" s="744"/>
      <c r="U628" s="700">
        <v>0</v>
      </c>
    </row>
    <row r="629" spans="1:21" ht="14.4" customHeight="1" x14ac:dyDescent="0.3">
      <c r="A629" s="660">
        <v>25</v>
      </c>
      <c r="B629" s="661" t="s">
        <v>1578</v>
      </c>
      <c r="C629" s="661" t="s">
        <v>1771</v>
      </c>
      <c r="D629" s="742" t="s">
        <v>2421</v>
      </c>
      <c r="E629" s="743" t="s">
        <v>1778</v>
      </c>
      <c r="F629" s="661" t="s">
        <v>1763</v>
      </c>
      <c r="G629" s="661" t="s">
        <v>1810</v>
      </c>
      <c r="H629" s="661" t="s">
        <v>1127</v>
      </c>
      <c r="I629" s="661" t="s">
        <v>1389</v>
      </c>
      <c r="J629" s="661" t="s">
        <v>1284</v>
      </c>
      <c r="K629" s="661" t="s">
        <v>1691</v>
      </c>
      <c r="L629" s="662">
        <v>154.36000000000001</v>
      </c>
      <c r="M629" s="662">
        <v>4167.7200000000021</v>
      </c>
      <c r="N629" s="661">
        <v>27</v>
      </c>
      <c r="O629" s="744">
        <v>23.5</v>
      </c>
      <c r="P629" s="662">
        <v>308.72000000000003</v>
      </c>
      <c r="Q629" s="677">
        <v>7.4074074074074042E-2</v>
      </c>
      <c r="R629" s="661">
        <v>2</v>
      </c>
      <c r="S629" s="677">
        <v>7.407407407407407E-2</v>
      </c>
      <c r="T629" s="744">
        <v>1.5</v>
      </c>
      <c r="U629" s="700">
        <v>6.3829787234042548E-2</v>
      </c>
    </row>
    <row r="630" spans="1:21" ht="14.4" customHeight="1" x14ac:dyDescent="0.3">
      <c r="A630" s="660">
        <v>25</v>
      </c>
      <c r="B630" s="661" t="s">
        <v>1578</v>
      </c>
      <c r="C630" s="661" t="s">
        <v>1771</v>
      </c>
      <c r="D630" s="742" t="s">
        <v>2421</v>
      </c>
      <c r="E630" s="743" t="s">
        <v>1778</v>
      </c>
      <c r="F630" s="661" t="s">
        <v>1763</v>
      </c>
      <c r="G630" s="661" t="s">
        <v>1810</v>
      </c>
      <c r="H630" s="661" t="s">
        <v>1127</v>
      </c>
      <c r="I630" s="661" t="s">
        <v>1283</v>
      </c>
      <c r="J630" s="661" t="s">
        <v>1284</v>
      </c>
      <c r="K630" s="661" t="s">
        <v>1690</v>
      </c>
      <c r="L630" s="662">
        <v>225.06</v>
      </c>
      <c r="M630" s="662">
        <v>225.06</v>
      </c>
      <c r="N630" s="661">
        <v>1</v>
      </c>
      <c r="O630" s="744">
        <v>1</v>
      </c>
      <c r="P630" s="662"/>
      <c r="Q630" s="677">
        <v>0</v>
      </c>
      <c r="R630" s="661"/>
      <c r="S630" s="677">
        <v>0</v>
      </c>
      <c r="T630" s="744"/>
      <c r="U630" s="700">
        <v>0</v>
      </c>
    </row>
    <row r="631" spans="1:21" ht="14.4" customHeight="1" x14ac:dyDescent="0.3">
      <c r="A631" s="660">
        <v>25</v>
      </c>
      <c r="B631" s="661" t="s">
        <v>1578</v>
      </c>
      <c r="C631" s="661" t="s">
        <v>1771</v>
      </c>
      <c r="D631" s="742" t="s">
        <v>2421</v>
      </c>
      <c r="E631" s="743" t="s">
        <v>1778</v>
      </c>
      <c r="F631" s="661" t="s">
        <v>1763</v>
      </c>
      <c r="G631" s="661" t="s">
        <v>1814</v>
      </c>
      <c r="H631" s="661" t="s">
        <v>548</v>
      </c>
      <c r="I631" s="661" t="s">
        <v>1354</v>
      </c>
      <c r="J631" s="661" t="s">
        <v>1355</v>
      </c>
      <c r="K631" s="661" t="s">
        <v>1356</v>
      </c>
      <c r="L631" s="662">
        <v>132.97999999999999</v>
      </c>
      <c r="M631" s="662">
        <v>132.97999999999999</v>
      </c>
      <c r="N631" s="661">
        <v>1</v>
      </c>
      <c r="O631" s="744">
        <v>1</v>
      </c>
      <c r="P631" s="662"/>
      <c r="Q631" s="677">
        <v>0</v>
      </c>
      <c r="R631" s="661"/>
      <c r="S631" s="677">
        <v>0</v>
      </c>
      <c r="T631" s="744"/>
      <c r="U631" s="700">
        <v>0</v>
      </c>
    </row>
    <row r="632" spans="1:21" ht="14.4" customHeight="1" x14ac:dyDescent="0.3">
      <c r="A632" s="660">
        <v>25</v>
      </c>
      <c r="B632" s="661" t="s">
        <v>1578</v>
      </c>
      <c r="C632" s="661" t="s">
        <v>1771</v>
      </c>
      <c r="D632" s="742" t="s">
        <v>2421</v>
      </c>
      <c r="E632" s="743" t="s">
        <v>1778</v>
      </c>
      <c r="F632" s="661" t="s">
        <v>1763</v>
      </c>
      <c r="G632" s="661" t="s">
        <v>1814</v>
      </c>
      <c r="H632" s="661" t="s">
        <v>548</v>
      </c>
      <c r="I632" s="661" t="s">
        <v>1544</v>
      </c>
      <c r="J632" s="661" t="s">
        <v>1545</v>
      </c>
      <c r="K632" s="661" t="s">
        <v>1851</v>
      </c>
      <c r="L632" s="662">
        <v>73.66</v>
      </c>
      <c r="M632" s="662">
        <v>73.66</v>
      </c>
      <c r="N632" s="661">
        <v>1</v>
      </c>
      <c r="O632" s="744">
        <v>1</v>
      </c>
      <c r="P632" s="662"/>
      <c r="Q632" s="677">
        <v>0</v>
      </c>
      <c r="R632" s="661"/>
      <c r="S632" s="677">
        <v>0</v>
      </c>
      <c r="T632" s="744"/>
      <c r="U632" s="700">
        <v>0</v>
      </c>
    </row>
    <row r="633" spans="1:21" ht="14.4" customHeight="1" x14ac:dyDescent="0.3">
      <c r="A633" s="660">
        <v>25</v>
      </c>
      <c r="B633" s="661" t="s">
        <v>1578</v>
      </c>
      <c r="C633" s="661" t="s">
        <v>1771</v>
      </c>
      <c r="D633" s="742" t="s">
        <v>2421</v>
      </c>
      <c r="E633" s="743" t="s">
        <v>1778</v>
      </c>
      <c r="F633" s="661" t="s">
        <v>1763</v>
      </c>
      <c r="G633" s="661" t="s">
        <v>1814</v>
      </c>
      <c r="H633" s="661" t="s">
        <v>548</v>
      </c>
      <c r="I633" s="661" t="s">
        <v>1954</v>
      </c>
      <c r="J633" s="661" t="s">
        <v>1355</v>
      </c>
      <c r="K633" s="661" t="s">
        <v>1182</v>
      </c>
      <c r="L633" s="662">
        <v>0</v>
      </c>
      <c r="M633" s="662">
        <v>0</v>
      </c>
      <c r="N633" s="661">
        <v>1</v>
      </c>
      <c r="O633" s="744">
        <v>1</v>
      </c>
      <c r="P633" s="662"/>
      <c r="Q633" s="677"/>
      <c r="R633" s="661"/>
      <c r="S633" s="677">
        <v>0</v>
      </c>
      <c r="T633" s="744"/>
      <c r="U633" s="700">
        <v>0</v>
      </c>
    </row>
    <row r="634" spans="1:21" ht="14.4" customHeight="1" x14ac:dyDescent="0.3">
      <c r="A634" s="660">
        <v>25</v>
      </c>
      <c r="B634" s="661" t="s">
        <v>1578</v>
      </c>
      <c r="C634" s="661" t="s">
        <v>1771</v>
      </c>
      <c r="D634" s="742" t="s">
        <v>2421</v>
      </c>
      <c r="E634" s="743" t="s">
        <v>1778</v>
      </c>
      <c r="F634" s="661" t="s">
        <v>1763</v>
      </c>
      <c r="G634" s="661" t="s">
        <v>1821</v>
      </c>
      <c r="H634" s="661" t="s">
        <v>548</v>
      </c>
      <c r="I634" s="661" t="s">
        <v>1828</v>
      </c>
      <c r="J634" s="661" t="s">
        <v>1044</v>
      </c>
      <c r="K634" s="661" t="s">
        <v>1829</v>
      </c>
      <c r="L634" s="662">
        <v>24.22</v>
      </c>
      <c r="M634" s="662">
        <v>72.66</v>
      </c>
      <c r="N634" s="661">
        <v>3</v>
      </c>
      <c r="O634" s="744">
        <v>1.5</v>
      </c>
      <c r="P634" s="662">
        <v>24.22</v>
      </c>
      <c r="Q634" s="677">
        <v>0.33333333333333331</v>
      </c>
      <c r="R634" s="661">
        <v>1</v>
      </c>
      <c r="S634" s="677">
        <v>0.33333333333333331</v>
      </c>
      <c r="T634" s="744">
        <v>0.5</v>
      </c>
      <c r="U634" s="700">
        <v>0.33333333333333331</v>
      </c>
    </row>
    <row r="635" spans="1:21" ht="14.4" customHeight="1" x14ac:dyDescent="0.3">
      <c r="A635" s="660">
        <v>25</v>
      </c>
      <c r="B635" s="661" t="s">
        <v>1578</v>
      </c>
      <c r="C635" s="661" t="s">
        <v>1771</v>
      </c>
      <c r="D635" s="742" t="s">
        <v>2421</v>
      </c>
      <c r="E635" s="743" t="s">
        <v>1778</v>
      </c>
      <c r="F635" s="661" t="s">
        <v>1763</v>
      </c>
      <c r="G635" s="661" t="s">
        <v>2368</v>
      </c>
      <c r="H635" s="661" t="s">
        <v>548</v>
      </c>
      <c r="I635" s="661" t="s">
        <v>1068</v>
      </c>
      <c r="J635" s="661" t="s">
        <v>2369</v>
      </c>
      <c r="K635" s="661" t="s">
        <v>2370</v>
      </c>
      <c r="L635" s="662">
        <v>0</v>
      </c>
      <c r="M635" s="662">
        <v>0</v>
      </c>
      <c r="N635" s="661">
        <v>1</v>
      </c>
      <c r="O635" s="744">
        <v>1</v>
      </c>
      <c r="P635" s="662"/>
      <c r="Q635" s="677"/>
      <c r="R635" s="661"/>
      <c r="S635" s="677">
        <v>0</v>
      </c>
      <c r="T635" s="744"/>
      <c r="U635" s="700">
        <v>0</v>
      </c>
    </row>
    <row r="636" spans="1:21" ht="14.4" customHeight="1" x14ac:dyDescent="0.3">
      <c r="A636" s="660">
        <v>25</v>
      </c>
      <c r="B636" s="661" t="s">
        <v>1578</v>
      </c>
      <c r="C636" s="661" t="s">
        <v>1771</v>
      </c>
      <c r="D636" s="742" t="s">
        <v>2421</v>
      </c>
      <c r="E636" s="743" t="s">
        <v>1779</v>
      </c>
      <c r="F636" s="661" t="s">
        <v>1763</v>
      </c>
      <c r="G636" s="661" t="s">
        <v>1810</v>
      </c>
      <c r="H636" s="661" t="s">
        <v>1127</v>
      </c>
      <c r="I636" s="661" t="s">
        <v>1389</v>
      </c>
      <c r="J636" s="661" t="s">
        <v>1284</v>
      </c>
      <c r="K636" s="661" t="s">
        <v>1691</v>
      </c>
      <c r="L636" s="662">
        <v>150.04</v>
      </c>
      <c r="M636" s="662">
        <v>750.19999999999993</v>
      </c>
      <c r="N636" s="661">
        <v>5</v>
      </c>
      <c r="O636" s="744"/>
      <c r="P636" s="662"/>
      <c r="Q636" s="677">
        <v>0</v>
      </c>
      <c r="R636" s="661"/>
      <c r="S636" s="677">
        <v>0</v>
      </c>
      <c r="T636" s="744"/>
      <c r="U636" s="700"/>
    </row>
    <row r="637" spans="1:21" ht="14.4" customHeight="1" x14ac:dyDescent="0.3">
      <c r="A637" s="660">
        <v>25</v>
      </c>
      <c r="B637" s="661" t="s">
        <v>1578</v>
      </c>
      <c r="C637" s="661" t="s">
        <v>1771</v>
      </c>
      <c r="D637" s="742" t="s">
        <v>2421</v>
      </c>
      <c r="E637" s="743" t="s">
        <v>1779</v>
      </c>
      <c r="F637" s="661" t="s">
        <v>1763</v>
      </c>
      <c r="G637" s="661" t="s">
        <v>1810</v>
      </c>
      <c r="H637" s="661" t="s">
        <v>1127</v>
      </c>
      <c r="I637" s="661" t="s">
        <v>1389</v>
      </c>
      <c r="J637" s="661" t="s">
        <v>1284</v>
      </c>
      <c r="K637" s="661" t="s">
        <v>1691</v>
      </c>
      <c r="L637" s="662">
        <v>154.36000000000001</v>
      </c>
      <c r="M637" s="662">
        <v>6328.7599999999975</v>
      </c>
      <c r="N637" s="661">
        <v>41</v>
      </c>
      <c r="O637" s="744"/>
      <c r="P637" s="662">
        <v>308.72000000000003</v>
      </c>
      <c r="Q637" s="677">
        <v>4.8780487804878071E-2</v>
      </c>
      <c r="R637" s="661">
        <v>2</v>
      </c>
      <c r="S637" s="677">
        <v>4.878048780487805E-2</v>
      </c>
      <c r="T637" s="744"/>
      <c r="U637" s="700"/>
    </row>
    <row r="638" spans="1:21" ht="14.4" customHeight="1" x14ac:dyDescent="0.3">
      <c r="A638" s="660">
        <v>25</v>
      </c>
      <c r="B638" s="661" t="s">
        <v>1578</v>
      </c>
      <c r="C638" s="661" t="s">
        <v>1771</v>
      </c>
      <c r="D638" s="742" t="s">
        <v>2421</v>
      </c>
      <c r="E638" s="743" t="s">
        <v>1779</v>
      </c>
      <c r="F638" s="661" t="s">
        <v>1763</v>
      </c>
      <c r="G638" s="661" t="s">
        <v>2068</v>
      </c>
      <c r="H638" s="661" t="s">
        <v>548</v>
      </c>
      <c r="I638" s="661" t="s">
        <v>2394</v>
      </c>
      <c r="J638" s="661" t="s">
        <v>2395</v>
      </c>
      <c r="K638" s="661" t="s">
        <v>2183</v>
      </c>
      <c r="L638" s="662">
        <v>49.38</v>
      </c>
      <c r="M638" s="662">
        <v>49.38</v>
      </c>
      <c r="N638" s="661">
        <v>1</v>
      </c>
      <c r="O638" s="744"/>
      <c r="P638" s="662"/>
      <c r="Q638" s="677">
        <v>0</v>
      </c>
      <c r="R638" s="661"/>
      <c r="S638" s="677">
        <v>0</v>
      </c>
      <c r="T638" s="744"/>
      <c r="U638" s="700"/>
    </row>
    <row r="639" spans="1:21" ht="14.4" customHeight="1" x14ac:dyDescent="0.3">
      <c r="A639" s="660">
        <v>25</v>
      </c>
      <c r="B639" s="661" t="s">
        <v>1578</v>
      </c>
      <c r="C639" s="661" t="s">
        <v>1771</v>
      </c>
      <c r="D639" s="742" t="s">
        <v>2421</v>
      </c>
      <c r="E639" s="743" t="s">
        <v>1779</v>
      </c>
      <c r="F639" s="661" t="s">
        <v>1763</v>
      </c>
      <c r="G639" s="661" t="s">
        <v>1814</v>
      </c>
      <c r="H639" s="661" t="s">
        <v>548</v>
      </c>
      <c r="I639" s="661" t="s">
        <v>1354</v>
      </c>
      <c r="J639" s="661" t="s">
        <v>1355</v>
      </c>
      <c r="K639" s="661" t="s">
        <v>1356</v>
      </c>
      <c r="L639" s="662">
        <v>147.31</v>
      </c>
      <c r="M639" s="662">
        <v>441.93</v>
      </c>
      <c r="N639" s="661">
        <v>3</v>
      </c>
      <c r="O639" s="744"/>
      <c r="P639" s="662"/>
      <c r="Q639" s="677">
        <v>0</v>
      </c>
      <c r="R639" s="661"/>
      <c r="S639" s="677">
        <v>0</v>
      </c>
      <c r="T639" s="744"/>
      <c r="U639" s="700"/>
    </row>
    <row r="640" spans="1:21" ht="14.4" customHeight="1" x14ac:dyDescent="0.3">
      <c r="A640" s="660">
        <v>25</v>
      </c>
      <c r="B640" s="661" t="s">
        <v>1578</v>
      </c>
      <c r="C640" s="661" t="s">
        <v>1771</v>
      </c>
      <c r="D640" s="742" t="s">
        <v>2421</v>
      </c>
      <c r="E640" s="743" t="s">
        <v>1780</v>
      </c>
      <c r="F640" s="661" t="s">
        <v>1763</v>
      </c>
      <c r="G640" s="661" t="s">
        <v>2051</v>
      </c>
      <c r="H640" s="661" t="s">
        <v>548</v>
      </c>
      <c r="I640" s="661" t="s">
        <v>2396</v>
      </c>
      <c r="J640" s="661" t="s">
        <v>2397</v>
      </c>
      <c r="K640" s="661" t="s">
        <v>2398</v>
      </c>
      <c r="L640" s="662">
        <v>51.87</v>
      </c>
      <c r="M640" s="662">
        <v>51.87</v>
      </c>
      <c r="N640" s="661">
        <v>1</v>
      </c>
      <c r="O640" s="744">
        <v>1</v>
      </c>
      <c r="P640" s="662"/>
      <c r="Q640" s="677">
        <v>0</v>
      </c>
      <c r="R640" s="661"/>
      <c r="S640" s="677">
        <v>0</v>
      </c>
      <c r="T640" s="744"/>
      <c r="U640" s="700">
        <v>0</v>
      </c>
    </row>
    <row r="641" spans="1:21" ht="14.4" customHeight="1" x14ac:dyDescent="0.3">
      <c r="A641" s="660">
        <v>25</v>
      </c>
      <c r="B641" s="661" t="s">
        <v>1578</v>
      </c>
      <c r="C641" s="661" t="s">
        <v>1771</v>
      </c>
      <c r="D641" s="742" t="s">
        <v>2421</v>
      </c>
      <c r="E641" s="743" t="s">
        <v>1780</v>
      </c>
      <c r="F641" s="661" t="s">
        <v>1763</v>
      </c>
      <c r="G641" s="661" t="s">
        <v>1810</v>
      </c>
      <c r="H641" s="661" t="s">
        <v>548</v>
      </c>
      <c r="I641" s="661" t="s">
        <v>1822</v>
      </c>
      <c r="J641" s="661" t="s">
        <v>1823</v>
      </c>
      <c r="K641" s="661" t="s">
        <v>1824</v>
      </c>
      <c r="L641" s="662">
        <v>154.36000000000001</v>
      </c>
      <c r="M641" s="662">
        <v>154.36000000000001</v>
      </c>
      <c r="N641" s="661">
        <v>1</v>
      </c>
      <c r="O641" s="744">
        <v>1</v>
      </c>
      <c r="P641" s="662"/>
      <c r="Q641" s="677">
        <v>0</v>
      </c>
      <c r="R641" s="661"/>
      <c r="S641" s="677">
        <v>0</v>
      </c>
      <c r="T641" s="744"/>
      <c r="U641" s="700">
        <v>0</v>
      </c>
    </row>
    <row r="642" spans="1:21" ht="14.4" customHeight="1" x14ac:dyDescent="0.3">
      <c r="A642" s="660">
        <v>25</v>
      </c>
      <c r="B642" s="661" t="s">
        <v>1578</v>
      </c>
      <c r="C642" s="661" t="s">
        <v>1771</v>
      </c>
      <c r="D642" s="742" t="s">
        <v>2421</v>
      </c>
      <c r="E642" s="743" t="s">
        <v>1780</v>
      </c>
      <c r="F642" s="661" t="s">
        <v>1763</v>
      </c>
      <c r="G642" s="661" t="s">
        <v>1810</v>
      </c>
      <c r="H642" s="661" t="s">
        <v>1127</v>
      </c>
      <c r="I642" s="661" t="s">
        <v>1389</v>
      </c>
      <c r="J642" s="661" t="s">
        <v>1284</v>
      </c>
      <c r="K642" s="661" t="s">
        <v>1691</v>
      </c>
      <c r="L642" s="662">
        <v>150.04</v>
      </c>
      <c r="M642" s="662">
        <v>1200.32</v>
      </c>
      <c r="N642" s="661">
        <v>8</v>
      </c>
      <c r="O642" s="744">
        <v>8</v>
      </c>
      <c r="P642" s="662"/>
      <c r="Q642" s="677">
        <v>0</v>
      </c>
      <c r="R642" s="661"/>
      <c r="S642" s="677">
        <v>0</v>
      </c>
      <c r="T642" s="744"/>
      <c r="U642" s="700">
        <v>0</v>
      </c>
    </row>
    <row r="643" spans="1:21" ht="14.4" customHeight="1" x14ac:dyDescent="0.3">
      <c r="A643" s="660">
        <v>25</v>
      </c>
      <c r="B643" s="661" t="s">
        <v>1578</v>
      </c>
      <c r="C643" s="661" t="s">
        <v>1771</v>
      </c>
      <c r="D643" s="742" t="s">
        <v>2421</v>
      </c>
      <c r="E643" s="743" t="s">
        <v>1780</v>
      </c>
      <c r="F643" s="661" t="s">
        <v>1763</v>
      </c>
      <c r="G643" s="661" t="s">
        <v>1810</v>
      </c>
      <c r="H643" s="661" t="s">
        <v>1127</v>
      </c>
      <c r="I643" s="661" t="s">
        <v>1389</v>
      </c>
      <c r="J643" s="661" t="s">
        <v>1284</v>
      </c>
      <c r="K643" s="661" t="s">
        <v>1691</v>
      </c>
      <c r="L643" s="662">
        <v>154.36000000000001</v>
      </c>
      <c r="M643" s="662">
        <v>6328.7599999999993</v>
      </c>
      <c r="N643" s="661">
        <v>41</v>
      </c>
      <c r="O643" s="744">
        <v>36</v>
      </c>
      <c r="P643" s="662">
        <v>771.80000000000007</v>
      </c>
      <c r="Q643" s="677">
        <v>0.12195121951219515</v>
      </c>
      <c r="R643" s="661">
        <v>5</v>
      </c>
      <c r="S643" s="677">
        <v>0.12195121951219512</v>
      </c>
      <c r="T643" s="744">
        <v>5</v>
      </c>
      <c r="U643" s="700">
        <v>0.1388888888888889</v>
      </c>
    </row>
    <row r="644" spans="1:21" ht="14.4" customHeight="1" x14ac:dyDescent="0.3">
      <c r="A644" s="660">
        <v>25</v>
      </c>
      <c r="B644" s="661" t="s">
        <v>1578</v>
      </c>
      <c r="C644" s="661" t="s">
        <v>1771</v>
      </c>
      <c r="D644" s="742" t="s">
        <v>2421</v>
      </c>
      <c r="E644" s="743" t="s">
        <v>1780</v>
      </c>
      <c r="F644" s="661" t="s">
        <v>1763</v>
      </c>
      <c r="G644" s="661" t="s">
        <v>1810</v>
      </c>
      <c r="H644" s="661" t="s">
        <v>1127</v>
      </c>
      <c r="I644" s="661" t="s">
        <v>2055</v>
      </c>
      <c r="J644" s="661" t="s">
        <v>2056</v>
      </c>
      <c r="K644" s="661" t="s">
        <v>1690</v>
      </c>
      <c r="L644" s="662">
        <v>111.22</v>
      </c>
      <c r="M644" s="662">
        <v>111.22</v>
      </c>
      <c r="N644" s="661">
        <v>1</v>
      </c>
      <c r="O644" s="744">
        <v>1</v>
      </c>
      <c r="P644" s="662"/>
      <c r="Q644" s="677">
        <v>0</v>
      </c>
      <c r="R644" s="661"/>
      <c r="S644" s="677">
        <v>0</v>
      </c>
      <c r="T644" s="744"/>
      <c r="U644" s="700">
        <v>0</v>
      </c>
    </row>
    <row r="645" spans="1:21" ht="14.4" customHeight="1" x14ac:dyDescent="0.3">
      <c r="A645" s="660">
        <v>25</v>
      </c>
      <c r="B645" s="661" t="s">
        <v>1578</v>
      </c>
      <c r="C645" s="661" t="s">
        <v>1771</v>
      </c>
      <c r="D645" s="742" t="s">
        <v>2421</v>
      </c>
      <c r="E645" s="743" t="s">
        <v>1780</v>
      </c>
      <c r="F645" s="661" t="s">
        <v>1763</v>
      </c>
      <c r="G645" s="661" t="s">
        <v>1810</v>
      </c>
      <c r="H645" s="661" t="s">
        <v>1127</v>
      </c>
      <c r="I645" s="661" t="s">
        <v>2111</v>
      </c>
      <c r="J645" s="661" t="s">
        <v>2112</v>
      </c>
      <c r="K645" s="661" t="s">
        <v>2113</v>
      </c>
      <c r="L645" s="662">
        <v>95.36</v>
      </c>
      <c r="M645" s="662">
        <v>190.72</v>
      </c>
      <c r="N645" s="661">
        <v>2</v>
      </c>
      <c r="O645" s="744">
        <v>2</v>
      </c>
      <c r="P645" s="662"/>
      <c r="Q645" s="677">
        <v>0</v>
      </c>
      <c r="R645" s="661"/>
      <c r="S645" s="677">
        <v>0</v>
      </c>
      <c r="T645" s="744"/>
      <c r="U645" s="700">
        <v>0</v>
      </c>
    </row>
    <row r="646" spans="1:21" ht="14.4" customHeight="1" x14ac:dyDescent="0.3">
      <c r="A646" s="660">
        <v>25</v>
      </c>
      <c r="B646" s="661" t="s">
        <v>1578</v>
      </c>
      <c r="C646" s="661" t="s">
        <v>1771</v>
      </c>
      <c r="D646" s="742" t="s">
        <v>2421</v>
      </c>
      <c r="E646" s="743" t="s">
        <v>1780</v>
      </c>
      <c r="F646" s="661" t="s">
        <v>1763</v>
      </c>
      <c r="G646" s="661" t="s">
        <v>1810</v>
      </c>
      <c r="H646" s="661" t="s">
        <v>1127</v>
      </c>
      <c r="I646" s="661" t="s">
        <v>2111</v>
      </c>
      <c r="J646" s="661" t="s">
        <v>2112</v>
      </c>
      <c r="K646" s="661" t="s">
        <v>2113</v>
      </c>
      <c r="L646" s="662">
        <v>75.73</v>
      </c>
      <c r="M646" s="662">
        <v>75.73</v>
      </c>
      <c r="N646" s="661">
        <v>1</v>
      </c>
      <c r="O646" s="744">
        <v>1</v>
      </c>
      <c r="P646" s="662"/>
      <c r="Q646" s="677">
        <v>0</v>
      </c>
      <c r="R646" s="661"/>
      <c r="S646" s="677">
        <v>0</v>
      </c>
      <c r="T646" s="744"/>
      <c r="U646" s="700">
        <v>0</v>
      </c>
    </row>
    <row r="647" spans="1:21" ht="14.4" customHeight="1" x14ac:dyDescent="0.3">
      <c r="A647" s="660">
        <v>25</v>
      </c>
      <c r="B647" s="661" t="s">
        <v>1578</v>
      </c>
      <c r="C647" s="661" t="s">
        <v>1771</v>
      </c>
      <c r="D647" s="742" t="s">
        <v>2421</v>
      </c>
      <c r="E647" s="743" t="s">
        <v>1780</v>
      </c>
      <c r="F647" s="661" t="s">
        <v>1763</v>
      </c>
      <c r="G647" s="661" t="s">
        <v>1812</v>
      </c>
      <c r="H647" s="661" t="s">
        <v>548</v>
      </c>
      <c r="I647" s="661" t="s">
        <v>1884</v>
      </c>
      <c r="J647" s="661" t="s">
        <v>1344</v>
      </c>
      <c r="K647" s="661" t="s">
        <v>1885</v>
      </c>
      <c r="L647" s="662">
        <v>0</v>
      </c>
      <c r="M647" s="662">
        <v>0</v>
      </c>
      <c r="N647" s="661">
        <v>1</v>
      </c>
      <c r="O647" s="744">
        <v>0.5</v>
      </c>
      <c r="P647" s="662"/>
      <c r="Q647" s="677"/>
      <c r="R647" s="661"/>
      <c r="S647" s="677">
        <v>0</v>
      </c>
      <c r="T647" s="744"/>
      <c r="U647" s="700">
        <v>0</v>
      </c>
    </row>
    <row r="648" spans="1:21" ht="14.4" customHeight="1" x14ac:dyDescent="0.3">
      <c r="A648" s="660">
        <v>25</v>
      </c>
      <c r="B648" s="661" t="s">
        <v>1578</v>
      </c>
      <c r="C648" s="661" t="s">
        <v>1771</v>
      </c>
      <c r="D648" s="742" t="s">
        <v>2421</v>
      </c>
      <c r="E648" s="743" t="s">
        <v>1780</v>
      </c>
      <c r="F648" s="661" t="s">
        <v>1763</v>
      </c>
      <c r="G648" s="661" t="s">
        <v>2399</v>
      </c>
      <c r="H648" s="661" t="s">
        <v>1127</v>
      </c>
      <c r="I648" s="661" t="s">
        <v>1162</v>
      </c>
      <c r="J648" s="661" t="s">
        <v>1163</v>
      </c>
      <c r="K648" s="661" t="s">
        <v>1749</v>
      </c>
      <c r="L648" s="662">
        <v>0</v>
      </c>
      <c r="M648" s="662">
        <v>0</v>
      </c>
      <c r="N648" s="661">
        <v>1</v>
      </c>
      <c r="O648" s="744">
        <v>0.5</v>
      </c>
      <c r="P648" s="662"/>
      <c r="Q648" s="677"/>
      <c r="R648" s="661"/>
      <c r="S648" s="677">
        <v>0</v>
      </c>
      <c r="T648" s="744"/>
      <c r="U648" s="700">
        <v>0</v>
      </c>
    </row>
    <row r="649" spans="1:21" ht="14.4" customHeight="1" x14ac:dyDescent="0.3">
      <c r="A649" s="660">
        <v>25</v>
      </c>
      <c r="B649" s="661" t="s">
        <v>1578</v>
      </c>
      <c r="C649" s="661" t="s">
        <v>1771</v>
      </c>
      <c r="D649" s="742" t="s">
        <v>2421</v>
      </c>
      <c r="E649" s="743" t="s">
        <v>1780</v>
      </c>
      <c r="F649" s="661" t="s">
        <v>1763</v>
      </c>
      <c r="G649" s="661" t="s">
        <v>2024</v>
      </c>
      <c r="H649" s="661" t="s">
        <v>548</v>
      </c>
      <c r="I649" s="661" t="s">
        <v>2400</v>
      </c>
      <c r="J649" s="661" t="s">
        <v>2026</v>
      </c>
      <c r="K649" s="661" t="s">
        <v>2401</v>
      </c>
      <c r="L649" s="662">
        <v>0</v>
      </c>
      <c r="M649" s="662">
        <v>0</v>
      </c>
      <c r="N649" s="661">
        <v>1</v>
      </c>
      <c r="O649" s="744">
        <v>1</v>
      </c>
      <c r="P649" s="662"/>
      <c r="Q649" s="677"/>
      <c r="R649" s="661"/>
      <c r="S649" s="677">
        <v>0</v>
      </c>
      <c r="T649" s="744"/>
      <c r="U649" s="700">
        <v>0</v>
      </c>
    </row>
    <row r="650" spans="1:21" ht="14.4" customHeight="1" x14ac:dyDescent="0.3">
      <c r="A650" s="660">
        <v>25</v>
      </c>
      <c r="B650" s="661" t="s">
        <v>1578</v>
      </c>
      <c r="C650" s="661" t="s">
        <v>1771</v>
      </c>
      <c r="D650" s="742" t="s">
        <v>2421</v>
      </c>
      <c r="E650" s="743" t="s">
        <v>1780</v>
      </c>
      <c r="F650" s="661" t="s">
        <v>1763</v>
      </c>
      <c r="G650" s="661" t="s">
        <v>1814</v>
      </c>
      <c r="H650" s="661" t="s">
        <v>548</v>
      </c>
      <c r="I650" s="661" t="s">
        <v>1354</v>
      </c>
      <c r="J650" s="661" t="s">
        <v>1355</v>
      </c>
      <c r="K650" s="661" t="s">
        <v>1356</v>
      </c>
      <c r="L650" s="662">
        <v>147.31</v>
      </c>
      <c r="M650" s="662">
        <v>1325.79</v>
      </c>
      <c r="N650" s="661">
        <v>9</v>
      </c>
      <c r="O650" s="744">
        <v>8</v>
      </c>
      <c r="P650" s="662">
        <v>294.62</v>
      </c>
      <c r="Q650" s="677">
        <v>0.22222222222222224</v>
      </c>
      <c r="R650" s="661">
        <v>2</v>
      </c>
      <c r="S650" s="677">
        <v>0.22222222222222221</v>
      </c>
      <c r="T650" s="744">
        <v>1.5</v>
      </c>
      <c r="U650" s="700">
        <v>0.1875</v>
      </c>
    </row>
    <row r="651" spans="1:21" ht="14.4" customHeight="1" x14ac:dyDescent="0.3">
      <c r="A651" s="660">
        <v>25</v>
      </c>
      <c r="B651" s="661" t="s">
        <v>1578</v>
      </c>
      <c r="C651" s="661" t="s">
        <v>1771</v>
      </c>
      <c r="D651" s="742" t="s">
        <v>2421</v>
      </c>
      <c r="E651" s="743" t="s">
        <v>1780</v>
      </c>
      <c r="F651" s="661" t="s">
        <v>1763</v>
      </c>
      <c r="G651" s="661" t="s">
        <v>1821</v>
      </c>
      <c r="H651" s="661" t="s">
        <v>1127</v>
      </c>
      <c r="I651" s="661" t="s">
        <v>1845</v>
      </c>
      <c r="J651" s="661" t="s">
        <v>1044</v>
      </c>
      <c r="K651" s="661" t="s">
        <v>1846</v>
      </c>
      <c r="L651" s="662">
        <v>24.22</v>
      </c>
      <c r="M651" s="662">
        <v>145.32</v>
      </c>
      <c r="N651" s="661">
        <v>6</v>
      </c>
      <c r="O651" s="744">
        <v>3.5</v>
      </c>
      <c r="P651" s="662">
        <v>24.22</v>
      </c>
      <c r="Q651" s="677">
        <v>0.16666666666666666</v>
      </c>
      <c r="R651" s="661">
        <v>1</v>
      </c>
      <c r="S651" s="677">
        <v>0.16666666666666666</v>
      </c>
      <c r="T651" s="744">
        <v>0.5</v>
      </c>
      <c r="U651" s="700">
        <v>0.14285714285714285</v>
      </c>
    </row>
    <row r="652" spans="1:21" ht="14.4" customHeight="1" x14ac:dyDescent="0.3">
      <c r="A652" s="660">
        <v>25</v>
      </c>
      <c r="B652" s="661" t="s">
        <v>1578</v>
      </c>
      <c r="C652" s="661" t="s">
        <v>1771</v>
      </c>
      <c r="D652" s="742" t="s">
        <v>2421</v>
      </c>
      <c r="E652" s="743" t="s">
        <v>1780</v>
      </c>
      <c r="F652" s="661" t="s">
        <v>1763</v>
      </c>
      <c r="G652" s="661" t="s">
        <v>1821</v>
      </c>
      <c r="H652" s="661" t="s">
        <v>1127</v>
      </c>
      <c r="I652" s="661" t="s">
        <v>1845</v>
      </c>
      <c r="J652" s="661" t="s">
        <v>1044</v>
      </c>
      <c r="K652" s="661" t="s">
        <v>1846</v>
      </c>
      <c r="L652" s="662">
        <v>18.260000000000002</v>
      </c>
      <c r="M652" s="662">
        <v>54.78</v>
      </c>
      <c r="N652" s="661">
        <v>3</v>
      </c>
      <c r="O652" s="744">
        <v>1.5</v>
      </c>
      <c r="P652" s="662"/>
      <c r="Q652" s="677">
        <v>0</v>
      </c>
      <c r="R652" s="661"/>
      <c r="S652" s="677">
        <v>0</v>
      </c>
      <c r="T652" s="744"/>
      <c r="U652" s="700">
        <v>0</v>
      </c>
    </row>
    <row r="653" spans="1:21" ht="14.4" customHeight="1" x14ac:dyDescent="0.3">
      <c r="A653" s="660">
        <v>25</v>
      </c>
      <c r="B653" s="661" t="s">
        <v>1578</v>
      </c>
      <c r="C653" s="661" t="s">
        <v>1771</v>
      </c>
      <c r="D653" s="742" t="s">
        <v>2421</v>
      </c>
      <c r="E653" s="743" t="s">
        <v>1780</v>
      </c>
      <c r="F653" s="661" t="s">
        <v>1763</v>
      </c>
      <c r="G653" s="661" t="s">
        <v>1821</v>
      </c>
      <c r="H653" s="661" t="s">
        <v>548</v>
      </c>
      <c r="I653" s="661" t="s">
        <v>1828</v>
      </c>
      <c r="J653" s="661" t="s">
        <v>1044</v>
      </c>
      <c r="K653" s="661" t="s">
        <v>1829</v>
      </c>
      <c r="L653" s="662">
        <v>24.22</v>
      </c>
      <c r="M653" s="662">
        <v>48.44</v>
      </c>
      <c r="N653" s="661">
        <v>2</v>
      </c>
      <c r="O653" s="744">
        <v>1</v>
      </c>
      <c r="P653" s="662"/>
      <c r="Q653" s="677">
        <v>0</v>
      </c>
      <c r="R653" s="661"/>
      <c r="S653" s="677">
        <v>0</v>
      </c>
      <c r="T653" s="744"/>
      <c r="U653" s="700">
        <v>0</v>
      </c>
    </row>
    <row r="654" spans="1:21" ht="14.4" customHeight="1" x14ac:dyDescent="0.3">
      <c r="A654" s="660">
        <v>25</v>
      </c>
      <c r="B654" s="661" t="s">
        <v>1578</v>
      </c>
      <c r="C654" s="661" t="s">
        <v>1771</v>
      </c>
      <c r="D654" s="742" t="s">
        <v>2421</v>
      </c>
      <c r="E654" s="743" t="s">
        <v>1780</v>
      </c>
      <c r="F654" s="661" t="s">
        <v>1763</v>
      </c>
      <c r="G654" s="661" t="s">
        <v>1821</v>
      </c>
      <c r="H654" s="661" t="s">
        <v>548</v>
      </c>
      <c r="I654" s="661" t="s">
        <v>2402</v>
      </c>
      <c r="J654" s="661" t="s">
        <v>2403</v>
      </c>
      <c r="K654" s="661" t="s">
        <v>1979</v>
      </c>
      <c r="L654" s="662">
        <v>9.69</v>
      </c>
      <c r="M654" s="662">
        <v>9.69</v>
      </c>
      <c r="N654" s="661">
        <v>1</v>
      </c>
      <c r="O654" s="744">
        <v>1</v>
      </c>
      <c r="P654" s="662"/>
      <c r="Q654" s="677">
        <v>0</v>
      </c>
      <c r="R654" s="661"/>
      <c r="S654" s="677">
        <v>0</v>
      </c>
      <c r="T654" s="744"/>
      <c r="U654" s="700">
        <v>0</v>
      </c>
    </row>
    <row r="655" spans="1:21" ht="14.4" customHeight="1" x14ac:dyDescent="0.3">
      <c r="A655" s="660">
        <v>25</v>
      </c>
      <c r="B655" s="661" t="s">
        <v>1578</v>
      </c>
      <c r="C655" s="661" t="s">
        <v>1771</v>
      </c>
      <c r="D655" s="742" t="s">
        <v>2421</v>
      </c>
      <c r="E655" s="743" t="s">
        <v>1780</v>
      </c>
      <c r="F655" s="661" t="s">
        <v>1763</v>
      </c>
      <c r="G655" s="661" t="s">
        <v>1998</v>
      </c>
      <c r="H655" s="661" t="s">
        <v>1127</v>
      </c>
      <c r="I655" s="661" t="s">
        <v>1999</v>
      </c>
      <c r="J655" s="661" t="s">
        <v>2000</v>
      </c>
      <c r="K655" s="661" t="s">
        <v>2001</v>
      </c>
      <c r="L655" s="662">
        <v>246.39</v>
      </c>
      <c r="M655" s="662">
        <v>492.78</v>
      </c>
      <c r="N655" s="661">
        <v>2</v>
      </c>
      <c r="O655" s="744">
        <v>1</v>
      </c>
      <c r="P655" s="662"/>
      <c r="Q655" s="677">
        <v>0</v>
      </c>
      <c r="R655" s="661"/>
      <c r="S655" s="677">
        <v>0</v>
      </c>
      <c r="T655" s="744"/>
      <c r="U655" s="700">
        <v>0</v>
      </c>
    </row>
    <row r="656" spans="1:21" ht="14.4" customHeight="1" x14ac:dyDescent="0.3">
      <c r="A656" s="660">
        <v>25</v>
      </c>
      <c r="B656" s="661" t="s">
        <v>1578</v>
      </c>
      <c r="C656" s="661" t="s">
        <v>1771</v>
      </c>
      <c r="D656" s="742" t="s">
        <v>2421</v>
      </c>
      <c r="E656" s="743" t="s">
        <v>1781</v>
      </c>
      <c r="F656" s="661" t="s">
        <v>1763</v>
      </c>
      <c r="G656" s="661" t="s">
        <v>1810</v>
      </c>
      <c r="H656" s="661" t="s">
        <v>1127</v>
      </c>
      <c r="I656" s="661" t="s">
        <v>1389</v>
      </c>
      <c r="J656" s="661" t="s">
        <v>1284</v>
      </c>
      <c r="K656" s="661" t="s">
        <v>1691</v>
      </c>
      <c r="L656" s="662">
        <v>154.36000000000001</v>
      </c>
      <c r="M656" s="662">
        <v>1697.9600000000003</v>
      </c>
      <c r="N656" s="661">
        <v>11</v>
      </c>
      <c r="O656" s="744">
        <v>11</v>
      </c>
      <c r="P656" s="662">
        <v>308.72000000000003</v>
      </c>
      <c r="Q656" s="677">
        <v>0.1818181818181818</v>
      </c>
      <c r="R656" s="661">
        <v>2</v>
      </c>
      <c r="S656" s="677">
        <v>0.18181818181818182</v>
      </c>
      <c r="T656" s="744">
        <v>2</v>
      </c>
      <c r="U656" s="700">
        <v>0.18181818181818182</v>
      </c>
    </row>
    <row r="657" spans="1:21" ht="14.4" customHeight="1" x14ac:dyDescent="0.3">
      <c r="A657" s="660">
        <v>25</v>
      </c>
      <c r="B657" s="661" t="s">
        <v>1578</v>
      </c>
      <c r="C657" s="661" t="s">
        <v>1771</v>
      </c>
      <c r="D657" s="742" t="s">
        <v>2421</v>
      </c>
      <c r="E657" s="743" t="s">
        <v>1781</v>
      </c>
      <c r="F657" s="661" t="s">
        <v>1763</v>
      </c>
      <c r="G657" s="661" t="s">
        <v>1810</v>
      </c>
      <c r="H657" s="661" t="s">
        <v>548</v>
      </c>
      <c r="I657" s="661" t="s">
        <v>1811</v>
      </c>
      <c r="J657" s="661" t="s">
        <v>1284</v>
      </c>
      <c r="K657" s="661" t="s">
        <v>1691</v>
      </c>
      <c r="L657" s="662">
        <v>154.36000000000001</v>
      </c>
      <c r="M657" s="662">
        <v>154.36000000000001</v>
      </c>
      <c r="N657" s="661">
        <v>1</v>
      </c>
      <c r="O657" s="744">
        <v>1</v>
      </c>
      <c r="P657" s="662"/>
      <c r="Q657" s="677">
        <v>0</v>
      </c>
      <c r="R657" s="661"/>
      <c r="S657" s="677">
        <v>0</v>
      </c>
      <c r="T657" s="744"/>
      <c r="U657" s="700">
        <v>0</v>
      </c>
    </row>
    <row r="658" spans="1:21" ht="14.4" customHeight="1" x14ac:dyDescent="0.3">
      <c r="A658" s="660">
        <v>25</v>
      </c>
      <c r="B658" s="661" t="s">
        <v>1578</v>
      </c>
      <c r="C658" s="661" t="s">
        <v>1771</v>
      </c>
      <c r="D658" s="742" t="s">
        <v>2421</v>
      </c>
      <c r="E658" s="743" t="s">
        <v>1781</v>
      </c>
      <c r="F658" s="661" t="s">
        <v>1763</v>
      </c>
      <c r="G658" s="661" t="s">
        <v>1810</v>
      </c>
      <c r="H658" s="661" t="s">
        <v>1127</v>
      </c>
      <c r="I658" s="661" t="s">
        <v>1283</v>
      </c>
      <c r="J658" s="661" t="s">
        <v>1284</v>
      </c>
      <c r="K658" s="661" t="s">
        <v>1690</v>
      </c>
      <c r="L658" s="662">
        <v>225.06</v>
      </c>
      <c r="M658" s="662">
        <v>225.06</v>
      </c>
      <c r="N658" s="661">
        <v>1</v>
      </c>
      <c r="O658" s="744">
        <v>1</v>
      </c>
      <c r="P658" s="662"/>
      <c r="Q658" s="677">
        <v>0</v>
      </c>
      <c r="R658" s="661"/>
      <c r="S658" s="677">
        <v>0</v>
      </c>
      <c r="T658" s="744"/>
      <c r="U658" s="700">
        <v>0</v>
      </c>
    </row>
    <row r="659" spans="1:21" ht="14.4" customHeight="1" x14ac:dyDescent="0.3">
      <c r="A659" s="660">
        <v>25</v>
      </c>
      <c r="B659" s="661" t="s">
        <v>1578</v>
      </c>
      <c r="C659" s="661" t="s">
        <v>1771</v>
      </c>
      <c r="D659" s="742" t="s">
        <v>2421</v>
      </c>
      <c r="E659" s="743" t="s">
        <v>1781</v>
      </c>
      <c r="F659" s="661" t="s">
        <v>1763</v>
      </c>
      <c r="G659" s="661" t="s">
        <v>1860</v>
      </c>
      <c r="H659" s="661" t="s">
        <v>548</v>
      </c>
      <c r="I659" s="661" t="s">
        <v>1324</v>
      </c>
      <c r="J659" s="661" t="s">
        <v>1325</v>
      </c>
      <c r="K659" s="661" t="s">
        <v>1861</v>
      </c>
      <c r="L659" s="662">
        <v>48.09</v>
      </c>
      <c r="M659" s="662">
        <v>48.09</v>
      </c>
      <c r="N659" s="661">
        <v>1</v>
      </c>
      <c r="O659" s="744">
        <v>1</v>
      </c>
      <c r="P659" s="662"/>
      <c r="Q659" s="677">
        <v>0</v>
      </c>
      <c r="R659" s="661"/>
      <c r="S659" s="677">
        <v>0</v>
      </c>
      <c r="T659" s="744"/>
      <c r="U659" s="700">
        <v>0</v>
      </c>
    </row>
    <row r="660" spans="1:21" ht="14.4" customHeight="1" x14ac:dyDescent="0.3">
      <c r="A660" s="660">
        <v>25</v>
      </c>
      <c r="B660" s="661" t="s">
        <v>1578</v>
      </c>
      <c r="C660" s="661" t="s">
        <v>1771</v>
      </c>
      <c r="D660" s="742" t="s">
        <v>2421</v>
      </c>
      <c r="E660" s="743" t="s">
        <v>1781</v>
      </c>
      <c r="F660" s="661" t="s">
        <v>1763</v>
      </c>
      <c r="G660" s="661" t="s">
        <v>1814</v>
      </c>
      <c r="H660" s="661" t="s">
        <v>548</v>
      </c>
      <c r="I660" s="661" t="s">
        <v>1354</v>
      </c>
      <c r="J660" s="661" t="s">
        <v>1355</v>
      </c>
      <c r="K660" s="661" t="s">
        <v>1356</v>
      </c>
      <c r="L660" s="662">
        <v>132.97999999999999</v>
      </c>
      <c r="M660" s="662">
        <v>132.97999999999999</v>
      </c>
      <c r="N660" s="661">
        <v>1</v>
      </c>
      <c r="O660" s="744">
        <v>1</v>
      </c>
      <c r="P660" s="662"/>
      <c r="Q660" s="677">
        <v>0</v>
      </c>
      <c r="R660" s="661"/>
      <c r="S660" s="677">
        <v>0</v>
      </c>
      <c r="T660" s="744"/>
      <c r="U660" s="700">
        <v>0</v>
      </c>
    </row>
    <row r="661" spans="1:21" ht="14.4" customHeight="1" x14ac:dyDescent="0.3">
      <c r="A661" s="660">
        <v>25</v>
      </c>
      <c r="B661" s="661" t="s">
        <v>1578</v>
      </c>
      <c r="C661" s="661" t="s">
        <v>1771</v>
      </c>
      <c r="D661" s="742" t="s">
        <v>2421</v>
      </c>
      <c r="E661" s="743" t="s">
        <v>1781</v>
      </c>
      <c r="F661" s="661" t="s">
        <v>1763</v>
      </c>
      <c r="G661" s="661" t="s">
        <v>1814</v>
      </c>
      <c r="H661" s="661" t="s">
        <v>548</v>
      </c>
      <c r="I661" s="661" t="s">
        <v>1844</v>
      </c>
      <c r="J661" s="661" t="s">
        <v>1355</v>
      </c>
      <c r="K661" s="661" t="s">
        <v>1356</v>
      </c>
      <c r="L661" s="662">
        <v>147.31</v>
      </c>
      <c r="M661" s="662">
        <v>1767.72</v>
      </c>
      <c r="N661" s="661">
        <v>12</v>
      </c>
      <c r="O661" s="744">
        <v>2</v>
      </c>
      <c r="P661" s="662"/>
      <c r="Q661" s="677">
        <v>0</v>
      </c>
      <c r="R661" s="661"/>
      <c r="S661" s="677">
        <v>0</v>
      </c>
      <c r="T661" s="744"/>
      <c r="U661" s="700">
        <v>0</v>
      </c>
    </row>
    <row r="662" spans="1:21" ht="14.4" customHeight="1" x14ac:dyDescent="0.3">
      <c r="A662" s="660">
        <v>25</v>
      </c>
      <c r="B662" s="661" t="s">
        <v>1578</v>
      </c>
      <c r="C662" s="661" t="s">
        <v>1771</v>
      </c>
      <c r="D662" s="742" t="s">
        <v>2421</v>
      </c>
      <c r="E662" s="743" t="s">
        <v>1781</v>
      </c>
      <c r="F662" s="661" t="s">
        <v>1763</v>
      </c>
      <c r="G662" s="661" t="s">
        <v>1814</v>
      </c>
      <c r="H662" s="661" t="s">
        <v>548</v>
      </c>
      <c r="I662" s="661" t="s">
        <v>1844</v>
      </c>
      <c r="J662" s="661" t="s">
        <v>1355</v>
      </c>
      <c r="K662" s="661" t="s">
        <v>1356</v>
      </c>
      <c r="L662" s="662">
        <v>132.97999999999999</v>
      </c>
      <c r="M662" s="662">
        <v>132.97999999999999</v>
      </c>
      <c r="N662" s="661">
        <v>1</v>
      </c>
      <c r="O662" s="744">
        <v>1</v>
      </c>
      <c r="P662" s="662"/>
      <c r="Q662" s="677">
        <v>0</v>
      </c>
      <c r="R662" s="661"/>
      <c r="S662" s="677">
        <v>0</v>
      </c>
      <c r="T662" s="744"/>
      <c r="U662" s="700">
        <v>0</v>
      </c>
    </row>
    <row r="663" spans="1:21" ht="14.4" customHeight="1" x14ac:dyDescent="0.3">
      <c r="A663" s="660">
        <v>25</v>
      </c>
      <c r="B663" s="661" t="s">
        <v>1578</v>
      </c>
      <c r="C663" s="661" t="s">
        <v>1771</v>
      </c>
      <c r="D663" s="742" t="s">
        <v>2421</v>
      </c>
      <c r="E663" s="743" t="s">
        <v>1781</v>
      </c>
      <c r="F663" s="661" t="s">
        <v>1763</v>
      </c>
      <c r="G663" s="661" t="s">
        <v>1821</v>
      </c>
      <c r="H663" s="661" t="s">
        <v>1127</v>
      </c>
      <c r="I663" s="661" t="s">
        <v>1133</v>
      </c>
      <c r="J663" s="661" t="s">
        <v>1044</v>
      </c>
      <c r="K663" s="661" t="s">
        <v>1729</v>
      </c>
      <c r="L663" s="662">
        <v>48.42</v>
      </c>
      <c r="M663" s="662">
        <v>48.42</v>
      </c>
      <c r="N663" s="661">
        <v>1</v>
      </c>
      <c r="O663" s="744">
        <v>1</v>
      </c>
      <c r="P663" s="662"/>
      <c r="Q663" s="677">
        <v>0</v>
      </c>
      <c r="R663" s="661"/>
      <c r="S663" s="677">
        <v>0</v>
      </c>
      <c r="T663" s="744"/>
      <c r="U663" s="700">
        <v>0</v>
      </c>
    </row>
    <row r="664" spans="1:21" ht="14.4" customHeight="1" x14ac:dyDescent="0.3">
      <c r="A664" s="660">
        <v>25</v>
      </c>
      <c r="B664" s="661" t="s">
        <v>1578</v>
      </c>
      <c r="C664" s="661" t="s">
        <v>1771</v>
      </c>
      <c r="D664" s="742" t="s">
        <v>2421</v>
      </c>
      <c r="E664" s="743" t="s">
        <v>1782</v>
      </c>
      <c r="F664" s="661" t="s">
        <v>1763</v>
      </c>
      <c r="G664" s="661" t="s">
        <v>1810</v>
      </c>
      <c r="H664" s="661" t="s">
        <v>1127</v>
      </c>
      <c r="I664" s="661" t="s">
        <v>1389</v>
      </c>
      <c r="J664" s="661" t="s">
        <v>1284</v>
      </c>
      <c r="K664" s="661" t="s">
        <v>1691</v>
      </c>
      <c r="L664" s="662">
        <v>150.04</v>
      </c>
      <c r="M664" s="662">
        <v>150.04</v>
      </c>
      <c r="N664" s="661">
        <v>1</v>
      </c>
      <c r="O664" s="744">
        <v>1</v>
      </c>
      <c r="P664" s="662"/>
      <c r="Q664" s="677">
        <v>0</v>
      </c>
      <c r="R664" s="661"/>
      <c r="S664" s="677">
        <v>0</v>
      </c>
      <c r="T664" s="744"/>
      <c r="U664" s="700">
        <v>0</v>
      </c>
    </row>
    <row r="665" spans="1:21" ht="14.4" customHeight="1" x14ac:dyDescent="0.3">
      <c r="A665" s="660">
        <v>25</v>
      </c>
      <c r="B665" s="661" t="s">
        <v>1578</v>
      </c>
      <c r="C665" s="661" t="s">
        <v>1771</v>
      </c>
      <c r="D665" s="742" t="s">
        <v>2421</v>
      </c>
      <c r="E665" s="743" t="s">
        <v>1785</v>
      </c>
      <c r="F665" s="661" t="s">
        <v>1763</v>
      </c>
      <c r="G665" s="661" t="s">
        <v>1810</v>
      </c>
      <c r="H665" s="661" t="s">
        <v>1127</v>
      </c>
      <c r="I665" s="661" t="s">
        <v>1389</v>
      </c>
      <c r="J665" s="661" t="s">
        <v>1284</v>
      </c>
      <c r="K665" s="661" t="s">
        <v>1691</v>
      </c>
      <c r="L665" s="662">
        <v>150.04</v>
      </c>
      <c r="M665" s="662">
        <v>150.04</v>
      </c>
      <c r="N665" s="661">
        <v>1</v>
      </c>
      <c r="O665" s="744">
        <v>1</v>
      </c>
      <c r="P665" s="662"/>
      <c r="Q665" s="677">
        <v>0</v>
      </c>
      <c r="R665" s="661"/>
      <c r="S665" s="677">
        <v>0</v>
      </c>
      <c r="T665" s="744"/>
      <c r="U665" s="700">
        <v>0</v>
      </c>
    </row>
    <row r="666" spans="1:21" ht="14.4" customHeight="1" x14ac:dyDescent="0.3">
      <c r="A666" s="660">
        <v>25</v>
      </c>
      <c r="B666" s="661" t="s">
        <v>1578</v>
      </c>
      <c r="C666" s="661" t="s">
        <v>1771</v>
      </c>
      <c r="D666" s="742" t="s">
        <v>2421</v>
      </c>
      <c r="E666" s="743" t="s">
        <v>1785</v>
      </c>
      <c r="F666" s="661" t="s">
        <v>1763</v>
      </c>
      <c r="G666" s="661" t="s">
        <v>1810</v>
      </c>
      <c r="H666" s="661" t="s">
        <v>1127</v>
      </c>
      <c r="I666" s="661" t="s">
        <v>1389</v>
      </c>
      <c r="J666" s="661" t="s">
        <v>1284</v>
      </c>
      <c r="K666" s="661" t="s">
        <v>1691</v>
      </c>
      <c r="L666" s="662">
        <v>154.36000000000001</v>
      </c>
      <c r="M666" s="662">
        <v>308.72000000000003</v>
      </c>
      <c r="N666" s="661">
        <v>2</v>
      </c>
      <c r="O666" s="744">
        <v>2</v>
      </c>
      <c r="P666" s="662"/>
      <c r="Q666" s="677">
        <v>0</v>
      </c>
      <c r="R666" s="661"/>
      <c r="S666" s="677">
        <v>0</v>
      </c>
      <c r="T666" s="744"/>
      <c r="U666" s="700">
        <v>0</v>
      </c>
    </row>
    <row r="667" spans="1:21" ht="14.4" customHeight="1" x14ac:dyDescent="0.3">
      <c r="A667" s="660">
        <v>25</v>
      </c>
      <c r="B667" s="661" t="s">
        <v>1578</v>
      </c>
      <c r="C667" s="661" t="s">
        <v>1771</v>
      </c>
      <c r="D667" s="742" t="s">
        <v>2421</v>
      </c>
      <c r="E667" s="743" t="s">
        <v>1785</v>
      </c>
      <c r="F667" s="661" t="s">
        <v>1763</v>
      </c>
      <c r="G667" s="661" t="s">
        <v>1814</v>
      </c>
      <c r="H667" s="661" t="s">
        <v>548</v>
      </c>
      <c r="I667" s="661" t="s">
        <v>1354</v>
      </c>
      <c r="J667" s="661" t="s">
        <v>1355</v>
      </c>
      <c r="K667" s="661" t="s">
        <v>1356</v>
      </c>
      <c r="L667" s="662">
        <v>147.31</v>
      </c>
      <c r="M667" s="662">
        <v>294.62</v>
      </c>
      <c r="N667" s="661">
        <v>2</v>
      </c>
      <c r="O667" s="744">
        <v>2</v>
      </c>
      <c r="P667" s="662"/>
      <c r="Q667" s="677">
        <v>0</v>
      </c>
      <c r="R667" s="661"/>
      <c r="S667" s="677">
        <v>0</v>
      </c>
      <c r="T667" s="744"/>
      <c r="U667" s="700">
        <v>0</v>
      </c>
    </row>
    <row r="668" spans="1:21" ht="14.4" customHeight="1" x14ac:dyDescent="0.3">
      <c r="A668" s="660">
        <v>25</v>
      </c>
      <c r="B668" s="661" t="s">
        <v>1578</v>
      </c>
      <c r="C668" s="661" t="s">
        <v>1771</v>
      </c>
      <c r="D668" s="742" t="s">
        <v>2421</v>
      </c>
      <c r="E668" s="743" t="s">
        <v>1786</v>
      </c>
      <c r="F668" s="661" t="s">
        <v>1763</v>
      </c>
      <c r="G668" s="661" t="s">
        <v>1810</v>
      </c>
      <c r="H668" s="661" t="s">
        <v>548</v>
      </c>
      <c r="I668" s="661" t="s">
        <v>1822</v>
      </c>
      <c r="J668" s="661" t="s">
        <v>1823</v>
      </c>
      <c r="K668" s="661" t="s">
        <v>1824</v>
      </c>
      <c r="L668" s="662">
        <v>154.36000000000001</v>
      </c>
      <c r="M668" s="662">
        <v>463.08000000000004</v>
      </c>
      <c r="N668" s="661">
        <v>3</v>
      </c>
      <c r="O668" s="744">
        <v>2.5</v>
      </c>
      <c r="P668" s="662"/>
      <c r="Q668" s="677">
        <v>0</v>
      </c>
      <c r="R668" s="661"/>
      <c r="S668" s="677">
        <v>0</v>
      </c>
      <c r="T668" s="744"/>
      <c r="U668" s="700">
        <v>0</v>
      </c>
    </row>
    <row r="669" spans="1:21" ht="14.4" customHeight="1" x14ac:dyDescent="0.3">
      <c r="A669" s="660">
        <v>25</v>
      </c>
      <c r="B669" s="661" t="s">
        <v>1578</v>
      </c>
      <c r="C669" s="661" t="s">
        <v>1771</v>
      </c>
      <c r="D669" s="742" t="s">
        <v>2421</v>
      </c>
      <c r="E669" s="743" t="s">
        <v>1786</v>
      </c>
      <c r="F669" s="661" t="s">
        <v>1763</v>
      </c>
      <c r="G669" s="661" t="s">
        <v>1810</v>
      </c>
      <c r="H669" s="661" t="s">
        <v>548</v>
      </c>
      <c r="I669" s="661" t="s">
        <v>1849</v>
      </c>
      <c r="J669" s="661" t="s">
        <v>1284</v>
      </c>
      <c r="K669" s="661" t="s">
        <v>845</v>
      </c>
      <c r="L669" s="662">
        <v>0</v>
      </c>
      <c r="M669" s="662">
        <v>0</v>
      </c>
      <c r="N669" s="661">
        <v>3</v>
      </c>
      <c r="O669" s="744">
        <v>2.5</v>
      </c>
      <c r="P669" s="662"/>
      <c r="Q669" s="677"/>
      <c r="R669" s="661"/>
      <c r="S669" s="677">
        <v>0</v>
      </c>
      <c r="T669" s="744"/>
      <c r="U669" s="700">
        <v>0</v>
      </c>
    </row>
    <row r="670" spans="1:21" ht="14.4" customHeight="1" x14ac:dyDescent="0.3">
      <c r="A670" s="660">
        <v>25</v>
      </c>
      <c r="B670" s="661" t="s">
        <v>1578</v>
      </c>
      <c r="C670" s="661" t="s">
        <v>1771</v>
      </c>
      <c r="D670" s="742" t="s">
        <v>2421</v>
      </c>
      <c r="E670" s="743" t="s">
        <v>1786</v>
      </c>
      <c r="F670" s="661" t="s">
        <v>1763</v>
      </c>
      <c r="G670" s="661" t="s">
        <v>1810</v>
      </c>
      <c r="H670" s="661" t="s">
        <v>1127</v>
      </c>
      <c r="I670" s="661" t="s">
        <v>1389</v>
      </c>
      <c r="J670" s="661" t="s">
        <v>1284</v>
      </c>
      <c r="K670" s="661" t="s">
        <v>1691</v>
      </c>
      <c r="L670" s="662">
        <v>150.04</v>
      </c>
      <c r="M670" s="662">
        <v>450.12</v>
      </c>
      <c r="N670" s="661">
        <v>3</v>
      </c>
      <c r="O670" s="744">
        <v>3</v>
      </c>
      <c r="P670" s="662"/>
      <c r="Q670" s="677">
        <v>0</v>
      </c>
      <c r="R670" s="661"/>
      <c r="S670" s="677">
        <v>0</v>
      </c>
      <c r="T670" s="744"/>
      <c r="U670" s="700">
        <v>0</v>
      </c>
    </row>
    <row r="671" spans="1:21" ht="14.4" customHeight="1" x14ac:dyDescent="0.3">
      <c r="A671" s="660">
        <v>25</v>
      </c>
      <c r="B671" s="661" t="s">
        <v>1578</v>
      </c>
      <c r="C671" s="661" t="s">
        <v>1771</v>
      </c>
      <c r="D671" s="742" t="s">
        <v>2421</v>
      </c>
      <c r="E671" s="743" t="s">
        <v>1786</v>
      </c>
      <c r="F671" s="661" t="s">
        <v>1763</v>
      </c>
      <c r="G671" s="661" t="s">
        <v>1810</v>
      </c>
      <c r="H671" s="661" t="s">
        <v>1127</v>
      </c>
      <c r="I671" s="661" t="s">
        <v>1389</v>
      </c>
      <c r="J671" s="661" t="s">
        <v>1284</v>
      </c>
      <c r="K671" s="661" t="s">
        <v>1691</v>
      </c>
      <c r="L671" s="662">
        <v>154.36000000000001</v>
      </c>
      <c r="M671" s="662">
        <v>8026.7199999999957</v>
      </c>
      <c r="N671" s="661">
        <v>52</v>
      </c>
      <c r="O671" s="744">
        <v>48</v>
      </c>
      <c r="P671" s="662">
        <v>617.44000000000005</v>
      </c>
      <c r="Q671" s="677">
        <v>7.6923076923076969E-2</v>
      </c>
      <c r="R671" s="661">
        <v>4</v>
      </c>
      <c r="S671" s="677">
        <v>7.6923076923076927E-2</v>
      </c>
      <c r="T671" s="744">
        <v>4</v>
      </c>
      <c r="U671" s="700">
        <v>8.3333333333333329E-2</v>
      </c>
    </row>
    <row r="672" spans="1:21" ht="14.4" customHeight="1" x14ac:dyDescent="0.3">
      <c r="A672" s="660">
        <v>25</v>
      </c>
      <c r="B672" s="661" t="s">
        <v>1578</v>
      </c>
      <c r="C672" s="661" t="s">
        <v>1771</v>
      </c>
      <c r="D672" s="742" t="s">
        <v>2421</v>
      </c>
      <c r="E672" s="743" t="s">
        <v>1786</v>
      </c>
      <c r="F672" s="661" t="s">
        <v>1763</v>
      </c>
      <c r="G672" s="661" t="s">
        <v>1810</v>
      </c>
      <c r="H672" s="661" t="s">
        <v>1127</v>
      </c>
      <c r="I672" s="661" t="s">
        <v>2055</v>
      </c>
      <c r="J672" s="661" t="s">
        <v>2056</v>
      </c>
      <c r="K672" s="661" t="s">
        <v>1690</v>
      </c>
      <c r="L672" s="662">
        <v>111.22</v>
      </c>
      <c r="M672" s="662">
        <v>111.22</v>
      </c>
      <c r="N672" s="661">
        <v>1</v>
      </c>
      <c r="O672" s="744">
        <v>1</v>
      </c>
      <c r="P672" s="662"/>
      <c r="Q672" s="677">
        <v>0</v>
      </c>
      <c r="R672" s="661"/>
      <c r="S672" s="677">
        <v>0</v>
      </c>
      <c r="T672" s="744"/>
      <c r="U672" s="700">
        <v>0</v>
      </c>
    </row>
    <row r="673" spans="1:21" ht="14.4" customHeight="1" x14ac:dyDescent="0.3">
      <c r="A673" s="660">
        <v>25</v>
      </c>
      <c r="B673" s="661" t="s">
        <v>1578</v>
      </c>
      <c r="C673" s="661" t="s">
        <v>1771</v>
      </c>
      <c r="D673" s="742" t="s">
        <v>2421</v>
      </c>
      <c r="E673" s="743" t="s">
        <v>1786</v>
      </c>
      <c r="F673" s="661" t="s">
        <v>1763</v>
      </c>
      <c r="G673" s="661" t="s">
        <v>1810</v>
      </c>
      <c r="H673" s="661" t="s">
        <v>1127</v>
      </c>
      <c r="I673" s="661" t="s">
        <v>2111</v>
      </c>
      <c r="J673" s="661" t="s">
        <v>2112</v>
      </c>
      <c r="K673" s="661" t="s">
        <v>2113</v>
      </c>
      <c r="L673" s="662">
        <v>75.73</v>
      </c>
      <c r="M673" s="662">
        <v>75.73</v>
      </c>
      <c r="N673" s="661">
        <v>1</v>
      </c>
      <c r="O673" s="744">
        <v>1</v>
      </c>
      <c r="P673" s="662">
        <v>75.73</v>
      </c>
      <c r="Q673" s="677">
        <v>1</v>
      </c>
      <c r="R673" s="661">
        <v>1</v>
      </c>
      <c r="S673" s="677">
        <v>1</v>
      </c>
      <c r="T673" s="744">
        <v>1</v>
      </c>
      <c r="U673" s="700">
        <v>1</v>
      </c>
    </row>
    <row r="674" spans="1:21" ht="14.4" customHeight="1" x14ac:dyDescent="0.3">
      <c r="A674" s="660">
        <v>25</v>
      </c>
      <c r="B674" s="661" t="s">
        <v>1578</v>
      </c>
      <c r="C674" s="661" t="s">
        <v>1771</v>
      </c>
      <c r="D674" s="742" t="s">
        <v>2421</v>
      </c>
      <c r="E674" s="743" t="s">
        <v>1786</v>
      </c>
      <c r="F674" s="661" t="s">
        <v>1763</v>
      </c>
      <c r="G674" s="661" t="s">
        <v>1810</v>
      </c>
      <c r="H674" s="661" t="s">
        <v>548</v>
      </c>
      <c r="I674" s="661" t="s">
        <v>1811</v>
      </c>
      <c r="J674" s="661" t="s">
        <v>1284</v>
      </c>
      <c r="K674" s="661" t="s">
        <v>1691</v>
      </c>
      <c r="L674" s="662">
        <v>154.36000000000001</v>
      </c>
      <c r="M674" s="662">
        <v>308.72000000000003</v>
      </c>
      <c r="N674" s="661">
        <v>2</v>
      </c>
      <c r="O674" s="744">
        <v>1.5</v>
      </c>
      <c r="P674" s="662"/>
      <c r="Q674" s="677">
        <v>0</v>
      </c>
      <c r="R674" s="661"/>
      <c r="S674" s="677">
        <v>0</v>
      </c>
      <c r="T674" s="744"/>
      <c r="U674" s="700">
        <v>0</v>
      </c>
    </row>
    <row r="675" spans="1:21" ht="14.4" customHeight="1" x14ac:dyDescent="0.3">
      <c r="A675" s="660">
        <v>25</v>
      </c>
      <c r="B675" s="661" t="s">
        <v>1578</v>
      </c>
      <c r="C675" s="661" t="s">
        <v>1771</v>
      </c>
      <c r="D675" s="742" t="s">
        <v>2421</v>
      </c>
      <c r="E675" s="743" t="s">
        <v>1786</v>
      </c>
      <c r="F675" s="661" t="s">
        <v>1763</v>
      </c>
      <c r="G675" s="661" t="s">
        <v>2024</v>
      </c>
      <c r="H675" s="661" t="s">
        <v>548</v>
      </c>
      <c r="I675" s="661" t="s">
        <v>2025</v>
      </c>
      <c r="J675" s="661" t="s">
        <v>2026</v>
      </c>
      <c r="K675" s="661" t="s">
        <v>2027</v>
      </c>
      <c r="L675" s="662">
        <v>71.930000000000007</v>
      </c>
      <c r="M675" s="662">
        <v>71.930000000000007</v>
      </c>
      <c r="N675" s="661">
        <v>1</v>
      </c>
      <c r="O675" s="744">
        <v>1</v>
      </c>
      <c r="P675" s="662"/>
      <c r="Q675" s="677">
        <v>0</v>
      </c>
      <c r="R675" s="661"/>
      <c r="S675" s="677">
        <v>0</v>
      </c>
      <c r="T675" s="744"/>
      <c r="U675" s="700">
        <v>0</v>
      </c>
    </row>
    <row r="676" spans="1:21" ht="14.4" customHeight="1" x14ac:dyDescent="0.3">
      <c r="A676" s="660">
        <v>25</v>
      </c>
      <c r="B676" s="661" t="s">
        <v>1578</v>
      </c>
      <c r="C676" s="661" t="s">
        <v>1771</v>
      </c>
      <c r="D676" s="742" t="s">
        <v>2421</v>
      </c>
      <c r="E676" s="743" t="s">
        <v>1786</v>
      </c>
      <c r="F676" s="661" t="s">
        <v>1763</v>
      </c>
      <c r="G676" s="661" t="s">
        <v>1814</v>
      </c>
      <c r="H676" s="661" t="s">
        <v>548</v>
      </c>
      <c r="I676" s="661" t="s">
        <v>1354</v>
      </c>
      <c r="J676" s="661" t="s">
        <v>1355</v>
      </c>
      <c r="K676" s="661" t="s">
        <v>1356</v>
      </c>
      <c r="L676" s="662">
        <v>147.31</v>
      </c>
      <c r="M676" s="662">
        <v>147.31</v>
      </c>
      <c r="N676" s="661">
        <v>1</v>
      </c>
      <c r="O676" s="744">
        <v>1</v>
      </c>
      <c r="P676" s="662"/>
      <c r="Q676" s="677">
        <v>0</v>
      </c>
      <c r="R676" s="661"/>
      <c r="S676" s="677">
        <v>0</v>
      </c>
      <c r="T676" s="744"/>
      <c r="U676" s="700">
        <v>0</v>
      </c>
    </row>
    <row r="677" spans="1:21" ht="14.4" customHeight="1" x14ac:dyDescent="0.3">
      <c r="A677" s="660">
        <v>25</v>
      </c>
      <c r="B677" s="661" t="s">
        <v>1578</v>
      </c>
      <c r="C677" s="661" t="s">
        <v>1771</v>
      </c>
      <c r="D677" s="742" t="s">
        <v>2421</v>
      </c>
      <c r="E677" s="743" t="s">
        <v>1786</v>
      </c>
      <c r="F677" s="661" t="s">
        <v>1763</v>
      </c>
      <c r="G677" s="661" t="s">
        <v>1814</v>
      </c>
      <c r="H677" s="661" t="s">
        <v>548</v>
      </c>
      <c r="I677" s="661" t="s">
        <v>1354</v>
      </c>
      <c r="J677" s="661" t="s">
        <v>1355</v>
      </c>
      <c r="K677" s="661" t="s">
        <v>1356</v>
      </c>
      <c r="L677" s="662">
        <v>132.97999999999999</v>
      </c>
      <c r="M677" s="662">
        <v>132.97999999999999</v>
      </c>
      <c r="N677" s="661">
        <v>1</v>
      </c>
      <c r="O677" s="744">
        <v>1</v>
      </c>
      <c r="P677" s="662"/>
      <c r="Q677" s="677">
        <v>0</v>
      </c>
      <c r="R677" s="661"/>
      <c r="S677" s="677">
        <v>0</v>
      </c>
      <c r="T677" s="744"/>
      <c r="U677" s="700">
        <v>0</v>
      </c>
    </row>
    <row r="678" spans="1:21" ht="14.4" customHeight="1" x14ac:dyDescent="0.3">
      <c r="A678" s="660">
        <v>25</v>
      </c>
      <c r="B678" s="661" t="s">
        <v>1578</v>
      </c>
      <c r="C678" s="661" t="s">
        <v>1771</v>
      </c>
      <c r="D678" s="742" t="s">
        <v>2421</v>
      </c>
      <c r="E678" s="743" t="s">
        <v>1786</v>
      </c>
      <c r="F678" s="661" t="s">
        <v>1763</v>
      </c>
      <c r="G678" s="661" t="s">
        <v>1814</v>
      </c>
      <c r="H678" s="661" t="s">
        <v>548</v>
      </c>
      <c r="I678" s="661" t="s">
        <v>1544</v>
      </c>
      <c r="J678" s="661" t="s">
        <v>1545</v>
      </c>
      <c r="K678" s="661" t="s">
        <v>1851</v>
      </c>
      <c r="L678" s="662">
        <v>73.66</v>
      </c>
      <c r="M678" s="662">
        <v>73.66</v>
      </c>
      <c r="N678" s="661">
        <v>1</v>
      </c>
      <c r="O678" s="744">
        <v>1</v>
      </c>
      <c r="P678" s="662"/>
      <c r="Q678" s="677">
        <v>0</v>
      </c>
      <c r="R678" s="661"/>
      <c r="S678" s="677">
        <v>0</v>
      </c>
      <c r="T678" s="744"/>
      <c r="U678" s="700">
        <v>0</v>
      </c>
    </row>
    <row r="679" spans="1:21" ht="14.4" customHeight="1" x14ac:dyDescent="0.3">
      <c r="A679" s="660">
        <v>25</v>
      </c>
      <c r="B679" s="661" t="s">
        <v>1578</v>
      </c>
      <c r="C679" s="661" t="s">
        <v>1771</v>
      </c>
      <c r="D679" s="742" t="s">
        <v>2421</v>
      </c>
      <c r="E679" s="743" t="s">
        <v>1786</v>
      </c>
      <c r="F679" s="661" t="s">
        <v>1763</v>
      </c>
      <c r="G679" s="661" t="s">
        <v>1821</v>
      </c>
      <c r="H679" s="661" t="s">
        <v>1127</v>
      </c>
      <c r="I679" s="661" t="s">
        <v>1845</v>
      </c>
      <c r="J679" s="661" t="s">
        <v>1044</v>
      </c>
      <c r="K679" s="661" t="s">
        <v>1846</v>
      </c>
      <c r="L679" s="662">
        <v>24.22</v>
      </c>
      <c r="M679" s="662">
        <v>242.2</v>
      </c>
      <c r="N679" s="661">
        <v>10</v>
      </c>
      <c r="O679" s="744">
        <v>6</v>
      </c>
      <c r="P679" s="662"/>
      <c r="Q679" s="677">
        <v>0</v>
      </c>
      <c r="R679" s="661"/>
      <c r="S679" s="677">
        <v>0</v>
      </c>
      <c r="T679" s="744"/>
      <c r="U679" s="700">
        <v>0</v>
      </c>
    </row>
    <row r="680" spans="1:21" ht="14.4" customHeight="1" x14ac:dyDescent="0.3">
      <c r="A680" s="660">
        <v>25</v>
      </c>
      <c r="B680" s="661" t="s">
        <v>1578</v>
      </c>
      <c r="C680" s="661" t="s">
        <v>1771</v>
      </c>
      <c r="D680" s="742" t="s">
        <v>2421</v>
      </c>
      <c r="E680" s="743" t="s">
        <v>1786</v>
      </c>
      <c r="F680" s="661" t="s">
        <v>1763</v>
      </c>
      <c r="G680" s="661" t="s">
        <v>1821</v>
      </c>
      <c r="H680" s="661" t="s">
        <v>548</v>
      </c>
      <c r="I680" s="661" t="s">
        <v>1828</v>
      </c>
      <c r="J680" s="661" t="s">
        <v>1044</v>
      </c>
      <c r="K680" s="661" t="s">
        <v>1829</v>
      </c>
      <c r="L680" s="662">
        <v>24.22</v>
      </c>
      <c r="M680" s="662">
        <v>24.22</v>
      </c>
      <c r="N680" s="661">
        <v>1</v>
      </c>
      <c r="O680" s="744">
        <v>1</v>
      </c>
      <c r="P680" s="662"/>
      <c r="Q680" s="677">
        <v>0</v>
      </c>
      <c r="R680" s="661"/>
      <c r="S680" s="677">
        <v>0</v>
      </c>
      <c r="T680" s="744"/>
      <c r="U680" s="700">
        <v>0</v>
      </c>
    </row>
    <row r="681" spans="1:21" ht="14.4" customHeight="1" x14ac:dyDescent="0.3">
      <c r="A681" s="660">
        <v>25</v>
      </c>
      <c r="B681" s="661" t="s">
        <v>1578</v>
      </c>
      <c r="C681" s="661" t="s">
        <v>1771</v>
      </c>
      <c r="D681" s="742" t="s">
        <v>2421</v>
      </c>
      <c r="E681" s="743" t="s">
        <v>1786</v>
      </c>
      <c r="F681" s="661" t="s">
        <v>1763</v>
      </c>
      <c r="G681" s="661" t="s">
        <v>1821</v>
      </c>
      <c r="H681" s="661" t="s">
        <v>548</v>
      </c>
      <c r="I681" s="661" t="s">
        <v>1828</v>
      </c>
      <c r="J681" s="661" t="s">
        <v>1044</v>
      </c>
      <c r="K681" s="661" t="s">
        <v>1829</v>
      </c>
      <c r="L681" s="662">
        <v>18.260000000000002</v>
      </c>
      <c r="M681" s="662">
        <v>18.260000000000002</v>
      </c>
      <c r="N681" s="661">
        <v>1</v>
      </c>
      <c r="O681" s="744">
        <v>0.5</v>
      </c>
      <c r="P681" s="662"/>
      <c r="Q681" s="677">
        <v>0</v>
      </c>
      <c r="R681" s="661"/>
      <c r="S681" s="677">
        <v>0</v>
      </c>
      <c r="T681" s="744"/>
      <c r="U681" s="700">
        <v>0</v>
      </c>
    </row>
    <row r="682" spans="1:21" ht="14.4" customHeight="1" x14ac:dyDescent="0.3">
      <c r="A682" s="660">
        <v>25</v>
      </c>
      <c r="B682" s="661" t="s">
        <v>1578</v>
      </c>
      <c r="C682" s="661" t="s">
        <v>1771</v>
      </c>
      <c r="D682" s="742" t="s">
        <v>2421</v>
      </c>
      <c r="E682" s="743" t="s">
        <v>1787</v>
      </c>
      <c r="F682" s="661" t="s">
        <v>1763</v>
      </c>
      <c r="G682" s="661" t="s">
        <v>1810</v>
      </c>
      <c r="H682" s="661" t="s">
        <v>1127</v>
      </c>
      <c r="I682" s="661" t="s">
        <v>1389</v>
      </c>
      <c r="J682" s="661" t="s">
        <v>1284</v>
      </c>
      <c r="K682" s="661" t="s">
        <v>1691</v>
      </c>
      <c r="L682" s="662">
        <v>150.04</v>
      </c>
      <c r="M682" s="662">
        <v>150.04</v>
      </c>
      <c r="N682" s="661">
        <v>1</v>
      </c>
      <c r="O682" s="744">
        <v>1</v>
      </c>
      <c r="P682" s="662"/>
      <c r="Q682" s="677">
        <v>0</v>
      </c>
      <c r="R682" s="661"/>
      <c r="S682" s="677">
        <v>0</v>
      </c>
      <c r="T682" s="744"/>
      <c r="U682" s="700">
        <v>0</v>
      </c>
    </row>
    <row r="683" spans="1:21" ht="14.4" customHeight="1" x14ac:dyDescent="0.3">
      <c r="A683" s="660">
        <v>25</v>
      </c>
      <c r="B683" s="661" t="s">
        <v>1578</v>
      </c>
      <c r="C683" s="661" t="s">
        <v>1771</v>
      </c>
      <c r="D683" s="742" t="s">
        <v>2421</v>
      </c>
      <c r="E683" s="743" t="s">
        <v>1787</v>
      </c>
      <c r="F683" s="661" t="s">
        <v>1763</v>
      </c>
      <c r="G683" s="661" t="s">
        <v>1810</v>
      </c>
      <c r="H683" s="661" t="s">
        <v>1127</v>
      </c>
      <c r="I683" s="661" t="s">
        <v>1389</v>
      </c>
      <c r="J683" s="661" t="s">
        <v>1284</v>
      </c>
      <c r="K683" s="661" t="s">
        <v>1691</v>
      </c>
      <c r="L683" s="662">
        <v>154.36000000000001</v>
      </c>
      <c r="M683" s="662">
        <v>4013.3600000000024</v>
      </c>
      <c r="N683" s="661">
        <v>26</v>
      </c>
      <c r="O683" s="744">
        <v>25</v>
      </c>
      <c r="P683" s="662">
        <v>308.72000000000003</v>
      </c>
      <c r="Q683" s="677">
        <v>7.6923076923076886E-2</v>
      </c>
      <c r="R683" s="661">
        <v>2</v>
      </c>
      <c r="S683" s="677">
        <v>7.6923076923076927E-2</v>
      </c>
      <c r="T683" s="744">
        <v>1.5</v>
      </c>
      <c r="U683" s="700">
        <v>0.06</v>
      </c>
    </row>
    <row r="684" spans="1:21" ht="14.4" customHeight="1" x14ac:dyDescent="0.3">
      <c r="A684" s="660">
        <v>25</v>
      </c>
      <c r="B684" s="661" t="s">
        <v>1578</v>
      </c>
      <c r="C684" s="661" t="s">
        <v>1771</v>
      </c>
      <c r="D684" s="742" t="s">
        <v>2421</v>
      </c>
      <c r="E684" s="743" t="s">
        <v>1787</v>
      </c>
      <c r="F684" s="661" t="s">
        <v>1763</v>
      </c>
      <c r="G684" s="661" t="s">
        <v>1814</v>
      </c>
      <c r="H684" s="661" t="s">
        <v>548</v>
      </c>
      <c r="I684" s="661" t="s">
        <v>1354</v>
      </c>
      <c r="J684" s="661" t="s">
        <v>1355</v>
      </c>
      <c r="K684" s="661" t="s">
        <v>1356</v>
      </c>
      <c r="L684" s="662">
        <v>147.31</v>
      </c>
      <c r="M684" s="662">
        <v>147.31</v>
      </c>
      <c r="N684" s="661">
        <v>1</v>
      </c>
      <c r="O684" s="744">
        <v>1</v>
      </c>
      <c r="P684" s="662"/>
      <c r="Q684" s="677">
        <v>0</v>
      </c>
      <c r="R684" s="661"/>
      <c r="S684" s="677">
        <v>0</v>
      </c>
      <c r="T684" s="744"/>
      <c r="U684" s="700">
        <v>0</v>
      </c>
    </row>
    <row r="685" spans="1:21" ht="14.4" customHeight="1" x14ac:dyDescent="0.3">
      <c r="A685" s="660">
        <v>25</v>
      </c>
      <c r="B685" s="661" t="s">
        <v>1578</v>
      </c>
      <c r="C685" s="661" t="s">
        <v>1771</v>
      </c>
      <c r="D685" s="742" t="s">
        <v>2421</v>
      </c>
      <c r="E685" s="743" t="s">
        <v>1787</v>
      </c>
      <c r="F685" s="661" t="s">
        <v>1763</v>
      </c>
      <c r="G685" s="661" t="s">
        <v>1819</v>
      </c>
      <c r="H685" s="661" t="s">
        <v>548</v>
      </c>
      <c r="I685" s="661" t="s">
        <v>1331</v>
      </c>
      <c r="J685" s="661" t="s">
        <v>1332</v>
      </c>
      <c r="K685" s="661" t="s">
        <v>1820</v>
      </c>
      <c r="L685" s="662">
        <v>30.17</v>
      </c>
      <c r="M685" s="662">
        <v>30.17</v>
      </c>
      <c r="N685" s="661">
        <v>1</v>
      </c>
      <c r="O685" s="744">
        <v>0.5</v>
      </c>
      <c r="P685" s="662"/>
      <c r="Q685" s="677">
        <v>0</v>
      </c>
      <c r="R685" s="661"/>
      <c r="S685" s="677">
        <v>0</v>
      </c>
      <c r="T685" s="744"/>
      <c r="U685" s="700">
        <v>0</v>
      </c>
    </row>
    <row r="686" spans="1:21" ht="14.4" customHeight="1" x14ac:dyDescent="0.3">
      <c r="A686" s="660">
        <v>25</v>
      </c>
      <c r="B686" s="661" t="s">
        <v>1578</v>
      </c>
      <c r="C686" s="661" t="s">
        <v>1771</v>
      </c>
      <c r="D686" s="742" t="s">
        <v>2421</v>
      </c>
      <c r="E686" s="743" t="s">
        <v>1787</v>
      </c>
      <c r="F686" s="661" t="s">
        <v>1763</v>
      </c>
      <c r="G686" s="661" t="s">
        <v>1821</v>
      </c>
      <c r="H686" s="661" t="s">
        <v>548</v>
      </c>
      <c r="I686" s="661" t="s">
        <v>1828</v>
      </c>
      <c r="J686" s="661" t="s">
        <v>1044</v>
      </c>
      <c r="K686" s="661" t="s">
        <v>1829</v>
      </c>
      <c r="L686" s="662">
        <v>24.22</v>
      </c>
      <c r="M686" s="662">
        <v>24.22</v>
      </c>
      <c r="N686" s="661">
        <v>1</v>
      </c>
      <c r="O686" s="744">
        <v>0.5</v>
      </c>
      <c r="P686" s="662">
        <v>24.22</v>
      </c>
      <c r="Q686" s="677">
        <v>1</v>
      </c>
      <c r="R686" s="661">
        <v>1</v>
      </c>
      <c r="S686" s="677">
        <v>1</v>
      </c>
      <c r="T686" s="744">
        <v>0.5</v>
      </c>
      <c r="U686" s="700">
        <v>1</v>
      </c>
    </row>
    <row r="687" spans="1:21" ht="14.4" customHeight="1" x14ac:dyDescent="0.3">
      <c r="A687" s="660">
        <v>25</v>
      </c>
      <c r="B687" s="661" t="s">
        <v>1578</v>
      </c>
      <c r="C687" s="661" t="s">
        <v>1771</v>
      </c>
      <c r="D687" s="742" t="s">
        <v>2421</v>
      </c>
      <c r="E687" s="743" t="s">
        <v>1788</v>
      </c>
      <c r="F687" s="661" t="s">
        <v>1763</v>
      </c>
      <c r="G687" s="661" t="s">
        <v>1810</v>
      </c>
      <c r="H687" s="661" t="s">
        <v>1127</v>
      </c>
      <c r="I687" s="661" t="s">
        <v>1389</v>
      </c>
      <c r="J687" s="661" t="s">
        <v>1284</v>
      </c>
      <c r="K687" s="661" t="s">
        <v>1691</v>
      </c>
      <c r="L687" s="662">
        <v>150.04</v>
      </c>
      <c r="M687" s="662">
        <v>150.04</v>
      </c>
      <c r="N687" s="661">
        <v>1</v>
      </c>
      <c r="O687" s="744">
        <v>1</v>
      </c>
      <c r="P687" s="662"/>
      <c r="Q687" s="677">
        <v>0</v>
      </c>
      <c r="R687" s="661"/>
      <c r="S687" s="677">
        <v>0</v>
      </c>
      <c r="T687" s="744"/>
      <c r="U687" s="700">
        <v>0</v>
      </c>
    </row>
    <row r="688" spans="1:21" ht="14.4" customHeight="1" x14ac:dyDescent="0.3">
      <c r="A688" s="660">
        <v>25</v>
      </c>
      <c r="B688" s="661" t="s">
        <v>1578</v>
      </c>
      <c r="C688" s="661" t="s">
        <v>1771</v>
      </c>
      <c r="D688" s="742" t="s">
        <v>2421</v>
      </c>
      <c r="E688" s="743" t="s">
        <v>1788</v>
      </c>
      <c r="F688" s="661" t="s">
        <v>1763</v>
      </c>
      <c r="G688" s="661" t="s">
        <v>1810</v>
      </c>
      <c r="H688" s="661" t="s">
        <v>1127</v>
      </c>
      <c r="I688" s="661" t="s">
        <v>1389</v>
      </c>
      <c r="J688" s="661" t="s">
        <v>1284</v>
      </c>
      <c r="K688" s="661" t="s">
        <v>1691</v>
      </c>
      <c r="L688" s="662">
        <v>154.36000000000001</v>
      </c>
      <c r="M688" s="662">
        <v>1234.8800000000001</v>
      </c>
      <c r="N688" s="661">
        <v>8</v>
      </c>
      <c r="O688" s="744">
        <v>7.5</v>
      </c>
      <c r="P688" s="662"/>
      <c r="Q688" s="677">
        <v>0</v>
      </c>
      <c r="R688" s="661"/>
      <c r="S688" s="677">
        <v>0</v>
      </c>
      <c r="T688" s="744"/>
      <c r="U688" s="700">
        <v>0</v>
      </c>
    </row>
    <row r="689" spans="1:21" ht="14.4" customHeight="1" x14ac:dyDescent="0.3">
      <c r="A689" s="660">
        <v>25</v>
      </c>
      <c r="B689" s="661" t="s">
        <v>1578</v>
      </c>
      <c r="C689" s="661" t="s">
        <v>1771</v>
      </c>
      <c r="D689" s="742" t="s">
        <v>2421</v>
      </c>
      <c r="E689" s="743" t="s">
        <v>1788</v>
      </c>
      <c r="F689" s="661" t="s">
        <v>1763</v>
      </c>
      <c r="G689" s="661" t="s">
        <v>1810</v>
      </c>
      <c r="H689" s="661" t="s">
        <v>1127</v>
      </c>
      <c r="I689" s="661" t="s">
        <v>2055</v>
      </c>
      <c r="J689" s="661" t="s">
        <v>2056</v>
      </c>
      <c r="K689" s="661" t="s">
        <v>1690</v>
      </c>
      <c r="L689" s="662">
        <v>111.22</v>
      </c>
      <c r="M689" s="662">
        <v>111.22</v>
      </c>
      <c r="N689" s="661">
        <v>1</v>
      </c>
      <c r="O689" s="744">
        <v>1</v>
      </c>
      <c r="P689" s="662"/>
      <c r="Q689" s="677">
        <v>0</v>
      </c>
      <c r="R689" s="661"/>
      <c r="S689" s="677">
        <v>0</v>
      </c>
      <c r="T689" s="744"/>
      <c r="U689" s="700">
        <v>0</v>
      </c>
    </row>
    <row r="690" spans="1:21" ht="14.4" customHeight="1" x14ac:dyDescent="0.3">
      <c r="A690" s="660">
        <v>25</v>
      </c>
      <c r="B690" s="661" t="s">
        <v>1578</v>
      </c>
      <c r="C690" s="661" t="s">
        <v>1771</v>
      </c>
      <c r="D690" s="742" t="s">
        <v>2421</v>
      </c>
      <c r="E690" s="743" t="s">
        <v>1788</v>
      </c>
      <c r="F690" s="661" t="s">
        <v>1763</v>
      </c>
      <c r="G690" s="661" t="s">
        <v>2210</v>
      </c>
      <c r="H690" s="661" t="s">
        <v>548</v>
      </c>
      <c r="I690" s="661" t="s">
        <v>2404</v>
      </c>
      <c r="J690" s="661" t="s">
        <v>2405</v>
      </c>
      <c r="K690" s="661" t="s">
        <v>2406</v>
      </c>
      <c r="L690" s="662">
        <v>31.32</v>
      </c>
      <c r="M690" s="662">
        <v>31.32</v>
      </c>
      <c r="N690" s="661">
        <v>1</v>
      </c>
      <c r="O690" s="744">
        <v>0.5</v>
      </c>
      <c r="P690" s="662"/>
      <c r="Q690" s="677">
        <v>0</v>
      </c>
      <c r="R690" s="661"/>
      <c r="S690" s="677">
        <v>0</v>
      </c>
      <c r="T690" s="744"/>
      <c r="U690" s="700">
        <v>0</v>
      </c>
    </row>
    <row r="691" spans="1:21" ht="14.4" customHeight="1" x14ac:dyDescent="0.3">
      <c r="A691" s="660">
        <v>25</v>
      </c>
      <c r="B691" s="661" t="s">
        <v>1578</v>
      </c>
      <c r="C691" s="661" t="s">
        <v>1771</v>
      </c>
      <c r="D691" s="742" t="s">
        <v>2421</v>
      </c>
      <c r="E691" s="743" t="s">
        <v>1788</v>
      </c>
      <c r="F691" s="661" t="s">
        <v>1763</v>
      </c>
      <c r="G691" s="661" t="s">
        <v>2210</v>
      </c>
      <c r="H691" s="661" t="s">
        <v>548</v>
      </c>
      <c r="I691" s="661" t="s">
        <v>2407</v>
      </c>
      <c r="J691" s="661" t="s">
        <v>2408</v>
      </c>
      <c r="K691" s="661" t="s">
        <v>2409</v>
      </c>
      <c r="L691" s="662">
        <v>62.65</v>
      </c>
      <c r="M691" s="662">
        <v>62.65</v>
      </c>
      <c r="N691" s="661">
        <v>1</v>
      </c>
      <c r="O691" s="744">
        <v>0.5</v>
      </c>
      <c r="P691" s="662"/>
      <c r="Q691" s="677">
        <v>0</v>
      </c>
      <c r="R691" s="661"/>
      <c r="S691" s="677">
        <v>0</v>
      </c>
      <c r="T691" s="744"/>
      <c r="U691" s="700">
        <v>0</v>
      </c>
    </row>
    <row r="692" spans="1:21" ht="14.4" customHeight="1" x14ac:dyDescent="0.3">
      <c r="A692" s="660">
        <v>25</v>
      </c>
      <c r="B692" s="661" t="s">
        <v>1578</v>
      </c>
      <c r="C692" s="661" t="s">
        <v>1771</v>
      </c>
      <c r="D692" s="742" t="s">
        <v>2421</v>
      </c>
      <c r="E692" s="743" t="s">
        <v>1789</v>
      </c>
      <c r="F692" s="661" t="s">
        <v>1763</v>
      </c>
      <c r="G692" s="661" t="s">
        <v>1810</v>
      </c>
      <c r="H692" s="661" t="s">
        <v>1127</v>
      </c>
      <c r="I692" s="661" t="s">
        <v>1283</v>
      </c>
      <c r="J692" s="661" t="s">
        <v>1284</v>
      </c>
      <c r="K692" s="661" t="s">
        <v>1690</v>
      </c>
      <c r="L692" s="662">
        <v>225.06</v>
      </c>
      <c r="M692" s="662">
        <v>225.06</v>
      </c>
      <c r="N692" s="661">
        <v>1</v>
      </c>
      <c r="O692" s="744">
        <v>0.5</v>
      </c>
      <c r="P692" s="662"/>
      <c r="Q692" s="677">
        <v>0</v>
      </c>
      <c r="R692" s="661"/>
      <c r="S692" s="677">
        <v>0</v>
      </c>
      <c r="T692" s="744"/>
      <c r="U692" s="700">
        <v>0</v>
      </c>
    </row>
    <row r="693" spans="1:21" ht="14.4" customHeight="1" x14ac:dyDescent="0.3">
      <c r="A693" s="660">
        <v>25</v>
      </c>
      <c r="B693" s="661" t="s">
        <v>1578</v>
      </c>
      <c r="C693" s="661" t="s">
        <v>1771</v>
      </c>
      <c r="D693" s="742" t="s">
        <v>2421</v>
      </c>
      <c r="E693" s="743" t="s">
        <v>1789</v>
      </c>
      <c r="F693" s="661" t="s">
        <v>1763</v>
      </c>
      <c r="G693" s="661" t="s">
        <v>1860</v>
      </c>
      <c r="H693" s="661" t="s">
        <v>548</v>
      </c>
      <c r="I693" s="661" t="s">
        <v>1324</v>
      </c>
      <c r="J693" s="661" t="s">
        <v>1325</v>
      </c>
      <c r="K693" s="661" t="s">
        <v>1861</v>
      </c>
      <c r="L693" s="662">
        <v>48.09</v>
      </c>
      <c r="M693" s="662">
        <v>48.09</v>
      </c>
      <c r="N693" s="661">
        <v>1</v>
      </c>
      <c r="O693" s="744">
        <v>0.5</v>
      </c>
      <c r="P693" s="662"/>
      <c r="Q693" s="677">
        <v>0</v>
      </c>
      <c r="R693" s="661"/>
      <c r="S693" s="677">
        <v>0</v>
      </c>
      <c r="T693" s="744"/>
      <c r="U693" s="700">
        <v>0</v>
      </c>
    </row>
    <row r="694" spans="1:21" ht="14.4" customHeight="1" x14ac:dyDescent="0.3">
      <c r="A694" s="660">
        <v>25</v>
      </c>
      <c r="B694" s="661" t="s">
        <v>1578</v>
      </c>
      <c r="C694" s="661" t="s">
        <v>1771</v>
      </c>
      <c r="D694" s="742" t="s">
        <v>2421</v>
      </c>
      <c r="E694" s="743" t="s">
        <v>1791</v>
      </c>
      <c r="F694" s="661" t="s">
        <v>1763</v>
      </c>
      <c r="G694" s="661" t="s">
        <v>1810</v>
      </c>
      <c r="H694" s="661" t="s">
        <v>548</v>
      </c>
      <c r="I694" s="661" t="s">
        <v>1822</v>
      </c>
      <c r="J694" s="661" t="s">
        <v>1823</v>
      </c>
      <c r="K694" s="661" t="s">
        <v>1824</v>
      </c>
      <c r="L694" s="662">
        <v>150.04</v>
      </c>
      <c r="M694" s="662">
        <v>600.16</v>
      </c>
      <c r="N694" s="661">
        <v>4</v>
      </c>
      <c r="O694" s="744">
        <v>4</v>
      </c>
      <c r="P694" s="662"/>
      <c r="Q694" s="677">
        <v>0</v>
      </c>
      <c r="R694" s="661"/>
      <c r="S694" s="677">
        <v>0</v>
      </c>
      <c r="T694" s="744"/>
      <c r="U694" s="700">
        <v>0</v>
      </c>
    </row>
    <row r="695" spans="1:21" ht="14.4" customHeight="1" x14ac:dyDescent="0.3">
      <c r="A695" s="660">
        <v>25</v>
      </c>
      <c r="B695" s="661" t="s">
        <v>1578</v>
      </c>
      <c r="C695" s="661" t="s">
        <v>1771</v>
      </c>
      <c r="D695" s="742" t="s">
        <v>2421</v>
      </c>
      <c r="E695" s="743" t="s">
        <v>1791</v>
      </c>
      <c r="F695" s="661" t="s">
        <v>1763</v>
      </c>
      <c r="G695" s="661" t="s">
        <v>1810</v>
      </c>
      <c r="H695" s="661" t="s">
        <v>548</v>
      </c>
      <c r="I695" s="661" t="s">
        <v>1822</v>
      </c>
      <c r="J695" s="661" t="s">
        <v>1823</v>
      </c>
      <c r="K695" s="661" t="s">
        <v>1824</v>
      </c>
      <c r="L695" s="662">
        <v>154.36000000000001</v>
      </c>
      <c r="M695" s="662">
        <v>463.08000000000004</v>
      </c>
      <c r="N695" s="661">
        <v>3</v>
      </c>
      <c r="O695" s="744">
        <v>3</v>
      </c>
      <c r="P695" s="662"/>
      <c r="Q695" s="677">
        <v>0</v>
      </c>
      <c r="R695" s="661"/>
      <c r="S695" s="677">
        <v>0</v>
      </c>
      <c r="T695" s="744"/>
      <c r="U695" s="700">
        <v>0</v>
      </c>
    </row>
    <row r="696" spans="1:21" ht="14.4" customHeight="1" x14ac:dyDescent="0.3">
      <c r="A696" s="660">
        <v>25</v>
      </c>
      <c r="B696" s="661" t="s">
        <v>1578</v>
      </c>
      <c r="C696" s="661" t="s">
        <v>1771</v>
      </c>
      <c r="D696" s="742" t="s">
        <v>2421</v>
      </c>
      <c r="E696" s="743" t="s">
        <v>1796</v>
      </c>
      <c r="F696" s="661" t="s">
        <v>1763</v>
      </c>
      <c r="G696" s="661" t="s">
        <v>1810</v>
      </c>
      <c r="H696" s="661" t="s">
        <v>1127</v>
      </c>
      <c r="I696" s="661" t="s">
        <v>1389</v>
      </c>
      <c r="J696" s="661" t="s">
        <v>1284</v>
      </c>
      <c r="K696" s="661" t="s">
        <v>1691</v>
      </c>
      <c r="L696" s="662">
        <v>154.36000000000001</v>
      </c>
      <c r="M696" s="662">
        <v>1389.2400000000002</v>
      </c>
      <c r="N696" s="661">
        <v>9</v>
      </c>
      <c r="O696" s="744">
        <v>9</v>
      </c>
      <c r="P696" s="662"/>
      <c r="Q696" s="677">
        <v>0</v>
      </c>
      <c r="R696" s="661"/>
      <c r="S696" s="677">
        <v>0</v>
      </c>
      <c r="T696" s="744"/>
      <c r="U696" s="700">
        <v>0</v>
      </c>
    </row>
    <row r="697" spans="1:21" ht="14.4" customHeight="1" x14ac:dyDescent="0.3">
      <c r="A697" s="660">
        <v>25</v>
      </c>
      <c r="B697" s="661" t="s">
        <v>1578</v>
      </c>
      <c r="C697" s="661" t="s">
        <v>1771</v>
      </c>
      <c r="D697" s="742" t="s">
        <v>2421</v>
      </c>
      <c r="E697" s="743" t="s">
        <v>1798</v>
      </c>
      <c r="F697" s="661" t="s">
        <v>1763</v>
      </c>
      <c r="G697" s="661" t="s">
        <v>1810</v>
      </c>
      <c r="H697" s="661" t="s">
        <v>548</v>
      </c>
      <c r="I697" s="661" t="s">
        <v>1849</v>
      </c>
      <c r="J697" s="661" t="s">
        <v>1284</v>
      </c>
      <c r="K697" s="661" t="s">
        <v>845</v>
      </c>
      <c r="L697" s="662">
        <v>0</v>
      </c>
      <c r="M697" s="662">
        <v>0</v>
      </c>
      <c r="N697" s="661">
        <v>1</v>
      </c>
      <c r="O697" s="744">
        <v>1</v>
      </c>
      <c r="P697" s="662"/>
      <c r="Q697" s="677"/>
      <c r="R697" s="661"/>
      <c r="S697" s="677">
        <v>0</v>
      </c>
      <c r="T697" s="744"/>
      <c r="U697" s="700">
        <v>0</v>
      </c>
    </row>
    <row r="698" spans="1:21" ht="14.4" customHeight="1" x14ac:dyDescent="0.3">
      <c r="A698" s="660">
        <v>25</v>
      </c>
      <c r="B698" s="661" t="s">
        <v>1578</v>
      </c>
      <c r="C698" s="661" t="s">
        <v>1771</v>
      </c>
      <c r="D698" s="742" t="s">
        <v>2421</v>
      </c>
      <c r="E698" s="743" t="s">
        <v>1798</v>
      </c>
      <c r="F698" s="661" t="s">
        <v>1763</v>
      </c>
      <c r="G698" s="661" t="s">
        <v>1810</v>
      </c>
      <c r="H698" s="661" t="s">
        <v>1127</v>
      </c>
      <c r="I698" s="661" t="s">
        <v>1389</v>
      </c>
      <c r="J698" s="661" t="s">
        <v>1284</v>
      </c>
      <c r="K698" s="661" t="s">
        <v>1691</v>
      </c>
      <c r="L698" s="662">
        <v>150.04</v>
      </c>
      <c r="M698" s="662">
        <v>900.2399999999999</v>
      </c>
      <c r="N698" s="661">
        <v>6</v>
      </c>
      <c r="O698" s="744">
        <v>6</v>
      </c>
      <c r="P698" s="662"/>
      <c r="Q698" s="677">
        <v>0</v>
      </c>
      <c r="R698" s="661"/>
      <c r="S698" s="677">
        <v>0</v>
      </c>
      <c r="T698" s="744"/>
      <c r="U698" s="700">
        <v>0</v>
      </c>
    </row>
    <row r="699" spans="1:21" ht="14.4" customHeight="1" x14ac:dyDescent="0.3">
      <c r="A699" s="660">
        <v>25</v>
      </c>
      <c r="B699" s="661" t="s">
        <v>1578</v>
      </c>
      <c r="C699" s="661" t="s">
        <v>1771</v>
      </c>
      <c r="D699" s="742" t="s">
        <v>2421</v>
      </c>
      <c r="E699" s="743" t="s">
        <v>1798</v>
      </c>
      <c r="F699" s="661" t="s">
        <v>1763</v>
      </c>
      <c r="G699" s="661" t="s">
        <v>1810</v>
      </c>
      <c r="H699" s="661" t="s">
        <v>1127</v>
      </c>
      <c r="I699" s="661" t="s">
        <v>1389</v>
      </c>
      <c r="J699" s="661" t="s">
        <v>1284</v>
      </c>
      <c r="K699" s="661" t="s">
        <v>1691</v>
      </c>
      <c r="L699" s="662">
        <v>154.36000000000001</v>
      </c>
      <c r="M699" s="662">
        <v>2315.400000000001</v>
      </c>
      <c r="N699" s="661">
        <v>15</v>
      </c>
      <c r="O699" s="744">
        <v>14</v>
      </c>
      <c r="P699" s="662"/>
      <c r="Q699" s="677">
        <v>0</v>
      </c>
      <c r="R699" s="661"/>
      <c r="S699" s="677">
        <v>0</v>
      </c>
      <c r="T699" s="744"/>
      <c r="U699" s="700">
        <v>0</v>
      </c>
    </row>
    <row r="700" spans="1:21" ht="14.4" customHeight="1" x14ac:dyDescent="0.3">
      <c r="A700" s="660">
        <v>25</v>
      </c>
      <c r="B700" s="661" t="s">
        <v>1578</v>
      </c>
      <c r="C700" s="661" t="s">
        <v>1771</v>
      </c>
      <c r="D700" s="742" t="s">
        <v>2421</v>
      </c>
      <c r="E700" s="743" t="s">
        <v>1798</v>
      </c>
      <c r="F700" s="661" t="s">
        <v>1763</v>
      </c>
      <c r="G700" s="661" t="s">
        <v>2410</v>
      </c>
      <c r="H700" s="661" t="s">
        <v>548</v>
      </c>
      <c r="I700" s="661" t="s">
        <v>2411</v>
      </c>
      <c r="J700" s="661" t="s">
        <v>2412</v>
      </c>
      <c r="K700" s="661" t="s">
        <v>2413</v>
      </c>
      <c r="L700" s="662">
        <v>59.16</v>
      </c>
      <c r="M700" s="662">
        <v>59.16</v>
      </c>
      <c r="N700" s="661">
        <v>1</v>
      </c>
      <c r="O700" s="744">
        <v>1</v>
      </c>
      <c r="P700" s="662"/>
      <c r="Q700" s="677">
        <v>0</v>
      </c>
      <c r="R700" s="661"/>
      <c r="S700" s="677">
        <v>0</v>
      </c>
      <c r="T700" s="744"/>
      <c r="U700" s="700">
        <v>0</v>
      </c>
    </row>
    <row r="701" spans="1:21" ht="14.4" customHeight="1" x14ac:dyDescent="0.3">
      <c r="A701" s="660">
        <v>25</v>
      </c>
      <c r="B701" s="661" t="s">
        <v>1578</v>
      </c>
      <c r="C701" s="661" t="s">
        <v>1771</v>
      </c>
      <c r="D701" s="742" t="s">
        <v>2421</v>
      </c>
      <c r="E701" s="743" t="s">
        <v>1798</v>
      </c>
      <c r="F701" s="661" t="s">
        <v>1763</v>
      </c>
      <c r="G701" s="661" t="s">
        <v>1814</v>
      </c>
      <c r="H701" s="661" t="s">
        <v>548</v>
      </c>
      <c r="I701" s="661" t="s">
        <v>1354</v>
      </c>
      <c r="J701" s="661" t="s">
        <v>1355</v>
      </c>
      <c r="K701" s="661" t="s">
        <v>1356</v>
      </c>
      <c r="L701" s="662">
        <v>147.31</v>
      </c>
      <c r="M701" s="662">
        <v>147.31</v>
      </c>
      <c r="N701" s="661">
        <v>1</v>
      </c>
      <c r="O701" s="744">
        <v>1</v>
      </c>
      <c r="P701" s="662"/>
      <c r="Q701" s="677">
        <v>0</v>
      </c>
      <c r="R701" s="661"/>
      <c r="S701" s="677">
        <v>0</v>
      </c>
      <c r="T701" s="744"/>
      <c r="U701" s="700">
        <v>0</v>
      </c>
    </row>
    <row r="702" spans="1:21" ht="14.4" customHeight="1" x14ac:dyDescent="0.3">
      <c r="A702" s="660">
        <v>25</v>
      </c>
      <c r="B702" s="661" t="s">
        <v>1578</v>
      </c>
      <c r="C702" s="661" t="s">
        <v>1771</v>
      </c>
      <c r="D702" s="742" t="s">
        <v>2421</v>
      </c>
      <c r="E702" s="743" t="s">
        <v>1798</v>
      </c>
      <c r="F702" s="661" t="s">
        <v>1763</v>
      </c>
      <c r="G702" s="661" t="s">
        <v>1814</v>
      </c>
      <c r="H702" s="661" t="s">
        <v>548</v>
      </c>
      <c r="I702" s="661" t="s">
        <v>1354</v>
      </c>
      <c r="J702" s="661" t="s">
        <v>1355</v>
      </c>
      <c r="K702" s="661" t="s">
        <v>1356</v>
      </c>
      <c r="L702" s="662">
        <v>132.97999999999999</v>
      </c>
      <c r="M702" s="662">
        <v>132.97999999999999</v>
      </c>
      <c r="N702" s="661">
        <v>1</v>
      </c>
      <c r="O702" s="744">
        <v>1</v>
      </c>
      <c r="P702" s="662"/>
      <c r="Q702" s="677">
        <v>0</v>
      </c>
      <c r="R702" s="661"/>
      <c r="S702" s="677">
        <v>0</v>
      </c>
      <c r="T702" s="744"/>
      <c r="U702" s="700">
        <v>0</v>
      </c>
    </row>
    <row r="703" spans="1:21" ht="14.4" customHeight="1" x14ac:dyDescent="0.3">
      <c r="A703" s="660">
        <v>25</v>
      </c>
      <c r="B703" s="661" t="s">
        <v>1578</v>
      </c>
      <c r="C703" s="661" t="s">
        <v>1771</v>
      </c>
      <c r="D703" s="742" t="s">
        <v>2421</v>
      </c>
      <c r="E703" s="743" t="s">
        <v>1798</v>
      </c>
      <c r="F703" s="661" t="s">
        <v>1763</v>
      </c>
      <c r="G703" s="661" t="s">
        <v>1821</v>
      </c>
      <c r="H703" s="661" t="s">
        <v>548</v>
      </c>
      <c r="I703" s="661" t="s">
        <v>1828</v>
      </c>
      <c r="J703" s="661" t="s">
        <v>1044</v>
      </c>
      <c r="K703" s="661" t="s">
        <v>1829</v>
      </c>
      <c r="L703" s="662">
        <v>24.22</v>
      </c>
      <c r="M703" s="662">
        <v>193.76</v>
      </c>
      <c r="N703" s="661">
        <v>8</v>
      </c>
      <c r="O703" s="744">
        <v>7</v>
      </c>
      <c r="P703" s="662"/>
      <c r="Q703" s="677">
        <v>0</v>
      </c>
      <c r="R703" s="661"/>
      <c r="S703" s="677">
        <v>0</v>
      </c>
      <c r="T703" s="744"/>
      <c r="U703" s="700">
        <v>0</v>
      </c>
    </row>
    <row r="704" spans="1:21" ht="14.4" customHeight="1" x14ac:dyDescent="0.3">
      <c r="A704" s="660">
        <v>25</v>
      </c>
      <c r="B704" s="661" t="s">
        <v>1578</v>
      </c>
      <c r="C704" s="661" t="s">
        <v>1771</v>
      </c>
      <c r="D704" s="742" t="s">
        <v>2421</v>
      </c>
      <c r="E704" s="743" t="s">
        <v>1799</v>
      </c>
      <c r="F704" s="661" t="s">
        <v>1763</v>
      </c>
      <c r="G704" s="661" t="s">
        <v>1810</v>
      </c>
      <c r="H704" s="661" t="s">
        <v>1127</v>
      </c>
      <c r="I704" s="661" t="s">
        <v>1389</v>
      </c>
      <c r="J704" s="661" t="s">
        <v>1284</v>
      </c>
      <c r="K704" s="661" t="s">
        <v>1691</v>
      </c>
      <c r="L704" s="662">
        <v>150.04</v>
      </c>
      <c r="M704" s="662">
        <v>450.12</v>
      </c>
      <c r="N704" s="661">
        <v>3</v>
      </c>
      <c r="O704" s="744">
        <v>3</v>
      </c>
      <c r="P704" s="662"/>
      <c r="Q704" s="677">
        <v>0</v>
      </c>
      <c r="R704" s="661"/>
      <c r="S704" s="677">
        <v>0</v>
      </c>
      <c r="T704" s="744"/>
      <c r="U704" s="700">
        <v>0</v>
      </c>
    </row>
    <row r="705" spans="1:21" ht="14.4" customHeight="1" x14ac:dyDescent="0.3">
      <c r="A705" s="660">
        <v>25</v>
      </c>
      <c r="B705" s="661" t="s">
        <v>1578</v>
      </c>
      <c r="C705" s="661" t="s">
        <v>1771</v>
      </c>
      <c r="D705" s="742" t="s">
        <v>2421</v>
      </c>
      <c r="E705" s="743" t="s">
        <v>1799</v>
      </c>
      <c r="F705" s="661" t="s">
        <v>1763</v>
      </c>
      <c r="G705" s="661" t="s">
        <v>1810</v>
      </c>
      <c r="H705" s="661" t="s">
        <v>1127</v>
      </c>
      <c r="I705" s="661" t="s">
        <v>1389</v>
      </c>
      <c r="J705" s="661" t="s">
        <v>1284</v>
      </c>
      <c r="K705" s="661" t="s">
        <v>1691</v>
      </c>
      <c r="L705" s="662">
        <v>154.36000000000001</v>
      </c>
      <c r="M705" s="662">
        <v>1234.8800000000001</v>
      </c>
      <c r="N705" s="661">
        <v>8</v>
      </c>
      <c r="O705" s="744">
        <v>8</v>
      </c>
      <c r="P705" s="662"/>
      <c r="Q705" s="677">
        <v>0</v>
      </c>
      <c r="R705" s="661"/>
      <c r="S705" s="677">
        <v>0</v>
      </c>
      <c r="T705" s="744"/>
      <c r="U705" s="700">
        <v>0</v>
      </c>
    </row>
    <row r="706" spans="1:21" ht="14.4" customHeight="1" x14ac:dyDescent="0.3">
      <c r="A706" s="660">
        <v>25</v>
      </c>
      <c r="B706" s="661" t="s">
        <v>1578</v>
      </c>
      <c r="C706" s="661" t="s">
        <v>1771</v>
      </c>
      <c r="D706" s="742" t="s">
        <v>2421</v>
      </c>
      <c r="E706" s="743" t="s">
        <v>1799</v>
      </c>
      <c r="F706" s="661" t="s">
        <v>1763</v>
      </c>
      <c r="G706" s="661" t="s">
        <v>1810</v>
      </c>
      <c r="H706" s="661" t="s">
        <v>1127</v>
      </c>
      <c r="I706" s="661" t="s">
        <v>1532</v>
      </c>
      <c r="J706" s="661" t="s">
        <v>1755</v>
      </c>
      <c r="K706" s="661" t="s">
        <v>1690</v>
      </c>
      <c r="L706" s="662">
        <v>149.52000000000001</v>
      </c>
      <c r="M706" s="662">
        <v>448.56000000000006</v>
      </c>
      <c r="N706" s="661">
        <v>3</v>
      </c>
      <c r="O706" s="744">
        <v>3</v>
      </c>
      <c r="P706" s="662"/>
      <c r="Q706" s="677">
        <v>0</v>
      </c>
      <c r="R706" s="661"/>
      <c r="S706" s="677">
        <v>0</v>
      </c>
      <c r="T706" s="744"/>
      <c r="U706" s="700">
        <v>0</v>
      </c>
    </row>
    <row r="707" spans="1:21" ht="14.4" customHeight="1" x14ac:dyDescent="0.3">
      <c r="A707" s="660">
        <v>25</v>
      </c>
      <c r="B707" s="661" t="s">
        <v>1578</v>
      </c>
      <c r="C707" s="661" t="s">
        <v>1771</v>
      </c>
      <c r="D707" s="742" t="s">
        <v>2421</v>
      </c>
      <c r="E707" s="743" t="s">
        <v>1800</v>
      </c>
      <c r="F707" s="661" t="s">
        <v>1763</v>
      </c>
      <c r="G707" s="661" t="s">
        <v>1810</v>
      </c>
      <c r="H707" s="661" t="s">
        <v>1127</v>
      </c>
      <c r="I707" s="661" t="s">
        <v>1389</v>
      </c>
      <c r="J707" s="661" t="s">
        <v>1284</v>
      </c>
      <c r="K707" s="661" t="s">
        <v>1691</v>
      </c>
      <c r="L707" s="662">
        <v>150.04</v>
      </c>
      <c r="M707" s="662">
        <v>1350.36</v>
      </c>
      <c r="N707" s="661">
        <v>9</v>
      </c>
      <c r="O707" s="744">
        <v>8.5</v>
      </c>
      <c r="P707" s="662"/>
      <c r="Q707" s="677">
        <v>0</v>
      </c>
      <c r="R707" s="661"/>
      <c r="S707" s="677">
        <v>0</v>
      </c>
      <c r="T707" s="744"/>
      <c r="U707" s="700">
        <v>0</v>
      </c>
    </row>
    <row r="708" spans="1:21" ht="14.4" customHeight="1" x14ac:dyDescent="0.3">
      <c r="A708" s="660">
        <v>25</v>
      </c>
      <c r="B708" s="661" t="s">
        <v>1578</v>
      </c>
      <c r="C708" s="661" t="s">
        <v>1771</v>
      </c>
      <c r="D708" s="742" t="s">
        <v>2421</v>
      </c>
      <c r="E708" s="743" t="s">
        <v>1800</v>
      </c>
      <c r="F708" s="661" t="s">
        <v>1763</v>
      </c>
      <c r="G708" s="661" t="s">
        <v>1810</v>
      </c>
      <c r="H708" s="661" t="s">
        <v>1127</v>
      </c>
      <c r="I708" s="661" t="s">
        <v>1389</v>
      </c>
      <c r="J708" s="661" t="s">
        <v>1284</v>
      </c>
      <c r="K708" s="661" t="s">
        <v>1691</v>
      </c>
      <c r="L708" s="662">
        <v>154.36000000000001</v>
      </c>
      <c r="M708" s="662">
        <v>10959.560000000003</v>
      </c>
      <c r="N708" s="661">
        <v>71</v>
      </c>
      <c r="O708" s="744">
        <v>67</v>
      </c>
      <c r="P708" s="662">
        <v>463.08000000000004</v>
      </c>
      <c r="Q708" s="677">
        <v>4.2253521126760556E-2</v>
      </c>
      <c r="R708" s="661">
        <v>3</v>
      </c>
      <c r="S708" s="677">
        <v>4.2253521126760563E-2</v>
      </c>
      <c r="T708" s="744">
        <v>3</v>
      </c>
      <c r="U708" s="700">
        <v>4.4776119402985072E-2</v>
      </c>
    </row>
    <row r="709" spans="1:21" ht="14.4" customHeight="1" x14ac:dyDescent="0.3">
      <c r="A709" s="660">
        <v>25</v>
      </c>
      <c r="B709" s="661" t="s">
        <v>1578</v>
      </c>
      <c r="C709" s="661" t="s">
        <v>1771</v>
      </c>
      <c r="D709" s="742" t="s">
        <v>2421</v>
      </c>
      <c r="E709" s="743" t="s">
        <v>1800</v>
      </c>
      <c r="F709" s="661" t="s">
        <v>1763</v>
      </c>
      <c r="G709" s="661" t="s">
        <v>1810</v>
      </c>
      <c r="H709" s="661" t="s">
        <v>1127</v>
      </c>
      <c r="I709" s="661" t="s">
        <v>2133</v>
      </c>
      <c r="J709" s="661" t="s">
        <v>2134</v>
      </c>
      <c r="K709" s="661" t="s">
        <v>2135</v>
      </c>
      <c r="L709" s="662">
        <v>66.08</v>
      </c>
      <c r="M709" s="662">
        <v>132.16</v>
      </c>
      <c r="N709" s="661">
        <v>2</v>
      </c>
      <c r="O709" s="744">
        <v>1</v>
      </c>
      <c r="P709" s="662"/>
      <c r="Q709" s="677">
        <v>0</v>
      </c>
      <c r="R709" s="661"/>
      <c r="S709" s="677">
        <v>0</v>
      </c>
      <c r="T709" s="744"/>
      <c r="U709" s="700">
        <v>0</v>
      </c>
    </row>
    <row r="710" spans="1:21" ht="14.4" customHeight="1" x14ac:dyDescent="0.3">
      <c r="A710" s="660">
        <v>25</v>
      </c>
      <c r="B710" s="661" t="s">
        <v>1578</v>
      </c>
      <c r="C710" s="661" t="s">
        <v>1771</v>
      </c>
      <c r="D710" s="742" t="s">
        <v>2421</v>
      </c>
      <c r="E710" s="743" t="s">
        <v>1800</v>
      </c>
      <c r="F710" s="661" t="s">
        <v>1763</v>
      </c>
      <c r="G710" s="661" t="s">
        <v>1810</v>
      </c>
      <c r="H710" s="661" t="s">
        <v>1127</v>
      </c>
      <c r="I710" s="661" t="s">
        <v>2111</v>
      </c>
      <c r="J710" s="661" t="s">
        <v>2112</v>
      </c>
      <c r="K710" s="661" t="s">
        <v>2113</v>
      </c>
      <c r="L710" s="662">
        <v>75.73</v>
      </c>
      <c r="M710" s="662">
        <v>75.73</v>
      </c>
      <c r="N710" s="661">
        <v>1</v>
      </c>
      <c r="O710" s="744">
        <v>1</v>
      </c>
      <c r="P710" s="662"/>
      <c r="Q710" s="677">
        <v>0</v>
      </c>
      <c r="R710" s="661"/>
      <c r="S710" s="677">
        <v>0</v>
      </c>
      <c r="T710" s="744"/>
      <c r="U710" s="700">
        <v>0</v>
      </c>
    </row>
    <row r="711" spans="1:21" ht="14.4" customHeight="1" x14ac:dyDescent="0.3">
      <c r="A711" s="660">
        <v>25</v>
      </c>
      <c r="B711" s="661" t="s">
        <v>1578</v>
      </c>
      <c r="C711" s="661" t="s">
        <v>1771</v>
      </c>
      <c r="D711" s="742" t="s">
        <v>2421</v>
      </c>
      <c r="E711" s="743" t="s">
        <v>1800</v>
      </c>
      <c r="F711" s="661" t="s">
        <v>1763</v>
      </c>
      <c r="G711" s="661" t="s">
        <v>1812</v>
      </c>
      <c r="H711" s="661" t="s">
        <v>548</v>
      </c>
      <c r="I711" s="661" t="s">
        <v>2181</v>
      </c>
      <c r="J711" s="661" t="s">
        <v>2182</v>
      </c>
      <c r="K711" s="661" t="s">
        <v>2183</v>
      </c>
      <c r="L711" s="662">
        <v>0</v>
      </c>
      <c r="M711" s="662">
        <v>0</v>
      </c>
      <c r="N711" s="661">
        <v>1</v>
      </c>
      <c r="O711" s="744">
        <v>1</v>
      </c>
      <c r="P711" s="662"/>
      <c r="Q711" s="677"/>
      <c r="R711" s="661"/>
      <c r="S711" s="677">
        <v>0</v>
      </c>
      <c r="T711" s="744"/>
      <c r="U711" s="700">
        <v>0</v>
      </c>
    </row>
    <row r="712" spans="1:21" ht="14.4" customHeight="1" x14ac:dyDescent="0.3">
      <c r="A712" s="660">
        <v>25</v>
      </c>
      <c r="B712" s="661" t="s">
        <v>1578</v>
      </c>
      <c r="C712" s="661" t="s">
        <v>1771</v>
      </c>
      <c r="D712" s="742" t="s">
        <v>2421</v>
      </c>
      <c r="E712" s="743" t="s">
        <v>1800</v>
      </c>
      <c r="F712" s="661" t="s">
        <v>1763</v>
      </c>
      <c r="G712" s="661" t="s">
        <v>1812</v>
      </c>
      <c r="H712" s="661" t="s">
        <v>548</v>
      </c>
      <c r="I712" s="661" t="s">
        <v>1884</v>
      </c>
      <c r="J712" s="661" t="s">
        <v>1344</v>
      </c>
      <c r="K712" s="661" t="s">
        <v>1885</v>
      </c>
      <c r="L712" s="662">
        <v>0</v>
      </c>
      <c r="M712" s="662">
        <v>0</v>
      </c>
      <c r="N712" s="661">
        <v>2</v>
      </c>
      <c r="O712" s="744">
        <v>2</v>
      </c>
      <c r="P712" s="662">
        <v>0</v>
      </c>
      <c r="Q712" s="677"/>
      <c r="R712" s="661">
        <v>1</v>
      </c>
      <c r="S712" s="677">
        <v>0.5</v>
      </c>
      <c r="T712" s="744">
        <v>1</v>
      </c>
      <c r="U712" s="700">
        <v>0.5</v>
      </c>
    </row>
    <row r="713" spans="1:21" ht="14.4" customHeight="1" x14ac:dyDescent="0.3">
      <c r="A713" s="660">
        <v>25</v>
      </c>
      <c r="B713" s="661" t="s">
        <v>1578</v>
      </c>
      <c r="C713" s="661" t="s">
        <v>1771</v>
      </c>
      <c r="D713" s="742" t="s">
        <v>2421</v>
      </c>
      <c r="E713" s="743" t="s">
        <v>1800</v>
      </c>
      <c r="F713" s="661" t="s">
        <v>1763</v>
      </c>
      <c r="G713" s="661" t="s">
        <v>1860</v>
      </c>
      <c r="H713" s="661" t="s">
        <v>548</v>
      </c>
      <c r="I713" s="661" t="s">
        <v>1324</v>
      </c>
      <c r="J713" s="661" t="s">
        <v>1325</v>
      </c>
      <c r="K713" s="661" t="s">
        <v>1861</v>
      </c>
      <c r="L713" s="662">
        <v>48.09</v>
      </c>
      <c r="M713" s="662">
        <v>96.18</v>
      </c>
      <c r="N713" s="661">
        <v>2</v>
      </c>
      <c r="O713" s="744">
        <v>1.5</v>
      </c>
      <c r="P713" s="662"/>
      <c r="Q713" s="677">
        <v>0</v>
      </c>
      <c r="R713" s="661"/>
      <c r="S713" s="677">
        <v>0</v>
      </c>
      <c r="T713" s="744"/>
      <c r="U713" s="700">
        <v>0</v>
      </c>
    </row>
    <row r="714" spans="1:21" ht="14.4" customHeight="1" x14ac:dyDescent="0.3">
      <c r="A714" s="660">
        <v>25</v>
      </c>
      <c r="B714" s="661" t="s">
        <v>1578</v>
      </c>
      <c r="C714" s="661" t="s">
        <v>1771</v>
      </c>
      <c r="D714" s="742" t="s">
        <v>2421</v>
      </c>
      <c r="E714" s="743" t="s">
        <v>1800</v>
      </c>
      <c r="F714" s="661" t="s">
        <v>1763</v>
      </c>
      <c r="G714" s="661" t="s">
        <v>1814</v>
      </c>
      <c r="H714" s="661" t="s">
        <v>548</v>
      </c>
      <c r="I714" s="661" t="s">
        <v>1354</v>
      </c>
      <c r="J714" s="661" t="s">
        <v>1355</v>
      </c>
      <c r="K714" s="661" t="s">
        <v>1356</v>
      </c>
      <c r="L714" s="662">
        <v>147.31</v>
      </c>
      <c r="M714" s="662">
        <v>1178.4799999999998</v>
      </c>
      <c r="N714" s="661">
        <v>8</v>
      </c>
      <c r="O714" s="744">
        <v>7</v>
      </c>
      <c r="P714" s="662">
        <v>147.31</v>
      </c>
      <c r="Q714" s="677">
        <v>0.12500000000000003</v>
      </c>
      <c r="R714" s="661">
        <v>1</v>
      </c>
      <c r="S714" s="677">
        <v>0.125</v>
      </c>
      <c r="T714" s="744">
        <v>1</v>
      </c>
      <c r="U714" s="700">
        <v>0.14285714285714285</v>
      </c>
    </row>
    <row r="715" spans="1:21" ht="14.4" customHeight="1" x14ac:dyDescent="0.3">
      <c r="A715" s="660">
        <v>25</v>
      </c>
      <c r="B715" s="661" t="s">
        <v>1578</v>
      </c>
      <c r="C715" s="661" t="s">
        <v>1771</v>
      </c>
      <c r="D715" s="742" t="s">
        <v>2421</v>
      </c>
      <c r="E715" s="743" t="s">
        <v>1800</v>
      </c>
      <c r="F715" s="661" t="s">
        <v>1763</v>
      </c>
      <c r="G715" s="661" t="s">
        <v>1814</v>
      </c>
      <c r="H715" s="661" t="s">
        <v>548</v>
      </c>
      <c r="I715" s="661" t="s">
        <v>1354</v>
      </c>
      <c r="J715" s="661" t="s">
        <v>1355</v>
      </c>
      <c r="K715" s="661" t="s">
        <v>1356</v>
      </c>
      <c r="L715" s="662">
        <v>132.97999999999999</v>
      </c>
      <c r="M715" s="662">
        <v>132.97999999999999</v>
      </c>
      <c r="N715" s="661">
        <v>1</v>
      </c>
      <c r="O715" s="744">
        <v>1</v>
      </c>
      <c r="P715" s="662"/>
      <c r="Q715" s="677">
        <v>0</v>
      </c>
      <c r="R715" s="661"/>
      <c r="S715" s="677">
        <v>0</v>
      </c>
      <c r="T715" s="744"/>
      <c r="U715" s="700">
        <v>0</v>
      </c>
    </row>
    <row r="716" spans="1:21" ht="14.4" customHeight="1" x14ac:dyDescent="0.3">
      <c r="A716" s="660">
        <v>25</v>
      </c>
      <c r="B716" s="661" t="s">
        <v>1578</v>
      </c>
      <c r="C716" s="661" t="s">
        <v>1771</v>
      </c>
      <c r="D716" s="742" t="s">
        <v>2421</v>
      </c>
      <c r="E716" s="743" t="s">
        <v>1800</v>
      </c>
      <c r="F716" s="661" t="s">
        <v>1763</v>
      </c>
      <c r="G716" s="661" t="s">
        <v>1814</v>
      </c>
      <c r="H716" s="661" t="s">
        <v>548</v>
      </c>
      <c r="I716" s="661" t="s">
        <v>1544</v>
      </c>
      <c r="J716" s="661" t="s">
        <v>1545</v>
      </c>
      <c r="K716" s="661" t="s">
        <v>1851</v>
      </c>
      <c r="L716" s="662">
        <v>73.66</v>
      </c>
      <c r="M716" s="662">
        <v>73.66</v>
      </c>
      <c r="N716" s="661">
        <v>1</v>
      </c>
      <c r="O716" s="744">
        <v>1</v>
      </c>
      <c r="P716" s="662"/>
      <c r="Q716" s="677">
        <v>0</v>
      </c>
      <c r="R716" s="661"/>
      <c r="S716" s="677">
        <v>0</v>
      </c>
      <c r="T716" s="744"/>
      <c r="U716" s="700">
        <v>0</v>
      </c>
    </row>
    <row r="717" spans="1:21" ht="14.4" customHeight="1" x14ac:dyDescent="0.3">
      <c r="A717" s="660">
        <v>25</v>
      </c>
      <c r="B717" s="661" t="s">
        <v>1578</v>
      </c>
      <c r="C717" s="661" t="s">
        <v>1771</v>
      </c>
      <c r="D717" s="742" t="s">
        <v>2421</v>
      </c>
      <c r="E717" s="743" t="s">
        <v>1800</v>
      </c>
      <c r="F717" s="661" t="s">
        <v>1763</v>
      </c>
      <c r="G717" s="661" t="s">
        <v>1819</v>
      </c>
      <c r="H717" s="661" t="s">
        <v>548</v>
      </c>
      <c r="I717" s="661" t="s">
        <v>1331</v>
      </c>
      <c r="J717" s="661" t="s">
        <v>1332</v>
      </c>
      <c r="K717" s="661" t="s">
        <v>1820</v>
      </c>
      <c r="L717" s="662">
        <v>30.17</v>
      </c>
      <c r="M717" s="662">
        <v>60.34</v>
      </c>
      <c r="N717" s="661">
        <v>2</v>
      </c>
      <c r="O717" s="744">
        <v>1</v>
      </c>
      <c r="P717" s="662"/>
      <c r="Q717" s="677">
        <v>0</v>
      </c>
      <c r="R717" s="661"/>
      <c r="S717" s="677">
        <v>0</v>
      </c>
      <c r="T717" s="744"/>
      <c r="U717" s="700">
        <v>0</v>
      </c>
    </row>
    <row r="718" spans="1:21" ht="14.4" customHeight="1" x14ac:dyDescent="0.3">
      <c r="A718" s="660">
        <v>25</v>
      </c>
      <c r="B718" s="661" t="s">
        <v>1578</v>
      </c>
      <c r="C718" s="661" t="s">
        <v>1771</v>
      </c>
      <c r="D718" s="742" t="s">
        <v>2421</v>
      </c>
      <c r="E718" s="743" t="s">
        <v>1800</v>
      </c>
      <c r="F718" s="661" t="s">
        <v>1763</v>
      </c>
      <c r="G718" s="661" t="s">
        <v>1821</v>
      </c>
      <c r="H718" s="661" t="s">
        <v>1127</v>
      </c>
      <c r="I718" s="661" t="s">
        <v>1845</v>
      </c>
      <c r="J718" s="661" t="s">
        <v>1044</v>
      </c>
      <c r="K718" s="661" t="s">
        <v>1846</v>
      </c>
      <c r="L718" s="662">
        <v>24.22</v>
      </c>
      <c r="M718" s="662">
        <v>24.22</v>
      </c>
      <c r="N718" s="661">
        <v>1</v>
      </c>
      <c r="O718" s="744">
        <v>0.5</v>
      </c>
      <c r="P718" s="662"/>
      <c r="Q718" s="677">
        <v>0</v>
      </c>
      <c r="R718" s="661"/>
      <c r="S718" s="677">
        <v>0</v>
      </c>
      <c r="T718" s="744"/>
      <c r="U718" s="700">
        <v>0</v>
      </c>
    </row>
    <row r="719" spans="1:21" ht="14.4" customHeight="1" x14ac:dyDescent="0.3">
      <c r="A719" s="660">
        <v>25</v>
      </c>
      <c r="B719" s="661" t="s">
        <v>1578</v>
      </c>
      <c r="C719" s="661" t="s">
        <v>1771</v>
      </c>
      <c r="D719" s="742" t="s">
        <v>2421</v>
      </c>
      <c r="E719" s="743" t="s">
        <v>1800</v>
      </c>
      <c r="F719" s="661" t="s">
        <v>1763</v>
      </c>
      <c r="G719" s="661" t="s">
        <v>1821</v>
      </c>
      <c r="H719" s="661" t="s">
        <v>1127</v>
      </c>
      <c r="I719" s="661" t="s">
        <v>1133</v>
      </c>
      <c r="J719" s="661" t="s">
        <v>1044</v>
      </c>
      <c r="K719" s="661" t="s">
        <v>1729</v>
      </c>
      <c r="L719" s="662">
        <v>48.42</v>
      </c>
      <c r="M719" s="662">
        <v>387.36000000000007</v>
      </c>
      <c r="N719" s="661">
        <v>8</v>
      </c>
      <c r="O719" s="744">
        <v>6</v>
      </c>
      <c r="P719" s="662"/>
      <c r="Q719" s="677">
        <v>0</v>
      </c>
      <c r="R719" s="661"/>
      <c r="S719" s="677">
        <v>0</v>
      </c>
      <c r="T719" s="744"/>
      <c r="U719" s="700">
        <v>0</v>
      </c>
    </row>
    <row r="720" spans="1:21" ht="14.4" customHeight="1" x14ac:dyDescent="0.3">
      <c r="A720" s="660">
        <v>25</v>
      </c>
      <c r="B720" s="661" t="s">
        <v>1578</v>
      </c>
      <c r="C720" s="661" t="s">
        <v>1771</v>
      </c>
      <c r="D720" s="742" t="s">
        <v>2421</v>
      </c>
      <c r="E720" s="743" t="s">
        <v>1800</v>
      </c>
      <c r="F720" s="661" t="s">
        <v>1763</v>
      </c>
      <c r="G720" s="661" t="s">
        <v>1821</v>
      </c>
      <c r="H720" s="661" t="s">
        <v>548</v>
      </c>
      <c r="I720" s="661" t="s">
        <v>1043</v>
      </c>
      <c r="J720" s="661" t="s">
        <v>1044</v>
      </c>
      <c r="K720" s="661" t="s">
        <v>1848</v>
      </c>
      <c r="L720" s="662">
        <v>48.42</v>
      </c>
      <c r="M720" s="662">
        <v>48.42</v>
      </c>
      <c r="N720" s="661">
        <v>1</v>
      </c>
      <c r="O720" s="744">
        <v>0.5</v>
      </c>
      <c r="P720" s="662"/>
      <c r="Q720" s="677">
        <v>0</v>
      </c>
      <c r="R720" s="661"/>
      <c r="S720" s="677">
        <v>0</v>
      </c>
      <c r="T720" s="744"/>
      <c r="U720" s="700">
        <v>0</v>
      </c>
    </row>
    <row r="721" spans="1:21" ht="14.4" customHeight="1" x14ac:dyDescent="0.3">
      <c r="A721" s="660">
        <v>25</v>
      </c>
      <c r="B721" s="661" t="s">
        <v>1578</v>
      </c>
      <c r="C721" s="661" t="s">
        <v>1771</v>
      </c>
      <c r="D721" s="742" t="s">
        <v>2421</v>
      </c>
      <c r="E721" s="743" t="s">
        <v>1801</v>
      </c>
      <c r="F721" s="661" t="s">
        <v>1763</v>
      </c>
      <c r="G721" s="661" t="s">
        <v>1810</v>
      </c>
      <c r="H721" s="661" t="s">
        <v>548</v>
      </c>
      <c r="I721" s="661" t="s">
        <v>1822</v>
      </c>
      <c r="J721" s="661" t="s">
        <v>1823</v>
      </c>
      <c r="K721" s="661" t="s">
        <v>1824</v>
      </c>
      <c r="L721" s="662">
        <v>154.36000000000001</v>
      </c>
      <c r="M721" s="662">
        <v>154.36000000000001</v>
      </c>
      <c r="N721" s="661">
        <v>1</v>
      </c>
      <c r="O721" s="744">
        <v>1</v>
      </c>
      <c r="P721" s="662"/>
      <c r="Q721" s="677">
        <v>0</v>
      </c>
      <c r="R721" s="661"/>
      <c r="S721" s="677">
        <v>0</v>
      </c>
      <c r="T721" s="744"/>
      <c r="U721" s="700">
        <v>0</v>
      </c>
    </row>
    <row r="722" spans="1:21" ht="14.4" customHeight="1" x14ac:dyDescent="0.3">
      <c r="A722" s="660">
        <v>25</v>
      </c>
      <c r="B722" s="661" t="s">
        <v>1578</v>
      </c>
      <c r="C722" s="661" t="s">
        <v>1771</v>
      </c>
      <c r="D722" s="742" t="s">
        <v>2421</v>
      </c>
      <c r="E722" s="743" t="s">
        <v>1801</v>
      </c>
      <c r="F722" s="661" t="s">
        <v>1763</v>
      </c>
      <c r="G722" s="661" t="s">
        <v>1810</v>
      </c>
      <c r="H722" s="661" t="s">
        <v>548</v>
      </c>
      <c r="I722" s="661" t="s">
        <v>1849</v>
      </c>
      <c r="J722" s="661" t="s">
        <v>1284</v>
      </c>
      <c r="K722" s="661" t="s">
        <v>845</v>
      </c>
      <c r="L722" s="662">
        <v>0</v>
      </c>
      <c r="M722" s="662">
        <v>0</v>
      </c>
      <c r="N722" s="661">
        <v>2</v>
      </c>
      <c r="O722" s="744">
        <v>2</v>
      </c>
      <c r="P722" s="662">
        <v>0</v>
      </c>
      <c r="Q722" s="677"/>
      <c r="R722" s="661">
        <v>1</v>
      </c>
      <c r="S722" s="677">
        <v>0.5</v>
      </c>
      <c r="T722" s="744">
        <v>1</v>
      </c>
      <c r="U722" s="700">
        <v>0.5</v>
      </c>
    </row>
    <row r="723" spans="1:21" ht="14.4" customHeight="1" x14ac:dyDescent="0.3">
      <c r="A723" s="660">
        <v>25</v>
      </c>
      <c r="B723" s="661" t="s">
        <v>1578</v>
      </c>
      <c r="C723" s="661" t="s">
        <v>1771</v>
      </c>
      <c r="D723" s="742" t="s">
        <v>2421</v>
      </c>
      <c r="E723" s="743" t="s">
        <v>1801</v>
      </c>
      <c r="F723" s="661" t="s">
        <v>1763</v>
      </c>
      <c r="G723" s="661" t="s">
        <v>1810</v>
      </c>
      <c r="H723" s="661" t="s">
        <v>1127</v>
      </c>
      <c r="I723" s="661" t="s">
        <v>1389</v>
      </c>
      <c r="J723" s="661" t="s">
        <v>1284</v>
      </c>
      <c r="K723" s="661" t="s">
        <v>1691</v>
      </c>
      <c r="L723" s="662">
        <v>154.36000000000001</v>
      </c>
      <c r="M723" s="662">
        <v>2006.6800000000005</v>
      </c>
      <c r="N723" s="661">
        <v>13</v>
      </c>
      <c r="O723" s="744">
        <v>13</v>
      </c>
      <c r="P723" s="662">
        <v>308.72000000000003</v>
      </c>
      <c r="Q723" s="677">
        <v>0.15384615384615383</v>
      </c>
      <c r="R723" s="661">
        <v>2</v>
      </c>
      <c r="S723" s="677">
        <v>0.15384615384615385</v>
      </c>
      <c r="T723" s="744">
        <v>2</v>
      </c>
      <c r="U723" s="700">
        <v>0.15384615384615385</v>
      </c>
    </row>
    <row r="724" spans="1:21" ht="14.4" customHeight="1" x14ac:dyDescent="0.3">
      <c r="A724" s="660">
        <v>25</v>
      </c>
      <c r="B724" s="661" t="s">
        <v>1578</v>
      </c>
      <c r="C724" s="661" t="s">
        <v>1771</v>
      </c>
      <c r="D724" s="742" t="s">
        <v>2421</v>
      </c>
      <c r="E724" s="743" t="s">
        <v>1801</v>
      </c>
      <c r="F724" s="661" t="s">
        <v>1763</v>
      </c>
      <c r="G724" s="661" t="s">
        <v>1810</v>
      </c>
      <c r="H724" s="661" t="s">
        <v>1127</v>
      </c>
      <c r="I724" s="661" t="s">
        <v>1532</v>
      </c>
      <c r="J724" s="661" t="s">
        <v>1755</v>
      </c>
      <c r="K724" s="661" t="s">
        <v>1690</v>
      </c>
      <c r="L724" s="662">
        <v>149.52000000000001</v>
      </c>
      <c r="M724" s="662">
        <v>1196.1600000000001</v>
      </c>
      <c r="N724" s="661">
        <v>8</v>
      </c>
      <c r="O724" s="744">
        <v>8</v>
      </c>
      <c r="P724" s="662"/>
      <c r="Q724" s="677">
        <v>0</v>
      </c>
      <c r="R724" s="661"/>
      <c r="S724" s="677">
        <v>0</v>
      </c>
      <c r="T724" s="744"/>
      <c r="U724" s="700">
        <v>0</v>
      </c>
    </row>
    <row r="725" spans="1:21" ht="14.4" customHeight="1" x14ac:dyDescent="0.3">
      <c r="A725" s="660">
        <v>25</v>
      </c>
      <c r="B725" s="661" t="s">
        <v>1578</v>
      </c>
      <c r="C725" s="661" t="s">
        <v>1771</v>
      </c>
      <c r="D725" s="742" t="s">
        <v>2421</v>
      </c>
      <c r="E725" s="743" t="s">
        <v>1801</v>
      </c>
      <c r="F725" s="661" t="s">
        <v>1763</v>
      </c>
      <c r="G725" s="661" t="s">
        <v>1810</v>
      </c>
      <c r="H725" s="661" t="s">
        <v>548</v>
      </c>
      <c r="I725" s="661" t="s">
        <v>1811</v>
      </c>
      <c r="J725" s="661" t="s">
        <v>1284</v>
      </c>
      <c r="K725" s="661" t="s">
        <v>1691</v>
      </c>
      <c r="L725" s="662">
        <v>150.04</v>
      </c>
      <c r="M725" s="662">
        <v>150.04</v>
      </c>
      <c r="N725" s="661">
        <v>1</v>
      </c>
      <c r="O725" s="744">
        <v>1</v>
      </c>
      <c r="P725" s="662"/>
      <c r="Q725" s="677">
        <v>0</v>
      </c>
      <c r="R725" s="661"/>
      <c r="S725" s="677">
        <v>0</v>
      </c>
      <c r="T725" s="744"/>
      <c r="U725" s="700">
        <v>0</v>
      </c>
    </row>
    <row r="726" spans="1:21" ht="14.4" customHeight="1" x14ac:dyDescent="0.3">
      <c r="A726" s="660">
        <v>25</v>
      </c>
      <c r="B726" s="661" t="s">
        <v>1578</v>
      </c>
      <c r="C726" s="661" t="s">
        <v>1771</v>
      </c>
      <c r="D726" s="742" t="s">
        <v>2421</v>
      </c>
      <c r="E726" s="743" t="s">
        <v>1801</v>
      </c>
      <c r="F726" s="661" t="s">
        <v>1763</v>
      </c>
      <c r="G726" s="661" t="s">
        <v>1810</v>
      </c>
      <c r="H726" s="661" t="s">
        <v>548</v>
      </c>
      <c r="I726" s="661" t="s">
        <v>1811</v>
      </c>
      <c r="J726" s="661" t="s">
        <v>1284</v>
      </c>
      <c r="K726" s="661" t="s">
        <v>1691</v>
      </c>
      <c r="L726" s="662">
        <v>154.36000000000001</v>
      </c>
      <c r="M726" s="662">
        <v>1852.3200000000006</v>
      </c>
      <c r="N726" s="661">
        <v>12</v>
      </c>
      <c r="O726" s="744">
        <v>11.5</v>
      </c>
      <c r="P726" s="662"/>
      <c r="Q726" s="677">
        <v>0</v>
      </c>
      <c r="R726" s="661"/>
      <c r="S726" s="677">
        <v>0</v>
      </c>
      <c r="T726" s="744"/>
      <c r="U726" s="700">
        <v>0</v>
      </c>
    </row>
    <row r="727" spans="1:21" ht="14.4" customHeight="1" x14ac:dyDescent="0.3">
      <c r="A727" s="660">
        <v>25</v>
      </c>
      <c r="B727" s="661" t="s">
        <v>1578</v>
      </c>
      <c r="C727" s="661" t="s">
        <v>1771</v>
      </c>
      <c r="D727" s="742" t="s">
        <v>2421</v>
      </c>
      <c r="E727" s="743" t="s">
        <v>1801</v>
      </c>
      <c r="F727" s="661" t="s">
        <v>1763</v>
      </c>
      <c r="G727" s="661" t="s">
        <v>1810</v>
      </c>
      <c r="H727" s="661" t="s">
        <v>548</v>
      </c>
      <c r="I727" s="661" t="s">
        <v>2371</v>
      </c>
      <c r="J727" s="661" t="s">
        <v>1823</v>
      </c>
      <c r="K727" s="661" t="s">
        <v>2372</v>
      </c>
      <c r="L727" s="662">
        <v>0</v>
      </c>
      <c r="M727" s="662">
        <v>0</v>
      </c>
      <c r="N727" s="661">
        <v>1</v>
      </c>
      <c r="O727" s="744">
        <v>1</v>
      </c>
      <c r="P727" s="662"/>
      <c r="Q727" s="677"/>
      <c r="R727" s="661"/>
      <c r="S727" s="677">
        <v>0</v>
      </c>
      <c r="T727" s="744"/>
      <c r="U727" s="700">
        <v>0</v>
      </c>
    </row>
    <row r="728" spans="1:21" ht="14.4" customHeight="1" x14ac:dyDescent="0.3">
      <c r="A728" s="660">
        <v>25</v>
      </c>
      <c r="B728" s="661" t="s">
        <v>1578</v>
      </c>
      <c r="C728" s="661" t="s">
        <v>1771</v>
      </c>
      <c r="D728" s="742" t="s">
        <v>2421</v>
      </c>
      <c r="E728" s="743" t="s">
        <v>1801</v>
      </c>
      <c r="F728" s="661" t="s">
        <v>1763</v>
      </c>
      <c r="G728" s="661" t="s">
        <v>2086</v>
      </c>
      <c r="H728" s="661" t="s">
        <v>548</v>
      </c>
      <c r="I728" s="661" t="s">
        <v>2414</v>
      </c>
      <c r="J728" s="661" t="s">
        <v>2415</v>
      </c>
      <c r="K728" s="661" t="s">
        <v>2089</v>
      </c>
      <c r="L728" s="662">
        <v>119.7</v>
      </c>
      <c r="M728" s="662">
        <v>119.7</v>
      </c>
      <c r="N728" s="661">
        <v>1</v>
      </c>
      <c r="O728" s="744">
        <v>1</v>
      </c>
      <c r="P728" s="662"/>
      <c r="Q728" s="677">
        <v>0</v>
      </c>
      <c r="R728" s="661"/>
      <c r="S728" s="677">
        <v>0</v>
      </c>
      <c r="T728" s="744"/>
      <c r="U728" s="700">
        <v>0</v>
      </c>
    </row>
    <row r="729" spans="1:21" ht="14.4" customHeight="1" x14ac:dyDescent="0.3">
      <c r="A729" s="660">
        <v>25</v>
      </c>
      <c r="B729" s="661" t="s">
        <v>1578</v>
      </c>
      <c r="C729" s="661" t="s">
        <v>1771</v>
      </c>
      <c r="D729" s="742" t="s">
        <v>2421</v>
      </c>
      <c r="E729" s="743" t="s">
        <v>1801</v>
      </c>
      <c r="F729" s="661" t="s">
        <v>1763</v>
      </c>
      <c r="G729" s="661" t="s">
        <v>1812</v>
      </c>
      <c r="H729" s="661" t="s">
        <v>548</v>
      </c>
      <c r="I729" s="661" t="s">
        <v>1884</v>
      </c>
      <c r="J729" s="661" t="s">
        <v>1344</v>
      </c>
      <c r="K729" s="661" t="s">
        <v>1885</v>
      </c>
      <c r="L729" s="662">
        <v>0</v>
      </c>
      <c r="M729" s="662">
        <v>0</v>
      </c>
      <c r="N729" s="661">
        <v>1</v>
      </c>
      <c r="O729" s="744">
        <v>1</v>
      </c>
      <c r="P729" s="662"/>
      <c r="Q729" s="677"/>
      <c r="R729" s="661"/>
      <c r="S729" s="677">
        <v>0</v>
      </c>
      <c r="T729" s="744"/>
      <c r="U729" s="700">
        <v>0</v>
      </c>
    </row>
    <row r="730" spans="1:21" ht="14.4" customHeight="1" x14ac:dyDescent="0.3">
      <c r="A730" s="660">
        <v>25</v>
      </c>
      <c r="B730" s="661" t="s">
        <v>1578</v>
      </c>
      <c r="C730" s="661" t="s">
        <v>1771</v>
      </c>
      <c r="D730" s="742" t="s">
        <v>2421</v>
      </c>
      <c r="E730" s="743" t="s">
        <v>1801</v>
      </c>
      <c r="F730" s="661" t="s">
        <v>1763</v>
      </c>
      <c r="G730" s="661" t="s">
        <v>1814</v>
      </c>
      <c r="H730" s="661" t="s">
        <v>548</v>
      </c>
      <c r="I730" s="661" t="s">
        <v>1354</v>
      </c>
      <c r="J730" s="661" t="s">
        <v>1355</v>
      </c>
      <c r="K730" s="661" t="s">
        <v>1356</v>
      </c>
      <c r="L730" s="662">
        <v>132.97999999999999</v>
      </c>
      <c r="M730" s="662">
        <v>132.97999999999999</v>
      </c>
      <c r="N730" s="661">
        <v>1</v>
      </c>
      <c r="O730" s="744">
        <v>1</v>
      </c>
      <c r="P730" s="662"/>
      <c r="Q730" s="677">
        <v>0</v>
      </c>
      <c r="R730" s="661"/>
      <c r="S730" s="677">
        <v>0</v>
      </c>
      <c r="T730" s="744"/>
      <c r="U730" s="700">
        <v>0</v>
      </c>
    </row>
    <row r="731" spans="1:21" ht="14.4" customHeight="1" x14ac:dyDescent="0.3">
      <c r="A731" s="660">
        <v>25</v>
      </c>
      <c r="B731" s="661" t="s">
        <v>1578</v>
      </c>
      <c r="C731" s="661" t="s">
        <v>1771</v>
      </c>
      <c r="D731" s="742" t="s">
        <v>2421</v>
      </c>
      <c r="E731" s="743" t="s">
        <v>1801</v>
      </c>
      <c r="F731" s="661" t="s">
        <v>1763</v>
      </c>
      <c r="G731" s="661" t="s">
        <v>1821</v>
      </c>
      <c r="H731" s="661" t="s">
        <v>1127</v>
      </c>
      <c r="I731" s="661" t="s">
        <v>1845</v>
      </c>
      <c r="J731" s="661" t="s">
        <v>1044</v>
      </c>
      <c r="K731" s="661" t="s">
        <v>1846</v>
      </c>
      <c r="L731" s="662">
        <v>24.22</v>
      </c>
      <c r="M731" s="662">
        <v>72.66</v>
      </c>
      <c r="N731" s="661">
        <v>3</v>
      </c>
      <c r="O731" s="744">
        <v>3</v>
      </c>
      <c r="P731" s="662"/>
      <c r="Q731" s="677">
        <v>0</v>
      </c>
      <c r="R731" s="661"/>
      <c r="S731" s="677">
        <v>0</v>
      </c>
      <c r="T731" s="744"/>
      <c r="U731" s="700">
        <v>0</v>
      </c>
    </row>
    <row r="732" spans="1:21" ht="14.4" customHeight="1" x14ac:dyDescent="0.3">
      <c r="A732" s="660">
        <v>25</v>
      </c>
      <c r="B732" s="661" t="s">
        <v>1578</v>
      </c>
      <c r="C732" s="661" t="s">
        <v>1771</v>
      </c>
      <c r="D732" s="742" t="s">
        <v>2421</v>
      </c>
      <c r="E732" s="743" t="s">
        <v>1801</v>
      </c>
      <c r="F732" s="661" t="s">
        <v>1763</v>
      </c>
      <c r="G732" s="661" t="s">
        <v>1821</v>
      </c>
      <c r="H732" s="661" t="s">
        <v>1127</v>
      </c>
      <c r="I732" s="661" t="s">
        <v>1845</v>
      </c>
      <c r="J732" s="661" t="s">
        <v>1044</v>
      </c>
      <c r="K732" s="661" t="s">
        <v>1846</v>
      </c>
      <c r="L732" s="662">
        <v>18.260000000000002</v>
      </c>
      <c r="M732" s="662">
        <v>18.260000000000002</v>
      </c>
      <c r="N732" s="661">
        <v>1</v>
      </c>
      <c r="O732" s="744">
        <v>1</v>
      </c>
      <c r="P732" s="662"/>
      <c r="Q732" s="677">
        <v>0</v>
      </c>
      <c r="R732" s="661"/>
      <c r="S732" s="677">
        <v>0</v>
      </c>
      <c r="T732" s="744"/>
      <c r="U732" s="700">
        <v>0</v>
      </c>
    </row>
    <row r="733" spans="1:21" ht="14.4" customHeight="1" x14ac:dyDescent="0.3">
      <c r="A733" s="660">
        <v>25</v>
      </c>
      <c r="B733" s="661" t="s">
        <v>1578</v>
      </c>
      <c r="C733" s="661" t="s">
        <v>1771</v>
      </c>
      <c r="D733" s="742" t="s">
        <v>2421</v>
      </c>
      <c r="E733" s="743" t="s">
        <v>1801</v>
      </c>
      <c r="F733" s="661" t="s">
        <v>1763</v>
      </c>
      <c r="G733" s="661" t="s">
        <v>1821</v>
      </c>
      <c r="H733" s="661" t="s">
        <v>548</v>
      </c>
      <c r="I733" s="661" t="s">
        <v>2379</v>
      </c>
      <c r="J733" s="661" t="s">
        <v>1044</v>
      </c>
      <c r="K733" s="661" t="s">
        <v>2380</v>
      </c>
      <c r="L733" s="662">
        <v>0</v>
      </c>
      <c r="M733" s="662">
        <v>0</v>
      </c>
      <c r="N733" s="661">
        <v>4</v>
      </c>
      <c r="O733" s="744">
        <v>3.5</v>
      </c>
      <c r="P733" s="662"/>
      <c r="Q733" s="677"/>
      <c r="R733" s="661"/>
      <c r="S733" s="677">
        <v>0</v>
      </c>
      <c r="T733" s="744"/>
      <c r="U733" s="700">
        <v>0</v>
      </c>
    </row>
    <row r="734" spans="1:21" ht="14.4" customHeight="1" x14ac:dyDescent="0.3">
      <c r="A734" s="660">
        <v>25</v>
      </c>
      <c r="B734" s="661" t="s">
        <v>1578</v>
      </c>
      <c r="C734" s="661" t="s">
        <v>1771</v>
      </c>
      <c r="D734" s="742" t="s">
        <v>2421</v>
      </c>
      <c r="E734" s="743" t="s">
        <v>1801</v>
      </c>
      <c r="F734" s="661" t="s">
        <v>1763</v>
      </c>
      <c r="G734" s="661" t="s">
        <v>1821</v>
      </c>
      <c r="H734" s="661" t="s">
        <v>548</v>
      </c>
      <c r="I734" s="661" t="s">
        <v>1903</v>
      </c>
      <c r="J734" s="661" t="s">
        <v>1044</v>
      </c>
      <c r="K734" s="661" t="s">
        <v>1904</v>
      </c>
      <c r="L734" s="662">
        <v>0</v>
      </c>
      <c r="M734" s="662">
        <v>0</v>
      </c>
      <c r="N734" s="661">
        <v>1</v>
      </c>
      <c r="O734" s="744">
        <v>1</v>
      </c>
      <c r="P734" s="662"/>
      <c r="Q734" s="677"/>
      <c r="R734" s="661"/>
      <c r="S734" s="677">
        <v>0</v>
      </c>
      <c r="T734" s="744"/>
      <c r="U734" s="700">
        <v>0</v>
      </c>
    </row>
    <row r="735" spans="1:21" ht="14.4" customHeight="1" x14ac:dyDescent="0.3">
      <c r="A735" s="660">
        <v>25</v>
      </c>
      <c r="B735" s="661" t="s">
        <v>1578</v>
      </c>
      <c r="C735" s="661" t="s">
        <v>1771</v>
      </c>
      <c r="D735" s="742" t="s">
        <v>2421</v>
      </c>
      <c r="E735" s="743" t="s">
        <v>1801</v>
      </c>
      <c r="F735" s="661" t="s">
        <v>1763</v>
      </c>
      <c r="G735" s="661" t="s">
        <v>1821</v>
      </c>
      <c r="H735" s="661" t="s">
        <v>548</v>
      </c>
      <c r="I735" s="661" t="s">
        <v>1828</v>
      </c>
      <c r="J735" s="661" t="s">
        <v>1044</v>
      </c>
      <c r="K735" s="661" t="s">
        <v>1829</v>
      </c>
      <c r="L735" s="662">
        <v>24.22</v>
      </c>
      <c r="M735" s="662">
        <v>24.22</v>
      </c>
      <c r="N735" s="661">
        <v>1</v>
      </c>
      <c r="O735" s="744">
        <v>1</v>
      </c>
      <c r="P735" s="662"/>
      <c r="Q735" s="677">
        <v>0</v>
      </c>
      <c r="R735" s="661"/>
      <c r="S735" s="677">
        <v>0</v>
      </c>
      <c r="T735" s="744"/>
      <c r="U735" s="700">
        <v>0</v>
      </c>
    </row>
    <row r="736" spans="1:21" ht="14.4" customHeight="1" x14ac:dyDescent="0.3">
      <c r="A736" s="660">
        <v>25</v>
      </c>
      <c r="B736" s="661" t="s">
        <v>1578</v>
      </c>
      <c r="C736" s="661" t="s">
        <v>1771</v>
      </c>
      <c r="D736" s="742" t="s">
        <v>2421</v>
      </c>
      <c r="E736" s="743" t="s">
        <v>1801</v>
      </c>
      <c r="F736" s="661" t="s">
        <v>1763</v>
      </c>
      <c r="G736" s="661" t="s">
        <v>1821</v>
      </c>
      <c r="H736" s="661" t="s">
        <v>548</v>
      </c>
      <c r="I736" s="661" t="s">
        <v>1828</v>
      </c>
      <c r="J736" s="661" t="s">
        <v>1044</v>
      </c>
      <c r="K736" s="661" t="s">
        <v>1829</v>
      </c>
      <c r="L736" s="662">
        <v>18.260000000000002</v>
      </c>
      <c r="M736" s="662">
        <v>18.260000000000002</v>
      </c>
      <c r="N736" s="661">
        <v>1</v>
      </c>
      <c r="O736" s="744">
        <v>1</v>
      </c>
      <c r="P736" s="662"/>
      <c r="Q736" s="677">
        <v>0</v>
      </c>
      <c r="R736" s="661"/>
      <c r="S736" s="677">
        <v>0</v>
      </c>
      <c r="T736" s="744"/>
      <c r="U736" s="700">
        <v>0</v>
      </c>
    </row>
    <row r="737" spans="1:21" ht="14.4" customHeight="1" x14ac:dyDescent="0.3">
      <c r="A737" s="660">
        <v>25</v>
      </c>
      <c r="B737" s="661" t="s">
        <v>1578</v>
      </c>
      <c r="C737" s="661" t="s">
        <v>1771</v>
      </c>
      <c r="D737" s="742" t="s">
        <v>2421</v>
      </c>
      <c r="E737" s="743" t="s">
        <v>1801</v>
      </c>
      <c r="F737" s="661" t="s">
        <v>1763</v>
      </c>
      <c r="G737" s="661" t="s">
        <v>1821</v>
      </c>
      <c r="H737" s="661" t="s">
        <v>548</v>
      </c>
      <c r="I737" s="661" t="s">
        <v>2381</v>
      </c>
      <c r="J737" s="661" t="s">
        <v>1044</v>
      </c>
      <c r="K737" s="661" t="s">
        <v>1729</v>
      </c>
      <c r="L737" s="662">
        <v>48.42</v>
      </c>
      <c r="M737" s="662">
        <v>96.84</v>
      </c>
      <c r="N737" s="661">
        <v>2</v>
      </c>
      <c r="O737" s="744">
        <v>2</v>
      </c>
      <c r="P737" s="662"/>
      <c r="Q737" s="677">
        <v>0</v>
      </c>
      <c r="R737" s="661"/>
      <c r="S737" s="677">
        <v>0</v>
      </c>
      <c r="T737" s="744"/>
      <c r="U737" s="700">
        <v>0</v>
      </c>
    </row>
    <row r="738" spans="1:21" ht="14.4" customHeight="1" x14ac:dyDescent="0.3">
      <c r="A738" s="660">
        <v>25</v>
      </c>
      <c r="B738" s="661" t="s">
        <v>1578</v>
      </c>
      <c r="C738" s="661" t="s">
        <v>1771</v>
      </c>
      <c r="D738" s="742" t="s">
        <v>2421</v>
      </c>
      <c r="E738" s="743" t="s">
        <v>1801</v>
      </c>
      <c r="F738" s="661" t="s">
        <v>1763</v>
      </c>
      <c r="G738" s="661" t="s">
        <v>1821</v>
      </c>
      <c r="H738" s="661" t="s">
        <v>548</v>
      </c>
      <c r="I738" s="661" t="s">
        <v>1905</v>
      </c>
      <c r="J738" s="661" t="s">
        <v>1044</v>
      </c>
      <c r="K738" s="661" t="s">
        <v>1846</v>
      </c>
      <c r="L738" s="662">
        <v>24.22</v>
      </c>
      <c r="M738" s="662">
        <v>24.22</v>
      </c>
      <c r="N738" s="661">
        <v>1</v>
      </c>
      <c r="O738" s="744">
        <v>1</v>
      </c>
      <c r="P738" s="662"/>
      <c r="Q738" s="677">
        <v>0</v>
      </c>
      <c r="R738" s="661"/>
      <c r="S738" s="677">
        <v>0</v>
      </c>
      <c r="T738" s="744"/>
      <c r="U738" s="700">
        <v>0</v>
      </c>
    </row>
    <row r="739" spans="1:21" ht="14.4" customHeight="1" x14ac:dyDescent="0.3">
      <c r="A739" s="660">
        <v>25</v>
      </c>
      <c r="B739" s="661" t="s">
        <v>1578</v>
      </c>
      <c r="C739" s="661" t="s">
        <v>1771</v>
      </c>
      <c r="D739" s="742" t="s">
        <v>2421</v>
      </c>
      <c r="E739" s="743" t="s">
        <v>1801</v>
      </c>
      <c r="F739" s="661" t="s">
        <v>1763</v>
      </c>
      <c r="G739" s="661" t="s">
        <v>1910</v>
      </c>
      <c r="H739" s="661" t="s">
        <v>548</v>
      </c>
      <c r="I739" s="661" t="s">
        <v>694</v>
      </c>
      <c r="J739" s="661" t="s">
        <v>1911</v>
      </c>
      <c r="K739" s="661" t="s">
        <v>1912</v>
      </c>
      <c r="L739" s="662">
        <v>0</v>
      </c>
      <c r="M739" s="662">
        <v>0</v>
      </c>
      <c r="N739" s="661">
        <v>3</v>
      </c>
      <c r="O739" s="744">
        <v>3</v>
      </c>
      <c r="P739" s="662"/>
      <c r="Q739" s="677"/>
      <c r="R739" s="661"/>
      <c r="S739" s="677">
        <v>0</v>
      </c>
      <c r="T739" s="744"/>
      <c r="U739" s="700">
        <v>0</v>
      </c>
    </row>
    <row r="740" spans="1:21" ht="14.4" customHeight="1" x14ac:dyDescent="0.3">
      <c r="A740" s="660">
        <v>25</v>
      </c>
      <c r="B740" s="661" t="s">
        <v>1578</v>
      </c>
      <c r="C740" s="661" t="s">
        <v>1771</v>
      </c>
      <c r="D740" s="742" t="s">
        <v>2421</v>
      </c>
      <c r="E740" s="743" t="s">
        <v>1802</v>
      </c>
      <c r="F740" s="661" t="s">
        <v>1763</v>
      </c>
      <c r="G740" s="661" t="s">
        <v>1810</v>
      </c>
      <c r="H740" s="661" t="s">
        <v>548</v>
      </c>
      <c r="I740" s="661" t="s">
        <v>1822</v>
      </c>
      <c r="J740" s="661" t="s">
        <v>1823</v>
      </c>
      <c r="K740" s="661" t="s">
        <v>1824</v>
      </c>
      <c r="L740" s="662">
        <v>154.36000000000001</v>
      </c>
      <c r="M740" s="662">
        <v>154.36000000000001</v>
      </c>
      <c r="N740" s="661">
        <v>1</v>
      </c>
      <c r="O740" s="744">
        <v>1</v>
      </c>
      <c r="P740" s="662"/>
      <c r="Q740" s="677">
        <v>0</v>
      </c>
      <c r="R740" s="661"/>
      <c r="S740" s="677">
        <v>0</v>
      </c>
      <c r="T740" s="744"/>
      <c r="U740" s="700">
        <v>0</v>
      </c>
    </row>
    <row r="741" spans="1:21" ht="14.4" customHeight="1" x14ac:dyDescent="0.3">
      <c r="A741" s="660">
        <v>25</v>
      </c>
      <c r="B741" s="661" t="s">
        <v>1578</v>
      </c>
      <c r="C741" s="661" t="s">
        <v>1771</v>
      </c>
      <c r="D741" s="742" t="s">
        <v>2421</v>
      </c>
      <c r="E741" s="743" t="s">
        <v>1802</v>
      </c>
      <c r="F741" s="661" t="s">
        <v>1763</v>
      </c>
      <c r="G741" s="661" t="s">
        <v>1810</v>
      </c>
      <c r="H741" s="661" t="s">
        <v>1127</v>
      </c>
      <c r="I741" s="661" t="s">
        <v>1389</v>
      </c>
      <c r="J741" s="661" t="s">
        <v>1284</v>
      </c>
      <c r="K741" s="661" t="s">
        <v>1691</v>
      </c>
      <c r="L741" s="662">
        <v>154.36000000000001</v>
      </c>
      <c r="M741" s="662">
        <v>463.08000000000004</v>
      </c>
      <c r="N741" s="661">
        <v>3</v>
      </c>
      <c r="O741" s="744">
        <v>3</v>
      </c>
      <c r="P741" s="662"/>
      <c r="Q741" s="677">
        <v>0</v>
      </c>
      <c r="R741" s="661"/>
      <c r="S741" s="677">
        <v>0</v>
      </c>
      <c r="T741" s="744"/>
      <c r="U741" s="700">
        <v>0</v>
      </c>
    </row>
    <row r="742" spans="1:21" ht="14.4" customHeight="1" x14ac:dyDescent="0.3">
      <c r="A742" s="660">
        <v>25</v>
      </c>
      <c r="B742" s="661" t="s">
        <v>1578</v>
      </c>
      <c r="C742" s="661" t="s">
        <v>1771</v>
      </c>
      <c r="D742" s="742" t="s">
        <v>2421</v>
      </c>
      <c r="E742" s="743" t="s">
        <v>1802</v>
      </c>
      <c r="F742" s="661" t="s">
        <v>1763</v>
      </c>
      <c r="G742" s="661" t="s">
        <v>1810</v>
      </c>
      <c r="H742" s="661" t="s">
        <v>1127</v>
      </c>
      <c r="I742" s="661" t="s">
        <v>1283</v>
      </c>
      <c r="J742" s="661" t="s">
        <v>1284</v>
      </c>
      <c r="K742" s="661" t="s">
        <v>1690</v>
      </c>
      <c r="L742" s="662">
        <v>225.06</v>
      </c>
      <c r="M742" s="662">
        <v>225.06</v>
      </c>
      <c r="N742" s="661">
        <v>1</v>
      </c>
      <c r="O742" s="744">
        <v>1</v>
      </c>
      <c r="P742" s="662"/>
      <c r="Q742" s="677">
        <v>0</v>
      </c>
      <c r="R742" s="661"/>
      <c r="S742" s="677">
        <v>0</v>
      </c>
      <c r="T742" s="744"/>
      <c r="U742" s="700">
        <v>0</v>
      </c>
    </row>
    <row r="743" spans="1:21" ht="14.4" customHeight="1" x14ac:dyDescent="0.3">
      <c r="A743" s="660">
        <v>25</v>
      </c>
      <c r="B743" s="661" t="s">
        <v>1578</v>
      </c>
      <c r="C743" s="661" t="s">
        <v>1771</v>
      </c>
      <c r="D743" s="742" t="s">
        <v>2421</v>
      </c>
      <c r="E743" s="743" t="s">
        <v>1803</v>
      </c>
      <c r="F743" s="661" t="s">
        <v>1763</v>
      </c>
      <c r="G743" s="661" t="s">
        <v>1810</v>
      </c>
      <c r="H743" s="661" t="s">
        <v>1127</v>
      </c>
      <c r="I743" s="661" t="s">
        <v>1389</v>
      </c>
      <c r="J743" s="661" t="s">
        <v>1284</v>
      </c>
      <c r="K743" s="661" t="s">
        <v>1691</v>
      </c>
      <c r="L743" s="662">
        <v>154.36000000000001</v>
      </c>
      <c r="M743" s="662">
        <v>5402.6</v>
      </c>
      <c r="N743" s="661">
        <v>35</v>
      </c>
      <c r="O743" s="744">
        <v>32.5</v>
      </c>
      <c r="P743" s="662">
        <v>308.72000000000003</v>
      </c>
      <c r="Q743" s="677">
        <v>5.7142857142857141E-2</v>
      </c>
      <c r="R743" s="661">
        <v>2</v>
      </c>
      <c r="S743" s="677">
        <v>5.7142857142857141E-2</v>
      </c>
      <c r="T743" s="744">
        <v>2</v>
      </c>
      <c r="U743" s="700">
        <v>6.1538461538461542E-2</v>
      </c>
    </row>
    <row r="744" spans="1:21" ht="14.4" customHeight="1" x14ac:dyDescent="0.3">
      <c r="A744" s="660">
        <v>25</v>
      </c>
      <c r="B744" s="661" t="s">
        <v>1578</v>
      </c>
      <c r="C744" s="661" t="s">
        <v>1771</v>
      </c>
      <c r="D744" s="742" t="s">
        <v>2421</v>
      </c>
      <c r="E744" s="743" t="s">
        <v>1803</v>
      </c>
      <c r="F744" s="661" t="s">
        <v>1763</v>
      </c>
      <c r="G744" s="661" t="s">
        <v>1812</v>
      </c>
      <c r="H744" s="661" t="s">
        <v>548</v>
      </c>
      <c r="I744" s="661" t="s">
        <v>2416</v>
      </c>
      <c r="J744" s="661" t="s">
        <v>2182</v>
      </c>
      <c r="K744" s="661" t="s">
        <v>2417</v>
      </c>
      <c r="L744" s="662">
        <v>85.27</v>
      </c>
      <c r="M744" s="662">
        <v>85.27</v>
      </c>
      <c r="N744" s="661">
        <v>1</v>
      </c>
      <c r="O744" s="744">
        <v>1</v>
      </c>
      <c r="P744" s="662"/>
      <c r="Q744" s="677">
        <v>0</v>
      </c>
      <c r="R744" s="661"/>
      <c r="S744" s="677">
        <v>0</v>
      </c>
      <c r="T744" s="744"/>
      <c r="U744" s="700">
        <v>0</v>
      </c>
    </row>
    <row r="745" spans="1:21" ht="14.4" customHeight="1" x14ac:dyDescent="0.3">
      <c r="A745" s="660">
        <v>25</v>
      </c>
      <c r="B745" s="661" t="s">
        <v>1578</v>
      </c>
      <c r="C745" s="661" t="s">
        <v>1771</v>
      </c>
      <c r="D745" s="742" t="s">
        <v>2421</v>
      </c>
      <c r="E745" s="743" t="s">
        <v>1803</v>
      </c>
      <c r="F745" s="661" t="s">
        <v>1763</v>
      </c>
      <c r="G745" s="661" t="s">
        <v>1814</v>
      </c>
      <c r="H745" s="661" t="s">
        <v>548</v>
      </c>
      <c r="I745" s="661" t="s">
        <v>1354</v>
      </c>
      <c r="J745" s="661" t="s">
        <v>1355</v>
      </c>
      <c r="K745" s="661" t="s">
        <v>1356</v>
      </c>
      <c r="L745" s="662">
        <v>147.31</v>
      </c>
      <c r="M745" s="662">
        <v>147.31</v>
      </c>
      <c r="N745" s="661">
        <v>1</v>
      </c>
      <c r="O745" s="744">
        <v>1</v>
      </c>
      <c r="P745" s="662"/>
      <c r="Q745" s="677">
        <v>0</v>
      </c>
      <c r="R745" s="661"/>
      <c r="S745" s="677">
        <v>0</v>
      </c>
      <c r="T745" s="744"/>
      <c r="U745" s="700">
        <v>0</v>
      </c>
    </row>
    <row r="746" spans="1:21" ht="14.4" customHeight="1" x14ac:dyDescent="0.3">
      <c r="A746" s="660">
        <v>25</v>
      </c>
      <c r="B746" s="661" t="s">
        <v>1578</v>
      </c>
      <c r="C746" s="661" t="s">
        <v>1771</v>
      </c>
      <c r="D746" s="742" t="s">
        <v>2421</v>
      </c>
      <c r="E746" s="743" t="s">
        <v>1803</v>
      </c>
      <c r="F746" s="661" t="s">
        <v>1763</v>
      </c>
      <c r="G746" s="661" t="s">
        <v>1814</v>
      </c>
      <c r="H746" s="661" t="s">
        <v>548</v>
      </c>
      <c r="I746" s="661" t="s">
        <v>1354</v>
      </c>
      <c r="J746" s="661" t="s">
        <v>1355</v>
      </c>
      <c r="K746" s="661" t="s">
        <v>1356</v>
      </c>
      <c r="L746" s="662">
        <v>132.97999999999999</v>
      </c>
      <c r="M746" s="662">
        <v>132.97999999999999</v>
      </c>
      <c r="N746" s="661">
        <v>1</v>
      </c>
      <c r="O746" s="744">
        <v>1</v>
      </c>
      <c r="P746" s="662"/>
      <c r="Q746" s="677">
        <v>0</v>
      </c>
      <c r="R746" s="661"/>
      <c r="S746" s="677">
        <v>0</v>
      </c>
      <c r="T746" s="744"/>
      <c r="U746" s="700">
        <v>0</v>
      </c>
    </row>
    <row r="747" spans="1:21" ht="14.4" customHeight="1" x14ac:dyDescent="0.3">
      <c r="A747" s="660">
        <v>25</v>
      </c>
      <c r="B747" s="661" t="s">
        <v>1578</v>
      </c>
      <c r="C747" s="661" t="s">
        <v>1771</v>
      </c>
      <c r="D747" s="742" t="s">
        <v>2421</v>
      </c>
      <c r="E747" s="743" t="s">
        <v>1803</v>
      </c>
      <c r="F747" s="661" t="s">
        <v>1763</v>
      </c>
      <c r="G747" s="661" t="s">
        <v>1814</v>
      </c>
      <c r="H747" s="661" t="s">
        <v>548</v>
      </c>
      <c r="I747" s="661" t="s">
        <v>1544</v>
      </c>
      <c r="J747" s="661" t="s">
        <v>1545</v>
      </c>
      <c r="K747" s="661" t="s">
        <v>1851</v>
      </c>
      <c r="L747" s="662">
        <v>73.66</v>
      </c>
      <c r="M747" s="662">
        <v>73.66</v>
      </c>
      <c r="N747" s="661">
        <v>1</v>
      </c>
      <c r="O747" s="744">
        <v>1</v>
      </c>
      <c r="P747" s="662"/>
      <c r="Q747" s="677">
        <v>0</v>
      </c>
      <c r="R747" s="661"/>
      <c r="S747" s="677">
        <v>0</v>
      </c>
      <c r="T747" s="744"/>
      <c r="U747" s="700">
        <v>0</v>
      </c>
    </row>
    <row r="748" spans="1:21" ht="14.4" customHeight="1" x14ac:dyDescent="0.3">
      <c r="A748" s="660">
        <v>25</v>
      </c>
      <c r="B748" s="661" t="s">
        <v>1578</v>
      </c>
      <c r="C748" s="661" t="s">
        <v>1771</v>
      </c>
      <c r="D748" s="742" t="s">
        <v>2421</v>
      </c>
      <c r="E748" s="743" t="s">
        <v>1803</v>
      </c>
      <c r="F748" s="661" t="s">
        <v>1763</v>
      </c>
      <c r="G748" s="661" t="s">
        <v>1819</v>
      </c>
      <c r="H748" s="661" t="s">
        <v>548</v>
      </c>
      <c r="I748" s="661" t="s">
        <v>1331</v>
      </c>
      <c r="J748" s="661" t="s">
        <v>1332</v>
      </c>
      <c r="K748" s="661" t="s">
        <v>1820</v>
      </c>
      <c r="L748" s="662">
        <v>30.17</v>
      </c>
      <c r="M748" s="662">
        <v>30.17</v>
      </c>
      <c r="N748" s="661">
        <v>1</v>
      </c>
      <c r="O748" s="744">
        <v>0.5</v>
      </c>
      <c r="P748" s="662"/>
      <c r="Q748" s="677">
        <v>0</v>
      </c>
      <c r="R748" s="661"/>
      <c r="S748" s="677">
        <v>0</v>
      </c>
      <c r="T748" s="744"/>
      <c r="U748" s="700">
        <v>0</v>
      </c>
    </row>
    <row r="749" spans="1:21" ht="14.4" customHeight="1" x14ac:dyDescent="0.3">
      <c r="A749" s="660">
        <v>25</v>
      </c>
      <c r="B749" s="661" t="s">
        <v>1578</v>
      </c>
      <c r="C749" s="661" t="s">
        <v>1771</v>
      </c>
      <c r="D749" s="742" t="s">
        <v>2421</v>
      </c>
      <c r="E749" s="743" t="s">
        <v>1803</v>
      </c>
      <c r="F749" s="661" t="s">
        <v>1763</v>
      </c>
      <c r="G749" s="661" t="s">
        <v>1821</v>
      </c>
      <c r="H749" s="661" t="s">
        <v>1127</v>
      </c>
      <c r="I749" s="661" t="s">
        <v>1845</v>
      </c>
      <c r="J749" s="661" t="s">
        <v>1044</v>
      </c>
      <c r="K749" s="661" t="s">
        <v>1846</v>
      </c>
      <c r="L749" s="662">
        <v>24.22</v>
      </c>
      <c r="M749" s="662">
        <v>145.32</v>
      </c>
      <c r="N749" s="661">
        <v>6</v>
      </c>
      <c r="O749" s="744">
        <v>4</v>
      </c>
      <c r="P749" s="662"/>
      <c r="Q749" s="677">
        <v>0</v>
      </c>
      <c r="R749" s="661"/>
      <c r="S749" s="677">
        <v>0</v>
      </c>
      <c r="T749" s="744"/>
      <c r="U749" s="700">
        <v>0</v>
      </c>
    </row>
    <row r="750" spans="1:21" ht="14.4" customHeight="1" x14ac:dyDescent="0.3">
      <c r="A750" s="660">
        <v>25</v>
      </c>
      <c r="B750" s="661" t="s">
        <v>1578</v>
      </c>
      <c r="C750" s="661" t="s">
        <v>1771</v>
      </c>
      <c r="D750" s="742" t="s">
        <v>2421</v>
      </c>
      <c r="E750" s="743" t="s">
        <v>1804</v>
      </c>
      <c r="F750" s="661" t="s">
        <v>1763</v>
      </c>
      <c r="G750" s="661" t="s">
        <v>1810</v>
      </c>
      <c r="H750" s="661" t="s">
        <v>1127</v>
      </c>
      <c r="I750" s="661" t="s">
        <v>1389</v>
      </c>
      <c r="J750" s="661" t="s">
        <v>1284</v>
      </c>
      <c r="K750" s="661" t="s">
        <v>1691</v>
      </c>
      <c r="L750" s="662">
        <v>154.36000000000001</v>
      </c>
      <c r="M750" s="662">
        <v>3859.0000000000023</v>
      </c>
      <c r="N750" s="661">
        <v>25</v>
      </c>
      <c r="O750" s="744">
        <v>25</v>
      </c>
      <c r="P750" s="662">
        <v>154.36000000000001</v>
      </c>
      <c r="Q750" s="677">
        <v>3.999999999999998E-2</v>
      </c>
      <c r="R750" s="661">
        <v>1</v>
      </c>
      <c r="S750" s="677">
        <v>0.04</v>
      </c>
      <c r="T750" s="744">
        <v>1</v>
      </c>
      <c r="U750" s="700">
        <v>0.04</v>
      </c>
    </row>
    <row r="751" spans="1:21" ht="14.4" customHeight="1" x14ac:dyDescent="0.3">
      <c r="A751" s="660">
        <v>25</v>
      </c>
      <c r="B751" s="661" t="s">
        <v>1578</v>
      </c>
      <c r="C751" s="661" t="s">
        <v>1771</v>
      </c>
      <c r="D751" s="742" t="s">
        <v>2421</v>
      </c>
      <c r="E751" s="743" t="s">
        <v>1804</v>
      </c>
      <c r="F751" s="661" t="s">
        <v>1763</v>
      </c>
      <c r="G751" s="661" t="s">
        <v>1810</v>
      </c>
      <c r="H751" s="661" t="s">
        <v>1127</v>
      </c>
      <c r="I751" s="661" t="s">
        <v>1532</v>
      </c>
      <c r="J751" s="661" t="s">
        <v>1755</v>
      </c>
      <c r="K751" s="661" t="s">
        <v>1690</v>
      </c>
      <c r="L751" s="662">
        <v>149.52000000000001</v>
      </c>
      <c r="M751" s="662">
        <v>149.52000000000001</v>
      </c>
      <c r="N751" s="661">
        <v>1</v>
      </c>
      <c r="O751" s="744">
        <v>1</v>
      </c>
      <c r="P751" s="662"/>
      <c r="Q751" s="677">
        <v>0</v>
      </c>
      <c r="R751" s="661"/>
      <c r="S751" s="677">
        <v>0</v>
      </c>
      <c r="T751" s="744"/>
      <c r="U751" s="700">
        <v>0</v>
      </c>
    </row>
    <row r="752" spans="1:21" ht="14.4" customHeight="1" x14ac:dyDescent="0.3">
      <c r="A752" s="660">
        <v>25</v>
      </c>
      <c r="B752" s="661" t="s">
        <v>1578</v>
      </c>
      <c r="C752" s="661" t="s">
        <v>1771</v>
      </c>
      <c r="D752" s="742" t="s">
        <v>2421</v>
      </c>
      <c r="E752" s="743" t="s">
        <v>1804</v>
      </c>
      <c r="F752" s="661" t="s">
        <v>1763</v>
      </c>
      <c r="G752" s="661" t="s">
        <v>1812</v>
      </c>
      <c r="H752" s="661" t="s">
        <v>548</v>
      </c>
      <c r="I752" s="661" t="s">
        <v>1884</v>
      </c>
      <c r="J752" s="661" t="s">
        <v>1344</v>
      </c>
      <c r="K752" s="661" t="s">
        <v>1885</v>
      </c>
      <c r="L752" s="662">
        <v>0</v>
      </c>
      <c r="M752" s="662">
        <v>0</v>
      </c>
      <c r="N752" s="661">
        <v>1</v>
      </c>
      <c r="O752" s="744">
        <v>1</v>
      </c>
      <c r="P752" s="662"/>
      <c r="Q752" s="677"/>
      <c r="R752" s="661"/>
      <c r="S752" s="677">
        <v>0</v>
      </c>
      <c r="T752" s="744"/>
      <c r="U752" s="700">
        <v>0</v>
      </c>
    </row>
    <row r="753" spans="1:21" ht="14.4" customHeight="1" x14ac:dyDescent="0.3">
      <c r="A753" s="660">
        <v>25</v>
      </c>
      <c r="B753" s="661" t="s">
        <v>1578</v>
      </c>
      <c r="C753" s="661" t="s">
        <v>1771</v>
      </c>
      <c r="D753" s="742" t="s">
        <v>2421</v>
      </c>
      <c r="E753" s="743" t="s">
        <v>1804</v>
      </c>
      <c r="F753" s="661" t="s">
        <v>1763</v>
      </c>
      <c r="G753" s="661" t="s">
        <v>1821</v>
      </c>
      <c r="H753" s="661" t="s">
        <v>1127</v>
      </c>
      <c r="I753" s="661" t="s">
        <v>1845</v>
      </c>
      <c r="J753" s="661" t="s">
        <v>1044</v>
      </c>
      <c r="K753" s="661" t="s">
        <v>1846</v>
      </c>
      <c r="L753" s="662">
        <v>18.260000000000002</v>
      </c>
      <c r="M753" s="662">
        <v>18.260000000000002</v>
      </c>
      <c r="N753" s="661">
        <v>1</v>
      </c>
      <c r="O753" s="744">
        <v>1</v>
      </c>
      <c r="P753" s="662"/>
      <c r="Q753" s="677">
        <v>0</v>
      </c>
      <c r="R753" s="661"/>
      <c r="S753" s="677">
        <v>0</v>
      </c>
      <c r="T753" s="744"/>
      <c r="U753" s="700">
        <v>0</v>
      </c>
    </row>
    <row r="754" spans="1:21" ht="14.4" customHeight="1" x14ac:dyDescent="0.3">
      <c r="A754" s="660">
        <v>25</v>
      </c>
      <c r="B754" s="661" t="s">
        <v>1578</v>
      </c>
      <c r="C754" s="661" t="s">
        <v>1771</v>
      </c>
      <c r="D754" s="742" t="s">
        <v>2421</v>
      </c>
      <c r="E754" s="743" t="s">
        <v>1806</v>
      </c>
      <c r="F754" s="661" t="s">
        <v>1763</v>
      </c>
      <c r="G754" s="661" t="s">
        <v>1810</v>
      </c>
      <c r="H754" s="661" t="s">
        <v>1127</v>
      </c>
      <c r="I754" s="661" t="s">
        <v>1389</v>
      </c>
      <c r="J754" s="661" t="s">
        <v>1284</v>
      </c>
      <c r="K754" s="661" t="s">
        <v>1691</v>
      </c>
      <c r="L754" s="662">
        <v>154.36000000000001</v>
      </c>
      <c r="M754" s="662">
        <v>154.36000000000001</v>
      </c>
      <c r="N754" s="661">
        <v>1</v>
      </c>
      <c r="O754" s="744">
        <v>1</v>
      </c>
      <c r="P754" s="662"/>
      <c r="Q754" s="677">
        <v>0</v>
      </c>
      <c r="R754" s="661"/>
      <c r="S754" s="677">
        <v>0</v>
      </c>
      <c r="T754" s="744"/>
      <c r="U754" s="700">
        <v>0</v>
      </c>
    </row>
    <row r="755" spans="1:21" ht="14.4" customHeight="1" x14ac:dyDescent="0.3">
      <c r="A755" s="660">
        <v>25</v>
      </c>
      <c r="B755" s="661" t="s">
        <v>1578</v>
      </c>
      <c r="C755" s="661" t="s">
        <v>1771</v>
      </c>
      <c r="D755" s="742" t="s">
        <v>2421</v>
      </c>
      <c r="E755" s="743" t="s">
        <v>1806</v>
      </c>
      <c r="F755" s="661" t="s">
        <v>1763</v>
      </c>
      <c r="G755" s="661" t="s">
        <v>1810</v>
      </c>
      <c r="H755" s="661" t="s">
        <v>548</v>
      </c>
      <c r="I755" s="661" t="s">
        <v>1811</v>
      </c>
      <c r="J755" s="661" t="s">
        <v>1284</v>
      </c>
      <c r="K755" s="661" t="s">
        <v>1691</v>
      </c>
      <c r="L755" s="662">
        <v>154.36000000000001</v>
      </c>
      <c r="M755" s="662">
        <v>154.36000000000001</v>
      </c>
      <c r="N755" s="661">
        <v>1</v>
      </c>
      <c r="O755" s="744">
        <v>1</v>
      </c>
      <c r="P755" s="662"/>
      <c r="Q755" s="677">
        <v>0</v>
      </c>
      <c r="R755" s="661"/>
      <c r="S755" s="677">
        <v>0</v>
      </c>
      <c r="T755" s="744"/>
      <c r="U755" s="700">
        <v>0</v>
      </c>
    </row>
    <row r="756" spans="1:21" ht="14.4" customHeight="1" x14ac:dyDescent="0.3">
      <c r="A756" s="660">
        <v>25</v>
      </c>
      <c r="B756" s="661" t="s">
        <v>1578</v>
      </c>
      <c r="C756" s="661" t="s">
        <v>1771</v>
      </c>
      <c r="D756" s="742" t="s">
        <v>2421</v>
      </c>
      <c r="E756" s="743" t="s">
        <v>1806</v>
      </c>
      <c r="F756" s="661" t="s">
        <v>1763</v>
      </c>
      <c r="G756" s="661" t="s">
        <v>1810</v>
      </c>
      <c r="H756" s="661" t="s">
        <v>1127</v>
      </c>
      <c r="I756" s="661" t="s">
        <v>1283</v>
      </c>
      <c r="J756" s="661" t="s">
        <v>1284</v>
      </c>
      <c r="K756" s="661" t="s">
        <v>1690</v>
      </c>
      <c r="L756" s="662">
        <v>225.06</v>
      </c>
      <c r="M756" s="662">
        <v>225.06</v>
      </c>
      <c r="N756" s="661">
        <v>1</v>
      </c>
      <c r="O756" s="744">
        <v>1</v>
      </c>
      <c r="P756" s="662"/>
      <c r="Q756" s="677">
        <v>0</v>
      </c>
      <c r="R756" s="661"/>
      <c r="S756" s="677">
        <v>0</v>
      </c>
      <c r="T756" s="744"/>
      <c r="U756" s="700">
        <v>0</v>
      </c>
    </row>
    <row r="757" spans="1:21" ht="14.4" customHeight="1" thickBot="1" x14ac:dyDescent="0.35">
      <c r="A757" s="666">
        <v>25</v>
      </c>
      <c r="B757" s="667" t="s">
        <v>1578</v>
      </c>
      <c r="C757" s="667" t="s">
        <v>1771</v>
      </c>
      <c r="D757" s="745" t="s">
        <v>2421</v>
      </c>
      <c r="E757" s="746" t="s">
        <v>1807</v>
      </c>
      <c r="F757" s="667" t="s">
        <v>1763</v>
      </c>
      <c r="G757" s="667" t="s">
        <v>1810</v>
      </c>
      <c r="H757" s="667" t="s">
        <v>548</v>
      </c>
      <c r="I757" s="667" t="s">
        <v>1822</v>
      </c>
      <c r="J757" s="667" t="s">
        <v>1823</v>
      </c>
      <c r="K757" s="667" t="s">
        <v>1824</v>
      </c>
      <c r="L757" s="668">
        <v>154.36000000000001</v>
      </c>
      <c r="M757" s="668">
        <v>154.36000000000001</v>
      </c>
      <c r="N757" s="667">
        <v>1</v>
      </c>
      <c r="O757" s="747">
        <v>1</v>
      </c>
      <c r="P757" s="668"/>
      <c r="Q757" s="678">
        <v>0</v>
      </c>
      <c r="R757" s="667"/>
      <c r="S757" s="678">
        <v>0</v>
      </c>
      <c r="T757" s="747"/>
      <c r="U757" s="70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2423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8" t="s">
        <v>213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50" t="s">
        <v>1801</v>
      </c>
      <c r="B5" s="229">
        <v>7264.0400000000009</v>
      </c>
      <c r="C5" s="741">
        <v>0.22939600087665166</v>
      </c>
      <c r="D5" s="229">
        <v>24401.900000000009</v>
      </c>
      <c r="E5" s="741">
        <v>0.77060399912334832</v>
      </c>
      <c r="F5" s="749">
        <v>31665.94000000001</v>
      </c>
    </row>
    <row r="6" spans="1:6" ht="14.4" customHeight="1" x14ac:dyDescent="0.3">
      <c r="A6" s="687" t="s">
        <v>1786</v>
      </c>
      <c r="B6" s="664">
        <v>1853.27</v>
      </c>
      <c r="C6" s="677">
        <v>6.1124829853331654E-2</v>
      </c>
      <c r="D6" s="664">
        <v>28466.160000000011</v>
      </c>
      <c r="E6" s="677">
        <v>0.93887517014666833</v>
      </c>
      <c r="F6" s="665">
        <v>30319.430000000011</v>
      </c>
    </row>
    <row r="7" spans="1:6" ht="14.4" customHeight="1" x14ac:dyDescent="0.3">
      <c r="A7" s="687" t="s">
        <v>1793</v>
      </c>
      <c r="B7" s="664">
        <v>1624.93</v>
      </c>
      <c r="C7" s="677">
        <v>0.17972344623770084</v>
      </c>
      <c r="D7" s="664">
        <v>7416.35</v>
      </c>
      <c r="E7" s="677">
        <v>0.82027655376229913</v>
      </c>
      <c r="F7" s="665">
        <v>9041.2800000000007</v>
      </c>
    </row>
    <row r="8" spans="1:6" ht="14.4" customHeight="1" x14ac:dyDescent="0.3">
      <c r="A8" s="687" t="s">
        <v>1784</v>
      </c>
      <c r="B8" s="664">
        <v>900.69</v>
      </c>
      <c r="C8" s="677">
        <v>0.27947957328236223</v>
      </c>
      <c r="D8" s="664">
        <v>2322.0500000000002</v>
      </c>
      <c r="E8" s="677">
        <v>0.72052042671763783</v>
      </c>
      <c r="F8" s="665">
        <v>3222.7400000000002</v>
      </c>
    </row>
    <row r="9" spans="1:6" ht="14.4" customHeight="1" x14ac:dyDescent="0.3">
      <c r="A9" s="687" t="s">
        <v>1790</v>
      </c>
      <c r="B9" s="664">
        <v>716.89</v>
      </c>
      <c r="C9" s="677">
        <v>1.7557243682463426E-2</v>
      </c>
      <c r="D9" s="664">
        <v>40114.69</v>
      </c>
      <c r="E9" s="677">
        <v>0.98244275631753664</v>
      </c>
      <c r="F9" s="665">
        <v>40831.58</v>
      </c>
    </row>
    <row r="10" spans="1:6" ht="14.4" customHeight="1" x14ac:dyDescent="0.3">
      <c r="A10" s="687" t="s">
        <v>1782</v>
      </c>
      <c r="B10" s="664">
        <v>577.29</v>
      </c>
      <c r="C10" s="677">
        <v>7.4519705530405392E-2</v>
      </c>
      <c r="D10" s="664">
        <v>7169.5200000000023</v>
      </c>
      <c r="E10" s="677">
        <v>0.92548029446959457</v>
      </c>
      <c r="F10" s="665">
        <v>7746.8100000000022</v>
      </c>
    </row>
    <row r="11" spans="1:6" ht="14.4" customHeight="1" x14ac:dyDescent="0.3">
      <c r="A11" s="687" t="s">
        <v>1783</v>
      </c>
      <c r="B11" s="664">
        <v>555.88</v>
      </c>
      <c r="C11" s="677">
        <v>0.12267182176085302</v>
      </c>
      <c r="D11" s="664">
        <v>3975.5600000000013</v>
      </c>
      <c r="E11" s="677">
        <v>0.87732817823914699</v>
      </c>
      <c r="F11" s="665">
        <v>4531.4400000000014</v>
      </c>
    </row>
    <row r="12" spans="1:6" ht="14.4" customHeight="1" x14ac:dyDescent="0.3">
      <c r="A12" s="687" t="s">
        <v>1806</v>
      </c>
      <c r="B12" s="664">
        <v>463.08000000000004</v>
      </c>
      <c r="C12" s="677">
        <v>0.2885916914908202</v>
      </c>
      <c r="D12" s="664">
        <v>1141.5400000000002</v>
      </c>
      <c r="E12" s="677">
        <v>0.71140830850917969</v>
      </c>
      <c r="F12" s="665">
        <v>1604.6200000000003</v>
      </c>
    </row>
    <row r="13" spans="1:6" ht="14.4" customHeight="1" x14ac:dyDescent="0.3">
      <c r="A13" s="687" t="s">
        <v>1780</v>
      </c>
      <c r="B13" s="664">
        <v>349.20000000000005</v>
      </c>
      <c r="C13" s="677">
        <v>1.3039075405585444E-2</v>
      </c>
      <c r="D13" s="664">
        <v>26431.840000000004</v>
      </c>
      <c r="E13" s="677">
        <v>0.98696092459441453</v>
      </c>
      <c r="F13" s="665">
        <v>26781.040000000005</v>
      </c>
    </row>
    <row r="14" spans="1:6" ht="14.4" customHeight="1" x14ac:dyDescent="0.3">
      <c r="A14" s="687" t="s">
        <v>1802</v>
      </c>
      <c r="B14" s="664">
        <v>225.06</v>
      </c>
      <c r="C14" s="677">
        <v>0.17506631299734748</v>
      </c>
      <c r="D14" s="664">
        <v>1060.51</v>
      </c>
      <c r="E14" s="677">
        <v>0.82493368700265257</v>
      </c>
      <c r="F14" s="665">
        <v>1285.57</v>
      </c>
    </row>
    <row r="15" spans="1:6" ht="14.4" customHeight="1" x14ac:dyDescent="0.3">
      <c r="A15" s="687" t="s">
        <v>1788</v>
      </c>
      <c r="B15" s="664">
        <v>205.19</v>
      </c>
      <c r="C15" s="677">
        <v>0.12904138707385024</v>
      </c>
      <c r="D15" s="664">
        <v>1384.92</v>
      </c>
      <c r="E15" s="677">
        <v>0.87095861292614973</v>
      </c>
      <c r="F15" s="665">
        <v>1590.1100000000001</v>
      </c>
    </row>
    <row r="16" spans="1:6" ht="14.4" customHeight="1" x14ac:dyDescent="0.3">
      <c r="A16" s="687" t="s">
        <v>1781</v>
      </c>
      <c r="B16" s="664">
        <v>154.36000000000001</v>
      </c>
      <c r="C16" s="677">
        <v>7.2612663467870917E-2</v>
      </c>
      <c r="D16" s="664">
        <v>1971.44</v>
      </c>
      <c r="E16" s="677">
        <v>0.92738733653212901</v>
      </c>
      <c r="F16" s="665">
        <v>2125.8000000000002</v>
      </c>
    </row>
    <row r="17" spans="1:6" ht="14.4" customHeight="1" x14ac:dyDescent="0.3">
      <c r="A17" s="687" t="s">
        <v>1787</v>
      </c>
      <c r="B17" s="664">
        <v>107.86</v>
      </c>
      <c r="C17" s="677">
        <v>3.0083215540410132E-3</v>
      </c>
      <c r="D17" s="664">
        <v>35746.019999999997</v>
      </c>
      <c r="E17" s="677">
        <v>0.99699167844595893</v>
      </c>
      <c r="F17" s="665">
        <v>35853.879999999997</v>
      </c>
    </row>
    <row r="18" spans="1:6" ht="14.4" customHeight="1" x14ac:dyDescent="0.3">
      <c r="A18" s="687" t="s">
        <v>1789</v>
      </c>
      <c r="B18" s="664">
        <v>78.33</v>
      </c>
      <c r="C18" s="677">
        <v>3.6252559963900165E-3</v>
      </c>
      <c r="D18" s="664">
        <v>21528.420000000002</v>
      </c>
      <c r="E18" s="677">
        <v>0.99637474400360992</v>
      </c>
      <c r="F18" s="665">
        <v>21606.750000000004</v>
      </c>
    </row>
    <row r="19" spans="1:6" ht="14.4" customHeight="1" x14ac:dyDescent="0.3">
      <c r="A19" s="687" t="s">
        <v>1794</v>
      </c>
      <c r="B19" s="664">
        <v>48.42</v>
      </c>
      <c r="C19" s="677">
        <v>4.9171338045332677E-2</v>
      </c>
      <c r="D19" s="664">
        <v>936.30000000000018</v>
      </c>
      <c r="E19" s="677">
        <v>0.95082866195466742</v>
      </c>
      <c r="F19" s="665">
        <v>984.72000000000014</v>
      </c>
    </row>
    <row r="20" spans="1:6" ht="14.4" customHeight="1" x14ac:dyDescent="0.3">
      <c r="A20" s="687" t="s">
        <v>1779</v>
      </c>
      <c r="B20" s="664"/>
      <c r="C20" s="677">
        <v>0</v>
      </c>
      <c r="D20" s="664">
        <v>7078.9600000000009</v>
      </c>
      <c r="E20" s="677">
        <v>1</v>
      </c>
      <c r="F20" s="665">
        <v>7078.9600000000009</v>
      </c>
    </row>
    <row r="21" spans="1:6" ht="14.4" customHeight="1" x14ac:dyDescent="0.3">
      <c r="A21" s="687" t="s">
        <v>1803</v>
      </c>
      <c r="B21" s="664"/>
      <c r="C21" s="677">
        <v>0</v>
      </c>
      <c r="D21" s="664">
        <v>7387.51</v>
      </c>
      <c r="E21" s="677">
        <v>1</v>
      </c>
      <c r="F21" s="665">
        <v>7387.51</v>
      </c>
    </row>
    <row r="22" spans="1:6" ht="14.4" customHeight="1" x14ac:dyDescent="0.3">
      <c r="A22" s="687" t="s">
        <v>1792</v>
      </c>
      <c r="B22" s="664"/>
      <c r="C22" s="677">
        <v>0</v>
      </c>
      <c r="D22" s="664">
        <v>11059.769999999999</v>
      </c>
      <c r="E22" s="677">
        <v>1</v>
      </c>
      <c r="F22" s="665">
        <v>11059.769999999999</v>
      </c>
    </row>
    <row r="23" spans="1:6" ht="14.4" customHeight="1" x14ac:dyDescent="0.3">
      <c r="A23" s="687" t="s">
        <v>1778</v>
      </c>
      <c r="B23" s="664"/>
      <c r="C23" s="677">
        <v>0</v>
      </c>
      <c r="D23" s="664">
        <v>5142.9799999999996</v>
      </c>
      <c r="E23" s="677">
        <v>1</v>
      </c>
      <c r="F23" s="665">
        <v>5142.9799999999996</v>
      </c>
    </row>
    <row r="24" spans="1:6" ht="14.4" customHeight="1" x14ac:dyDescent="0.3">
      <c r="A24" s="687" t="s">
        <v>1808</v>
      </c>
      <c r="B24" s="664"/>
      <c r="C24" s="677">
        <v>0</v>
      </c>
      <c r="D24" s="664">
        <v>4784.5000000000018</v>
      </c>
      <c r="E24" s="677">
        <v>1</v>
      </c>
      <c r="F24" s="665">
        <v>4784.5000000000018</v>
      </c>
    </row>
    <row r="25" spans="1:6" ht="14.4" customHeight="1" x14ac:dyDescent="0.3">
      <c r="A25" s="687" t="s">
        <v>1796</v>
      </c>
      <c r="B25" s="664"/>
      <c r="C25" s="677">
        <v>0</v>
      </c>
      <c r="D25" s="664">
        <v>1389.24</v>
      </c>
      <c r="E25" s="677">
        <v>1</v>
      </c>
      <c r="F25" s="665">
        <v>1389.24</v>
      </c>
    </row>
    <row r="26" spans="1:6" ht="14.4" customHeight="1" x14ac:dyDescent="0.3">
      <c r="A26" s="687" t="s">
        <v>1800</v>
      </c>
      <c r="B26" s="664"/>
      <c r="C26" s="677">
        <v>0</v>
      </c>
      <c r="D26" s="664">
        <v>40579.840000000004</v>
      </c>
      <c r="E26" s="677">
        <v>1</v>
      </c>
      <c r="F26" s="665">
        <v>40579.840000000004</v>
      </c>
    </row>
    <row r="27" spans="1:6" ht="14.4" customHeight="1" x14ac:dyDescent="0.3">
      <c r="A27" s="687" t="s">
        <v>1797</v>
      </c>
      <c r="B27" s="664"/>
      <c r="C27" s="677">
        <v>0</v>
      </c>
      <c r="D27" s="664">
        <v>3691.32</v>
      </c>
      <c r="E27" s="677">
        <v>1</v>
      </c>
      <c r="F27" s="665">
        <v>3691.32</v>
      </c>
    </row>
    <row r="28" spans="1:6" ht="14.4" customHeight="1" x14ac:dyDescent="0.3">
      <c r="A28" s="687" t="s">
        <v>1804</v>
      </c>
      <c r="B28" s="664">
        <v>0</v>
      </c>
      <c r="C28" s="677">
        <v>0</v>
      </c>
      <c r="D28" s="664">
        <v>5397.62</v>
      </c>
      <c r="E28" s="677">
        <v>1</v>
      </c>
      <c r="F28" s="665">
        <v>5397.62</v>
      </c>
    </row>
    <row r="29" spans="1:6" ht="14.4" customHeight="1" x14ac:dyDescent="0.3">
      <c r="A29" s="687" t="s">
        <v>1798</v>
      </c>
      <c r="B29" s="664">
        <v>0</v>
      </c>
      <c r="C29" s="677">
        <v>0</v>
      </c>
      <c r="D29" s="664">
        <v>3362.95</v>
      </c>
      <c r="E29" s="677">
        <v>1</v>
      </c>
      <c r="F29" s="665">
        <v>3362.95</v>
      </c>
    </row>
    <row r="30" spans="1:6" ht="14.4" customHeight="1" x14ac:dyDescent="0.3">
      <c r="A30" s="687" t="s">
        <v>1777</v>
      </c>
      <c r="B30" s="664"/>
      <c r="C30" s="677">
        <v>0</v>
      </c>
      <c r="D30" s="664">
        <v>8246.69</v>
      </c>
      <c r="E30" s="677">
        <v>1</v>
      </c>
      <c r="F30" s="665">
        <v>8246.69</v>
      </c>
    </row>
    <row r="31" spans="1:6" ht="14.4" customHeight="1" x14ac:dyDescent="0.3">
      <c r="A31" s="687" t="s">
        <v>1785</v>
      </c>
      <c r="B31" s="664"/>
      <c r="C31" s="677">
        <v>0</v>
      </c>
      <c r="D31" s="664">
        <v>767.48</v>
      </c>
      <c r="E31" s="677">
        <v>1</v>
      </c>
      <c r="F31" s="665">
        <v>767.48</v>
      </c>
    </row>
    <row r="32" spans="1:6" ht="14.4" customHeight="1" x14ac:dyDescent="0.3">
      <c r="A32" s="687" t="s">
        <v>1809</v>
      </c>
      <c r="B32" s="664"/>
      <c r="C32" s="677">
        <v>0</v>
      </c>
      <c r="D32" s="664">
        <v>16496.270000000004</v>
      </c>
      <c r="E32" s="677">
        <v>1</v>
      </c>
      <c r="F32" s="665">
        <v>16496.270000000004</v>
      </c>
    </row>
    <row r="33" spans="1:6" ht="14.4" customHeight="1" x14ac:dyDescent="0.3">
      <c r="A33" s="687" t="s">
        <v>1799</v>
      </c>
      <c r="B33" s="664"/>
      <c r="C33" s="677">
        <v>0</v>
      </c>
      <c r="D33" s="664">
        <v>2133.56</v>
      </c>
      <c r="E33" s="677">
        <v>1</v>
      </c>
      <c r="F33" s="665">
        <v>2133.56</v>
      </c>
    </row>
    <row r="34" spans="1:6" ht="14.4" customHeight="1" thickBot="1" x14ac:dyDescent="0.35">
      <c r="A34" s="688" t="s">
        <v>1795</v>
      </c>
      <c r="B34" s="679"/>
      <c r="C34" s="680">
        <v>0</v>
      </c>
      <c r="D34" s="679">
        <v>764.75</v>
      </c>
      <c r="E34" s="680">
        <v>1</v>
      </c>
      <c r="F34" s="681">
        <v>764.75</v>
      </c>
    </row>
    <row r="35" spans="1:6" ht="14.4" customHeight="1" thickBot="1" x14ac:dyDescent="0.35">
      <c r="A35" s="682" t="s">
        <v>3</v>
      </c>
      <c r="B35" s="683">
        <v>15124.490000000002</v>
      </c>
      <c r="C35" s="684">
        <v>4.4816603533623142E-2</v>
      </c>
      <c r="D35" s="683">
        <v>322350.66000000009</v>
      </c>
      <c r="E35" s="684">
        <v>0.95518339646637707</v>
      </c>
      <c r="F35" s="685">
        <v>337475.15</v>
      </c>
    </row>
    <row r="36" spans="1:6" ht="14.4" customHeight="1" thickBot="1" x14ac:dyDescent="0.35"/>
    <row r="37" spans="1:6" ht="14.4" customHeight="1" x14ac:dyDescent="0.3">
      <c r="A37" s="750" t="s">
        <v>1596</v>
      </c>
      <c r="B37" s="229">
        <v>10849.960000000003</v>
      </c>
      <c r="C37" s="741">
        <v>4.8538706652091076E-2</v>
      </c>
      <c r="D37" s="229">
        <v>212682.15999999963</v>
      </c>
      <c r="E37" s="741">
        <v>0.95146129334790897</v>
      </c>
      <c r="F37" s="749">
        <v>223532.11999999962</v>
      </c>
    </row>
    <row r="38" spans="1:6" ht="14.4" customHeight="1" x14ac:dyDescent="0.3">
      <c r="A38" s="687" t="s">
        <v>1594</v>
      </c>
      <c r="B38" s="664">
        <v>1847.0299999999997</v>
      </c>
      <c r="C38" s="677">
        <v>0.28151782434609518</v>
      </c>
      <c r="D38" s="664">
        <v>4713.9399999999996</v>
      </c>
      <c r="E38" s="677">
        <v>0.71848217565390482</v>
      </c>
      <c r="F38" s="665">
        <v>6560.9699999999993</v>
      </c>
    </row>
    <row r="39" spans="1:6" ht="14.4" customHeight="1" x14ac:dyDescent="0.3">
      <c r="A39" s="687" t="s">
        <v>2424</v>
      </c>
      <c r="B39" s="664">
        <v>664.57</v>
      </c>
      <c r="C39" s="677">
        <v>0.37882130296241834</v>
      </c>
      <c r="D39" s="664">
        <v>1089.74</v>
      </c>
      <c r="E39" s="677">
        <v>0.62117869703758177</v>
      </c>
      <c r="F39" s="665">
        <v>1754.31</v>
      </c>
    </row>
    <row r="40" spans="1:6" ht="14.4" customHeight="1" x14ac:dyDescent="0.3">
      <c r="A40" s="687" t="s">
        <v>1597</v>
      </c>
      <c r="B40" s="664">
        <v>490.76</v>
      </c>
      <c r="C40" s="677">
        <v>1</v>
      </c>
      <c r="D40" s="664"/>
      <c r="E40" s="677">
        <v>0</v>
      </c>
      <c r="F40" s="665">
        <v>490.76</v>
      </c>
    </row>
    <row r="41" spans="1:6" ht="14.4" customHeight="1" x14ac:dyDescent="0.3">
      <c r="A41" s="687" t="s">
        <v>2425</v>
      </c>
      <c r="B41" s="664">
        <v>484.2</v>
      </c>
      <c r="C41" s="677">
        <v>0.3571428571428571</v>
      </c>
      <c r="D41" s="664">
        <v>871.56000000000017</v>
      </c>
      <c r="E41" s="677">
        <v>0.6428571428571429</v>
      </c>
      <c r="F41" s="665">
        <v>1355.7600000000002</v>
      </c>
    </row>
    <row r="42" spans="1:6" ht="14.4" customHeight="1" x14ac:dyDescent="0.3">
      <c r="A42" s="687" t="s">
        <v>1614</v>
      </c>
      <c r="B42" s="664">
        <v>324.47000000000003</v>
      </c>
      <c r="C42" s="677">
        <v>4.6124802938613499E-2</v>
      </c>
      <c r="D42" s="664">
        <v>6710.1400000000021</v>
      </c>
      <c r="E42" s="677">
        <v>0.95387519706138646</v>
      </c>
      <c r="F42" s="665">
        <v>7034.6100000000024</v>
      </c>
    </row>
    <row r="43" spans="1:6" ht="14.4" customHeight="1" x14ac:dyDescent="0.3">
      <c r="A43" s="687" t="s">
        <v>1602</v>
      </c>
      <c r="B43" s="664">
        <v>268.57</v>
      </c>
      <c r="C43" s="677">
        <v>0.15772442711330883</v>
      </c>
      <c r="D43" s="664">
        <v>1434.21</v>
      </c>
      <c r="E43" s="677">
        <v>0.84227557288669119</v>
      </c>
      <c r="F43" s="665">
        <v>1702.78</v>
      </c>
    </row>
    <row r="44" spans="1:6" ht="14.4" customHeight="1" x14ac:dyDescent="0.3">
      <c r="A44" s="687" t="s">
        <v>1630</v>
      </c>
      <c r="B44" s="664">
        <v>93.97</v>
      </c>
      <c r="C44" s="677">
        <v>0.60002554115318296</v>
      </c>
      <c r="D44" s="664">
        <v>62.64</v>
      </c>
      <c r="E44" s="677">
        <v>0.39997445884681693</v>
      </c>
      <c r="F44" s="665">
        <v>156.61000000000001</v>
      </c>
    </row>
    <row r="45" spans="1:6" ht="14.4" customHeight="1" x14ac:dyDescent="0.3">
      <c r="A45" s="687" t="s">
        <v>2426</v>
      </c>
      <c r="B45" s="664">
        <v>51.31</v>
      </c>
      <c r="C45" s="677">
        <v>1</v>
      </c>
      <c r="D45" s="664"/>
      <c r="E45" s="677">
        <v>0</v>
      </c>
      <c r="F45" s="665">
        <v>51.31</v>
      </c>
    </row>
    <row r="46" spans="1:6" ht="14.4" customHeight="1" x14ac:dyDescent="0.3">
      <c r="A46" s="687" t="s">
        <v>1607</v>
      </c>
      <c r="B46" s="664">
        <v>35.11</v>
      </c>
      <c r="C46" s="677">
        <v>1</v>
      </c>
      <c r="D46" s="664"/>
      <c r="E46" s="677">
        <v>0</v>
      </c>
      <c r="F46" s="665">
        <v>35.11</v>
      </c>
    </row>
    <row r="47" spans="1:6" ht="14.4" customHeight="1" x14ac:dyDescent="0.3">
      <c r="A47" s="687" t="s">
        <v>1632</v>
      </c>
      <c r="B47" s="664">
        <v>14.54</v>
      </c>
      <c r="C47" s="677">
        <v>0.3633183408295852</v>
      </c>
      <c r="D47" s="664">
        <v>25.48</v>
      </c>
      <c r="E47" s="677">
        <v>0.63668165917041486</v>
      </c>
      <c r="F47" s="665">
        <v>40.019999999999996</v>
      </c>
    </row>
    <row r="48" spans="1:6" ht="14.4" customHeight="1" x14ac:dyDescent="0.3">
      <c r="A48" s="687" t="s">
        <v>1642</v>
      </c>
      <c r="B48" s="664">
        <v>0</v>
      </c>
      <c r="C48" s="677">
        <v>0</v>
      </c>
      <c r="D48" s="664">
        <v>511.56000000000006</v>
      </c>
      <c r="E48" s="677">
        <v>1</v>
      </c>
      <c r="F48" s="665">
        <v>511.56000000000006</v>
      </c>
    </row>
    <row r="49" spans="1:6" ht="14.4" customHeight="1" x14ac:dyDescent="0.3">
      <c r="A49" s="687" t="s">
        <v>2427</v>
      </c>
      <c r="B49" s="664"/>
      <c r="C49" s="677">
        <v>0</v>
      </c>
      <c r="D49" s="664">
        <v>127.5</v>
      </c>
      <c r="E49" s="677">
        <v>1</v>
      </c>
      <c r="F49" s="665">
        <v>127.5</v>
      </c>
    </row>
    <row r="50" spans="1:6" ht="14.4" customHeight="1" x14ac:dyDescent="0.3">
      <c r="A50" s="687" t="s">
        <v>1608</v>
      </c>
      <c r="B50" s="664"/>
      <c r="C50" s="677">
        <v>0</v>
      </c>
      <c r="D50" s="664">
        <v>1724.7299999999998</v>
      </c>
      <c r="E50" s="677">
        <v>1</v>
      </c>
      <c r="F50" s="665">
        <v>1724.7299999999998</v>
      </c>
    </row>
    <row r="51" spans="1:6" ht="14.4" customHeight="1" x14ac:dyDescent="0.3">
      <c r="A51" s="687" t="s">
        <v>1611</v>
      </c>
      <c r="B51" s="664"/>
      <c r="C51" s="677">
        <v>0</v>
      </c>
      <c r="D51" s="664">
        <v>48.27</v>
      </c>
      <c r="E51" s="677">
        <v>1</v>
      </c>
      <c r="F51" s="665">
        <v>48.27</v>
      </c>
    </row>
    <row r="52" spans="1:6" ht="14.4" customHeight="1" x14ac:dyDescent="0.3">
      <c r="A52" s="687" t="s">
        <v>2428</v>
      </c>
      <c r="B52" s="664"/>
      <c r="C52" s="677">
        <v>0</v>
      </c>
      <c r="D52" s="664">
        <v>795.6</v>
      </c>
      <c r="E52" s="677">
        <v>1</v>
      </c>
      <c r="F52" s="665">
        <v>795.6</v>
      </c>
    </row>
    <row r="53" spans="1:6" ht="14.4" customHeight="1" x14ac:dyDescent="0.3">
      <c r="A53" s="687" t="s">
        <v>1625</v>
      </c>
      <c r="B53" s="664"/>
      <c r="C53" s="677">
        <v>0</v>
      </c>
      <c r="D53" s="664">
        <v>118.54</v>
      </c>
      <c r="E53" s="677">
        <v>1</v>
      </c>
      <c r="F53" s="665">
        <v>118.54</v>
      </c>
    </row>
    <row r="54" spans="1:6" ht="14.4" customHeight="1" x14ac:dyDescent="0.3">
      <c r="A54" s="687" t="s">
        <v>1634</v>
      </c>
      <c r="B54" s="664"/>
      <c r="C54" s="677">
        <v>0</v>
      </c>
      <c r="D54" s="664">
        <v>65.989999999999995</v>
      </c>
      <c r="E54" s="677">
        <v>1</v>
      </c>
      <c r="F54" s="665">
        <v>65.989999999999995</v>
      </c>
    </row>
    <row r="55" spans="1:6" ht="14.4" customHeight="1" x14ac:dyDescent="0.3">
      <c r="A55" s="687" t="s">
        <v>1628</v>
      </c>
      <c r="B55" s="664"/>
      <c r="C55" s="677">
        <v>0</v>
      </c>
      <c r="D55" s="664">
        <v>55397.04</v>
      </c>
      <c r="E55" s="677">
        <v>1</v>
      </c>
      <c r="F55" s="665">
        <v>55397.04</v>
      </c>
    </row>
    <row r="56" spans="1:6" ht="14.4" customHeight="1" x14ac:dyDescent="0.3">
      <c r="A56" s="687" t="s">
        <v>2429</v>
      </c>
      <c r="B56" s="664"/>
      <c r="C56" s="677">
        <v>0</v>
      </c>
      <c r="D56" s="664">
        <v>264</v>
      </c>
      <c r="E56" s="677">
        <v>1</v>
      </c>
      <c r="F56" s="665">
        <v>264</v>
      </c>
    </row>
    <row r="57" spans="1:6" ht="14.4" customHeight="1" x14ac:dyDescent="0.3">
      <c r="A57" s="687" t="s">
        <v>2430</v>
      </c>
      <c r="B57" s="664"/>
      <c r="C57" s="677">
        <v>0</v>
      </c>
      <c r="D57" s="664">
        <v>919.42</v>
      </c>
      <c r="E57" s="677">
        <v>1</v>
      </c>
      <c r="F57" s="665">
        <v>919.42</v>
      </c>
    </row>
    <row r="58" spans="1:6" ht="14.4" customHeight="1" x14ac:dyDescent="0.3">
      <c r="A58" s="687" t="s">
        <v>1636</v>
      </c>
      <c r="B58" s="664">
        <v>0</v>
      </c>
      <c r="C58" s="677">
        <v>0</v>
      </c>
      <c r="D58" s="664">
        <v>86.5</v>
      </c>
      <c r="E58" s="677">
        <v>1</v>
      </c>
      <c r="F58" s="665">
        <v>86.5</v>
      </c>
    </row>
    <row r="59" spans="1:6" ht="14.4" customHeight="1" x14ac:dyDescent="0.3">
      <c r="A59" s="687" t="s">
        <v>1613</v>
      </c>
      <c r="B59" s="664"/>
      <c r="C59" s="677">
        <v>0</v>
      </c>
      <c r="D59" s="664">
        <v>97.26</v>
      </c>
      <c r="E59" s="677">
        <v>1</v>
      </c>
      <c r="F59" s="665">
        <v>97.26</v>
      </c>
    </row>
    <row r="60" spans="1:6" ht="14.4" customHeight="1" x14ac:dyDescent="0.3">
      <c r="A60" s="687" t="s">
        <v>1618</v>
      </c>
      <c r="B60" s="664"/>
      <c r="C60" s="677"/>
      <c r="D60" s="664">
        <v>0</v>
      </c>
      <c r="E60" s="677"/>
      <c r="F60" s="665">
        <v>0</v>
      </c>
    </row>
    <row r="61" spans="1:6" ht="14.4" customHeight="1" x14ac:dyDescent="0.3">
      <c r="A61" s="687" t="s">
        <v>1626</v>
      </c>
      <c r="B61" s="664"/>
      <c r="C61" s="677">
        <v>0</v>
      </c>
      <c r="D61" s="664">
        <v>22587.74</v>
      </c>
      <c r="E61" s="677">
        <v>1</v>
      </c>
      <c r="F61" s="665">
        <v>22587.74</v>
      </c>
    </row>
    <row r="62" spans="1:6" ht="14.4" customHeight="1" x14ac:dyDescent="0.3">
      <c r="A62" s="687" t="s">
        <v>1595</v>
      </c>
      <c r="B62" s="664"/>
      <c r="C62" s="677">
        <v>0</v>
      </c>
      <c r="D62" s="664">
        <v>8857.09</v>
      </c>
      <c r="E62" s="677">
        <v>1</v>
      </c>
      <c r="F62" s="665">
        <v>8857.09</v>
      </c>
    </row>
    <row r="63" spans="1:6" ht="14.4" customHeight="1" x14ac:dyDescent="0.3">
      <c r="A63" s="687" t="s">
        <v>1619</v>
      </c>
      <c r="B63" s="664"/>
      <c r="C63" s="677">
        <v>0</v>
      </c>
      <c r="D63" s="664">
        <v>117.72</v>
      </c>
      <c r="E63" s="677">
        <v>1</v>
      </c>
      <c r="F63" s="665">
        <v>117.72</v>
      </c>
    </row>
    <row r="64" spans="1:6" ht="14.4" customHeight="1" x14ac:dyDescent="0.3">
      <c r="A64" s="687" t="s">
        <v>1615</v>
      </c>
      <c r="B64" s="664"/>
      <c r="C64" s="677">
        <v>0</v>
      </c>
      <c r="D64" s="664">
        <v>614.29999999999995</v>
      </c>
      <c r="E64" s="677">
        <v>1</v>
      </c>
      <c r="F64" s="665">
        <v>614.29999999999995</v>
      </c>
    </row>
    <row r="65" spans="1:6" ht="14.4" customHeight="1" x14ac:dyDescent="0.3">
      <c r="A65" s="687" t="s">
        <v>1601</v>
      </c>
      <c r="B65" s="664"/>
      <c r="C65" s="677">
        <v>0</v>
      </c>
      <c r="D65" s="664">
        <v>411.68</v>
      </c>
      <c r="E65" s="677">
        <v>1</v>
      </c>
      <c r="F65" s="665">
        <v>411.68</v>
      </c>
    </row>
    <row r="66" spans="1:6" ht="14.4" customHeight="1" thickBot="1" x14ac:dyDescent="0.35">
      <c r="A66" s="688" t="s">
        <v>1606</v>
      </c>
      <c r="B66" s="679">
        <v>0</v>
      </c>
      <c r="C66" s="680">
        <v>0</v>
      </c>
      <c r="D66" s="679">
        <v>2015.85</v>
      </c>
      <c r="E66" s="680">
        <v>1</v>
      </c>
      <c r="F66" s="681">
        <v>2015.85</v>
      </c>
    </row>
    <row r="67" spans="1:6" ht="14.4" customHeight="1" thickBot="1" x14ac:dyDescent="0.35">
      <c r="A67" s="682" t="s">
        <v>3</v>
      </c>
      <c r="B67" s="683">
        <v>15124.490000000003</v>
      </c>
      <c r="C67" s="684">
        <v>4.4816603533623205E-2</v>
      </c>
      <c r="D67" s="683">
        <v>322350.65999999963</v>
      </c>
      <c r="E67" s="684">
        <v>0.95518339646637684</v>
      </c>
      <c r="F67" s="685">
        <v>337475.14999999962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3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{59BAB217-7344-44F3-BD31-BF05480795B5}</x14:id>
        </ext>
      </extLst>
    </cfRule>
  </conditionalFormatting>
  <conditionalFormatting sqref="F37:F6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{14E4B3A6-73F7-40F6-AE70-841519D394DD}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BAB217-7344-44F3-BD31-BF05480795B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F5:F34</xm:sqref>
        </x14:conditionalFormatting>
        <x14:conditionalFormatting xmlns:xm="http://schemas.microsoft.com/office/excel/2006/main">
          <x14:cfRule type="dataBar" id="{14E4B3A6-73F7-40F6-AE70-841519D394D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F37:F66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0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2438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335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190</v>
      </c>
      <c r="G3" s="47">
        <f>SUBTOTAL(9,G6:G1048576)</f>
        <v>15124.49</v>
      </c>
      <c r="H3" s="48">
        <f>IF(M3=0,0,G3/M3)</f>
        <v>4.4816603533623156E-2</v>
      </c>
      <c r="I3" s="47">
        <f>SUBTOTAL(9,I6:I1048576)</f>
        <v>1697</v>
      </c>
      <c r="J3" s="47">
        <f>SUBTOTAL(9,J6:J1048576)</f>
        <v>322350.66000000003</v>
      </c>
      <c r="K3" s="48">
        <f>IF(M3=0,0,J3/M3)</f>
        <v>0.95518339646637718</v>
      </c>
      <c r="L3" s="47">
        <f>SUBTOTAL(9,L6:L1048576)</f>
        <v>1887</v>
      </c>
      <c r="M3" s="49">
        <f>SUBTOTAL(9,M6:M1048576)</f>
        <v>337475.14999999991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8" t="s">
        <v>167</v>
      </c>
      <c r="B5" s="751" t="s">
        <v>163</v>
      </c>
      <c r="C5" s="751" t="s">
        <v>90</v>
      </c>
      <c r="D5" s="751" t="s">
        <v>164</v>
      </c>
      <c r="E5" s="751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735" t="s">
        <v>1806</v>
      </c>
      <c r="B6" s="736" t="s">
        <v>1689</v>
      </c>
      <c r="C6" s="736" t="s">
        <v>1389</v>
      </c>
      <c r="D6" s="736" t="s">
        <v>1284</v>
      </c>
      <c r="E6" s="736" t="s">
        <v>1691</v>
      </c>
      <c r="F6" s="229"/>
      <c r="G6" s="229"/>
      <c r="H6" s="741">
        <v>0</v>
      </c>
      <c r="I6" s="229">
        <v>4</v>
      </c>
      <c r="J6" s="229">
        <v>617.44000000000005</v>
      </c>
      <c r="K6" s="741">
        <v>1</v>
      </c>
      <c r="L6" s="229">
        <v>4</v>
      </c>
      <c r="M6" s="749">
        <v>617.44000000000005</v>
      </c>
    </row>
    <row r="7" spans="1:13" ht="14.4" customHeight="1" x14ac:dyDescent="0.3">
      <c r="A7" s="660" t="s">
        <v>1806</v>
      </c>
      <c r="B7" s="661" t="s">
        <v>1689</v>
      </c>
      <c r="C7" s="661" t="s">
        <v>1532</v>
      </c>
      <c r="D7" s="661" t="s">
        <v>1755</v>
      </c>
      <c r="E7" s="661" t="s">
        <v>1690</v>
      </c>
      <c r="F7" s="664"/>
      <c r="G7" s="664"/>
      <c r="H7" s="677">
        <v>0</v>
      </c>
      <c r="I7" s="664">
        <v>2</v>
      </c>
      <c r="J7" s="664">
        <v>299.04000000000002</v>
      </c>
      <c r="K7" s="677">
        <v>1</v>
      </c>
      <c r="L7" s="664">
        <v>2</v>
      </c>
      <c r="M7" s="665">
        <v>299.04000000000002</v>
      </c>
    </row>
    <row r="8" spans="1:13" ht="14.4" customHeight="1" x14ac:dyDescent="0.3">
      <c r="A8" s="660" t="s">
        <v>1806</v>
      </c>
      <c r="B8" s="661" t="s">
        <v>1689</v>
      </c>
      <c r="C8" s="661" t="s">
        <v>1811</v>
      </c>
      <c r="D8" s="661" t="s">
        <v>1284</v>
      </c>
      <c r="E8" s="661" t="s">
        <v>1691</v>
      </c>
      <c r="F8" s="664">
        <v>3</v>
      </c>
      <c r="G8" s="664">
        <v>463.08000000000004</v>
      </c>
      <c r="H8" s="677">
        <v>1</v>
      </c>
      <c r="I8" s="664"/>
      <c r="J8" s="664"/>
      <c r="K8" s="677">
        <v>0</v>
      </c>
      <c r="L8" s="664">
        <v>3</v>
      </c>
      <c r="M8" s="665">
        <v>463.08000000000004</v>
      </c>
    </row>
    <row r="9" spans="1:13" ht="14.4" customHeight="1" x14ac:dyDescent="0.3">
      <c r="A9" s="660" t="s">
        <v>1806</v>
      </c>
      <c r="B9" s="661" t="s">
        <v>1689</v>
      </c>
      <c r="C9" s="661" t="s">
        <v>1283</v>
      </c>
      <c r="D9" s="661" t="s">
        <v>1284</v>
      </c>
      <c r="E9" s="661" t="s">
        <v>1690</v>
      </c>
      <c r="F9" s="664"/>
      <c r="G9" s="664"/>
      <c r="H9" s="677">
        <v>0</v>
      </c>
      <c r="I9" s="664">
        <v>1</v>
      </c>
      <c r="J9" s="664">
        <v>225.06</v>
      </c>
      <c r="K9" s="677">
        <v>1</v>
      </c>
      <c r="L9" s="664">
        <v>1</v>
      </c>
      <c r="M9" s="665">
        <v>225.06</v>
      </c>
    </row>
    <row r="10" spans="1:13" ht="14.4" customHeight="1" x14ac:dyDescent="0.3">
      <c r="A10" s="660" t="s">
        <v>1808</v>
      </c>
      <c r="B10" s="661" t="s">
        <v>1689</v>
      </c>
      <c r="C10" s="661" t="s">
        <v>1389</v>
      </c>
      <c r="D10" s="661" t="s">
        <v>1284</v>
      </c>
      <c r="E10" s="661" t="s">
        <v>1691</v>
      </c>
      <c r="F10" s="664"/>
      <c r="G10" s="664"/>
      <c r="H10" s="677">
        <v>0</v>
      </c>
      <c r="I10" s="664">
        <v>30</v>
      </c>
      <c r="J10" s="664">
        <v>4630.8000000000011</v>
      </c>
      <c r="K10" s="677">
        <v>1</v>
      </c>
      <c r="L10" s="664">
        <v>30</v>
      </c>
      <c r="M10" s="665">
        <v>4630.8000000000011</v>
      </c>
    </row>
    <row r="11" spans="1:13" ht="14.4" customHeight="1" x14ac:dyDescent="0.3">
      <c r="A11" s="660" t="s">
        <v>1808</v>
      </c>
      <c r="B11" s="661" t="s">
        <v>1689</v>
      </c>
      <c r="C11" s="661" t="s">
        <v>2055</v>
      </c>
      <c r="D11" s="661" t="s">
        <v>2056</v>
      </c>
      <c r="E11" s="661" t="s">
        <v>1690</v>
      </c>
      <c r="F11" s="664"/>
      <c r="G11" s="664"/>
      <c r="H11" s="677">
        <v>0</v>
      </c>
      <c r="I11" s="664">
        <v>1</v>
      </c>
      <c r="J11" s="664">
        <v>111.22</v>
      </c>
      <c r="K11" s="677">
        <v>1</v>
      </c>
      <c r="L11" s="664">
        <v>1</v>
      </c>
      <c r="M11" s="665">
        <v>111.22</v>
      </c>
    </row>
    <row r="12" spans="1:13" ht="14.4" customHeight="1" x14ac:dyDescent="0.3">
      <c r="A12" s="660" t="s">
        <v>1808</v>
      </c>
      <c r="B12" s="661" t="s">
        <v>1728</v>
      </c>
      <c r="C12" s="661" t="s">
        <v>1845</v>
      </c>
      <c r="D12" s="661" t="s">
        <v>1044</v>
      </c>
      <c r="E12" s="661" t="s">
        <v>1846</v>
      </c>
      <c r="F12" s="664"/>
      <c r="G12" s="664"/>
      <c r="H12" s="677">
        <v>0</v>
      </c>
      <c r="I12" s="664">
        <v>2</v>
      </c>
      <c r="J12" s="664">
        <v>42.480000000000004</v>
      </c>
      <c r="K12" s="677">
        <v>1</v>
      </c>
      <c r="L12" s="664">
        <v>2</v>
      </c>
      <c r="M12" s="665">
        <v>42.480000000000004</v>
      </c>
    </row>
    <row r="13" spans="1:13" ht="14.4" customHeight="1" x14ac:dyDescent="0.3">
      <c r="A13" s="660" t="s">
        <v>1800</v>
      </c>
      <c r="B13" s="661" t="s">
        <v>1689</v>
      </c>
      <c r="C13" s="661" t="s">
        <v>1389</v>
      </c>
      <c r="D13" s="661" t="s">
        <v>1284</v>
      </c>
      <c r="E13" s="661" t="s">
        <v>1691</v>
      </c>
      <c r="F13" s="664"/>
      <c r="G13" s="664"/>
      <c r="H13" s="677">
        <v>0</v>
      </c>
      <c r="I13" s="664">
        <v>233</v>
      </c>
      <c r="J13" s="664">
        <v>35883.80000000001</v>
      </c>
      <c r="K13" s="677">
        <v>1</v>
      </c>
      <c r="L13" s="664">
        <v>233</v>
      </c>
      <c r="M13" s="665">
        <v>35883.80000000001</v>
      </c>
    </row>
    <row r="14" spans="1:13" ht="14.4" customHeight="1" x14ac:dyDescent="0.3">
      <c r="A14" s="660" t="s">
        <v>1800</v>
      </c>
      <c r="B14" s="661" t="s">
        <v>1689</v>
      </c>
      <c r="C14" s="661" t="s">
        <v>2133</v>
      </c>
      <c r="D14" s="661" t="s">
        <v>2134</v>
      </c>
      <c r="E14" s="661" t="s">
        <v>2135</v>
      </c>
      <c r="F14" s="664"/>
      <c r="G14" s="664"/>
      <c r="H14" s="677">
        <v>0</v>
      </c>
      <c r="I14" s="664">
        <v>2</v>
      </c>
      <c r="J14" s="664">
        <v>132.16</v>
      </c>
      <c r="K14" s="677">
        <v>1</v>
      </c>
      <c r="L14" s="664">
        <v>2</v>
      </c>
      <c r="M14" s="665">
        <v>132.16</v>
      </c>
    </row>
    <row r="15" spans="1:13" ht="14.4" customHeight="1" x14ac:dyDescent="0.3">
      <c r="A15" s="660" t="s">
        <v>1800</v>
      </c>
      <c r="B15" s="661" t="s">
        <v>1689</v>
      </c>
      <c r="C15" s="661" t="s">
        <v>1532</v>
      </c>
      <c r="D15" s="661" t="s">
        <v>1755</v>
      </c>
      <c r="E15" s="661" t="s">
        <v>1690</v>
      </c>
      <c r="F15" s="664"/>
      <c r="G15" s="664"/>
      <c r="H15" s="677">
        <v>0</v>
      </c>
      <c r="I15" s="664">
        <v>1</v>
      </c>
      <c r="J15" s="664">
        <v>149.52000000000001</v>
      </c>
      <c r="K15" s="677">
        <v>1</v>
      </c>
      <c r="L15" s="664">
        <v>1</v>
      </c>
      <c r="M15" s="665">
        <v>149.52000000000001</v>
      </c>
    </row>
    <row r="16" spans="1:13" ht="14.4" customHeight="1" x14ac:dyDescent="0.3">
      <c r="A16" s="660" t="s">
        <v>1800</v>
      </c>
      <c r="B16" s="661" t="s">
        <v>1689</v>
      </c>
      <c r="C16" s="661" t="s">
        <v>2111</v>
      </c>
      <c r="D16" s="661" t="s">
        <v>2112</v>
      </c>
      <c r="E16" s="661" t="s">
        <v>2113</v>
      </c>
      <c r="F16" s="664"/>
      <c r="G16" s="664"/>
      <c r="H16" s="677">
        <v>0</v>
      </c>
      <c r="I16" s="664">
        <v>1</v>
      </c>
      <c r="J16" s="664">
        <v>75.73</v>
      </c>
      <c r="K16" s="677">
        <v>1</v>
      </c>
      <c r="L16" s="664">
        <v>1</v>
      </c>
      <c r="M16" s="665">
        <v>75.73</v>
      </c>
    </row>
    <row r="17" spans="1:13" ht="14.4" customHeight="1" x14ac:dyDescent="0.3">
      <c r="A17" s="660" t="s">
        <v>1800</v>
      </c>
      <c r="B17" s="661" t="s">
        <v>1695</v>
      </c>
      <c r="C17" s="661" t="s">
        <v>1343</v>
      </c>
      <c r="D17" s="661" t="s">
        <v>1344</v>
      </c>
      <c r="E17" s="661" t="s">
        <v>1715</v>
      </c>
      <c r="F17" s="664"/>
      <c r="G17" s="664"/>
      <c r="H17" s="677">
        <v>0</v>
      </c>
      <c r="I17" s="664">
        <v>1</v>
      </c>
      <c r="J17" s="664">
        <v>170.52</v>
      </c>
      <c r="K17" s="677">
        <v>1</v>
      </c>
      <c r="L17" s="664">
        <v>1</v>
      </c>
      <c r="M17" s="665">
        <v>170.52</v>
      </c>
    </row>
    <row r="18" spans="1:13" ht="14.4" customHeight="1" x14ac:dyDescent="0.3">
      <c r="A18" s="660" t="s">
        <v>1800</v>
      </c>
      <c r="B18" s="661" t="s">
        <v>2431</v>
      </c>
      <c r="C18" s="661" t="s">
        <v>2303</v>
      </c>
      <c r="D18" s="661" t="s">
        <v>2180</v>
      </c>
      <c r="E18" s="661" t="s">
        <v>2304</v>
      </c>
      <c r="F18" s="664"/>
      <c r="G18" s="664"/>
      <c r="H18" s="677">
        <v>0</v>
      </c>
      <c r="I18" s="664">
        <v>1</v>
      </c>
      <c r="J18" s="664">
        <v>425.17</v>
      </c>
      <c r="K18" s="677">
        <v>1</v>
      </c>
      <c r="L18" s="664">
        <v>1</v>
      </c>
      <c r="M18" s="665">
        <v>425.17</v>
      </c>
    </row>
    <row r="19" spans="1:13" ht="14.4" customHeight="1" x14ac:dyDescent="0.3">
      <c r="A19" s="660" t="s">
        <v>1800</v>
      </c>
      <c r="B19" s="661" t="s">
        <v>1703</v>
      </c>
      <c r="C19" s="661" t="s">
        <v>1354</v>
      </c>
      <c r="D19" s="661" t="s">
        <v>1355</v>
      </c>
      <c r="E19" s="661" t="s">
        <v>1356</v>
      </c>
      <c r="F19" s="664"/>
      <c r="G19" s="664"/>
      <c r="H19" s="677">
        <v>0</v>
      </c>
      <c r="I19" s="664">
        <v>6</v>
      </c>
      <c r="J19" s="664">
        <v>883.8599999999999</v>
      </c>
      <c r="K19" s="677">
        <v>1</v>
      </c>
      <c r="L19" s="664">
        <v>6</v>
      </c>
      <c r="M19" s="665">
        <v>883.8599999999999</v>
      </c>
    </row>
    <row r="20" spans="1:13" ht="14.4" customHeight="1" x14ac:dyDescent="0.3">
      <c r="A20" s="660" t="s">
        <v>1800</v>
      </c>
      <c r="B20" s="661" t="s">
        <v>1703</v>
      </c>
      <c r="C20" s="661" t="s">
        <v>1544</v>
      </c>
      <c r="D20" s="661" t="s">
        <v>1545</v>
      </c>
      <c r="E20" s="661" t="s">
        <v>1851</v>
      </c>
      <c r="F20" s="664"/>
      <c r="G20" s="664"/>
      <c r="H20" s="677">
        <v>0</v>
      </c>
      <c r="I20" s="664">
        <v>1</v>
      </c>
      <c r="J20" s="664">
        <v>73.66</v>
      </c>
      <c r="K20" s="677">
        <v>1</v>
      </c>
      <c r="L20" s="664">
        <v>1</v>
      </c>
      <c r="M20" s="665">
        <v>73.66</v>
      </c>
    </row>
    <row r="21" spans="1:13" ht="14.4" customHeight="1" x14ac:dyDescent="0.3">
      <c r="A21" s="660" t="s">
        <v>1800</v>
      </c>
      <c r="B21" s="661" t="s">
        <v>1728</v>
      </c>
      <c r="C21" s="661" t="s">
        <v>1845</v>
      </c>
      <c r="D21" s="661" t="s">
        <v>1044</v>
      </c>
      <c r="E21" s="661" t="s">
        <v>1846</v>
      </c>
      <c r="F21" s="664"/>
      <c r="G21" s="664"/>
      <c r="H21" s="677">
        <v>0</v>
      </c>
      <c r="I21" s="664">
        <v>2</v>
      </c>
      <c r="J21" s="664">
        <v>48.44</v>
      </c>
      <c r="K21" s="677">
        <v>1</v>
      </c>
      <c r="L21" s="664">
        <v>2</v>
      </c>
      <c r="M21" s="665">
        <v>48.44</v>
      </c>
    </row>
    <row r="22" spans="1:13" ht="14.4" customHeight="1" x14ac:dyDescent="0.3">
      <c r="A22" s="660" t="s">
        <v>1800</v>
      </c>
      <c r="B22" s="661" t="s">
        <v>1728</v>
      </c>
      <c r="C22" s="661" t="s">
        <v>1133</v>
      </c>
      <c r="D22" s="661" t="s">
        <v>1044</v>
      </c>
      <c r="E22" s="661" t="s">
        <v>1729</v>
      </c>
      <c r="F22" s="664"/>
      <c r="G22" s="664"/>
      <c r="H22" s="677">
        <v>0</v>
      </c>
      <c r="I22" s="664">
        <v>54</v>
      </c>
      <c r="J22" s="664">
        <v>2602.8000000000006</v>
      </c>
      <c r="K22" s="677">
        <v>1</v>
      </c>
      <c r="L22" s="664">
        <v>54</v>
      </c>
      <c r="M22" s="665">
        <v>2602.8000000000006</v>
      </c>
    </row>
    <row r="23" spans="1:13" ht="14.4" customHeight="1" x14ac:dyDescent="0.3">
      <c r="A23" s="660" t="s">
        <v>1800</v>
      </c>
      <c r="B23" s="661" t="s">
        <v>1737</v>
      </c>
      <c r="C23" s="661" t="s">
        <v>1187</v>
      </c>
      <c r="D23" s="661" t="s">
        <v>1738</v>
      </c>
      <c r="E23" s="661" t="s">
        <v>1739</v>
      </c>
      <c r="F23" s="664"/>
      <c r="G23" s="664"/>
      <c r="H23" s="677">
        <v>0</v>
      </c>
      <c r="I23" s="664">
        <v>1</v>
      </c>
      <c r="J23" s="664">
        <v>6.68</v>
      </c>
      <c r="K23" s="677">
        <v>1</v>
      </c>
      <c r="L23" s="664">
        <v>1</v>
      </c>
      <c r="M23" s="665">
        <v>6.68</v>
      </c>
    </row>
    <row r="24" spans="1:13" ht="14.4" customHeight="1" x14ac:dyDescent="0.3">
      <c r="A24" s="660" t="s">
        <v>1800</v>
      </c>
      <c r="B24" s="661" t="s">
        <v>2432</v>
      </c>
      <c r="C24" s="661" t="s">
        <v>2359</v>
      </c>
      <c r="D24" s="661" t="s">
        <v>2360</v>
      </c>
      <c r="E24" s="661" t="s">
        <v>2361</v>
      </c>
      <c r="F24" s="664"/>
      <c r="G24" s="664"/>
      <c r="H24" s="677">
        <v>0</v>
      </c>
      <c r="I24" s="664">
        <v>2</v>
      </c>
      <c r="J24" s="664">
        <v>127.5</v>
      </c>
      <c r="K24" s="677">
        <v>1</v>
      </c>
      <c r="L24" s="664">
        <v>2</v>
      </c>
      <c r="M24" s="665">
        <v>127.5</v>
      </c>
    </row>
    <row r="25" spans="1:13" ht="14.4" customHeight="1" x14ac:dyDescent="0.3">
      <c r="A25" s="660" t="s">
        <v>1804</v>
      </c>
      <c r="B25" s="661" t="s">
        <v>1689</v>
      </c>
      <c r="C25" s="661" t="s">
        <v>1849</v>
      </c>
      <c r="D25" s="661" t="s">
        <v>1284</v>
      </c>
      <c r="E25" s="661" t="s">
        <v>845</v>
      </c>
      <c r="F25" s="664">
        <v>1</v>
      </c>
      <c r="G25" s="664">
        <v>0</v>
      </c>
      <c r="H25" s="677"/>
      <c r="I25" s="664"/>
      <c r="J25" s="664"/>
      <c r="K25" s="677"/>
      <c r="L25" s="664">
        <v>1</v>
      </c>
      <c r="M25" s="665">
        <v>0</v>
      </c>
    </row>
    <row r="26" spans="1:13" ht="14.4" customHeight="1" x14ac:dyDescent="0.3">
      <c r="A26" s="660" t="s">
        <v>1804</v>
      </c>
      <c r="B26" s="661" t="s">
        <v>1689</v>
      </c>
      <c r="C26" s="661" t="s">
        <v>1389</v>
      </c>
      <c r="D26" s="661" t="s">
        <v>1284</v>
      </c>
      <c r="E26" s="661" t="s">
        <v>1691</v>
      </c>
      <c r="F26" s="664"/>
      <c r="G26" s="664"/>
      <c r="H26" s="677">
        <v>0</v>
      </c>
      <c r="I26" s="664">
        <v>33</v>
      </c>
      <c r="J26" s="664">
        <v>5059.3199999999988</v>
      </c>
      <c r="K26" s="677">
        <v>1</v>
      </c>
      <c r="L26" s="664">
        <v>33</v>
      </c>
      <c r="M26" s="665">
        <v>5059.3199999999988</v>
      </c>
    </row>
    <row r="27" spans="1:13" ht="14.4" customHeight="1" x14ac:dyDescent="0.3">
      <c r="A27" s="660" t="s">
        <v>1804</v>
      </c>
      <c r="B27" s="661" t="s">
        <v>1689</v>
      </c>
      <c r="C27" s="661" t="s">
        <v>1532</v>
      </c>
      <c r="D27" s="661" t="s">
        <v>1755</v>
      </c>
      <c r="E27" s="661" t="s">
        <v>1690</v>
      </c>
      <c r="F27" s="664"/>
      <c r="G27" s="664"/>
      <c r="H27" s="677">
        <v>0</v>
      </c>
      <c r="I27" s="664">
        <v>1</v>
      </c>
      <c r="J27" s="664">
        <v>149.52000000000001</v>
      </c>
      <c r="K27" s="677">
        <v>1</v>
      </c>
      <c r="L27" s="664">
        <v>1</v>
      </c>
      <c r="M27" s="665">
        <v>149.52000000000001</v>
      </c>
    </row>
    <row r="28" spans="1:13" ht="14.4" customHeight="1" x14ac:dyDescent="0.3">
      <c r="A28" s="660" t="s">
        <v>1804</v>
      </c>
      <c r="B28" s="661" t="s">
        <v>1695</v>
      </c>
      <c r="C28" s="661" t="s">
        <v>1343</v>
      </c>
      <c r="D28" s="661" t="s">
        <v>1344</v>
      </c>
      <c r="E28" s="661" t="s">
        <v>1715</v>
      </c>
      <c r="F28" s="664"/>
      <c r="G28" s="664"/>
      <c r="H28" s="677">
        <v>0</v>
      </c>
      <c r="I28" s="664">
        <v>1</v>
      </c>
      <c r="J28" s="664">
        <v>170.52</v>
      </c>
      <c r="K28" s="677">
        <v>1</v>
      </c>
      <c r="L28" s="664">
        <v>1</v>
      </c>
      <c r="M28" s="665">
        <v>170.52</v>
      </c>
    </row>
    <row r="29" spans="1:13" ht="14.4" customHeight="1" x14ac:dyDescent="0.3">
      <c r="A29" s="660" t="s">
        <v>1804</v>
      </c>
      <c r="B29" s="661" t="s">
        <v>1728</v>
      </c>
      <c r="C29" s="661" t="s">
        <v>1845</v>
      </c>
      <c r="D29" s="661" t="s">
        <v>1044</v>
      </c>
      <c r="E29" s="661" t="s">
        <v>1846</v>
      </c>
      <c r="F29" s="664"/>
      <c r="G29" s="664"/>
      <c r="H29" s="677">
        <v>0</v>
      </c>
      <c r="I29" s="664">
        <v>1</v>
      </c>
      <c r="J29" s="664">
        <v>18.260000000000002</v>
      </c>
      <c r="K29" s="677">
        <v>1</v>
      </c>
      <c r="L29" s="664">
        <v>1</v>
      </c>
      <c r="M29" s="665">
        <v>18.260000000000002</v>
      </c>
    </row>
    <row r="30" spans="1:13" ht="14.4" customHeight="1" x14ac:dyDescent="0.3">
      <c r="A30" s="660" t="s">
        <v>1777</v>
      </c>
      <c r="B30" s="661" t="s">
        <v>1689</v>
      </c>
      <c r="C30" s="661" t="s">
        <v>1389</v>
      </c>
      <c r="D30" s="661" t="s">
        <v>1284</v>
      </c>
      <c r="E30" s="661" t="s">
        <v>1691</v>
      </c>
      <c r="F30" s="664"/>
      <c r="G30" s="664"/>
      <c r="H30" s="677">
        <v>0</v>
      </c>
      <c r="I30" s="664">
        <v>51</v>
      </c>
      <c r="J30" s="664">
        <v>7868.0400000000009</v>
      </c>
      <c r="K30" s="677">
        <v>1</v>
      </c>
      <c r="L30" s="664">
        <v>51</v>
      </c>
      <c r="M30" s="665">
        <v>7868.0400000000009</v>
      </c>
    </row>
    <row r="31" spans="1:13" ht="14.4" customHeight="1" x14ac:dyDescent="0.3">
      <c r="A31" s="660" t="s">
        <v>1777</v>
      </c>
      <c r="B31" s="661" t="s">
        <v>1689</v>
      </c>
      <c r="C31" s="661" t="s">
        <v>2111</v>
      </c>
      <c r="D31" s="661" t="s">
        <v>2112</v>
      </c>
      <c r="E31" s="661" t="s">
        <v>2113</v>
      </c>
      <c r="F31" s="664"/>
      <c r="G31" s="664"/>
      <c r="H31" s="677">
        <v>0</v>
      </c>
      <c r="I31" s="664">
        <v>5</v>
      </c>
      <c r="J31" s="664">
        <v>378.65000000000003</v>
      </c>
      <c r="K31" s="677">
        <v>1</v>
      </c>
      <c r="L31" s="664">
        <v>5</v>
      </c>
      <c r="M31" s="665">
        <v>378.65000000000003</v>
      </c>
    </row>
    <row r="32" spans="1:13" ht="14.4" customHeight="1" x14ac:dyDescent="0.3">
      <c r="A32" s="660" t="s">
        <v>1778</v>
      </c>
      <c r="B32" s="661" t="s">
        <v>1689</v>
      </c>
      <c r="C32" s="661" t="s">
        <v>1389</v>
      </c>
      <c r="D32" s="661" t="s">
        <v>1284</v>
      </c>
      <c r="E32" s="661" t="s">
        <v>1691</v>
      </c>
      <c r="F32" s="664"/>
      <c r="G32" s="664"/>
      <c r="H32" s="677">
        <v>0</v>
      </c>
      <c r="I32" s="664">
        <v>32</v>
      </c>
      <c r="J32" s="664">
        <v>4917.92</v>
      </c>
      <c r="K32" s="677">
        <v>1</v>
      </c>
      <c r="L32" s="664">
        <v>32</v>
      </c>
      <c r="M32" s="665">
        <v>4917.92</v>
      </c>
    </row>
    <row r="33" spans="1:13" ht="14.4" customHeight="1" x14ac:dyDescent="0.3">
      <c r="A33" s="660" t="s">
        <v>1778</v>
      </c>
      <c r="B33" s="661" t="s">
        <v>1689</v>
      </c>
      <c r="C33" s="661" t="s">
        <v>1283</v>
      </c>
      <c r="D33" s="661" t="s">
        <v>1284</v>
      </c>
      <c r="E33" s="661" t="s">
        <v>1690</v>
      </c>
      <c r="F33" s="664"/>
      <c r="G33" s="664"/>
      <c r="H33" s="677">
        <v>0</v>
      </c>
      <c r="I33" s="664">
        <v>1</v>
      </c>
      <c r="J33" s="664">
        <v>225.06</v>
      </c>
      <c r="K33" s="677">
        <v>1</v>
      </c>
      <c r="L33" s="664">
        <v>1</v>
      </c>
      <c r="M33" s="665">
        <v>225.06</v>
      </c>
    </row>
    <row r="34" spans="1:13" ht="14.4" customHeight="1" x14ac:dyDescent="0.3">
      <c r="A34" s="660" t="s">
        <v>1801</v>
      </c>
      <c r="B34" s="661" t="s">
        <v>1661</v>
      </c>
      <c r="C34" s="661" t="s">
        <v>1899</v>
      </c>
      <c r="D34" s="661" t="s">
        <v>1900</v>
      </c>
      <c r="E34" s="661" t="s">
        <v>1142</v>
      </c>
      <c r="F34" s="664"/>
      <c r="G34" s="664"/>
      <c r="H34" s="677">
        <v>0</v>
      </c>
      <c r="I34" s="664">
        <v>3</v>
      </c>
      <c r="J34" s="664">
        <v>4156.8599999999997</v>
      </c>
      <c r="K34" s="677">
        <v>1</v>
      </c>
      <c r="L34" s="664">
        <v>3</v>
      </c>
      <c r="M34" s="665">
        <v>4156.8599999999997</v>
      </c>
    </row>
    <row r="35" spans="1:13" ht="14.4" customHeight="1" x14ac:dyDescent="0.3">
      <c r="A35" s="660" t="s">
        <v>1801</v>
      </c>
      <c r="B35" s="661" t="s">
        <v>1689</v>
      </c>
      <c r="C35" s="661" t="s">
        <v>1849</v>
      </c>
      <c r="D35" s="661" t="s">
        <v>1284</v>
      </c>
      <c r="E35" s="661" t="s">
        <v>845</v>
      </c>
      <c r="F35" s="664">
        <v>36</v>
      </c>
      <c r="G35" s="664">
        <v>0</v>
      </c>
      <c r="H35" s="677"/>
      <c r="I35" s="664"/>
      <c r="J35" s="664"/>
      <c r="K35" s="677"/>
      <c r="L35" s="664">
        <v>36</v>
      </c>
      <c r="M35" s="665">
        <v>0</v>
      </c>
    </row>
    <row r="36" spans="1:13" ht="14.4" customHeight="1" x14ac:dyDescent="0.3">
      <c r="A36" s="660" t="s">
        <v>1801</v>
      </c>
      <c r="B36" s="661" t="s">
        <v>1689</v>
      </c>
      <c r="C36" s="661" t="s">
        <v>1389</v>
      </c>
      <c r="D36" s="661" t="s">
        <v>1284</v>
      </c>
      <c r="E36" s="661" t="s">
        <v>1691</v>
      </c>
      <c r="F36" s="664"/>
      <c r="G36" s="664"/>
      <c r="H36" s="677">
        <v>0</v>
      </c>
      <c r="I36" s="664">
        <v>37</v>
      </c>
      <c r="J36" s="664">
        <v>5711.3200000000015</v>
      </c>
      <c r="K36" s="677">
        <v>1</v>
      </c>
      <c r="L36" s="664">
        <v>37</v>
      </c>
      <c r="M36" s="665">
        <v>5711.3200000000015</v>
      </c>
    </row>
    <row r="37" spans="1:13" ht="14.4" customHeight="1" x14ac:dyDescent="0.3">
      <c r="A37" s="660" t="s">
        <v>1801</v>
      </c>
      <c r="B37" s="661" t="s">
        <v>1689</v>
      </c>
      <c r="C37" s="661" t="s">
        <v>2133</v>
      </c>
      <c r="D37" s="661" t="s">
        <v>2134</v>
      </c>
      <c r="E37" s="661" t="s">
        <v>2135</v>
      </c>
      <c r="F37" s="664"/>
      <c r="G37" s="664"/>
      <c r="H37" s="677">
        <v>0</v>
      </c>
      <c r="I37" s="664">
        <v>1</v>
      </c>
      <c r="J37" s="664">
        <v>66.08</v>
      </c>
      <c r="K37" s="677">
        <v>1</v>
      </c>
      <c r="L37" s="664">
        <v>1</v>
      </c>
      <c r="M37" s="665">
        <v>66.08</v>
      </c>
    </row>
    <row r="38" spans="1:13" ht="14.4" customHeight="1" x14ac:dyDescent="0.3">
      <c r="A38" s="660" t="s">
        <v>1801</v>
      </c>
      <c r="B38" s="661" t="s">
        <v>1689</v>
      </c>
      <c r="C38" s="661" t="s">
        <v>1532</v>
      </c>
      <c r="D38" s="661" t="s">
        <v>1755</v>
      </c>
      <c r="E38" s="661" t="s">
        <v>1690</v>
      </c>
      <c r="F38" s="664"/>
      <c r="G38" s="664"/>
      <c r="H38" s="677">
        <v>0</v>
      </c>
      <c r="I38" s="664">
        <v>17</v>
      </c>
      <c r="J38" s="664">
        <v>2537.34</v>
      </c>
      <c r="K38" s="677">
        <v>1</v>
      </c>
      <c r="L38" s="664">
        <v>17</v>
      </c>
      <c r="M38" s="665">
        <v>2537.34</v>
      </c>
    </row>
    <row r="39" spans="1:13" ht="14.4" customHeight="1" x14ac:dyDescent="0.3">
      <c r="A39" s="660" t="s">
        <v>1801</v>
      </c>
      <c r="B39" s="661" t="s">
        <v>1689</v>
      </c>
      <c r="C39" s="661" t="s">
        <v>1811</v>
      </c>
      <c r="D39" s="661" t="s">
        <v>1284</v>
      </c>
      <c r="E39" s="661" t="s">
        <v>1691</v>
      </c>
      <c r="F39" s="664">
        <v>39</v>
      </c>
      <c r="G39" s="664">
        <v>5994.1200000000008</v>
      </c>
      <c r="H39" s="677">
        <v>1</v>
      </c>
      <c r="I39" s="664"/>
      <c r="J39" s="664"/>
      <c r="K39" s="677">
        <v>0</v>
      </c>
      <c r="L39" s="664">
        <v>39</v>
      </c>
      <c r="M39" s="665">
        <v>5994.1200000000008</v>
      </c>
    </row>
    <row r="40" spans="1:13" ht="14.4" customHeight="1" x14ac:dyDescent="0.3">
      <c r="A40" s="660" t="s">
        <v>1801</v>
      </c>
      <c r="B40" s="661" t="s">
        <v>1689</v>
      </c>
      <c r="C40" s="661" t="s">
        <v>2371</v>
      </c>
      <c r="D40" s="661" t="s">
        <v>1823</v>
      </c>
      <c r="E40" s="661" t="s">
        <v>2372</v>
      </c>
      <c r="F40" s="664">
        <v>2</v>
      </c>
      <c r="G40" s="664">
        <v>0</v>
      </c>
      <c r="H40" s="677"/>
      <c r="I40" s="664"/>
      <c r="J40" s="664"/>
      <c r="K40" s="677"/>
      <c r="L40" s="664">
        <v>2</v>
      </c>
      <c r="M40" s="665">
        <v>0</v>
      </c>
    </row>
    <row r="41" spans="1:13" ht="14.4" customHeight="1" x14ac:dyDescent="0.3">
      <c r="A41" s="660" t="s">
        <v>1801</v>
      </c>
      <c r="B41" s="661" t="s">
        <v>1689</v>
      </c>
      <c r="C41" s="661" t="s">
        <v>1283</v>
      </c>
      <c r="D41" s="661" t="s">
        <v>1284</v>
      </c>
      <c r="E41" s="661" t="s">
        <v>1690</v>
      </c>
      <c r="F41" s="664"/>
      <c r="G41" s="664"/>
      <c r="H41" s="677">
        <v>0</v>
      </c>
      <c r="I41" s="664">
        <v>1</v>
      </c>
      <c r="J41" s="664">
        <v>225.06</v>
      </c>
      <c r="K41" s="677">
        <v>1</v>
      </c>
      <c r="L41" s="664">
        <v>1</v>
      </c>
      <c r="M41" s="665">
        <v>225.06</v>
      </c>
    </row>
    <row r="42" spans="1:13" ht="14.4" customHeight="1" x14ac:dyDescent="0.3">
      <c r="A42" s="660" t="s">
        <v>1801</v>
      </c>
      <c r="B42" s="661" t="s">
        <v>2431</v>
      </c>
      <c r="C42" s="661" t="s">
        <v>2414</v>
      </c>
      <c r="D42" s="661" t="s">
        <v>2415</v>
      </c>
      <c r="E42" s="661" t="s">
        <v>2089</v>
      </c>
      <c r="F42" s="664">
        <v>1</v>
      </c>
      <c r="G42" s="664">
        <v>119.7</v>
      </c>
      <c r="H42" s="677">
        <v>1</v>
      </c>
      <c r="I42" s="664"/>
      <c r="J42" s="664"/>
      <c r="K42" s="677">
        <v>0</v>
      </c>
      <c r="L42" s="664">
        <v>1</v>
      </c>
      <c r="M42" s="665">
        <v>119.7</v>
      </c>
    </row>
    <row r="43" spans="1:13" ht="14.4" customHeight="1" x14ac:dyDescent="0.3">
      <c r="A43" s="660" t="s">
        <v>1801</v>
      </c>
      <c r="B43" s="661" t="s">
        <v>1703</v>
      </c>
      <c r="C43" s="661" t="s">
        <v>1844</v>
      </c>
      <c r="D43" s="661" t="s">
        <v>1355</v>
      </c>
      <c r="E43" s="661" t="s">
        <v>1356</v>
      </c>
      <c r="F43" s="664">
        <v>6</v>
      </c>
      <c r="G43" s="664">
        <v>883.8599999999999</v>
      </c>
      <c r="H43" s="677">
        <v>1</v>
      </c>
      <c r="I43" s="664"/>
      <c r="J43" s="664"/>
      <c r="K43" s="677">
        <v>0</v>
      </c>
      <c r="L43" s="664">
        <v>6</v>
      </c>
      <c r="M43" s="665">
        <v>883.8599999999999</v>
      </c>
    </row>
    <row r="44" spans="1:13" ht="14.4" customHeight="1" x14ac:dyDescent="0.3">
      <c r="A44" s="660" t="s">
        <v>1801</v>
      </c>
      <c r="B44" s="661" t="s">
        <v>1725</v>
      </c>
      <c r="C44" s="661" t="s">
        <v>1887</v>
      </c>
      <c r="D44" s="661" t="s">
        <v>1888</v>
      </c>
      <c r="E44" s="661" t="s">
        <v>1734</v>
      </c>
      <c r="F44" s="664">
        <v>1</v>
      </c>
      <c r="G44" s="664">
        <v>0</v>
      </c>
      <c r="H44" s="677"/>
      <c r="I44" s="664"/>
      <c r="J44" s="664"/>
      <c r="K44" s="677"/>
      <c r="L44" s="664">
        <v>1</v>
      </c>
      <c r="M44" s="665">
        <v>0</v>
      </c>
    </row>
    <row r="45" spans="1:13" ht="14.4" customHeight="1" x14ac:dyDescent="0.3">
      <c r="A45" s="660" t="s">
        <v>1801</v>
      </c>
      <c r="B45" s="661" t="s">
        <v>1728</v>
      </c>
      <c r="C45" s="661" t="s">
        <v>1845</v>
      </c>
      <c r="D45" s="661" t="s">
        <v>1044</v>
      </c>
      <c r="E45" s="661" t="s">
        <v>1846</v>
      </c>
      <c r="F45" s="664"/>
      <c r="G45" s="664"/>
      <c r="H45" s="677">
        <v>0</v>
      </c>
      <c r="I45" s="664">
        <v>11</v>
      </c>
      <c r="J45" s="664">
        <v>248.54</v>
      </c>
      <c r="K45" s="677">
        <v>1</v>
      </c>
      <c r="L45" s="664">
        <v>11</v>
      </c>
      <c r="M45" s="665">
        <v>248.54</v>
      </c>
    </row>
    <row r="46" spans="1:13" ht="14.4" customHeight="1" x14ac:dyDescent="0.3">
      <c r="A46" s="660" t="s">
        <v>1801</v>
      </c>
      <c r="B46" s="661" t="s">
        <v>1728</v>
      </c>
      <c r="C46" s="661" t="s">
        <v>1133</v>
      </c>
      <c r="D46" s="661" t="s">
        <v>1044</v>
      </c>
      <c r="E46" s="661" t="s">
        <v>1729</v>
      </c>
      <c r="F46" s="664"/>
      <c r="G46" s="664"/>
      <c r="H46" s="677">
        <v>0</v>
      </c>
      <c r="I46" s="664">
        <v>2</v>
      </c>
      <c r="J46" s="664">
        <v>96.84</v>
      </c>
      <c r="K46" s="677">
        <v>1</v>
      </c>
      <c r="L46" s="664">
        <v>2</v>
      </c>
      <c r="M46" s="665">
        <v>96.84</v>
      </c>
    </row>
    <row r="47" spans="1:13" ht="14.4" customHeight="1" x14ac:dyDescent="0.3">
      <c r="A47" s="660" t="s">
        <v>1801</v>
      </c>
      <c r="B47" s="661" t="s">
        <v>1728</v>
      </c>
      <c r="C47" s="661" t="s">
        <v>2379</v>
      </c>
      <c r="D47" s="661" t="s">
        <v>1044</v>
      </c>
      <c r="E47" s="661" t="s">
        <v>2380</v>
      </c>
      <c r="F47" s="664">
        <v>6</v>
      </c>
      <c r="G47" s="664">
        <v>0</v>
      </c>
      <c r="H47" s="677"/>
      <c r="I47" s="664"/>
      <c r="J47" s="664"/>
      <c r="K47" s="677"/>
      <c r="L47" s="664">
        <v>6</v>
      </c>
      <c r="M47" s="665">
        <v>0</v>
      </c>
    </row>
    <row r="48" spans="1:13" ht="14.4" customHeight="1" x14ac:dyDescent="0.3">
      <c r="A48" s="660" t="s">
        <v>1801</v>
      </c>
      <c r="B48" s="661" t="s">
        <v>1728</v>
      </c>
      <c r="C48" s="661" t="s">
        <v>1903</v>
      </c>
      <c r="D48" s="661" t="s">
        <v>1044</v>
      </c>
      <c r="E48" s="661" t="s">
        <v>1904</v>
      </c>
      <c r="F48" s="664">
        <v>3</v>
      </c>
      <c r="G48" s="664">
        <v>0</v>
      </c>
      <c r="H48" s="677"/>
      <c r="I48" s="664"/>
      <c r="J48" s="664"/>
      <c r="K48" s="677"/>
      <c r="L48" s="664">
        <v>3</v>
      </c>
      <c r="M48" s="665">
        <v>0</v>
      </c>
    </row>
    <row r="49" spans="1:13" ht="14.4" customHeight="1" x14ac:dyDescent="0.3">
      <c r="A49" s="660" t="s">
        <v>1801</v>
      </c>
      <c r="B49" s="661" t="s">
        <v>1728</v>
      </c>
      <c r="C49" s="661" t="s">
        <v>2381</v>
      </c>
      <c r="D49" s="661" t="s">
        <v>1044</v>
      </c>
      <c r="E49" s="661" t="s">
        <v>1729</v>
      </c>
      <c r="F49" s="664">
        <v>3</v>
      </c>
      <c r="G49" s="664">
        <v>145.26</v>
      </c>
      <c r="H49" s="677">
        <v>1</v>
      </c>
      <c r="I49" s="664"/>
      <c r="J49" s="664"/>
      <c r="K49" s="677">
        <v>0</v>
      </c>
      <c r="L49" s="664">
        <v>3</v>
      </c>
      <c r="M49" s="665">
        <v>145.26</v>
      </c>
    </row>
    <row r="50" spans="1:13" ht="14.4" customHeight="1" x14ac:dyDescent="0.3">
      <c r="A50" s="660" t="s">
        <v>1801</v>
      </c>
      <c r="B50" s="661" t="s">
        <v>1728</v>
      </c>
      <c r="C50" s="661" t="s">
        <v>1905</v>
      </c>
      <c r="D50" s="661" t="s">
        <v>1044</v>
      </c>
      <c r="E50" s="661" t="s">
        <v>1846</v>
      </c>
      <c r="F50" s="664">
        <v>4</v>
      </c>
      <c r="G50" s="664">
        <v>96.88</v>
      </c>
      <c r="H50" s="677">
        <v>1</v>
      </c>
      <c r="I50" s="664"/>
      <c r="J50" s="664"/>
      <c r="K50" s="677">
        <v>0</v>
      </c>
      <c r="L50" s="664">
        <v>4</v>
      </c>
      <c r="M50" s="665">
        <v>96.88</v>
      </c>
    </row>
    <row r="51" spans="1:13" ht="14.4" customHeight="1" x14ac:dyDescent="0.3">
      <c r="A51" s="660" t="s">
        <v>1801</v>
      </c>
      <c r="B51" s="661" t="s">
        <v>1728</v>
      </c>
      <c r="C51" s="661" t="s">
        <v>2382</v>
      </c>
      <c r="D51" s="661" t="s">
        <v>1044</v>
      </c>
      <c r="E51" s="661" t="s">
        <v>2383</v>
      </c>
      <c r="F51" s="664">
        <v>1</v>
      </c>
      <c r="G51" s="664">
        <v>24.22</v>
      </c>
      <c r="H51" s="677">
        <v>1</v>
      </c>
      <c r="I51" s="664"/>
      <c r="J51" s="664"/>
      <c r="K51" s="677">
        <v>0</v>
      </c>
      <c r="L51" s="664">
        <v>1</v>
      </c>
      <c r="M51" s="665">
        <v>24.22</v>
      </c>
    </row>
    <row r="52" spans="1:13" ht="14.4" customHeight="1" x14ac:dyDescent="0.3">
      <c r="A52" s="660" t="s">
        <v>1801</v>
      </c>
      <c r="B52" s="661" t="s">
        <v>1743</v>
      </c>
      <c r="C52" s="661" t="s">
        <v>1222</v>
      </c>
      <c r="D52" s="661" t="s">
        <v>1223</v>
      </c>
      <c r="E52" s="661" t="s">
        <v>729</v>
      </c>
      <c r="F52" s="664"/>
      <c r="G52" s="664"/>
      <c r="H52" s="677">
        <v>0</v>
      </c>
      <c r="I52" s="664">
        <v>1</v>
      </c>
      <c r="J52" s="664">
        <v>65.989999999999995</v>
      </c>
      <c r="K52" s="677">
        <v>1</v>
      </c>
      <c r="L52" s="664">
        <v>1</v>
      </c>
      <c r="M52" s="665">
        <v>65.989999999999995</v>
      </c>
    </row>
    <row r="53" spans="1:13" ht="14.4" customHeight="1" x14ac:dyDescent="0.3">
      <c r="A53" s="660" t="s">
        <v>1801</v>
      </c>
      <c r="B53" s="661" t="s">
        <v>1747</v>
      </c>
      <c r="C53" s="661" t="s">
        <v>1878</v>
      </c>
      <c r="D53" s="661" t="s">
        <v>1244</v>
      </c>
      <c r="E53" s="661" t="s">
        <v>1879</v>
      </c>
      <c r="F53" s="664">
        <v>1</v>
      </c>
      <c r="G53" s="664">
        <v>0</v>
      </c>
      <c r="H53" s="677"/>
      <c r="I53" s="664"/>
      <c r="J53" s="664"/>
      <c r="K53" s="677"/>
      <c r="L53" s="664">
        <v>1</v>
      </c>
      <c r="M53" s="665">
        <v>0</v>
      </c>
    </row>
    <row r="54" spans="1:13" ht="14.4" customHeight="1" x14ac:dyDescent="0.3">
      <c r="A54" s="660" t="s">
        <v>1801</v>
      </c>
      <c r="B54" s="661" t="s">
        <v>1724</v>
      </c>
      <c r="C54" s="661" t="s">
        <v>2377</v>
      </c>
      <c r="D54" s="661" t="s">
        <v>1896</v>
      </c>
      <c r="E54" s="661" t="s">
        <v>2378</v>
      </c>
      <c r="F54" s="664"/>
      <c r="G54" s="664"/>
      <c r="H54" s="677">
        <v>0</v>
      </c>
      <c r="I54" s="664">
        <v>1</v>
      </c>
      <c r="J54" s="664">
        <v>11293.87</v>
      </c>
      <c r="K54" s="677">
        <v>1</v>
      </c>
      <c r="L54" s="664">
        <v>1</v>
      </c>
      <c r="M54" s="665">
        <v>11293.87</v>
      </c>
    </row>
    <row r="55" spans="1:13" ht="14.4" customHeight="1" x14ac:dyDescent="0.3">
      <c r="A55" s="660" t="s">
        <v>1779</v>
      </c>
      <c r="B55" s="661" t="s">
        <v>1689</v>
      </c>
      <c r="C55" s="661" t="s">
        <v>1389</v>
      </c>
      <c r="D55" s="661" t="s">
        <v>1284</v>
      </c>
      <c r="E55" s="661" t="s">
        <v>1691</v>
      </c>
      <c r="F55" s="664"/>
      <c r="G55" s="664"/>
      <c r="H55" s="677">
        <v>0</v>
      </c>
      <c r="I55" s="664">
        <v>46</v>
      </c>
      <c r="J55" s="664">
        <v>7078.9600000000009</v>
      </c>
      <c r="K55" s="677">
        <v>1</v>
      </c>
      <c r="L55" s="664">
        <v>46</v>
      </c>
      <c r="M55" s="665">
        <v>7078.9600000000009</v>
      </c>
    </row>
    <row r="56" spans="1:13" ht="14.4" customHeight="1" x14ac:dyDescent="0.3">
      <c r="A56" s="660" t="s">
        <v>1780</v>
      </c>
      <c r="B56" s="661" t="s">
        <v>1665</v>
      </c>
      <c r="C56" s="661" t="s">
        <v>1922</v>
      </c>
      <c r="D56" s="661" t="s">
        <v>1923</v>
      </c>
      <c r="E56" s="661" t="s">
        <v>842</v>
      </c>
      <c r="F56" s="664">
        <v>1</v>
      </c>
      <c r="G56" s="664">
        <v>35.11</v>
      </c>
      <c r="H56" s="677">
        <v>1</v>
      </c>
      <c r="I56" s="664"/>
      <c r="J56" s="664"/>
      <c r="K56" s="677">
        <v>0</v>
      </c>
      <c r="L56" s="664">
        <v>1</v>
      </c>
      <c r="M56" s="665">
        <v>35.11</v>
      </c>
    </row>
    <row r="57" spans="1:13" ht="14.4" customHeight="1" x14ac:dyDescent="0.3">
      <c r="A57" s="660" t="s">
        <v>1780</v>
      </c>
      <c r="B57" s="661" t="s">
        <v>1672</v>
      </c>
      <c r="C57" s="661" t="s">
        <v>1988</v>
      </c>
      <c r="D57" s="661" t="s">
        <v>1989</v>
      </c>
      <c r="E57" s="661" t="s">
        <v>1990</v>
      </c>
      <c r="F57" s="664"/>
      <c r="G57" s="664"/>
      <c r="H57" s="677">
        <v>0</v>
      </c>
      <c r="I57" s="664">
        <v>1</v>
      </c>
      <c r="J57" s="664">
        <v>614.29999999999995</v>
      </c>
      <c r="K57" s="677">
        <v>1</v>
      </c>
      <c r="L57" s="664">
        <v>1</v>
      </c>
      <c r="M57" s="665">
        <v>614.29999999999995</v>
      </c>
    </row>
    <row r="58" spans="1:13" ht="14.4" customHeight="1" x14ac:dyDescent="0.3">
      <c r="A58" s="660" t="s">
        <v>1780</v>
      </c>
      <c r="B58" s="661" t="s">
        <v>1674</v>
      </c>
      <c r="C58" s="661" t="s">
        <v>1191</v>
      </c>
      <c r="D58" s="661" t="s">
        <v>1675</v>
      </c>
      <c r="E58" s="661" t="s">
        <v>729</v>
      </c>
      <c r="F58" s="664"/>
      <c r="G58" s="664"/>
      <c r="H58" s="677">
        <v>0</v>
      </c>
      <c r="I58" s="664">
        <v>2</v>
      </c>
      <c r="J58" s="664">
        <v>117.72</v>
      </c>
      <c r="K58" s="677">
        <v>1</v>
      </c>
      <c r="L58" s="664">
        <v>2</v>
      </c>
      <c r="M58" s="665">
        <v>117.72</v>
      </c>
    </row>
    <row r="59" spans="1:13" ht="14.4" customHeight="1" x14ac:dyDescent="0.3">
      <c r="A59" s="660" t="s">
        <v>1780</v>
      </c>
      <c r="B59" s="661" t="s">
        <v>1689</v>
      </c>
      <c r="C59" s="661" t="s">
        <v>1389</v>
      </c>
      <c r="D59" s="661" t="s">
        <v>1284</v>
      </c>
      <c r="E59" s="661" t="s">
        <v>1691</v>
      </c>
      <c r="F59" s="664"/>
      <c r="G59" s="664"/>
      <c r="H59" s="677">
        <v>0</v>
      </c>
      <c r="I59" s="664">
        <v>137</v>
      </c>
      <c r="J59" s="664">
        <v>21069.560000000009</v>
      </c>
      <c r="K59" s="677">
        <v>1</v>
      </c>
      <c r="L59" s="664">
        <v>137</v>
      </c>
      <c r="M59" s="665">
        <v>21069.560000000009</v>
      </c>
    </row>
    <row r="60" spans="1:13" ht="14.4" customHeight="1" x14ac:dyDescent="0.3">
      <c r="A60" s="660" t="s">
        <v>1780</v>
      </c>
      <c r="B60" s="661" t="s">
        <v>1689</v>
      </c>
      <c r="C60" s="661" t="s">
        <v>2055</v>
      </c>
      <c r="D60" s="661" t="s">
        <v>2056</v>
      </c>
      <c r="E60" s="661" t="s">
        <v>1690</v>
      </c>
      <c r="F60" s="664"/>
      <c r="G60" s="664"/>
      <c r="H60" s="677">
        <v>0</v>
      </c>
      <c r="I60" s="664">
        <v>1</v>
      </c>
      <c r="J60" s="664">
        <v>111.22</v>
      </c>
      <c r="K60" s="677">
        <v>1</v>
      </c>
      <c r="L60" s="664">
        <v>1</v>
      </c>
      <c r="M60" s="665">
        <v>111.22</v>
      </c>
    </row>
    <row r="61" spans="1:13" ht="14.4" customHeight="1" x14ac:dyDescent="0.3">
      <c r="A61" s="660" t="s">
        <v>1780</v>
      </c>
      <c r="B61" s="661" t="s">
        <v>1689</v>
      </c>
      <c r="C61" s="661" t="s">
        <v>1532</v>
      </c>
      <c r="D61" s="661" t="s">
        <v>1755</v>
      </c>
      <c r="E61" s="661" t="s">
        <v>1690</v>
      </c>
      <c r="F61" s="664"/>
      <c r="G61" s="664"/>
      <c r="H61" s="677">
        <v>0</v>
      </c>
      <c r="I61" s="664">
        <v>1</v>
      </c>
      <c r="J61" s="664">
        <v>149.52000000000001</v>
      </c>
      <c r="K61" s="677">
        <v>1</v>
      </c>
      <c r="L61" s="664">
        <v>1</v>
      </c>
      <c r="M61" s="665">
        <v>149.52000000000001</v>
      </c>
    </row>
    <row r="62" spans="1:13" ht="14.4" customHeight="1" x14ac:dyDescent="0.3">
      <c r="A62" s="660" t="s">
        <v>1780</v>
      </c>
      <c r="B62" s="661" t="s">
        <v>1689</v>
      </c>
      <c r="C62" s="661" t="s">
        <v>2111</v>
      </c>
      <c r="D62" s="661" t="s">
        <v>2112</v>
      </c>
      <c r="E62" s="661" t="s">
        <v>2113</v>
      </c>
      <c r="F62" s="664"/>
      <c r="G62" s="664"/>
      <c r="H62" s="677">
        <v>0</v>
      </c>
      <c r="I62" s="664">
        <v>3</v>
      </c>
      <c r="J62" s="664">
        <v>266.45</v>
      </c>
      <c r="K62" s="677">
        <v>1</v>
      </c>
      <c r="L62" s="664">
        <v>3</v>
      </c>
      <c r="M62" s="665">
        <v>266.45</v>
      </c>
    </row>
    <row r="63" spans="1:13" ht="14.4" customHeight="1" x14ac:dyDescent="0.3">
      <c r="A63" s="660" t="s">
        <v>1780</v>
      </c>
      <c r="B63" s="661" t="s">
        <v>1689</v>
      </c>
      <c r="C63" s="661" t="s">
        <v>1811</v>
      </c>
      <c r="D63" s="661" t="s">
        <v>1284</v>
      </c>
      <c r="E63" s="661" t="s">
        <v>1691</v>
      </c>
      <c r="F63" s="664">
        <v>2</v>
      </c>
      <c r="G63" s="664">
        <v>304.39999999999998</v>
      </c>
      <c r="H63" s="677">
        <v>1</v>
      </c>
      <c r="I63" s="664"/>
      <c r="J63" s="664"/>
      <c r="K63" s="677">
        <v>0</v>
      </c>
      <c r="L63" s="664">
        <v>2</v>
      </c>
      <c r="M63" s="665">
        <v>304.39999999999998</v>
      </c>
    </row>
    <row r="64" spans="1:13" ht="14.4" customHeight="1" x14ac:dyDescent="0.3">
      <c r="A64" s="660" t="s">
        <v>1780</v>
      </c>
      <c r="B64" s="661" t="s">
        <v>1703</v>
      </c>
      <c r="C64" s="661" t="s">
        <v>1354</v>
      </c>
      <c r="D64" s="661" t="s">
        <v>1355</v>
      </c>
      <c r="E64" s="661" t="s">
        <v>1356</v>
      </c>
      <c r="F64" s="664"/>
      <c r="G64" s="664"/>
      <c r="H64" s="677">
        <v>0</v>
      </c>
      <c r="I64" s="664">
        <v>3</v>
      </c>
      <c r="J64" s="664">
        <v>441.93</v>
      </c>
      <c r="K64" s="677">
        <v>1</v>
      </c>
      <c r="L64" s="664">
        <v>3</v>
      </c>
      <c r="M64" s="665">
        <v>441.93</v>
      </c>
    </row>
    <row r="65" spans="1:13" ht="14.4" customHeight="1" x14ac:dyDescent="0.3">
      <c r="A65" s="660" t="s">
        <v>1780</v>
      </c>
      <c r="B65" s="661" t="s">
        <v>1703</v>
      </c>
      <c r="C65" s="661" t="s">
        <v>1544</v>
      </c>
      <c r="D65" s="661" t="s">
        <v>1545</v>
      </c>
      <c r="E65" s="661" t="s">
        <v>1851</v>
      </c>
      <c r="F65" s="664"/>
      <c r="G65" s="664"/>
      <c r="H65" s="677">
        <v>0</v>
      </c>
      <c r="I65" s="664">
        <v>3</v>
      </c>
      <c r="J65" s="664">
        <v>220.98</v>
      </c>
      <c r="K65" s="677">
        <v>1</v>
      </c>
      <c r="L65" s="664">
        <v>3</v>
      </c>
      <c r="M65" s="665">
        <v>220.98</v>
      </c>
    </row>
    <row r="66" spans="1:13" ht="14.4" customHeight="1" x14ac:dyDescent="0.3">
      <c r="A66" s="660" t="s">
        <v>1780</v>
      </c>
      <c r="B66" s="661" t="s">
        <v>1728</v>
      </c>
      <c r="C66" s="661" t="s">
        <v>1845</v>
      </c>
      <c r="D66" s="661" t="s">
        <v>1044</v>
      </c>
      <c r="E66" s="661" t="s">
        <v>1846</v>
      </c>
      <c r="F66" s="664"/>
      <c r="G66" s="664"/>
      <c r="H66" s="677">
        <v>0</v>
      </c>
      <c r="I66" s="664">
        <v>44</v>
      </c>
      <c r="J66" s="664">
        <v>1023.9600000000002</v>
      </c>
      <c r="K66" s="677">
        <v>1</v>
      </c>
      <c r="L66" s="664">
        <v>44</v>
      </c>
      <c r="M66" s="665">
        <v>1023.9600000000002</v>
      </c>
    </row>
    <row r="67" spans="1:13" ht="14.4" customHeight="1" x14ac:dyDescent="0.3">
      <c r="A67" s="660" t="s">
        <v>1780</v>
      </c>
      <c r="B67" s="661" t="s">
        <v>1728</v>
      </c>
      <c r="C67" s="661" t="s">
        <v>1983</v>
      </c>
      <c r="D67" s="661" t="s">
        <v>1044</v>
      </c>
      <c r="E67" s="661" t="s">
        <v>1979</v>
      </c>
      <c r="F67" s="664"/>
      <c r="G67" s="664"/>
      <c r="H67" s="677"/>
      <c r="I67" s="664">
        <v>2</v>
      </c>
      <c r="J67" s="664">
        <v>0</v>
      </c>
      <c r="K67" s="677"/>
      <c r="L67" s="664">
        <v>2</v>
      </c>
      <c r="M67" s="665">
        <v>0</v>
      </c>
    </row>
    <row r="68" spans="1:13" ht="14.4" customHeight="1" x14ac:dyDescent="0.3">
      <c r="A68" s="660" t="s">
        <v>1780</v>
      </c>
      <c r="B68" s="661" t="s">
        <v>1728</v>
      </c>
      <c r="C68" s="661" t="s">
        <v>2402</v>
      </c>
      <c r="D68" s="661" t="s">
        <v>2403</v>
      </c>
      <c r="E68" s="661" t="s">
        <v>1979</v>
      </c>
      <c r="F68" s="664">
        <v>1</v>
      </c>
      <c r="G68" s="664">
        <v>9.69</v>
      </c>
      <c r="H68" s="677">
        <v>1</v>
      </c>
      <c r="I68" s="664"/>
      <c r="J68" s="664"/>
      <c r="K68" s="677">
        <v>0</v>
      </c>
      <c r="L68" s="664">
        <v>1</v>
      </c>
      <c r="M68" s="665">
        <v>9.69</v>
      </c>
    </row>
    <row r="69" spans="1:13" ht="14.4" customHeight="1" x14ac:dyDescent="0.3">
      <c r="A69" s="660" t="s">
        <v>1780</v>
      </c>
      <c r="B69" s="661" t="s">
        <v>2433</v>
      </c>
      <c r="C69" s="661" t="s">
        <v>1985</v>
      </c>
      <c r="D69" s="661" t="s">
        <v>1986</v>
      </c>
      <c r="E69" s="661" t="s">
        <v>796</v>
      </c>
      <c r="F69" s="664"/>
      <c r="G69" s="664"/>
      <c r="H69" s="677">
        <v>0</v>
      </c>
      <c r="I69" s="664">
        <v>2</v>
      </c>
      <c r="J69" s="664">
        <v>264</v>
      </c>
      <c r="K69" s="677">
        <v>1</v>
      </c>
      <c r="L69" s="664">
        <v>2</v>
      </c>
      <c r="M69" s="665">
        <v>264</v>
      </c>
    </row>
    <row r="70" spans="1:13" ht="14.4" customHeight="1" x14ac:dyDescent="0.3">
      <c r="A70" s="660" t="s">
        <v>1780</v>
      </c>
      <c r="B70" s="661" t="s">
        <v>1744</v>
      </c>
      <c r="C70" s="661" t="s">
        <v>1999</v>
      </c>
      <c r="D70" s="661" t="s">
        <v>2000</v>
      </c>
      <c r="E70" s="661" t="s">
        <v>2001</v>
      </c>
      <c r="F70" s="664"/>
      <c r="G70" s="664"/>
      <c r="H70" s="677">
        <v>0</v>
      </c>
      <c r="I70" s="664">
        <v>7</v>
      </c>
      <c r="J70" s="664">
        <v>1724.7299999999998</v>
      </c>
      <c r="K70" s="677">
        <v>1</v>
      </c>
      <c r="L70" s="664">
        <v>7</v>
      </c>
      <c r="M70" s="665">
        <v>1724.7299999999998</v>
      </c>
    </row>
    <row r="71" spans="1:13" ht="14.4" customHeight="1" x14ac:dyDescent="0.3">
      <c r="A71" s="660" t="s">
        <v>1780</v>
      </c>
      <c r="B71" s="661" t="s">
        <v>1747</v>
      </c>
      <c r="C71" s="661" t="s">
        <v>1918</v>
      </c>
      <c r="D71" s="661" t="s">
        <v>1919</v>
      </c>
      <c r="E71" s="661" t="s">
        <v>1920</v>
      </c>
      <c r="F71" s="664"/>
      <c r="G71" s="664"/>
      <c r="H71" s="677">
        <v>0</v>
      </c>
      <c r="I71" s="664">
        <v>1</v>
      </c>
      <c r="J71" s="664">
        <v>86.5</v>
      </c>
      <c r="K71" s="677">
        <v>1</v>
      </c>
      <c r="L71" s="664">
        <v>1</v>
      </c>
      <c r="M71" s="665">
        <v>86.5</v>
      </c>
    </row>
    <row r="72" spans="1:13" ht="14.4" customHeight="1" x14ac:dyDescent="0.3">
      <c r="A72" s="660" t="s">
        <v>1780</v>
      </c>
      <c r="B72" s="661" t="s">
        <v>1748</v>
      </c>
      <c r="C72" s="661" t="s">
        <v>1162</v>
      </c>
      <c r="D72" s="661" t="s">
        <v>1163</v>
      </c>
      <c r="E72" s="661" t="s">
        <v>1749</v>
      </c>
      <c r="F72" s="664"/>
      <c r="G72" s="664"/>
      <c r="H72" s="677"/>
      <c r="I72" s="664">
        <v>1</v>
      </c>
      <c r="J72" s="664">
        <v>0</v>
      </c>
      <c r="K72" s="677"/>
      <c r="L72" s="664">
        <v>1</v>
      </c>
      <c r="M72" s="665">
        <v>0</v>
      </c>
    </row>
    <row r="73" spans="1:13" ht="14.4" customHeight="1" x14ac:dyDescent="0.3">
      <c r="A73" s="660" t="s">
        <v>1780</v>
      </c>
      <c r="B73" s="661" t="s">
        <v>2434</v>
      </c>
      <c r="C73" s="661" t="s">
        <v>1973</v>
      </c>
      <c r="D73" s="661" t="s">
        <v>1974</v>
      </c>
      <c r="E73" s="661" t="s">
        <v>1975</v>
      </c>
      <c r="F73" s="664"/>
      <c r="G73" s="664"/>
      <c r="H73" s="677">
        <v>0</v>
      </c>
      <c r="I73" s="664">
        <v>1</v>
      </c>
      <c r="J73" s="664">
        <v>340.97</v>
      </c>
      <c r="K73" s="677">
        <v>1</v>
      </c>
      <c r="L73" s="664">
        <v>1</v>
      </c>
      <c r="M73" s="665">
        <v>340.97</v>
      </c>
    </row>
    <row r="74" spans="1:13" ht="14.4" customHeight="1" x14ac:dyDescent="0.3">
      <c r="A74" s="660" t="s">
        <v>1781</v>
      </c>
      <c r="B74" s="661" t="s">
        <v>1689</v>
      </c>
      <c r="C74" s="661" t="s">
        <v>1389</v>
      </c>
      <c r="D74" s="661" t="s">
        <v>1284</v>
      </c>
      <c r="E74" s="661" t="s">
        <v>1691</v>
      </c>
      <c r="F74" s="664"/>
      <c r="G74" s="664"/>
      <c r="H74" s="677">
        <v>0</v>
      </c>
      <c r="I74" s="664">
        <v>11</v>
      </c>
      <c r="J74" s="664">
        <v>1697.96</v>
      </c>
      <c r="K74" s="677">
        <v>1</v>
      </c>
      <c r="L74" s="664">
        <v>11</v>
      </c>
      <c r="M74" s="665">
        <v>1697.96</v>
      </c>
    </row>
    <row r="75" spans="1:13" ht="14.4" customHeight="1" x14ac:dyDescent="0.3">
      <c r="A75" s="660" t="s">
        <v>1781</v>
      </c>
      <c r="B75" s="661" t="s">
        <v>1689</v>
      </c>
      <c r="C75" s="661" t="s">
        <v>1811</v>
      </c>
      <c r="D75" s="661" t="s">
        <v>1284</v>
      </c>
      <c r="E75" s="661" t="s">
        <v>1691</v>
      </c>
      <c r="F75" s="664">
        <v>1</v>
      </c>
      <c r="G75" s="664">
        <v>154.36000000000001</v>
      </c>
      <c r="H75" s="677">
        <v>1</v>
      </c>
      <c r="I75" s="664"/>
      <c r="J75" s="664"/>
      <c r="K75" s="677">
        <v>0</v>
      </c>
      <c r="L75" s="664">
        <v>1</v>
      </c>
      <c r="M75" s="665">
        <v>154.36000000000001</v>
      </c>
    </row>
    <row r="76" spans="1:13" ht="14.4" customHeight="1" x14ac:dyDescent="0.3">
      <c r="A76" s="660" t="s">
        <v>1781</v>
      </c>
      <c r="B76" s="661" t="s">
        <v>1689</v>
      </c>
      <c r="C76" s="661" t="s">
        <v>1283</v>
      </c>
      <c r="D76" s="661" t="s">
        <v>1284</v>
      </c>
      <c r="E76" s="661" t="s">
        <v>1690</v>
      </c>
      <c r="F76" s="664"/>
      <c r="G76" s="664"/>
      <c r="H76" s="677">
        <v>0</v>
      </c>
      <c r="I76" s="664">
        <v>1</v>
      </c>
      <c r="J76" s="664">
        <v>225.06</v>
      </c>
      <c r="K76" s="677">
        <v>1</v>
      </c>
      <c r="L76" s="664">
        <v>1</v>
      </c>
      <c r="M76" s="665">
        <v>225.06</v>
      </c>
    </row>
    <row r="77" spans="1:13" ht="14.4" customHeight="1" x14ac:dyDescent="0.3">
      <c r="A77" s="660" t="s">
        <v>1781</v>
      </c>
      <c r="B77" s="661" t="s">
        <v>1728</v>
      </c>
      <c r="C77" s="661" t="s">
        <v>1133</v>
      </c>
      <c r="D77" s="661" t="s">
        <v>1044</v>
      </c>
      <c r="E77" s="661" t="s">
        <v>1729</v>
      </c>
      <c r="F77" s="664"/>
      <c r="G77" s="664"/>
      <c r="H77" s="677">
        <v>0</v>
      </c>
      <c r="I77" s="664">
        <v>1</v>
      </c>
      <c r="J77" s="664">
        <v>48.42</v>
      </c>
      <c r="K77" s="677">
        <v>1</v>
      </c>
      <c r="L77" s="664">
        <v>1</v>
      </c>
      <c r="M77" s="665">
        <v>48.42</v>
      </c>
    </row>
    <row r="78" spans="1:13" ht="14.4" customHeight="1" x14ac:dyDescent="0.3">
      <c r="A78" s="660" t="s">
        <v>1782</v>
      </c>
      <c r="B78" s="661" t="s">
        <v>1689</v>
      </c>
      <c r="C78" s="661" t="s">
        <v>1389</v>
      </c>
      <c r="D78" s="661" t="s">
        <v>1284</v>
      </c>
      <c r="E78" s="661" t="s">
        <v>1691</v>
      </c>
      <c r="F78" s="664"/>
      <c r="G78" s="664"/>
      <c r="H78" s="677">
        <v>0</v>
      </c>
      <c r="I78" s="664">
        <v>44</v>
      </c>
      <c r="J78" s="664">
        <v>6770.2400000000016</v>
      </c>
      <c r="K78" s="677">
        <v>1</v>
      </c>
      <c r="L78" s="664">
        <v>44</v>
      </c>
      <c r="M78" s="665">
        <v>6770.2400000000016</v>
      </c>
    </row>
    <row r="79" spans="1:13" ht="14.4" customHeight="1" x14ac:dyDescent="0.3">
      <c r="A79" s="660" t="s">
        <v>1782</v>
      </c>
      <c r="B79" s="661" t="s">
        <v>1689</v>
      </c>
      <c r="C79" s="661" t="s">
        <v>1532</v>
      </c>
      <c r="D79" s="661" t="s">
        <v>1755</v>
      </c>
      <c r="E79" s="661" t="s">
        <v>1690</v>
      </c>
      <c r="F79" s="664"/>
      <c r="G79" s="664"/>
      <c r="H79" s="677">
        <v>0</v>
      </c>
      <c r="I79" s="664">
        <v>1</v>
      </c>
      <c r="J79" s="664">
        <v>149.52000000000001</v>
      </c>
      <c r="K79" s="677">
        <v>1</v>
      </c>
      <c r="L79" s="664">
        <v>1</v>
      </c>
      <c r="M79" s="665">
        <v>149.52000000000001</v>
      </c>
    </row>
    <row r="80" spans="1:13" ht="14.4" customHeight="1" x14ac:dyDescent="0.3">
      <c r="A80" s="660" t="s">
        <v>1782</v>
      </c>
      <c r="B80" s="661" t="s">
        <v>1689</v>
      </c>
      <c r="C80" s="661" t="s">
        <v>2014</v>
      </c>
      <c r="D80" s="661" t="s">
        <v>2015</v>
      </c>
      <c r="E80" s="661" t="s">
        <v>2016</v>
      </c>
      <c r="F80" s="664"/>
      <c r="G80" s="664"/>
      <c r="H80" s="677">
        <v>0</v>
      </c>
      <c r="I80" s="664">
        <v>1</v>
      </c>
      <c r="J80" s="664">
        <v>80.28</v>
      </c>
      <c r="K80" s="677">
        <v>1</v>
      </c>
      <c r="L80" s="664">
        <v>1</v>
      </c>
      <c r="M80" s="665">
        <v>80.28</v>
      </c>
    </row>
    <row r="81" spans="1:13" ht="14.4" customHeight="1" x14ac:dyDescent="0.3">
      <c r="A81" s="660" t="s">
        <v>1782</v>
      </c>
      <c r="B81" s="661" t="s">
        <v>1689</v>
      </c>
      <c r="C81" s="661" t="s">
        <v>1811</v>
      </c>
      <c r="D81" s="661" t="s">
        <v>1284</v>
      </c>
      <c r="E81" s="661" t="s">
        <v>1691</v>
      </c>
      <c r="F81" s="664">
        <v>2</v>
      </c>
      <c r="G81" s="664">
        <v>308.72000000000003</v>
      </c>
      <c r="H81" s="677">
        <v>1</v>
      </c>
      <c r="I81" s="664"/>
      <c r="J81" s="664"/>
      <c r="K81" s="677">
        <v>0</v>
      </c>
      <c r="L81" s="664">
        <v>2</v>
      </c>
      <c r="M81" s="665">
        <v>308.72000000000003</v>
      </c>
    </row>
    <row r="82" spans="1:13" ht="14.4" customHeight="1" x14ac:dyDescent="0.3">
      <c r="A82" s="660" t="s">
        <v>1782</v>
      </c>
      <c r="B82" s="661" t="s">
        <v>1728</v>
      </c>
      <c r="C82" s="661" t="s">
        <v>1845</v>
      </c>
      <c r="D82" s="661" t="s">
        <v>1044</v>
      </c>
      <c r="E82" s="661" t="s">
        <v>1846</v>
      </c>
      <c r="F82" s="664"/>
      <c r="G82" s="664"/>
      <c r="H82" s="677">
        <v>0</v>
      </c>
      <c r="I82" s="664">
        <v>1</v>
      </c>
      <c r="J82" s="664">
        <v>24.22</v>
      </c>
      <c r="K82" s="677">
        <v>1</v>
      </c>
      <c r="L82" s="664">
        <v>1</v>
      </c>
      <c r="M82" s="665">
        <v>24.22</v>
      </c>
    </row>
    <row r="83" spans="1:13" ht="14.4" customHeight="1" x14ac:dyDescent="0.3">
      <c r="A83" s="660" t="s">
        <v>1782</v>
      </c>
      <c r="B83" s="661" t="s">
        <v>1728</v>
      </c>
      <c r="C83" s="661" t="s">
        <v>1133</v>
      </c>
      <c r="D83" s="661" t="s">
        <v>1044</v>
      </c>
      <c r="E83" s="661" t="s">
        <v>1729</v>
      </c>
      <c r="F83" s="664"/>
      <c r="G83" s="664"/>
      <c r="H83" s="677">
        <v>0</v>
      </c>
      <c r="I83" s="664">
        <v>3</v>
      </c>
      <c r="J83" s="664">
        <v>145.26</v>
      </c>
      <c r="K83" s="677">
        <v>1</v>
      </c>
      <c r="L83" s="664">
        <v>3</v>
      </c>
      <c r="M83" s="665">
        <v>145.26</v>
      </c>
    </row>
    <row r="84" spans="1:13" ht="14.4" customHeight="1" x14ac:dyDescent="0.3">
      <c r="A84" s="660" t="s">
        <v>1782</v>
      </c>
      <c r="B84" s="661" t="s">
        <v>1728</v>
      </c>
      <c r="C84" s="661" t="s">
        <v>2390</v>
      </c>
      <c r="D84" s="661" t="s">
        <v>1044</v>
      </c>
      <c r="E84" s="661" t="s">
        <v>2391</v>
      </c>
      <c r="F84" s="664">
        <v>1</v>
      </c>
      <c r="G84" s="664">
        <v>0</v>
      </c>
      <c r="H84" s="677"/>
      <c r="I84" s="664"/>
      <c r="J84" s="664"/>
      <c r="K84" s="677"/>
      <c r="L84" s="664">
        <v>1</v>
      </c>
      <c r="M84" s="665">
        <v>0</v>
      </c>
    </row>
    <row r="85" spans="1:13" ht="14.4" customHeight="1" x14ac:dyDescent="0.3">
      <c r="A85" s="660" t="s">
        <v>1782</v>
      </c>
      <c r="B85" s="661" t="s">
        <v>1732</v>
      </c>
      <c r="C85" s="661" t="s">
        <v>2028</v>
      </c>
      <c r="D85" s="661" t="s">
        <v>2029</v>
      </c>
      <c r="E85" s="661" t="s">
        <v>2030</v>
      </c>
      <c r="F85" s="664">
        <v>1</v>
      </c>
      <c r="G85" s="664">
        <v>268.57</v>
      </c>
      <c r="H85" s="677">
        <v>1</v>
      </c>
      <c r="I85" s="664"/>
      <c r="J85" s="664"/>
      <c r="K85" s="677">
        <v>0</v>
      </c>
      <c r="L85" s="664">
        <v>1</v>
      </c>
      <c r="M85" s="665">
        <v>268.57</v>
      </c>
    </row>
    <row r="86" spans="1:13" ht="14.4" customHeight="1" x14ac:dyDescent="0.3">
      <c r="A86" s="660" t="s">
        <v>1783</v>
      </c>
      <c r="B86" s="661" t="s">
        <v>1689</v>
      </c>
      <c r="C86" s="661" t="s">
        <v>1389</v>
      </c>
      <c r="D86" s="661" t="s">
        <v>1284</v>
      </c>
      <c r="E86" s="661" t="s">
        <v>1691</v>
      </c>
      <c r="F86" s="664"/>
      <c r="G86" s="664"/>
      <c r="H86" s="677">
        <v>0</v>
      </c>
      <c r="I86" s="664">
        <v>17</v>
      </c>
      <c r="J86" s="664">
        <v>2624.1200000000008</v>
      </c>
      <c r="K86" s="677">
        <v>1</v>
      </c>
      <c r="L86" s="664">
        <v>17</v>
      </c>
      <c r="M86" s="665">
        <v>2624.1200000000008</v>
      </c>
    </row>
    <row r="87" spans="1:13" ht="14.4" customHeight="1" x14ac:dyDescent="0.3">
      <c r="A87" s="660" t="s">
        <v>1783</v>
      </c>
      <c r="B87" s="661" t="s">
        <v>1689</v>
      </c>
      <c r="C87" s="661" t="s">
        <v>2055</v>
      </c>
      <c r="D87" s="661" t="s">
        <v>2056</v>
      </c>
      <c r="E87" s="661" t="s">
        <v>1690</v>
      </c>
      <c r="F87" s="664">
        <v>1</v>
      </c>
      <c r="G87" s="664">
        <v>111.22</v>
      </c>
      <c r="H87" s="677">
        <v>1</v>
      </c>
      <c r="I87" s="664"/>
      <c r="J87" s="664"/>
      <c r="K87" s="677">
        <v>0</v>
      </c>
      <c r="L87" s="664">
        <v>1</v>
      </c>
      <c r="M87" s="665">
        <v>111.22</v>
      </c>
    </row>
    <row r="88" spans="1:13" ht="14.4" customHeight="1" x14ac:dyDescent="0.3">
      <c r="A88" s="660" t="s">
        <v>1783</v>
      </c>
      <c r="B88" s="661" t="s">
        <v>1689</v>
      </c>
      <c r="C88" s="661" t="s">
        <v>2014</v>
      </c>
      <c r="D88" s="661" t="s">
        <v>2015</v>
      </c>
      <c r="E88" s="661" t="s">
        <v>2016</v>
      </c>
      <c r="F88" s="664"/>
      <c r="G88" s="664"/>
      <c r="H88" s="677">
        <v>0</v>
      </c>
      <c r="I88" s="664">
        <v>1</v>
      </c>
      <c r="J88" s="664">
        <v>80.28</v>
      </c>
      <c r="K88" s="677">
        <v>1</v>
      </c>
      <c r="L88" s="664">
        <v>1</v>
      </c>
      <c r="M88" s="665">
        <v>80.28</v>
      </c>
    </row>
    <row r="89" spans="1:13" ht="14.4" customHeight="1" x14ac:dyDescent="0.3">
      <c r="A89" s="660" t="s">
        <v>1783</v>
      </c>
      <c r="B89" s="661" t="s">
        <v>1689</v>
      </c>
      <c r="C89" s="661" t="s">
        <v>1811</v>
      </c>
      <c r="D89" s="661" t="s">
        <v>1284</v>
      </c>
      <c r="E89" s="661" t="s">
        <v>1691</v>
      </c>
      <c r="F89" s="664">
        <v>1</v>
      </c>
      <c r="G89" s="664">
        <v>150.04</v>
      </c>
      <c r="H89" s="677">
        <v>1</v>
      </c>
      <c r="I89" s="664"/>
      <c r="J89" s="664"/>
      <c r="K89" s="677">
        <v>0</v>
      </c>
      <c r="L89" s="664">
        <v>1</v>
      </c>
      <c r="M89" s="665">
        <v>150.04</v>
      </c>
    </row>
    <row r="90" spans="1:13" ht="14.4" customHeight="1" x14ac:dyDescent="0.3">
      <c r="A90" s="660" t="s">
        <v>1783</v>
      </c>
      <c r="B90" s="661" t="s">
        <v>1695</v>
      </c>
      <c r="C90" s="661" t="s">
        <v>1884</v>
      </c>
      <c r="D90" s="661" t="s">
        <v>1344</v>
      </c>
      <c r="E90" s="661" t="s">
        <v>1885</v>
      </c>
      <c r="F90" s="664">
        <v>1</v>
      </c>
      <c r="G90" s="664">
        <v>0</v>
      </c>
      <c r="H90" s="677"/>
      <c r="I90" s="664"/>
      <c r="J90" s="664"/>
      <c r="K90" s="677"/>
      <c r="L90" s="664">
        <v>1</v>
      </c>
      <c r="M90" s="665">
        <v>0</v>
      </c>
    </row>
    <row r="91" spans="1:13" ht="14.4" customHeight="1" x14ac:dyDescent="0.3">
      <c r="A91" s="660" t="s">
        <v>1783</v>
      </c>
      <c r="B91" s="661" t="s">
        <v>1703</v>
      </c>
      <c r="C91" s="661" t="s">
        <v>1954</v>
      </c>
      <c r="D91" s="661" t="s">
        <v>1355</v>
      </c>
      <c r="E91" s="661" t="s">
        <v>1182</v>
      </c>
      <c r="F91" s="664">
        <v>1</v>
      </c>
      <c r="G91" s="664">
        <v>0</v>
      </c>
      <c r="H91" s="677"/>
      <c r="I91" s="664"/>
      <c r="J91" s="664"/>
      <c r="K91" s="677"/>
      <c r="L91" s="664">
        <v>1</v>
      </c>
      <c r="M91" s="665">
        <v>0</v>
      </c>
    </row>
    <row r="92" spans="1:13" ht="14.4" customHeight="1" x14ac:dyDescent="0.3">
      <c r="A92" s="660" t="s">
        <v>1783</v>
      </c>
      <c r="B92" s="661" t="s">
        <v>1703</v>
      </c>
      <c r="C92" s="661" t="s">
        <v>1844</v>
      </c>
      <c r="D92" s="661" t="s">
        <v>1355</v>
      </c>
      <c r="E92" s="661" t="s">
        <v>1356</v>
      </c>
      <c r="F92" s="664">
        <v>2</v>
      </c>
      <c r="G92" s="664">
        <v>294.62</v>
      </c>
      <c r="H92" s="677">
        <v>1</v>
      </c>
      <c r="I92" s="664"/>
      <c r="J92" s="664"/>
      <c r="K92" s="677">
        <v>0</v>
      </c>
      <c r="L92" s="664">
        <v>2</v>
      </c>
      <c r="M92" s="665">
        <v>294.62</v>
      </c>
    </row>
    <row r="93" spans="1:13" ht="14.4" customHeight="1" x14ac:dyDescent="0.3">
      <c r="A93" s="660" t="s">
        <v>1783</v>
      </c>
      <c r="B93" s="661" t="s">
        <v>1728</v>
      </c>
      <c r="C93" s="661" t="s">
        <v>1845</v>
      </c>
      <c r="D93" s="661" t="s">
        <v>1044</v>
      </c>
      <c r="E93" s="661" t="s">
        <v>1846</v>
      </c>
      <c r="F93" s="664"/>
      <c r="G93" s="664"/>
      <c r="H93" s="677">
        <v>0</v>
      </c>
      <c r="I93" s="664">
        <v>2</v>
      </c>
      <c r="J93" s="664">
        <v>48.44</v>
      </c>
      <c r="K93" s="677">
        <v>1</v>
      </c>
      <c r="L93" s="664">
        <v>2</v>
      </c>
      <c r="M93" s="665">
        <v>48.44</v>
      </c>
    </row>
    <row r="94" spans="1:13" ht="14.4" customHeight="1" x14ac:dyDescent="0.3">
      <c r="A94" s="660" t="s">
        <v>1783</v>
      </c>
      <c r="B94" s="661" t="s">
        <v>1728</v>
      </c>
      <c r="C94" s="661" t="s">
        <v>1133</v>
      </c>
      <c r="D94" s="661" t="s">
        <v>1044</v>
      </c>
      <c r="E94" s="661" t="s">
        <v>1729</v>
      </c>
      <c r="F94" s="664"/>
      <c r="G94" s="664"/>
      <c r="H94" s="677">
        <v>0</v>
      </c>
      <c r="I94" s="664">
        <v>7</v>
      </c>
      <c r="J94" s="664">
        <v>303.3</v>
      </c>
      <c r="K94" s="677">
        <v>1</v>
      </c>
      <c r="L94" s="664">
        <v>7</v>
      </c>
      <c r="M94" s="665">
        <v>303.3</v>
      </c>
    </row>
    <row r="95" spans="1:13" ht="14.4" customHeight="1" x14ac:dyDescent="0.3">
      <c r="A95" s="660" t="s">
        <v>1783</v>
      </c>
      <c r="B95" s="661" t="s">
        <v>2435</v>
      </c>
      <c r="C95" s="661" t="s">
        <v>2079</v>
      </c>
      <c r="D95" s="661" t="s">
        <v>2080</v>
      </c>
      <c r="E95" s="661" t="s">
        <v>2081</v>
      </c>
      <c r="F95" s="664"/>
      <c r="G95" s="664"/>
      <c r="H95" s="677">
        <v>0</v>
      </c>
      <c r="I95" s="664">
        <v>1</v>
      </c>
      <c r="J95" s="664">
        <v>919.42</v>
      </c>
      <c r="K95" s="677">
        <v>1</v>
      </c>
      <c r="L95" s="664">
        <v>1</v>
      </c>
      <c r="M95" s="665">
        <v>919.42</v>
      </c>
    </row>
    <row r="96" spans="1:13" ht="14.4" customHeight="1" x14ac:dyDescent="0.3">
      <c r="A96" s="660" t="s">
        <v>1784</v>
      </c>
      <c r="B96" s="661" t="s">
        <v>1689</v>
      </c>
      <c r="C96" s="661" t="s">
        <v>1849</v>
      </c>
      <c r="D96" s="661" t="s">
        <v>1284</v>
      </c>
      <c r="E96" s="661" t="s">
        <v>845</v>
      </c>
      <c r="F96" s="664">
        <v>1</v>
      </c>
      <c r="G96" s="664">
        <v>0</v>
      </c>
      <c r="H96" s="677"/>
      <c r="I96" s="664"/>
      <c r="J96" s="664"/>
      <c r="K96" s="677"/>
      <c r="L96" s="664">
        <v>1</v>
      </c>
      <c r="M96" s="665">
        <v>0</v>
      </c>
    </row>
    <row r="97" spans="1:13" ht="14.4" customHeight="1" x14ac:dyDescent="0.3">
      <c r="A97" s="660" t="s">
        <v>1784</v>
      </c>
      <c r="B97" s="661" t="s">
        <v>1689</v>
      </c>
      <c r="C97" s="661" t="s">
        <v>1389</v>
      </c>
      <c r="D97" s="661" t="s">
        <v>1284</v>
      </c>
      <c r="E97" s="661" t="s">
        <v>1691</v>
      </c>
      <c r="F97" s="664"/>
      <c r="G97" s="664"/>
      <c r="H97" s="677">
        <v>0</v>
      </c>
      <c r="I97" s="664">
        <v>4</v>
      </c>
      <c r="J97" s="664">
        <v>613.12</v>
      </c>
      <c r="K97" s="677">
        <v>1</v>
      </c>
      <c r="L97" s="664">
        <v>4</v>
      </c>
      <c r="M97" s="665">
        <v>613.12</v>
      </c>
    </row>
    <row r="98" spans="1:13" ht="14.4" customHeight="1" x14ac:dyDescent="0.3">
      <c r="A98" s="660" t="s">
        <v>1784</v>
      </c>
      <c r="B98" s="661" t="s">
        <v>1689</v>
      </c>
      <c r="C98" s="661" t="s">
        <v>1532</v>
      </c>
      <c r="D98" s="661" t="s">
        <v>1755</v>
      </c>
      <c r="E98" s="661" t="s">
        <v>1690</v>
      </c>
      <c r="F98" s="664"/>
      <c r="G98" s="664"/>
      <c r="H98" s="677">
        <v>0</v>
      </c>
      <c r="I98" s="664">
        <v>9</v>
      </c>
      <c r="J98" s="664">
        <v>1345.6800000000003</v>
      </c>
      <c r="K98" s="677">
        <v>1</v>
      </c>
      <c r="L98" s="664">
        <v>9</v>
      </c>
      <c r="M98" s="665">
        <v>1345.6800000000003</v>
      </c>
    </row>
    <row r="99" spans="1:13" ht="14.4" customHeight="1" x14ac:dyDescent="0.3">
      <c r="A99" s="660" t="s">
        <v>1784</v>
      </c>
      <c r="B99" s="661" t="s">
        <v>1689</v>
      </c>
      <c r="C99" s="661" t="s">
        <v>1811</v>
      </c>
      <c r="D99" s="661" t="s">
        <v>1284</v>
      </c>
      <c r="E99" s="661" t="s">
        <v>1691</v>
      </c>
      <c r="F99" s="664">
        <v>3</v>
      </c>
      <c r="G99" s="664">
        <v>458.76</v>
      </c>
      <c r="H99" s="677">
        <v>1</v>
      </c>
      <c r="I99" s="664"/>
      <c r="J99" s="664"/>
      <c r="K99" s="677">
        <v>0</v>
      </c>
      <c r="L99" s="664">
        <v>3</v>
      </c>
      <c r="M99" s="665">
        <v>458.76</v>
      </c>
    </row>
    <row r="100" spans="1:13" ht="14.4" customHeight="1" x14ac:dyDescent="0.3">
      <c r="A100" s="660" t="s">
        <v>1784</v>
      </c>
      <c r="B100" s="661" t="s">
        <v>1689</v>
      </c>
      <c r="C100" s="661" t="s">
        <v>2083</v>
      </c>
      <c r="D100" s="661" t="s">
        <v>1692</v>
      </c>
      <c r="E100" s="661" t="s">
        <v>1693</v>
      </c>
      <c r="F100" s="664"/>
      <c r="G100" s="664"/>
      <c r="H100" s="677">
        <v>0</v>
      </c>
      <c r="I100" s="664">
        <v>1</v>
      </c>
      <c r="J100" s="664">
        <v>363.25</v>
      </c>
      <c r="K100" s="677">
        <v>1</v>
      </c>
      <c r="L100" s="664">
        <v>1</v>
      </c>
      <c r="M100" s="665">
        <v>363.25</v>
      </c>
    </row>
    <row r="101" spans="1:13" ht="14.4" customHeight="1" x14ac:dyDescent="0.3">
      <c r="A101" s="660" t="s">
        <v>1784</v>
      </c>
      <c r="B101" s="661" t="s">
        <v>1703</v>
      </c>
      <c r="C101" s="661" t="s">
        <v>1844</v>
      </c>
      <c r="D101" s="661" t="s">
        <v>1355</v>
      </c>
      <c r="E101" s="661" t="s">
        <v>1356</v>
      </c>
      <c r="F101" s="664">
        <v>3</v>
      </c>
      <c r="G101" s="664">
        <v>441.93</v>
      </c>
      <c r="H101" s="677">
        <v>1</v>
      </c>
      <c r="I101" s="664"/>
      <c r="J101" s="664"/>
      <c r="K101" s="677">
        <v>0</v>
      </c>
      <c r="L101" s="664">
        <v>3</v>
      </c>
      <c r="M101" s="665">
        <v>441.93</v>
      </c>
    </row>
    <row r="102" spans="1:13" ht="14.4" customHeight="1" x14ac:dyDescent="0.3">
      <c r="A102" s="660" t="s">
        <v>1785</v>
      </c>
      <c r="B102" s="661" t="s">
        <v>1689</v>
      </c>
      <c r="C102" s="661" t="s">
        <v>1389</v>
      </c>
      <c r="D102" s="661" t="s">
        <v>1284</v>
      </c>
      <c r="E102" s="661" t="s">
        <v>1691</v>
      </c>
      <c r="F102" s="664"/>
      <c r="G102" s="664"/>
      <c r="H102" s="677">
        <v>0</v>
      </c>
      <c r="I102" s="664">
        <v>5</v>
      </c>
      <c r="J102" s="664">
        <v>767.48</v>
      </c>
      <c r="K102" s="677">
        <v>1</v>
      </c>
      <c r="L102" s="664">
        <v>5</v>
      </c>
      <c r="M102" s="665">
        <v>767.48</v>
      </c>
    </row>
    <row r="103" spans="1:13" ht="14.4" customHeight="1" x14ac:dyDescent="0.3">
      <c r="A103" s="660" t="s">
        <v>1803</v>
      </c>
      <c r="B103" s="661" t="s">
        <v>1689</v>
      </c>
      <c r="C103" s="661" t="s">
        <v>1389</v>
      </c>
      <c r="D103" s="661" t="s">
        <v>1284</v>
      </c>
      <c r="E103" s="661" t="s">
        <v>1691</v>
      </c>
      <c r="F103" s="664"/>
      <c r="G103" s="664"/>
      <c r="H103" s="677">
        <v>0</v>
      </c>
      <c r="I103" s="664">
        <v>42</v>
      </c>
      <c r="J103" s="664">
        <v>6457.1999999999989</v>
      </c>
      <c r="K103" s="677">
        <v>1</v>
      </c>
      <c r="L103" s="664">
        <v>42</v>
      </c>
      <c r="M103" s="665">
        <v>6457.1999999999989</v>
      </c>
    </row>
    <row r="104" spans="1:13" ht="14.4" customHeight="1" x14ac:dyDescent="0.3">
      <c r="A104" s="660" t="s">
        <v>1803</v>
      </c>
      <c r="B104" s="661" t="s">
        <v>1703</v>
      </c>
      <c r="C104" s="661" t="s">
        <v>1354</v>
      </c>
      <c r="D104" s="661" t="s">
        <v>1355</v>
      </c>
      <c r="E104" s="661" t="s">
        <v>1356</v>
      </c>
      <c r="F104" s="664"/>
      <c r="G104" s="664"/>
      <c r="H104" s="677">
        <v>0</v>
      </c>
      <c r="I104" s="664">
        <v>5</v>
      </c>
      <c r="J104" s="664">
        <v>736.55</v>
      </c>
      <c r="K104" s="677">
        <v>1</v>
      </c>
      <c r="L104" s="664">
        <v>5</v>
      </c>
      <c r="M104" s="665">
        <v>736.55</v>
      </c>
    </row>
    <row r="105" spans="1:13" ht="14.4" customHeight="1" x14ac:dyDescent="0.3">
      <c r="A105" s="660" t="s">
        <v>1803</v>
      </c>
      <c r="B105" s="661" t="s">
        <v>1728</v>
      </c>
      <c r="C105" s="661" t="s">
        <v>1845</v>
      </c>
      <c r="D105" s="661" t="s">
        <v>1044</v>
      </c>
      <c r="E105" s="661" t="s">
        <v>1846</v>
      </c>
      <c r="F105" s="664"/>
      <c r="G105" s="664"/>
      <c r="H105" s="677">
        <v>0</v>
      </c>
      <c r="I105" s="664">
        <v>8</v>
      </c>
      <c r="J105" s="664">
        <v>193.76</v>
      </c>
      <c r="K105" s="677">
        <v>1</v>
      </c>
      <c r="L105" s="664">
        <v>8</v>
      </c>
      <c r="M105" s="665">
        <v>193.76</v>
      </c>
    </row>
    <row r="106" spans="1:13" ht="14.4" customHeight="1" x14ac:dyDescent="0.3">
      <c r="A106" s="660" t="s">
        <v>1786</v>
      </c>
      <c r="B106" s="661" t="s">
        <v>2436</v>
      </c>
      <c r="C106" s="661" t="s">
        <v>2097</v>
      </c>
      <c r="D106" s="661" t="s">
        <v>2098</v>
      </c>
      <c r="E106" s="661" t="s">
        <v>1746</v>
      </c>
      <c r="F106" s="664">
        <v>1</v>
      </c>
      <c r="G106" s="664">
        <v>51.31</v>
      </c>
      <c r="H106" s="677">
        <v>1</v>
      </c>
      <c r="I106" s="664"/>
      <c r="J106" s="664"/>
      <c r="K106" s="677">
        <v>0</v>
      </c>
      <c r="L106" s="664">
        <v>1</v>
      </c>
      <c r="M106" s="665">
        <v>51.31</v>
      </c>
    </row>
    <row r="107" spans="1:13" ht="14.4" customHeight="1" x14ac:dyDescent="0.3">
      <c r="A107" s="660" t="s">
        <v>1786</v>
      </c>
      <c r="B107" s="661" t="s">
        <v>1689</v>
      </c>
      <c r="C107" s="661" t="s">
        <v>1849</v>
      </c>
      <c r="D107" s="661" t="s">
        <v>1284</v>
      </c>
      <c r="E107" s="661" t="s">
        <v>845</v>
      </c>
      <c r="F107" s="664">
        <v>17</v>
      </c>
      <c r="G107" s="664">
        <v>0</v>
      </c>
      <c r="H107" s="677"/>
      <c r="I107" s="664"/>
      <c r="J107" s="664"/>
      <c r="K107" s="677"/>
      <c r="L107" s="664">
        <v>17</v>
      </c>
      <c r="M107" s="665">
        <v>0</v>
      </c>
    </row>
    <row r="108" spans="1:13" ht="14.4" customHeight="1" x14ac:dyDescent="0.3">
      <c r="A108" s="660" t="s">
        <v>1786</v>
      </c>
      <c r="B108" s="661" t="s">
        <v>1689</v>
      </c>
      <c r="C108" s="661" t="s">
        <v>1389</v>
      </c>
      <c r="D108" s="661" t="s">
        <v>1284</v>
      </c>
      <c r="E108" s="661" t="s">
        <v>1691</v>
      </c>
      <c r="F108" s="664"/>
      <c r="G108" s="664"/>
      <c r="H108" s="677">
        <v>0</v>
      </c>
      <c r="I108" s="664">
        <v>172</v>
      </c>
      <c r="J108" s="664">
        <v>26502.400000000009</v>
      </c>
      <c r="K108" s="677">
        <v>1</v>
      </c>
      <c r="L108" s="664">
        <v>172</v>
      </c>
      <c r="M108" s="665">
        <v>26502.400000000009</v>
      </c>
    </row>
    <row r="109" spans="1:13" ht="14.4" customHeight="1" x14ac:dyDescent="0.3">
      <c r="A109" s="660" t="s">
        <v>1786</v>
      </c>
      <c r="B109" s="661" t="s">
        <v>1689</v>
      </c>
      <c r="C109" s="661" t="s">
        <v>2055</v>
      </c>
      <c r="D109" s="661" t="s">
        <v>2056</v>
      </c>
      <c r="E109" s="661" t="s">
        <v>1690</v>
      </c>
      <c r="F109" s="664"/>
      <c r="G109" s="664"/>
      <c r="H109" s="677">
        <v>0</v>
      </c>
      <c r="I109" s="664">
        <v>1</v>
      </c>
      <c r="J109" s="664">
        <v>111.22</v>
      </c>
      <c r="K109" s="677">
        <v>1</v>
      </c>
      <c r="L109" s="664">
        <v>1</v>
      </c>
      <c r="M109" s="665">
        <v>111.22</v>
      </c>
    </row>
    <row r="110" spans="1:13" ht="14.4" customHeight="1" x14ac:dyDescent="0.3">
      <c r="A110" s="660" t="s">
        <v>1786</v>
      </c>
      <c r="B110" s="661" t="s">
        <v>1689</v>
      </c>
      <c r="C110" s="661" t="s">
        <v>1532</v>
      </c>
      <c r="D110" s="661" t="s">
        <v>1755</v>
      </c>
      <c r="E110" s="661" t="s">
        <v>1690</v>
      </c>
      <c r="F110" s="664"/>
      <c r="G110" s="664"/>
      <c r="H110" s="677">
        <v>0</v>
      </c>
      <c r="I110" s="664">
        <v>1</v>
      </c>
      <c r="J110" s="664">
        <v>149.52000000000001</v>
      </c>
      <c r="K110" s="677">
        <v>1</v>
      </c>
      <c r="L110" s="664">
        <v>1</v>
      </c>
      <c r="M110" s="665">
        <v>149.52000000000001</v>
      </c>
    </row>
    <row r="111" spans="1:13" ht="14.4" customHeight="1" x14ac:dyDescent="0.3">
      <c r="A111" s="660" t="s">
        <v>1786</v>
      </c>
      <c r="B111" s="661" t="s">
        <v>1689</v>
      </c>
      <c r="C111" s="661" t="s">
        <v>2111</v>
      </c>
      <c r="D111" s="661" t="s">
        <v>2112</v>
      </c>
      <c r="E111" s="661" t="s">
        <v>2113</v>
      </c>
      <c r="F111" s="664"/>
      <c r="G111" s="664"/>
      <c r="H111" s="677">
        <v>0</v>
      </c>
      <c r="I111" s="664">
        <v>3</v>
      </c>
      <c r="J111" s="664">
        <v>227.19</v>
      </c>
      <c r="K111" s="677">
        <v>1</v>
      </c>
      <c r="L111" s="664">
        <v>3</v>
      </c>
      <c r="M111" s="665">
        <v>227.19</v>
      </c>
    </row>
    <row r="112" spans="1:13" ht="14.4" customHeight="1" x14ac:dyDescent="0.3">
      <c r="A112" s="660" t="s">
        <v>1786</v>
      </c>
      <c r="B112" s="661" t="s">
        <v>1689</v>
      </c>
      <c r="C112" s="661" t="s">
        <v>1811</v>
      </c>
      <c r="D112" s="661" t="s">
        <v>1284</v>
      </c>
      <c r="E112" s="661" t="s">
        <v>1691</v>
      </c>
      <c r="F112" s="664">
        <v>10</v>
      </c>
      <c r="G112" s="664">
        <v>1534.96</v>
      </c>
      <c r="H112" s="677">
        <v>1</v>
      </c>
      <c r="I112" s="664"/>
      <c r="J112" s="664"/>
      <c r="K112" s="677">
        <v>0</v>
      </c>
      <c r="L112" s="664">
        <v>10</v>
      </c>
      <c r="M112" s="665">
        <v>1534.96</v>
      </c>
    </row>
    <row r="113" spans="1:13" ht="14.4" customHeight="1" x14ac:dyDescent="0.3">
      <c r="A113" s="660" t="s">
        <v>1786</v>
      </c>
      <c r="B113" s="661" t="s">
        <v>2431</v>
      </c>
      <c r="C113" s="661" t="s">
        <v>2087</v>
      </c>
      <c r="D113" s="661" t="s">
        <v>2088</v>
      </c>
      <c r="E113" s="661" t="s">
        <v>2089</v>
      </c>
      <c r="F113" s="664">
        <v>1</v>
      </c>
      <c r="G113" s="664">
        <v>119.69</v>
      </c>
      <c r="H113" s="677">
        <v>1</v>
      </c>
      <c r="I113" s="664"/>
      <c r="J113" s="664"/>
      <c r="K113" s="677">
        <v>0</v>
      </c>
      <c r="L113" s="664">
        <v>1</v>
      </c>
      <c r="M113" s="665">
        <v>119.69</v>
      </c>
    </row>
    <row r="114" spans="1:13" ht="14.4" customHeight="1" x14ac:dyDescent="0.3">
      <c r="A114" s="660" t="s">
        <v>1786</v>
      </c>
      <c r="B114" s="661" t="s">
        <v>1703</v>
      </c>
      <c r="C114" s="661" t="s">
        <v>1354</v>
      </c>
      <c r="D114" s="661" t="s">
        <v>1355</v>
      </c>
      <c r="E114" s="661" t="s">
        <v>1356</v>
      </c>
      <c r="F114" s="664"/>
      <c r="G114" s="664"/>
      <c r="H114" s="677">
        <v>0</v>
      </c>
      <c r="I114" s="664">
        <v>2</v>
      </c>
      <c r="J114" s="664">
        <v>294.62</v>
      </c>
      <c r="K114" s="677">
        <v>1</v>
      </c>
      <c r="L114" s="664">
        <v>2</v>
      </c>
      <c r="M114" s="665">
        <v>294.62</v>
      </c>
    </row>
    <row r="115" spans="1:13" ht="14.4" customHeight="1" x14ac:dyDescent="0.3">
      <c r="A115" s="660" t="s">
        <v>1786</v>
      </c>
      <c r="B115" s="661" t="s">
        <v>1703</v>
      </c>
      <c r="C115" s="661" t="s">
        <v>1844</v>
      </c>
      <c r="D115" s="661" t="s">
        <v>1355</v>
      </c>
      <c r="E115" s="661" t="s">
        <v>1356</v>
      </c>
      <c r="F115" s="664">
        <v>1</v>
      </c>
      <c r="G115" s="664">
        <v>147.31</v>
      </c>
      <c r="H115" s="677">
        <v>1</v>
      </c>
      <c r="I115" s="664"/>
      <c r="J115" s="664"/>
      <c r="K115" s="677">
        <v>0</v>
      </c>
      <c r="L115" s="664">
        <v>1</v>
      </c>
      <c r="M115" s="665">
        <v>147.31</v>
      </c>
    </row>
    <row r="116" spans="1:13" ht="14.4" customHeight="1" x14ac:dyDescent="0.3">
      <c r="A116" s="660" t="s">
        <v>1786</v>
      </c>
      <c r="B116" s="661" t="s">
        <v>1728</v>
      </c>
      <c r="C116" s="661" t="s">
        <v>1845</v>
      </c>
      <c r="D116" s="661" t="s">
        <v>1044</v>
      </c>
      <c r="E116" s="661" t="s">
        <v>1846</v>
      </c>
      <c r="F116" s="664"/>
      <c r="G116" s="664"/>
      <c r="H116" s="677">
        <v>0</v>
      </c>
      <c r="I116" s="664">
        <v>28</v>
      </c>
      <c r="J116" s="664">
        <v>678.15999999999985</v>
      </c>
      <c r="K116" s="677">
        <v>1</v>
      </c>
      <c r="L116" s="664">
        <v>28</v>
      </c>
      <c r="M116" s="665">
        <v>678.15999999999985</v>
      </c>
    </row>
    <row r="117" spans="1:13" ht="14.4" customHeight="1" x14ac:dyDescent="0.3">
      <c r="A117" s="660" t="s">
        <v>1786</v>
      </c>
      <c r="B117" s="661" t="s">
        <v>1728</v>
      </c>
      <c r="C117" s="661" t="s">
        <v>1133</v>
      </c>
      <c r="D117" s="661" t="s">
        <v>1044</v>
      </c>
      <c r="E117" s="661" t="s">
        <v>1729</v>
      </c>
      <c r="F117" s="664"/>
      <c r="G117" s="664"/>
      <c r="H117" s="677">
        <v>0</v>
      </c>
      <c r="I117" s="664">
        <v>1</v>
      </c>
      <c r="J117" s="664">
        <v>48.42</v>
      </c>
      <c r="K117" s="677">
        <v>1</v>
      </c>
      <c r="L117" s="664">
        <v>1</v>
      </c>
      <c r="M117" s="665">
        <v>48.42</v>
      </c>
    </row>
    <row r="118" spans="1:13" ht="14.4" customHeight="1" x14ac:dyDescent="0.3">
      <c r="A118" s="660" t="s">
        <v>1786</v>
      </c>
      <c r="B118" s="661" t="s">
        <v>2434</v>
      </c>
      <c r="C118" s="661" t="s">
        <v>1973</v>
      </c>
      <c r="D118" s="661" t="s">
        <v>1974</v>
      </c>
      <c r="E118" s="661" t="s">
        <v>1975</v>
      </c>
      <c r="F118" s="664"/>
      <c r="G118" s="664"/>
      <c r="H118" s="677">
        <v>0</v>
      </c>
      <c r="I118" s="664">
        <v>1</v>
      </c>
      <c r="J118" s="664">
        <v>340.97</v>
      </c>
      <c r="K118" s="677">
        <v>1</v>
      </c>
      <c r="L118" s="664">
        <v>1</v>
      </c>
      <c r="M118" s="665">
        <v>340.97</v>
      </c>
    </row>
    <row r="119" spans="1:13" ht="14.4" customHeight="1" x14ac:dyDescent="0.3">
      <c r="A119" s="660" t="s">
        <v>1786</v>
      </c>
      <c r="B119" s="661" t="s">
        <v>2434</v>
      </c>
      <c r="C119" s="661" t="s">
        <v>2094</v>
      </c>
      <c r="D119" s="661" t="s">
        <v>1974</v>
      </c>
      <c r="E119" s="661" t="s">
        <v>2095</v>
      </c>
      <c r="F119" s="664"/>
      <c r="G119" s="664"/>
      <c r="H119" s="677">
        <v>0</v>
      </c>
      <c r="I119" s="664">
        <v>1</v>
      </c>
      <c r="J119" s="664">
        <v>113.66</v>
      </c>
      <c r="K119" s="677">
        <v>1</v>
      </c>
      <c r="L119" s="664">
        <v>1</v>
      </c>
      <c r="M119" s="665">
        <v>113.66</v>
      </c>
    </row>
    <row r="120" spans="1:13" ht="14.4" customHeight="1" x14ac:dyDescent="0.3">
      <c r="A120" s="660" t="s">
        <v>1799</v>
      </c>
      <c r="B120" s="661" t="s">
        <v>1689</v>
      </c>
      <c r="C120" s="661" t="s">
        <v>1389</v>
      </c>
      <c r="D120" s="661" t="s">
        <v>1284</v>
      </c>
      <c r="E120" s="661" t="s">
        <v>1691</v>
      </c>
      <c r="F120" s="664"/>
      <c r="G120" s="664"/>
      <c r="H120" s="677">
        <v>0</v>
      </c>
      <c r="I120" s="664">
        <v>11</v>
      </c>
      <c r="J120" s="664">
        <v>1685</v>
      </c>
      <c r="K120" s="677">
        <v>1</v>
      </c>
      <c r="L120" s="664">
        <v>11</v>
      </c>
      <c r="M120" s="665">
        <v>1685</v>
      </c>
    </row>
    <row r="121" spans="1:13" ht="14.4" customHeight="1" x14ac:dyDescent="0.3">
      <c r="A121" s="660" t="s">
        <v>1799</v>
      </c>
      <c r="B121" s="661" t="s">
        <v>1689</v>
      </c>
      <c r="C121" s="661" t="s">
        <v>1532</v>
      </c>
      <c r="D121" s="661" t="s">
        <v>1755</v>
      </c>
      <c r="E121" s="661" t="s">
        <v>1690</v>
      </c>
      <c r="F121" s="664"/>
      <c r="G121" s="664"/>
      <c r="H121" s="677">
        <v>0</v>
      </c>
      <c r="I121" s="664">
        <v>3</v>
      </c>
      <c r="J121" s="664">
        <v>448.56000000000006</v>
      </c>
      <c r="K121" s="677">
        <v>1</v>
      </c>
      <c r="L121" s="664">
        <v>3</v>
      </c>
      <c r="M121" s="665">
        <v>448.56000000000006</v>
      </c>
    </row>
    <row r="122" spans="1:13" ht="14.4" customHeight="1" x14ac:dyDescent="0.3">
      <c r="A122" s="660" t="s">
        <v>1787</v>
      </c>
      <c r="B122" s="661" t="s">
        <v>1689</v>
      </c>
      <c r="C122" s="661" t="s">
        <v>1389</v>
      </c>
      <c r="D122" s="661" t="s">
        <v>1284</v>
      </c>
      <c r="E122" s="661" t="s">
        <v>1691</v>
      </c>
      <c r="F122" s="664"/>
      <c r="G122" s="664"/>
      <c r="H122" s="677">
        <v>0</v>
      </c>
      <c r="I122" s="664">
        <v>135</v>
      </c>
      <c r="J122" s="664">
        <v>20778.120000000003</v>
      </c>
      <c r="K122" s="677">
        <v>1</v>
      </c>
      <c r="L122" s="664">
        <v>135</v>
      </c>
      <c r="M122" s="665">
        <v>20778.120000000003</v>
      </c>
    </row>
    <row r="123" spans="1:13" ht="14.4" customHeight="1" x14ac:dyDescent="0.3">
      <c r="A123" s="660" t="s">
        <v>1787</v>
      </c>
      <c r="B123" s="661" t="s">
        <v>1689</v>
      </c>
      <c r="C123" s="661" t="s">
        <v>2055</v>
      </c>
      <c r="D123" s="661" t="s">
        <v>2056</v>
      </c>
      <c r="E123" s="661" t="s">
        <v>1690</v>
      </c>
      <c r="F123" s="664">
        <v>1</v>
      </c>
      <c r="G123" s="664">
        <v>107.86</v>
      </c>
      <c r="H123" s="677">
        <v>1</v>
      </c>
      <c r="I123" s="664"/>
      <c r="J123" s="664"/>
      <c r="K123" s="677">
        <v>0</v>
      </c>
      <c r="L123" s="664">
        <v>1</v>
      </c>
      <c r="M123" s="665">
        <v>107.86</v>
      </c>
    </row>
    <row r="124" spans="1:13" ht="14.4" customHeight="1" x14ac:dyDescent="0.3">
      <c r="A124" s="660" t="s">
        <v>1787</v>
      </c>
      <c r="B124" s="661" t="s">
        <v>1689</v>
      </c>
      <c r="C124" s="661" t="s">
        <v>1532</v>
      </c>
      <c r="D124" s="661" t="s">
        <v>1755</v>
      </c>
      <c r="E124" s="661" t="s">
        <v>1690</v>
      </c>
      <c r="F124" s="664"/>
      <c r="G124" s="664"/>
      <c r="H124" s="677">
        <v>0</v>
      </c>
      <c r="I124" s="664">
        <v>3</v>
      </c>
      <c r="J124" s="664">
        <v>444.06000000000006</v>
      </c>
      <c r="K124" s="677">
        <v>1</v>
      </c>
      <c r="L124" s="664">
        <v>3</v>
      </c>
      <c r="M124" s="665">
        <v>444.06000000000006</v>
      </c>
    </row>
    <row r="125" spans="1:13" ht="14.4" customHeight="1" x14ac:dyDescent="0.3">
      <c r="A125" s="660" t="s">
        <v>1787</v>
      </c>
      <c r="B125" s="661" t="s">
        <v>1689</v>
      </c>
      <c r="C125" s="661" t="s">
        <v>2111</v>
      </c>
      <c r="D125" s="661" t="s">
        <v>2112</v>
      </c>
      <c r="E125" s="661" t="s">
        <v>2113</v>
      </c>
      <c r="F125" s="664"/>
      <c r="G125" s="664"/>
      <c r="H125" s="677">
        <v>0</v>
      </c>
      <c r="I125" s="664">
        <v>1</v>
      </c>
      <c r="J125" s="664">
        <v>95.36</v>
      </c>
      <c r="K125" s="677">
        <v>1</v>
      </c>
      <c r="L125" s="664">
        <v>1</v>
      </c>
      <c r="M125" s="665">
        <v>95.36</v>
      </c>
    </row>
    <row r="126" spans="1:13" ht="14.4" customHeight="1" x14ac:dyDescent="0.3">
      <c r="A126" s="660" t="s">
        <v>1787</v>
      </c>
      <c r="B126" s="661" t="s">
        <v>1703</v>
      </c>
      <c r="C126" s="661" t="s">
        <v>1354</v>
      </c>
      <c r="D126" s="661" t="s">
        <v>1355</v>
      </c>
      <c r="E126" s="661" t="s">
        <v>1356</v>
      </c>
      <c r="F126" s="664"/>
      <c r="G126" s="664"/>
      <c r="H126" s="677">
        <v>0</v>
      </c>
      <c r="I126" s="664">
        <v>2</v>
      </c>
      <c r="J126" s="664">
        <v>294.62</v>
      </c>
      <c r="K126" s="677">
        <v>1</v>
      </c>
      <c r="L126" s="664">
        <v>2</v>
      </c>
      <c r="M126" s="665">
        <v>294.62</v>
      </c>
    </row>
    <row r="127" spans="1:13" ht="14.4" customHeight="1" x14ac:dyDescent="0.3">
      <c r="A127" s="660" t="s">
        <v>1787</v>
      </c>
      <c r="B127" s="661" t="s">
        <v>1728</v>
      </c>
      <c r="C127" s="661" t="s">
        <v>1845</v>
      </c>
      <c r="D127" s="661" t="s">
        <v>1044</v>
      </c>
      <c r="E127" s="661" t="s">
        <v>1846</v>
      </c>
      <c r="F127" s="664"/>
      <c r="G127" s="664"/>
      <c r="H127" s="677">
        <v>0</v>
      </c>
      <c r="I127" s="664">
        <v>4</v>
      </c>
      <c r="J127" s="664">
        <v>90.92</v>
      </c>
      <c r="K127" s="677">
        <v>1</v>
      </c>
      <c r="L127" s="664">
        <v>4</v>
      </c>
      <c r="M127" s="665">
        <v>90.92</v>
      </c>
    </row>
    <row r="128" spans="1:13" ht="14.4" customHeight="1" x14ac:dyDescent="0.3">
      <c r="A128" s="660" t="s">
        <v>1787</v>
      </c>
      <c r="B128" s="661" t="s">
        <v>1728</v>
      </c>
      <c r="C128" s="661" t="s">
        <v>1133</v>
      </c>
      <c r="D128" s="661" t="s">
        <v>1044</v>
      </c>
      <c r="E128" s="661" t="s">
        <v>1729</v>
      </c>
      <c r="F128" s="664"/>
      <c r="G128" s="664"/>
      <c r="H128" s="677">
        <v>0</v>
      </c>
      <c r="I128" s="664">
        <v>4</v>
      </c>
      <c r="J128" s="664">
        <v>193.68</v>
      </c>
      <c r="K128" s="677">
        <v>1</v>
      </c>
      <c r="L128" s="664">
        <v>4</v>
      </c>
      <c r="M128" s="665">
        <v>193.68</v>
      </c>
    </row>
    <row r="129" spans="1:13" ht="14.4" customHeight="1" x14ac:dyDescent="0.3">
      <c r="A129" s="660" t="s">
        <v>1787</v>
      </c>
      <c r="B129" s="661" t="s">
        <v>1726</v>
      </c>
      <c r="C129" s="661" t="s">
        <v>1833</v>
      </c>
      <c r="D129" s="661" t="s">
        <v>1450</v>
      </c>
      <c r="E129" s="661" t="s">
        <v>1834</v>
      </c>
      <c r="F129" s="664"/>
      <c r="G129" s="664"/>
      <c r="H129" s="677">
        <v>0</v>
      </c>
      <c r="I129" s="664">
        <v>1</v>
      </c>
      <c r="J129" s="664">
        <v>13849.26</v>
      </c>
      <c r="K129" s="677">
        <v>1</v>
      </c>
      <c r="L129" s="664">
        <v>1</v>
      </c>
      <c r="M129" s="665">
        <v>13849.26</v>
      </c>
    </row>
    <row r="130" spans="1:13" ht="14.4" customHeight="1" x14ac:dyDescent="0.3">
      <c r="A130" s="660" t="s">
        <v>1788</v>
      </c>
      <c r="B130" s="661" t="s">
        <v>1689</v>
      </c>
      <c r="C130" s="661" t="s">
        <v>1389</v>
      </c>
      <c r="D130" s="661" t="s">
        <v>1284</v>
      </c>
      <c r="E130" s="661" t="s">
        <v>1691</v>
      </c>
      <c r="F130" s="664"/>
      <c r="G130" s="664"/>
      <c r="H130" s="677">
        <v>0</v>
      </c>
      <c r="I130" s="664">
        <v>9</v>
      </c>
      <c r="J130" s="664">
        <v>1384.92</v>
      </c>
      <c r="K130" s="677">
        <v>1</v>
      </c>
      <c r="L130" s="664">
        <v>9</v>
      </c>
      <c r="M130" s="665">
        <v>1384.92</v>
      </c>
    </row>
    <row r="131" spans="1:13" ht="14.4" customHeight="1" x14ac:dyDescent="0.3">
      <c r="A131" s="660" t="s">
        <v>1788</v>
      </c>
      <c r="B131" s="661" t="s">
        <v>1689</v>
      </c>
      <c r="C131" s="661" t="s">
        <v>2055</v>
      </c>
      <c r="D131" s="661" t="s">
        <v>2056</v>
      </c>
      <c r="E131" s="661" t="s">
        <v>1690</v>
      </c>
      <c r="F131" s="664">
        <v>1</v>
      </c>
      <c r="G131" s="664">
        <v>111.22</v>
      </c>
      <c r="H131" s="677">
        <v>1</v>
      </c>
      <c r="I131" s="664"/>
      <c r="J131" s="664"/>
      <c r="K131" s="677">
        <v>0</v>
      </c>
      <c r="L131" s="664">
        <v>1</v>
      </c>
      <c r="M131" s="665">
        <v>111.22</v>
      </c>
    </row>
    <row r="132" spans="1:13" ht="14.4" customHeight="1" x14ac:dyDescent="0.3">
      <c r="A132" s="660" t="s">
        <v>1788</v>
      </c>
      <c r="B132" s="661" t="s">
        <v>1730</v>
      </c>
      <c r="C132" s="661" t="s">
        <v>2404</v>
      </c>
      <c r="D132" s="661" t="s">
        <v>2405</v>
      </c>
      <c r="E132" s="661" t="s">
        <v>2406</v>
      </c>
      <c r="F132" s="664">
        <v>1</v>
      </c>
      <c r="G132" s="664">
        <v>31.32</v>
      </c>
      <c r="H132" s="677">
        <v>1</v>
      </c>
      <c r="I132" s="664"/>
      <c r="J132" s="664"/>
      <c r="K132" s="677">
        <v>0</v>
      </c>
      <c r="L132" s="664">
        <v>1</v>
      </c>
      <c r="M132" s="665">
        <v>31.32</v>
      </c>
    </row>
    <row r="133" spans="1:13" ht="14.4" customHeight="1" x14ac:dyDescent="0.3">
      <c r="A133" s="660" t="s">
        <v>1788</v>
      </c>
      <c r="B133" s="661" t="s">
        <v>1730</v>
      </c>
      <c r="C133" s="661" t="s">
        <v>2407</v>
      </c>
      <c r="D133" s="661" t="s">
        <v>2408</v>
      </c>
      <c r="E133" s="661" t="s">
        <v>2409</v>
      </c>
      <c r="F133" s="664">
        <v>1</v>
      </c>
      <c r="G133" s="664">
        <v>62.65</v>
      </c>
      <c r="H133" s="677">
        <v>1</v>
      </c>
      <c r="I133" s="664"/>
      <c r="J133" s="664"/>
      <c r="K133" s="677">
        <v>0</v>
      </c>
      <c r="L133" s="664">
        <v>1</v>
      </c>
      <c r="M133" s="665">
        <v>62.65</v>
      </c>
    </row>
    <row r="134" spans="1:13" ht="14.4" customHeight="1" x14ac:dyDescent="0.3">
      <c r="A134" s="660" t="s">
        <v>1789</v>
      </c>
      <c r="B134" s="661" t="s">
        <v>1669</v>
      </c>
      <c r="C134" s="661" t="s">
        <v>1198</v>
      </c>
      <c r="D134" s="661" t="s">
        <v>1199</v>
      </c>
      <c r="E134" s="661" t="s">
        <v>842</v>
      </c>
      <c r="F134" s="664"/>
      <c r="G134" s="664"/>
      <c r="H134" s="677">
        <v>0</v>
      </c>
      <c r="I134" s="664">
        <v>1</v>
      </c>
      <c r="J134" s="664">
        <v>48.27</v>
      </c>
      <c r="K134" s="677">
        <v>1</v>
      </c>
      <c r="L134" s="664">
        <v>1</v>
      </c>
      <c r="M134" s="665">
        <v>48.27</v>
      </c>
    </row>
    <row r="135" spans="1:13" ht="14.4" customHeight="1" x14ac:dyDescent="0.3">
      <c r="A135" s="660" t="s">
        <v>1789</v>
      </c>
      <c r="B135" s="661" t="s">
        <v>1689</v>
      </c>
      <c r="C135" s="661" t="s">
        <v>1389</v>
      </c>
      <c r="D135" s="661" t="s">
        <v>1284</v>
      </c>
      <c r="E135" s="661" t="s">
        <v>1691</v>
      </c>
      <c r="F135" s="664"/>
      <c r="G135" s="664"/>
      <c r="H135" s="677">
        <v>0</v>
      </c>
      <c r="I135" s="664">
        <v>40</v>
      </c>
      <c r="J135" s="664">
        <v>6139.8400000000011</v>
      </c>
      <c r="K135" s="677">
        <v>1</v>
      </c>
      <c r="L135" s="664">
        <v>40</v>
      </c>
      <c r="M135" s="665">
        <v>6139.8400000000011</v>
      </c>
    </row>
    <row r="136" spans="1:13" ht="14.4" customHeight="1" x14ac:dyDescent="0.3">
      <c r="A136" s="660" t="s">
        <v>1789</v>
      </c>
      <c r="B136" s="661" t="s">
        <v>1689</v>
      </c>
      <c r="C136" s="661" t="s">
        <v>2133</v>
      </c>
      <c r="D136" s="661" t="s">
        <v>2134</v>
      </c>
      <c r="E136" s="661" t="s">
        <v>2135</v>
      </c>
      <c r="F136" s="664"/>
      <c r="G136" s="664"/>
      <c r="H136" s="677">
        <v>0</v>
      </c>
      <c r="I136" s="664">
        <v>1</v>
      </c>
      <c r="J136" s="664">
        <v>66.08</v>
      </c>
      <c r="K136" s="677">
        <v>1</v>
      </c>
      <c r="L136" s="664">
        <v>1</v>
      </c>
      <c r="M136" s="665">
        <v>66.08</v>
      </c>
    </row>
    <row r="137" spans="1:13" ht="14.4" customHeight="1" x14ac:dyDescent="0.3">
      <c r="A137" s="660" t="s">
        <v>1789</v>
      </c>
      <c r="B137" s="661" t="s">
        <v>1689</v>
      </c>
      <c r="C137" s="661" t="s">
        <v>2111</v>
      </c>
      <c r="D137" s="661" t="s">
        <v>2112</v>
      </c>
      <c r="E137" s="661" t="s">
        <v>2113</v>
      </c>
      <c r="F137" s="664"/>
      <c r="G137" s="664"/>
      <c r="H137" s="677">
        <v>0</v>
      </c>
      <c r="I137" s="664">
        <v>1</v>
      </c>
      <c r="J137" s="664">
        <v>75.73</v>
      </c>
      <c r="K137" s="677">
        <v>1</v>
      </c>
      <c r="L137" s="664">
        <v>1</v>
      </c>
      <c r="M137" s="665">
        <v>75.73</v>
      </c>
    </row>
    <row r="138" spans="1:13" ht="14.4" customHeight="1" x14ac:dyDescent="0.3">
      <c r="A138" s="660" t="s">
        <v>1789</v>
      </c>
      <c r="B138" s="661" t="s">
        <v>1689</v>
      </c>
      <c r="C138" s="661" t="s">
        <v>1283</v>
      </c>
      <c r="D138" s="661" t="s">
        <v>1284</v>
      </c>
      <c r="E138" s="661" t="s">
        <v>1690</v>
      </c>
      <c r="F138" s="664"/>
      <c r="G138" s="664"/>
      <c r="H138" s="677">
        <v>0</v>
      </c>
      <c r="I138" s="664">
        <v>2</v>
      </c>
      <c r="J138" s="664">
        <v>450.12</v>
      </c>
      <c r="K138" s="677">
        <v>1</v>
      </c>
      <c r="L138" s="664">
        <v>2</v>
      </c>
      <c r="M138" s="665">
        <v>450.12</v>
      </c>
    </row>
    <row r="139" spans="1:13" ht="14.4" customHeight="1" x14ac:dyDescent="0.3">
      <c r="A139" s="660" t="s">
        <v>1789</v>
      </c>
      <c r="B139" s="661" t="s">
        <v>1695</v>
      </c>
      <c r="C139" s="661" t="s">
        <v>1343</v>
      </c>
      <c r="D139" s="661" t="s">
        <v>1344</v>
      </c>
      <c r="E139" s="661" t="s">
        <v>1715</v>
      </c>
      <c r="F139" s="664"/>
      <c r="G139" s="664"/>
      <c r="H139" s="677">
        <v>0</v>
      </c>
      <c r="I139" s="664">
        <v>1</v>
      </c>
      <c r="J139" s="664">
        <v>170.52</v>
      </c>
      <c r="K139" s="677">
        <v>1</v>
      </c>
      <c r="L139" s="664">
        <v>1</v>
      </c>
      <c r="M139" s="665">
        <v>170.52</v>
      </c>
    </row>
    <row r="140" spans="1:13" ht="14.4" customHeight="1" x14ac:dyDescent="0.3">
      <c r="A140" s="660" t="s">
        <v>1789</v>
      </c>
      <c r="B140" s="661" t="s">
        <v>1703</v>
      </c>
      <c r="C140" s="661" t="s">
        <v>1354</v>
      </c>
      <c r="D140" s="661" t="s">
        <v>1355</v>
      </c>
      <c r="E140" s="661" t="s">
        <v>1356</v>
      </c>
      <c r="F140" s="664"/>
      <c r="G140" s="664"/>
      <c r="H140" s="677">
        <v>0</v>
      </c>
      <c r="I140" s="664">
        <v>4</v>
      </c>
      <c r="J140" s="664">
        <v>589.24</v>
      </c>
      <c r="K140" s="677">
        <v>1</v>
      </c>
      <c r="L140" s="664">
        <v>4</v>
      </c>
      <c r="M140" s="665">
        <v>589.24</v>
      </c>
    </row>
    <row r="141" spans="1:13" ht="14.4" customHeight="1" x14ac:dyDescent="0.3">
      <c r="A141" s="660" t="s">
        <v>1789</v>
      </c>
      <c r="B141" s="661" t="s">
        <v>1714</v>
      </c>
      <c r="C141" s="661" t="s">
        <v>2137</v>
      </c>
      <c r="D141" s="661" t="s">
        <v>2138</v>
      </c>
      <c r="E141" s="661" t="s">
        <v>1715</v>
      </c>
      <c r="F141" s="664">
        <v>1</v>
      </c>
      <c r="G141" s="664">
        <v>78.33</v>
      </c>
      <c r="H141" s="677">
        <v>1</v>
      </c>
      <c r="I141" s="664"/>
      <c r="J141" s="664"/>
      <c r="K141" s="677">
        <v>0</v>
      </c>
      <c r="L141" s="664">
        <v>1</v>
      </c>
      <c r="M141" s="665">
        <v>78.33</v>
      </c>
    </row>
    <row r="142" spans="1:13" ht="14.4" customHeight="1" x14ac:dyDescent="0.3">
      <c r="A142" s="660" t="s">
        <v>1789</v>
      </c>
      <c r="B142" s="661" t="s">
        <v>1728</v>
      </c>
      <c r="C142" s="661" t="s">
        <v>1845</v>
      </c>
      <c r="D142" s="661" t="s">
        <v>1044</v>
      </c>
      <c r="E142" s="661" t="s">
        <v>1846</v>
      </c>
      <c r="F142" s="664"/>
      <c r="G142" s="664"/>
      <c r="H142" s="677">
        <v>0</v>
      </c>
      <c r="I142" s="664">
        <v>6</v>
      </c>
      <c r="J142" s="664">
        <v>139.35999999999999</v>
      </c>
      <c r="K142" s="677">
        <v>1</v>
      </c>
      <c r="L142" s="664">
        <v>6</v>
      </c>
      <c r="M142" s="665">
        <v>139.35999999999999</v>
      </c>
    </row>
    <row r="143" spans="1:13" ht="14.4" customHeight="1" x14ac:dyDescent="0.3">
      <c r="A143" s="660" t="s">
        <v>1789</v>
      </c>
      <c r="B143" s="661" t="s">
        <v>1726</v>
      </c>
      <c r="C143" s="661" t="s">
        <v>1833</v>
      </c>
      <c r="D143" s="661" t="s">
        <v>1450</v>
      </c>
      <c r="E143" s="661" t="s">
        <v>1834</v>
      </c>
      <c r="F143" s="664"/>
      <c r="G143" s="664"/>
      <c r="H143" s="677">
        <v>0</v>
      </c>
      <c r="I143" s="664">
        <v>1</v>
      </c>
      <c r="J143" s="664">
        <v>13849.26</v>
      </c>
      <c r="K143" s="677">
        <v>1</v>
      </c>
      <c r="L143" s="664">
        <v>1</v>
      </c>
      <c r="M143" s="665">
        <v>13849.26</v>
      </c>
    </row>
    <row r="144" spans="1:13" ht="14.4" customHeight="1" x14ac:dyDescent="0.3">
      <c r="A144" s="660" t="s">
        <v>1790</v>
      </c>
      <c r="B144" s="661" t="s">
        <v>1661</v>
      </c>
      <c r="C144" s="661" t="s">
        <v>1144</v>
      </c>
      <c r="D144" s="661" t="s">
        <v>1141</v>
      </c>
      <c r="E144" s="661" t="s">
        <v>1145</v>
      </c>
      <c r="F144" s="664"/>
      <c r="G144" s="664"/>
      <c r="H144" s="677">
        <v>0</v>
      </c>
      <c r="I144" s="664">
        <v>2</v>
      </c>
      <c r="J144" s="664">
        <v>1847.48</v>
      </c>
      <c r="K144" s="677">
        <v>1</v>
      </c>
      <c r="L144" s="664">
        <v>2</v>
      </c>
      <c r="M144" s="665">
        <v>1847.48</v>
      </c>
    </row>
    <row r="145" spans="1:13" ht="14.4" customHeight="1" x14ac:dyDescent="0.3">
      <c r="A145" s="660" t="s">
        <v>1790</v>
      </c>
      <c r="B145" s="661" t="s">
        <v>1661</v>
      </c>
      <c r="C145" s="661" t="s">
        <v>2166</v>
      </c>
      <c r="D145" s="661" t="s">
        <v>1141</v>
      </c>
      <c r="E145" s="661" t="s">
        <v>2167</v>
      </c>
      <c r="F145" s="664"/>
      <c r="G145" s="664"/>
      <c r="H145" s="677">
        <v>0</v>
      </c>
      <c r="I145" s="664">
        <v>2</v>
      </c>
      <c r="J145" s="664">
        <v>2309.36</v>
      </c>
      <c r="K145" s="677">
        <v>1</v>
      </c>
      <c r="L145" s="664">
        <v>2</v>
      </c>
      <c r="M145" s="665">
        <v>2309.36</v>
      </c>
    </row>
    <row r="146" spans="1:13" ht="14.4" customHeight="1" x14ac:dyDescent="0.3">
      <c r="A146" s="660" t="s">
        <v>1790</v>
      </c>
      <c r="B146" s="661" t="s">
        <v>1683</v>
      </c>
      <c r="C146" s="661" t="s">
        <v>2156</v>
      </c>
      <c r="D146" s="661" t="s">
        <v>2157</v>
      </c>
      <c r="E146" s="661" t="s">
        <v>2158</v>
      </c>
      <c r="F146" s="664"/>
      <c r="G146" s="664"/>
      <c r="H146" s="677">
        <v>0</v>
      </c>
      <c r="I146" s="664">
        <v>1</v>
      </c>
      <c r="J146" s="664">
        <v>118.54</v>
      </c>
      <c r="K146" s="677">
        <v>1</v>
      </c>
      <c r="L146" s="664">
        <v>1</v>
      </c>
      <c r="M146" s="665">
        <v>118.54</v>
      </c>
    </row>
    <row r="147" spans="1:13" ht="14.4" customHeight="1" x14ac:dyDescent="0.3">
      <c r="A147" s="660" t="s">
        <v>1790</v>
      </c>
      <c r="B147" s="661" t="s">
        <v>1689</v>
      </c>
      <c r="C147" s="661" t="s">
        <v>1389</v>
      </c>
      <c r="D147" s="661" t="s">
        <v>1284</v>
      </c>
      <c r="E147" s="661" t="s">
        <v>1691</v>
      </c>
      <c r="F147" s="664"/>
      <c r="G147" s="664"/>
      <c r="H147" s="677">
        <v>0</v>
      </c>
      <c r="I147" s="664">
        <v>44</v>
      </c>
      <c r="J147" s="664">
        <v>6778.8799999999992</v>
      </c>
      <c r="K147" s="677">
        <v>1</v>
      </c>
      <c r="L147" s="664">
        <v>44</v>
      </c>
      <c r="M147" s="665">
        <v>6778.8799999999992</v>
      </c>
    </row>
    <row r="148" spans="1:13" ht="14.4" customHeight="1" x14ac:dyDescent="0.3">
      <c r="A148" s="660" t="s">
        <v>1790</v>
      </c>
      <c r="B148" s="661" t="s">
        <v>1689</v>
      </c>
      <c r="C148" s="661" t="s">
        <v>1811</v>
      </c>
      <c r="D148" s="661" t="s">
        <v>1284</v>
      </c>
      <c r="E148" s="661" t="s">
        <v>1691</v>
      </c>
      <c r="F148" s="664">
        <v>1</v>
      </c>
      <c r="G148" s="664">
        <v>154.36000000000001</v>
      </c>
      <c r="H148" s="677">
        <v>1</v>
      </c>
      <c r="I148" s="664"/>
      <c r="J148" s="664"/>
      <c r="K148" s="677">
        <v>0</v>
      </c>
      <c r="L148" s="664">
        <v>1</v>
      </c>
      <c r="M148" s="665">
        <v>154.36000000000001</v>
      </c>
    </row>
    <row r="149" spans="1:13" ht="14.4" customHeight="1" x14ac:dyDescent="0.3">
      <c r="A149" s="660" t="s">
        <v>1790</v>
      </c>
      <c r="B149" s="661" t="s">
        <v>1703</v>
      </c>
      <c r="C149" s="661" t="s">
        <v>1354</v>
      </c>
      <c r="D149" s="661" t="s">
        <v>1355</v>
      </c>
      <c r="E149" s="661" t="s">
        <v>1356</v>
      </c>
      <c r="F149" s="664"/>
      <c r="G149" s="664"/>
      <c r="H149" s="677">
        <v>0</v>
      </c>
      <c r="I149" s="664">
        <v>3</v>
      </c>
      <c r="J149" s="664">
        <v>441.93</v>
      </c>
      <c r="K149" s="677">
        <v>1</v>
      </c>
      <c r="L149" s="664">
        <v>3</v>
      </c>
      <c r="M149" s="665">
        <v>441.93</v>
      </c>
    </row>
    <row r="150" spans="1:13" ht="14.4" customHeight="1" x14ac:dyDescent="0.3">
      <c r="A150" s="660" t="s">
        <v>1790</v>
      </c>
      <c r="B150" s="661" t="s">
        <v>1714</v>
      </c>
      <c r="C150" s="661" t="s">
        <v>2137</v>
      </c>
      <c r="D150" s="661" t="s">
        <v>2138</v>
      </c>
      <c r="E150" s="661" t="s">
        <v>1715</v>
      </c>
      <c r="F150" s="664">
        <v>1</v>
      </c>
      <c r="G150" s="664">
        <v>78.33</v>
      </c>
      <c r="H150" s="677">
        <v>1</v>
      </c>
      <c r="I150" s="664"/>
      <c r="J150" s="664"/>
      <c r="K150" s="677">
        <v>0</v>
      </c>
      <c r="L150" s="664">
        <v>1</v>
      </c>
      <c r="M150" s="665">
        <v>78.33</v>
      </c>
    </row>
    <row r="151" spans="1:13" ht="14.4" customHeight="1" x14ac:dyDescent="0.3">
      <c r="A151" s="660" t="s">
        <v>1790</v>
      </c>
      <c r="B151" s="661" t="s">
        <v>2437</v>
      </c>
      <c r="C151" s="661" t="s">
        <v>2160</v>
      </c>
      <c r="D151" s="661" t="s">
        <v>2161</v>
      </c>
      <c r="E151" s="661" t="s">
        <v>2162</v>
      </c>
      <c r="F151" s="664"/>
      <c r="G151" s="664"/>
      <c r="H151" s="677">
        <v>0</v>
      </c>
      <c r="I151" s="664">
        <v>9</v>
      </c>
      <c r="J151" s="664">
        <v>871.56000000000017</v>
      </c>
      <c r="K151" s="677">
        <v>1</v>
      </c>
      <c r="L151" s="664">
        <v>9</v>
      </c>
      <c r="M151" s="665">
        <v>871.56000000000017</v>
      </c>
    </row>
    <row r="152" spans="1:13" ht="14.4" customHeight="1" x14ac:dyDescent="0.3">
      <c r="A152" s="660" t="s">
        <v>1790</v>
      </c>
      <c r="B152" s="661" t="s">
        <v>2437</v>
      </c>
      <c r="C152" s="661" t="s">
        <v>2163</v>
      </c>
      <c r="D152" s="661" t="s">
        <v>2164</v>
      </c>
      <c r="E152" s="661" t="s">
        <v>2165</v>
      </c>
      <c r="F152" s="664">
        <v>5</v>
      </c>
      <c r="G152" s="664">
        <v>484.2</v>
      </c>
      <c r="H152" s="677">
        <v>1</v>
      </c>
      <c r="I152" s="664"/>
      <c r="J152" s="664"/>
      <c r="K152" s="677">
        <v>0</v>
      </c>
      <c r="L152" s="664">
        <v>5</v>
      </c>
      <c r="M152" s="665">
        <v>484.2</v>
      </c>
    </row>
    <row r="153" spans="1:13" ht="14.4" customHeight="1" x14ac:dyDescent="0.3">
      <c r="A153" s="660" t="s">
        <v>1790</v>
      </c>
      <c r="B153" s="661" t="s">
        <v>1728</v>
      </c>
      <c r="C153" s="661" t="s">
        <v>1133</v>
      </c>
      <c r="D153" s="661" t="s">
        <v>1044</v>
      </c>
      <c r="E153" s="661" t="s">
        <v>1729</v>
      </c>
      <c r="F153" s="664"/>
      <c r="G153" s="664"/>
      <c r="H153" s="677">
        <v>0</v>
      </c>
      <c r="I153" s="664">
        <v>1</v>
      </c>
      <c r="J153" s="664">
        <v>48.42</v>
      </c>
      <c r="K153" s="677">
        <v>1</v>
      </c>
      <c r="L153" s="664">
        <v>1</v>
      </c>
      <c r="M153" s="665">
        <v>48.42</v>
      </c>
    </row>
    <row r="154" spans="1:13" ht="14.4" customHeight="1" x14ac:dyDescent="0.3">
      <c r="A154" s="660" t="s">
        <v>1790</v>
      </c>
      <c r="B154" s="661" t="s">
        <v>1726</v>
      </c>
      <c r="C154" s="661" t="s">
        <v>1833</v>
      </c>
      <c r="D154" s="661" t="s">
        <v>1450</v>
      </c>
      <c r="E154" s="661" t="s">
        <v>1834</v>
      </c>
      <c r="F154" s="664"/>
      <c r="G154" s="664"/>
      <c r="H154" s="677">
        <v>0</v>
      </c>
      <c r="I154" s="664">
        <v>2</v>
      </c>
      <c r="J154" s="664">
        <v>27698.52</v>
      </c>
      <c r="K154" s="677">
        <v>1</v>
      </c>
      <c r="L154" s="664">
        <v>2</v>
      </c>
      <c r="M154" s="665">
        <v>27698.52</v>
      </c>
    </row>
    <row r="155" spans="1:13" ht="14.4" customHeight="1" x14ac:dyDescent="0.3">
      <c r="A155" s="660" t="s">
        <v>1809</v>
      </c>
      <c r="B155" s="661" t="s">
        <v>1689</v>
      </c>
      <c r="C155" s="661" t="s">
        <v>1389</v>
      </c>
      <c r="D155" s="661" t="s">
        <v>1284</v>
      </c>
      <c r="E155" s="661" t="s">
        <v>1691</v>
      </c>
      <c r="F155" s="664"/>
      <c r="G155" s="664"/>
      <c r="H155" s="677">
        <v>0</v>
      </c>
      <c r="I155" s="664">
        <v>30</v>
      </c>
      <c r="J155" s="664">
        <v>4630.800000000002</v>
      </c>
      <c r="K155" s="677">
        <v>1</v>
      </c>
      <c r="L155" s="664">
        <v>30</v>
      </c>
      <c r="M155" s="665">
        <v>4630.800000000002</v>
      </c>
    </row>
    <row r="156" spans="1:13" ht="14.4" customHeight="1" x14ac:dyDescent="0.3">
      <c r="A156" s="660" t="s">
        <v>1809</v>
      </c>
      <c r="B156" s="661" t="s">
        <v>1689</v>
      </c>
      <c r="C156" s="661" t="s">
        <v>1283</v>
      </c>
      <c r="D156" s="661" t="s">
        <v>1284</v>
      </c>
      <c r="E156" s="661" t="s">
        <v>1690</v>
      </c>
      <c r="F156" s="664"/>
      <c r="G156" s="664"/>
      <c r="H156" s="677">
        <v>0</v>
      </c>
      <c r="I156" s="664">
        <v>2</v>
      </c>
      <c r="J156" s="664">
        <v>450.12</v>
      </c>
      <c r="K156" s="677">
        <v>1</v>
      </c>
      <c r="L156" s="664">
        <v>2</v>
      </c>
      <c r="M156" s="665">
        <v>450.12</v>
      </c>
    </row>
    <row r="157" spans="1:13" ht="14.4" customHeight="1" x14ac:dyDescent="0.3">
      <c r="A157" s="660" t="s">
        <v>1809</v>
      </c>
      <c r="B157" s="661" t="s">
        <v>1728</v>
      </c>
      <c r="C157" s="661" t="s">
        <v>1845</v>
      </c>
      <c r="D157" s="661" t="s">
        <v>1044</v>
      </c>
      <c r="E157" s="661" t="s">
        <v>1846</v>
      </c>
      <c r="F157" s="664"/>
      <c r="G157" s="664"/>
      <c r="H157" s="677">
        <v>0</v>
      </c>
      <c r="I157" s="664">
        <v>2</v>
      </c>
      <c r="J157" s="664">
        <v>36.520000000000003</v>
      </c>
      <c r="K157" s="677">
        <v>1</v>
      </c>
      <c r="L157" s="664">
        <v>2</v>
      </c>
      <c r="M157" s="665">
        <v>36.520000000000003</v>
      </c>
    </row>
    <row r="158" spans="1:13" ht="14.4" customHeight="1" x14ac:dyDescent="0.3">
      <c r="A158" s="660" t="s">
        <v>1809</v>
      </c>
      <c r="B158" s="661" t="s">
        <v>1728</v>
      </c>
      <c r="C158" s="661" t="s">
        <v>1133</v>
      </c>
      <c r="D158" s="661" t="s">
        <v>1044</v>
      </c>
      <c r="E158" s="661" t="s">
        <v>1729</v>
      </c>
      <c r="F158" s="664"/>
      <c r="G158" s="664"/>
      <c r="H158" s="677">
        <v>0</v>
      </c>
      <c r="I158" s="664">
        <v>2</v>
      </c>
      <c r="J158" s="664">
        <v>84.960000000000008</v>
      </c>
      <c r="K158" s="677">
        <v>1</v>
      </c>
      <c r="L158" s="664">
        <v>2</v>
      </c>
      <c r="M158" s="665">
        <v>84.960000000000008</v>
      </c>
    </row>
    <row r="159" spans="1:13" ht="14.4" customHeight="1" x14ac:dyDescent="0.3">
      <c r="A159" s="660" t="s">
        <v>1809</v>
      </c>
      <c r="B159" s="661" t="s">
        <v>1728</v>
      </c>
      <c r="C159" s="661" t="s">
        <v>2388</v>
      </c>
      <c r="D159" s="661" t="s">
        <v>1044</v>
      </c>
      <c r="E159" s="661" t="s">
        <v>2389</v>
      </c>
      <c r="F159" s="664"/>
      <c r="G159" s="664"/>
      <c r="H159" s="677"/>
      <c r="I159" s="664">
        <v>6</v>
      </c>
      <c r="J159" s="664">
        <v>0</v>
      </c>
      <c r="K159" s="677"/>
      <c r="L159" s="664">
        <v>6</v>
      </c>
      <c r="M159" s="665">
        <v>0</v>
      </c>
    </row>
    <row r="160" spans="1:13" ht="14.4" customHeight="1" x14ac:dyDescent="0.3">
      <c r="A160" s="660" t="s">
        <v>1809</v>
      </c>
      <c r="B160" s="661" t="s">
        <v>1724</v>
      </c>
      <c r="C160" s="661" t="s">
        <v>2377</v>
      </c>
      <c r="D160" s="661" t="s">
        <v>1896</v>
      </c>
      <c r="E160" s="661" t="s">
        <v>2378</v>
      </c>
      <c r="F160" s="664"/>
      <c r="G160" s="664"/>
      <c r="H160" s="677">
        <v>0</v>
      </c>
      <c r="I160" s="664">
        <v>1</v>
      </c>
      <c r="J160" s="664">
        <v>11293.87</v>
      </c>
      <c r="K160" s="677">
        <v>1</v>
      </c>
      <c r="L160" s="664">
        <v>1</v>
      </c>
      <c r="M160" s="665">
        <v>11293.87</v>
      </c>
    </row>
    <row r="161" spans="1:13" ht="14.4" customHeight="1" x14ac:dyDescent="0.3">
      <c r="A161" s="660" t="s">
        <v>1802</v>
      </c>
      <c r="B161" s="661" t="s">
        <v>1689</v>
      </c>
      <c r="C161" s="661" t="s">
        <v>1389</v>
      </c>
      <c r="D161" s="661" t="s">
        <v>1284</v>
      </c>
      <c r="E161" s="661" t="s">
        <v>1691</v>
      </c>
      <c r="F161" s="664"/>
      <c r="G161" s="664"/>
      <c r="H161" s="677">
        <v>0</v>
      </c>
      <c r="I161" s="664">
        <v>6</v>
      </c>
      <c r="J161" s="664">
        <v>913.2</v>
      </c>
      <c r="K161" s="677">
        <v>1</v>
      </c>
      <c r="L161" s="664">
        <v>6</v>
      </c>
      <c r="M161" s="665">
        <v>913.2</v>
      </c>
    </row>
    <row r="162" spans="1:13" ht="14.4" customHeight="1" x14ac:dyDescent="0.3">
      <c r="A162" s="660" t="s">
        <v>1802</v>
      </c>
      <c r="B162" s="661" t="s">
        <v>1689</v>
      </c>
      <c r="C162" s="661" t="s">
        <v>1283</v>
      </c>
      <c r="D162" s="661" t="s">
        <v>1284</v>
      </c>
      <c r="E162" s="661" t="s">
        <v>1690</v>
      </c>
      <c r="F162" s="664">
        <v>1</v>
      </c>
      <c r="G162" s="664">
        <v>225.06</v>
      </c>
      <c r="H162" s="677">
        <v>1</v>
      </c>
      <c r="I162" s="664"/>
      <c r="J162" s="664"/>
      <c r="K162" s="677">
        <v>0</v>
      </c>
      <c r="L162" s="664">
        <v>1</v>
      </c>
      <c r="M162" s="665">
        <v>225.06</v>
      </c>
    </row>
    <row r="163" spans="1:13" ht="14.4" customHeight="1" x14ac:dyDescent="0.3">
      <c r="A163" s="660" t="s">
        <v>1802</v>
      </c>
      <c r="B163" s="661" t="s">
        <v>1703</v>
      </c>
      <c r="C163" s="661" t="s">
        <v>1354</v>
      </c>
      <c r="D163" s="661" t="s">
        <v>1355</v>
      </c>
      <c r="E163" s="661" t="s">
        <v>1356</v>
      </c>
      <c r="F163" s="664"/>
      <c r="G163" s="664"/>
      <c r="H163" s="677">
        <v>0</v>
      </c>
      <c r="I163" s="664">
        <v>1</v>
      </c>
      <c r="J163" s="664">
        <v>147.31</v>
      </c>
      <c r="K163" s="677">
        <v>1</v>
      </c>
      <c r="L163" s="664">
        <v>1</v>
      </c>
      <c r="M163" s="665">
        <v>147.31</v>
      </c>
    </row>
    <row r="164" spans="1:13" ht="14.4" customHeight="1" x14ac:dyDescent="0.3">
      <c r="A164" s="660" t="s">
        <v>1792</v>
      </c>
      <c r="B164" s="661" t="s">
        <v>1689</v>
      </c>
      <c r="C164" s="661" t="s">
        <v>1389</v>
      </c>
      <c r="D164" s="661" t="s">
        <v>1284</v>
      </c>
      <c r="E164" s="661" t="s">
        <v>1691</v>
      </c>
      <c r="F164" s="664"/>
      <c r="G164" s="664"/>
      <c r="H164" s="677">
        <v>0</v>
      </c>
      <c r="I164" s="664">
        <v>66</v>
      </c>
      <c r="J164" s="664">
        <v>10170.48</v>
      </c>
      <c r="K164" s="677">
        <v>1</v>
      </c>
      <c r="L164" s="664">
        <v>66</v>
      </c>
      <c r="M164" s="665">
        <v>10170.48</v>
      </c>
    </row>
    <row r="165" spans="1:13" ht="14.4" customHeight="1" x14ac:dyDescent="0.3">
      <c r="A165" s="660" t="s">
        <v>1792</v>
      </c>
      <c r="B165" s="661" t="s">
        <v>2431</v>
      </c>
      <c r="C165" s="661" t="s">
        <v>2179</v>
      </c>
      <c r="D165" s="661" t="s">
        <v>2180</v>
      </c>
      <c r="E165" s="661" t="s">
        <v>2089</v>
      </c>
      <c r="F165" s="664"/>
      <c r="G165" s="664"/>
      <c r="H165" s="677">
        <v>0</v>
      </c>
      <c r="I165" s="664">
        <v>2</v>
      </c>
      <c r="J165" s="664">
        <v>239.4</v>
      </c>
      <c r="K165" s="677">
        <v>1</v>
      </c>
      <c r="L165" s="664">
        <v>2</v>
      </c>
      <c r="M165" s="665">
        <v>239.4</v>
      </c>
    </row>
    <row r="166" spans="1:13" ht="14.4" customHeight="1" x14ac:dyDescent="0.3">
      <c r="A166" s="660" t="s">
        <v>1792</v>
      </c>
      <c r="B166" s="661" t="s">
        <v>1728</v>
      </c>
      <c r="C166" s="661" t="s">
        <v>1845</v>
      </c>
      <c r="D166" s="661" t="s">
        <v>1044</v>
      </c>
      <c r="E166" s="661" t="s">
        <v>1846</v>
      </c>
      <c r="F166" s="664"/>
      <c r="G166" s="664"/>
      <c r="H166" s="677">
        <v>0</v>
      </c>
      <c r="I166" s="664">
        <v>1</v>
      </c>
      <c r="J166" s="664">
        <v>24.22</v>
      </c>
      <c r="K166" s="677">
        <v>1</v>
      </c>
      <c r="L166" s="664">
        <v>1</v>
      </c>
      <c r="M166" s="665">
        <v>24.22</v>
      </c>
    </row>
    <row r="167" spans="1:13" ht="14.4" customHeight="1" x14ac:dyDescent="0.3">
      <c r="A167" s="660" t="s">
        <v>1792</v>
      </c>
      <c r="B167" s="661" t="s">
        <v>1728</v>
      </c>
      <c r="C167" s="661" t="s">
        <v>1133</v>
      </c>
      <c r="D167" s="661" t="s">
        <v>1044</v>
      </c>
      <c r="E167" s="661" t="s">
        <v>1729</v>
      </c>
      <c r="F167" s="664"/>
      <c r="G167" s="664"/>
      <c r="H167" s="677">
        <v>0</v>
      </c>
      <c r="I167" s="664">
        <v>2</v>
      </c>
      <c r="J167" s="664">
        <v>84.960000000000008</v>
      </c>
      <c r="K167" s="677">
        <v>1</v>
      </c>
      <c r="L167" s="664">
        <v>2</v>
      </c>
      <c r="M167" s="665">
        <v>84.960000000000008</v>
      </c>
    </row>
    <row r="168" spans="1:13" ht="14.4" customHeight="1" x14ac:dyDescent="0.3">
      <c r="A168" s="660" t="s">
        <v>1792</v>
      </c>
      <c r="B168" s="661" t="s">
        <v>1730</v>
      </c>
      <c r="C168" s="661" t="s">
        <v>2211</v>
      </c>
      <c r="D168" s="661" t="s">
        <v>2212</v>
      </c>
      <c r="E168" s="661" t="s">
        <v>2213</v>
      </c>
      <c r="F168" s="664"/>
      <c r="G168" s="664"/>
      <c r="H168" s="677">
        <v>0</v>
      </c>
      <c r="I168" s="664">
        <v>2</v>
      </c>
      <c r="J168" s="664">
        <v>62.64</v>
      </c>
      <c r="K168" s="677">
        <v>1</v>
      </c>
      <c r="L168" s="664">
        <v>2</v>
      </c>
      <c r="M168" s="665">
        <v>62.64</v>
      </c>
    </row>
    <row r="169" spans="1:13" ht="14.4" customHeight="1" x14ac:dyDescent="0.3">
      <c r="A169" s="660" t="s">
        <v>1792</v>
      </c>
      <c r="B169" s="661" t="s">
        <v>1732</v>
      </c>
      <c r="C169" s="661" t="s">
        <v>1257</v>
      </c>
      <c r="D169" s="661" t="s">
        <v>1258</v>
      </c>
      <c r="E169" s="661" t="s">
        <v>1259</v>
      </c>
      <c r="F169" s="664"/>
      <c r="G169" s="664"/>
      <c r="H169" s="677">
        <v>0</v>
      </c>
      <c r="I169" s="664">
        <v>1</v>
      </c>
      <c r="J169" s="664">
        <v>478.07</v>
      </c>
      <c r="K169" s="677">
        <v>1</v>
      </c>
      <c r="L169" s="664">
        <v>1</v>
      </c>
      <c r="M169" s="665">
        <v>478.07</v>
      </c>
    </row>
    <row r="170" spans="1:13" ht="14.4" customHeight="1" x14ac:dyDescent="0.3">
      <c r="A170" s="660" t="s">
        <v>1793</v>
      </c>
      <c r="B170" s="661" t="s">
        <v>1689</v>
      </c>
      <c r="C170" s="661" t="s">
        <v>1849</v>
      </c>
      <c r="D170" s="661" t="s">
        <v>1284</v>
      </c>
      <c r="E170" s="661" t="s">
        <v>845</v>
      </c>
      <c r="F170" s="664">
        <v>3</v>
      </c>
      <c r="G170" s="664">
        <v>0</v>
      </c>
      <c r="H170" s="677"/>
      <c r="I170" s="664"/>
      <c r="J170" s="664"/>
      <c r="K170" s="677"/>
      <c r="L170" s="664">
        <v>3</v>
      </c>
      <c r="M170" s="665">
        <v>0</v>
      </c>
    </row>
    <row r="171" spans="1:13" ht="14.4" customHeight="1" x14ac:dyDescent="0.3">
      <c r="A171" s="660" t="s">
        <v>1793</v>
      </c>
      <c r="B171" s="661" t="s">
        <v>1689</v>
      </c>
      <c r="C171" s="661" t="s">
        <v>1389</v>
      </c>
      <c r="D171" s="661" t="s">
        <v>1284</v>
      </c>
      <c r="E171" s="661" t="s">
        <v>1691</v>
      </c>
      <c r="F171" s="664"/>
      <c r="G171" s="664"/>
      <c r="H171" s="677">
        <v>0</v>
      </c>
      <c r="I171" s="664">
        <v>23</v>
      </c>
      <c r="J171" s="664">
        <v>3537.3199999999997</v>
      </c>
      <c r="K171" s="677">
        <v>1</v>
      </c>
      <c r="L171" s="664">
        <v>23</v>
      </c>
      <c r="M171" s="665">
        <v>3537.3199999999997</v>
      </c>
    </row>
    <row r="172" spans="1:13" ht="14.4" customHeight="1" x14ac:dyDescent="0.3">
      <c r="A172" s="660" t="s">
        <v>1793</v>
      </c>
      <c r="B172" s="661" t="s">
        <v>1689</v>
      </c>
      <c r="C172" s="661" t="s">
        <v>1811</v>
      </c>
      <c r="D172" s="661" t="s">
        <v>1284</v>
      </c>
      <c r="E172" s="661" t="s">
        <v>1691</v>
      </c>
      <c r="F172" s="664">
        <v>5</v>
      </c>
      <c r="G172" s="664">
        <v>771.80000000000007</v>
      </c>
      <c r="H172" s="677">
        <v>1</v>
      </c>
      <c r="I172" s="664"/>
      <c r="J172" s="664"/>
      <c r="K172" s="677">
        <v>0</v>
      </c>
      <c r="L172" s="664">
        <v>5</v>
      </c>
      <c r="M172" s="665">
        <v>771.80000000000007</v>
      </c>
    </row>
    <row r="173" spans="1:13" ht="14.4" customHeight="1" x14ac:dyDescent="0.3">
      <c r="A173" s="660" t="s">
        <v>1793</v>
      </c>
      <c r="B173" s="661" t="s">
        <v>1689</v>
      </c>
      <c r="C173" s="661" t="s">
        <v>1283</v>
      </c>
      <c r="D173" s="661" t="s">
        <v>1284</v>
      </c>
      <c r="E173" s="661" t="s">
        <v>1690</v>
      </c>
      <c r="F173" s="664"/>
      <c r="G173" s="664"/>
      <c r="H173" s="677">
        <v>0</v>
      </c>
      <c r="I173" s="664">
        <v>1</v>
      </c>
      <c r="J173" s="664">
        <v>225.06</v>
      </c>
      <c r="K173" s="677">
        <v>1</v>
      </c>
      <c r="L173" s="664">
        <v>1</v>
      </c>
      <c r="M173" s="665">
        <v>225.06</v>
      </c>
    </row>
    <row r="174" spans="1:13" ht="14.4" customHeight="1" x14ac:dyDescent="0.3">
      <c r="A174" s="660" t="s">
        <v>1793</v>
      </c>
      <c r="B174" s="661" t="s">
        <v>2431</v>
      </c>
      <c r="C174" s="661" t="s">
        <v>2220</v>
      </c>
      <c r="D174" s="661" t="s">
        <v>2221</v>
      </c>
      <c r="E174" s="661" t="s">
        <v>2089</v>
      </c>
      <c r="F174" s="664">
        <v>2</v>
      </c>
      <c r="G174" s="664">
        <v>425.18</v>
      </c>
      <c r="H174" s="677">
        <v>1</v>
      </c>
      <c r="I174" s="664"/>
      <c r="J174" s="664"/>
      <c r="K174" s="677">
        <v>0</v>
      </c>
      <c r="L174" s="664">
        <v>2</v>
      </c>
      <c r="M174" s="665">
        <v>425.18</v>
      </c>
    </row>
    <row r="175" spans="1:13" ht="14.4" customHeight="1" x14ac:dyDescent="0.3">
      <c r="A175" s="660" t="s">
        <v>1793</v>
      </c>
      <c r="B175" s="661" t="s">
        <v>1703</v>
      </c>
      <c r="C175" s="661" t="s">
        <v>1354</v>
      </c>
      <c r="D175" s="661" t="s">
        <v>1355</v>
      </c>
      <c r="E175" s="661" t="s">
        <v>1356</v>
      </c>
      <c r="F175" s="664"/>
      <c r="G175" s="664"/>
      <c r="H175" s="677">
        <v>0</v>
      </c>
      <c r="I175" s="664">
        <v>2</v>
      </c>
      <c r="J175" s="664">
        <v>294.62</v>
      </c>
      <c r="K175" s="677">
        <v>1</v>
      </c>
      <c r="L175" s="664">
        <v>2</v>
      </c>
      <c r="M175" s="665">
        <v>294.62</v>
      </c>
    </row>
    <row r="176" spans="1:13" ht="14.4" customHeight="1" x14ac:dyDescent="0.3">
      <c r="A176" s="660" t="s">
        <v>1793</v>
      </c>
      <c r="B176" s="661" t="s">
        <v>1703</v>
      </c>
      <c r="C176" s="661" t="s">
        <v>2238</v>
      </c>
      <c r="D176" s="661" t="s">
        <v>1707</v>
      </c>
      <c r="E176" s="661" t="s">
        <v>2239</v>
      </c>
      <c r="F176" s="664">
        <v>1</v>
      </c>
      <c r="G176" s="664">
        <v>79.31</v>
      </c>
      <c r="H176" s="677">
        <v>1</v>
      </c>
      <c r="I176" s="664"/>
      <c r="J176" s="664"/>
      <c r="K176" s="677">
        <v>0</v>
      </c>
      <c r="L176" s="664">
        <v>1</v>
      </c>
      <c r="M176" s="665">
        <v>79.31</v>
      </c>
    </row>
    <row r="177" spans="1:13" ht="14.4" customHeight="1" x14ac:dyDescent="0.3">
      <c r="A177" s="660" t="s">
        <v>1793</v>
      </c>
      <c r="B177" s="661" t="s">
        <v>1714</v>
      </c>
      <c r="C177" s="661" t="s">
        <v>2226</v>
      </c>
      <c r="D177" s="661" t="s">
        <v>2138</v>
      </c>
      <c r="E177" s="661" t="s">
        <v>2227</v>
      </c>
      <c r="F177" s="664">
        <v>1</v>
      </c>
      <c r="G177" s="664">
        <v>334.1</v>
      </c>
      <c r="H177" s="677">
        <v>1</v>
      </c>
      <c r="I177" s="664"/>
      <c r="J177" s="664"/>
      <c r="K177" s="677">
        <v>0</v>
      </c>
      <c r="L177" s="664">
        <v>1</v>
      </c>
      <c r="M177" s="665">
        <v>334.1</v>
      </c>
    </row>
    <row r="178" spans="1:13" ht="14.4" customHeight="1" x14ac:dyDescent="0.3">
      <c r="A178" s="660" t="s">
        <v>1793</v>
      </c>
      <c r="B178" s="661" t="s">
        <v>1725</v>
      </c>
      <c r="C178" s="661" t="s">
        <v>2231</v>
      </c>
      <c r="D178" s="661" t="s">
        <v>2232</v>
      </c>
      <c r="E178" s="661" t="s">
        <v>2233</v>
      </c>
      <c r="F178" s="664"/>
      <c r="G178" s="664"/>
      <c r="H178" s="677">
        <v>0</v>
      </c>
      <c r="I178" s="664">
        <v>1</v>
      </c>
      <c r="J178" s="664">
        <v>519.42999999999995</v>
      </c>
      <c r="K178" s="677">
        <v>1</v>
      </c>
      <c r="L178" s="664">
        <v>1</v>
      </c>
      <c r="M178" s="665">
        <v>519.42999999999995</v>
      </c>
    </row>
    <row r="179" spans="1:13" ht="14.4" customHeight="1" x14ac:dyDescent="0.3">
      <c r="A179" s="660" t="s">
        <v>1793</v>
      </c>
      <c r="B179" s="661" t="s">
        <v>1725</v>
      </c>
      <c r="C179" s="661" t="s">
        <v>1838</v>
      </c>
      <c r="D179" s="661" t="s">
        <v>1443</v>
      </c>
      <c r="E179" s="661" t="s">
        <v>1839</v>
      </c>
      <c r="F179" s="664"/>
      <c r="G179" s="664"/>
      <c r="H179" s="677">
        <v>0</v>
      </c>
      <c r="I179" s="664">
        <v>2</v>
      </c>
      <c r="J179" s="664">
        <v>1496.42</v>
      </c>
      <c r="K179" s="677">
        <v>1</v>
      </c>
      <c r="L179" s="664">
        <v>2</v>
      </c>
      <c r="M179" s="665">
        <v>1496.42</v>
      </c>
    </row>
    <row r="180" spans="1:13" ht="14.4" customHeight="1" x14ac:dyDescent="0.3">
      <c r="A180" s="660" t="s">
        <v>1793</v>
      </c>
      <c r="B180" s="661" t="s">
        <v>1728</v>
      </c>
      <c r="C180" s="661" t="s">
        <v>1133</v>
      </c>
      <c r="D180" s="661" t="s">
        <v>1044</v>
      </c>
      <c r="E180" s="661" t="s">
        <v>1729</v>
      </c>
      <c r="F180" s="664"/>
      <c r="G180" s="664"/>
      <c r="H180" s="677">
        <v>0</v>
      </c>
      <c r="I180" s="664">
        <v>8</v>
      </c>
      <c r="J180" s="664">
        <v>387.36000000000007</v>
      </c>
      <c r="K180" s="677">
        <v>1</v>
      </c>
      <c r="L180" s="664">
        <v>8</v>
      </c>
      <c r="M180" s="665">
        <v>387.36000000000007</v>
      </c>
    </row>
    <row r="181" spans="1:13" ht="14.4" customHeight="1" x14ac:dyDescent="0.3">
      <c r="A181" s="660" t="s">
        <v>1793</v>
      </c>
      <c r="B181" s="661" t="s">
        <v>1732</v>
      </c>
      <c r="C181" s="661" t="s">
        <v>1257</v>
      </c>
      <c r="D181" s="661" t="s">
        <v>1258</v>
      </c>
      <c r="E181" s="661" t="s">
        <v>1259</v>
      </c>
      <c r="F181" s="664"/>
      <c r="G181" s="664"/>
      <c r="H181" s="677">
        <v>0</v>
      </c>
      <c r="I181" s="664">
        <v>2</v>
      </c>
      <c r="J181" s="664">
        <v>956.14</v>
      </c>
      <c r="K181" s="677">
        <v>1</v>
      </c>
      <c r="L181" s="664">
        <v>2</v>
      </c>
      <c r="M181" s="665">
        <v>956.14</v>
      </c>
    </row>
    <row r="182" spans="1:13" ht="14.4" customHeight="1" x14ac:dyDescent="0.3">
      <c r="A182" s="660" t="s">
        <v>1793</v>
      </c>
      <c r="B182" s="661" t="s">
        <v>1737</v>
      </c>
      <c r="C182" s="661" t="s">
        <v>2215</v>
      </c>
      <c r="D182" s="661" t="s">
        <v>2216</v>
      </c>
      <c r="E182" s="661" t="s">
        <v>2217</v>
      </c>
      <c r="F182" s="664">
        <v>1</v>
      </c>
      <c r="G182" s="664">
        <v>9.4</v>
      </c>
      <c r="H182" s="677">
        <v>1</v>
      </c>
      <c r="I182" s="664"/>
      <c r="J182" s="664"/>
      <c r="K182" s="677">
        <v>0</v>
      </c>
      <c r="L182" s="664">
        <v>1</v>
      </c>
      <c r="M182" s="665">
        <v>9.4</v>
      </c>
    </row>
    <row r="183" spans="1:13" ht="14.4" customHeight="1" x14ac:dyDescent="0.3">
      <c r="A183" s="660" t="s">
        <v>1793</v>
      </c>
      <c r="B183" s="661" t="s">
        <v>1737</v>
      </c>
      <c r="C183" s="661" t="s">
        <v>2218</v>
      </c>
      <c r="D183" s="661" t="s">
        <v>2219</v>
      </c>
      <c r="E183" s="661" t="s">
        <v>1739</v>
      </c>
      <c r="F183" s="664">
        <v>1</v>
      </c>
      <c r="G183" s="664">
        <v>5.14</v>
      </c>
      <c r="H183" s="677">
        <v>1</v>
      </c>
      <c r="I183" s="664"/>
      <c r="J183" s="664"/>
      <c r="K183" s="677">
        <v>0</v>
      </c>
      <c r="L183" s="664">
        <v>1</v>
      </c>
      <c r="M183" s="665">
        <v>5.14</v>
      </c>
    </row>
    <row r="184" spans="1:13" ht="14.4" customHeight="1" x14ac:dyDescent="0.3">
      <c r="A184" s="660" t="s">
        <v>1794</v>
      </c>
      <c r="B184" s="661" t="s">
        <v>1670</v>
      </c>
      <c r="C184" s="661" t="s">
        <v>1201</v>
      </c>
      <c r="D184" s="661" t="s">
        <v>1671</v>
      </c>
      <c r="E184" s="661" t="s">
        <v>876</v>
      </c>
      <c r="F184" s="664"/>
      <c r="G184" s="664"/>
      <c r="H184" s="677">
        <v>0</v>
      </c>
      <c r="I184" s="664">
        <v>1</v>
      </c>
      <c r="J184" s="664">
        <v>97.26</v>
      </c>
      <c r="K184" s="677">
        <v>1</v>
      </c>
      <c r="L184" s="664">
        <v>1</v>
      </c>
      <c r="M184" s="665">
        <v>97.26</v>
      </c>
    </row>
    <row r="185" spans="1:13" ht="14.4" customHeight="1" x14ac:dyDescent="0.3">
      <c r="A185" s="660" t="s">
        <v>1794</v>
      </c>
      <c r="B185" s="661" t="s">
        <v>1689</v>
      </c>
      <c r="C185" s="661" t="s">
        <v>1849</v>
      </c>
      <c r="D185" s="661" t="s">
        <v>1284</v>
      </c>
      <c r="E185" s="661" t="s">
        <v>845</v>
      </c>
      <c r="F185" s="664">
        <v>2</v>
      </c>
      <c r="G185" s="664">
        <v>0</v>
      </c>
      <c r="H185" s="677"/>
      <c r="I185" s="664"/>
      <c r="J185" s="664"/>
      <c r="K185" s="677"/>
      <c r="L185" s="664">
        <v>2</v>
      </c>
      <c r="M185" s="665">
        <v>0</v>
      </c>
    </row>
    <row r="186" spans="1:13" ht="14.4" customHeight="1" x14ac:dyDescent="0.3">
      <c r="A186" s="660" t="s">
        <v>1794</v>
      </c>
      <c r="B186" s="661" t="s">
        <v>1689</v>
      </c>
      <c r="C186" s="661" t="s">
        <v>1389</v>
      </c>
      <c r="D186" s="661" t="s">
        <v>1284</v>
      </c>
      <c r="E186" s="661" t="s">
        <v>1691</v>
      </c>
      <c r="F186" s="664"/>
      <c r="G186" s="664"/>
      <c r="H186" s="677">
        <v>0</v>
      </c>
      <c r="I186" s="664">
        <v>5</v>
      </c>
      <c r="J186" s="664">
        <v>771.80000000000007</v>
      </c>
      <c r="K186" s="677">
        <v>1</v>
      </c>
      <c r="L186" s="664">
        <v>5</v>
      </c>
      <c r="M186" s="665">
        <v>771.80000000000007</v>
      </c>
    </row>
    <row r="187" spans="1:13" ht="14.4" customHeight="1" x14ac:dyDescent="0.3">
      <c r="A187" s="660" t="s">
        <v>1794</v>
      </c>
      <c r="B187" s="661" t="s">
        <v>1728</v>
      </c>
      <c r="C187" s="661" t="s">
        <v>1845</v>
      </c>
      <c r="D187" s="661" t="s">
        <v>1044</v>
      </c>
      <c r="E187" s="661" t="s">
        <v>1846</v>
      </c>
      <c r="F187" s="664"/>
      <c r="G187" s="664"/>
      <c r="H187" s="677">
        <v>0</v>
      </c>
      <c r="I187" s="664">
        <v>2</v>
      </c>
      <c r="J187" s="664">
        <v>48.44</v>
      </c>
      <c r="K187" s="677">
        <v>1</v>
      </c>
      <c r="L187" s="664">
        <v>2</v>
      </c>
      <c r="M187" s="665">
        <v>48.44</v>
      </c>
    </row>
    <row r="188" spans="1:13" ht="14.4" customHeight="1" x14ac:dyDescent="0.3">
      <c r="A188" s="660" t="s">
        <v>1794</v>
      </c>
      <c r="B188" s="661" t="s">
        <v>1728</v>
      </c>
      <c r="C188" s="661" t="s">
        <v>2267</v>
      </c>
      <c r="D188" s="661" t="s">
        <v>1044</v>
      </c>
      <c r="E188" s="661" t="s">
        <v>1729</v>
      </c>
      <c r="F188" s="664">
        <v>1</v>
      </c>
      <c r="G188" s="664">
        <v>48.42</v>
      </c>
      <c r="H188" s="677">
        <v>1</v>
      </c>
      <c r="I188" s="664"/>
      <c r="J188" s="664"/>
      <c r="K188" s="677">
        <v>0</v>
      </c>
      <c r="L188" s="664">
        <v>1</v>
      </c>
      <c r="M188" s="665">
        <v>48.42</v>
      </c>
    </row>
    <row r="189" spans="1:13" ht="14.4" customHeight="1" x14ac:dyDescent="0.3">
      <c r="A189" s="660" t="s">
        <v>1794</v>
      </c>
      <c r="B189" s="661" t="s">
        <v>1737</v>
      </c>
      <c r="C189" s="661" t="s">
        <v>2250</v>
      </c>
      <c r="D189" s="661" t="s">
        <v>2251</v>
      </c>
      <c r="E189" s="661" t="s">
        <v>2217</v>
      </c>
      <c r="F189" s="664"/>
      <c r="G189" s="664"/>
      <c r="H189" s="677">
        <v>0</v>
      </c>
      <c r="I189" s="664">
        <v>2</v>
      </c>
      <c r="J189" s="664">
        <v>18.8</v>
      </c>
      <c r="K189" s="677">
        <v>1</v>
      </c>
      <c r="L189" s="664">
        <v>2</v>
      </c>
      <c r="M189" s="665">
        <v>18.8</v>
      </c>
    </row>
    <row r="190" spans="1:13" ht="14.4" customHeight="1" x14ac:dyDescent="0.3">
      <c r="A190" s="660" t="s">
        <v>1795</v>
      </c>
      <c r="B190" s="661" t="s">
        <v>1689</v>
      </c>
      <c r="C190" s="661" t="s">
        <v>1389</v>
      </c>
      <c r="D190" s="661" t="s">
        <v>1284</v>
      </c>
      <c r="E190" s="661" t="s">
        <v>1691</v>
      </c>
      <c r="F190" s="664"/>
      <c r="G190" s="664"/>
      <c r="H190" s="677">
        <v>0</v>
      </c>
      <c r="I190" s="664">
        <v>4</v>
      </c>
      <c r="J190" s="664">
        <v>617.44000000000005</v>
      </c>
      <c r="K190" s="677">
        <v>1</v>
      </c>
      <c r="L190" s="664">
        <v>4</v>
      </c>
      <c r="M190" s="665">
        <v>617.44000000000005</v>
      </c>
    </row>
    <row r="191" spans="1:13" ht="14.4" customHeight="1" x14ac:dyDescent="0.3">
      <c r="A191" s="660" t="s">
        <v>1795</v>
      </c>
      <c r="B191" s="661" t="s">
        <v>1703</v>
      </c>
      <c r="C191" s="661" t="s">
        <v>1354</v>
      </c>
      <c r="D191" s="661" t="s">
        <v>1355</v>
      </c>
      <c r="E191" s="661" t="s">
        <v>1356</v>
      </c>
      <c r="F191" s="664"/>
      <c r="G191" s="664"/>
      <c r="H191" s="677">
        <v>0</v>
      </c>
      <c r="I191" s="664">
        <v>1</v>
      </c>
      <c r="J191" s="664">
        <v>147.31</v>
      </c>
      <c r="K191" s="677">
        <v>1</v>
      </c>
      <c r="L191" s="664">
        <v>1</v>
      </c>
      <c r="M191" s="665">
        <v>147.31</v>
      </c>
    </row>
    <row r="192" spans="1:13" ht="14.4" customHeight="1" x14ac:dyDescent="0.3">
      <c r="A192" s="660" t="s">
        <v>1796</v>
      </c>
      <c r="B192" s="661" t="s">
        <v>1689</v>
      </c>
      <c r="C192" s="661" t="s">
        <v>1389</v>
      </c>
      <c r="D192" s="661" t="s">
        <v>1284</v>
      </c>
      <c r="E192" s="661" t="s">
        <v>1691</v>
      </c>
      <c r="F192" s="664"/>
      <c r="G192" s="664"/>
      <c r="H192" s="677">
        <v>0</v>
      </c>
      <c r="I192" s="664">
        <v>9</v>
      </c>
      <c r="J192" s="664">
        <v>1389.24</v>
      </c>
      <c r="K192" s="677">
        <v>1</v>
      </c>
      <c r="L192" s="664">
        <v>9</v>
      </c>
      <c r="M192" s="665">
        <v>1389.24</v>
      </c>
    </row>
    <row r="193" spans="1:13" ht="14.4" customHeight="1" x14ac:dyDescent="0.3">
      <c r="A193" s="660" t="s">
        <v>1797</v>
      </c>
      <c r="B193" s="661" t="s">
        <v>1643</v>
      </c>
      <c r="C193" s="661" t="s">
        <v>2324</v>
      </c>
      <c r="D193" s="661" t="s">
        <v>2325</v>
      </c>
      <c r="E193" s="661" t="s">
        <v>2326</v>
      </c>
      <c r="F193" s="664"/>
      <c r="G193" s="664"/>
      <c r="H193" s="677">
        <v>0</v>
      </c>
      <c r="I193" s="664">
        <v>2</v>
      </c>
      <c r="J193" s="664">
        <v>411.68</v>
      </c>
      <c r="K193" s="677">
        <v>1</v>
      </c>
      <c r="L193" s="664">
        <v>2</v>
      </c>
      <c r="M193" s="665">
        <v>411.68</v>
      </c>
    </row>
    <row r="194" spans="1:13" ht="14.4" customHeight="1" x14ac:dyDescent="0.3">
      <c r="A194" s="660" t="s">
        <v>1797</v>
      </c>
      <c r="B194" s="661" t="s">
        <v>1643</v>
      </c>
      <c r="C194" s="661" t="s">
        <v>2327</v>
      </c>
      <c r="D194" s="661" t="s">
        <v>574</v>
      </c>
      <c r="E194" s="661" t="s">
        <v>2328</v>
      </c>
      <c r="F194" s="664"/>
      <c r="G194" s="664"/>
      <c r="H194" s="677"/>
      <c r="I194" s="664">
        <v>1</v>
      </c>
      <c r="J194" s="664">
        <v>0</v>
      </c>
      <c r="K194" s="677"/>
      <c r="L194" s="664">
        <v>1</v>
      </c>
      <c r="M194" s="665">
        <v>0</v>
      </c>
    </row>
    <row r="195" spans="1:13" ht="14.4" customHeight="1" x14ac:dyDescent="0.3">
      <c r="A195" s="660" t="s">
        <v>1797</v>
      </c>
      <c r="B195" s="661" t="s">
        <v>1661</v>
      </c>
      <c r="C195" s="661" t="s">
        <v>1292</v>
      </c>
      <c r="D195" s="661" t="s">
        <v>1141</v>
      </c>
      <c r="E195" s="661" t="s">
        <v>1252</v>
      </c>
      <c r="F195" s="664"/>
      <c r="G195" s="664"/>
      <c r="H195" s="677">
        <v>0</v>
      </c>
      <c r="I195" s="664">
        <v>1</v>
      </c>
      <c r="J195" s="664">
        <v>543.39</v>
      </c>
      <c r="K195" s="677">
        <v>1</v>
      </c>
      <c r="L195" s="664">
        <v>1</v>
      </c>
      <c r="M195" s="665">
        <v>543.39</v>
      </c>
    </row>
    <row r="196" spans="1:13" ht="14.4" customHeight="1" x14ac:dyDescent="0.3">
      <c r="A196" s="660" t="s">
        <v>1797</v>
      </c>
      <c r="B196" s="661" t="s">
        <v>1689</v>
      </c>
      <c r="C196" s="661" t="s">
        <v>1389</v>
      </c>
      <c r="D196" s="661" t="s">
        <v>1284</v>
      </c>
      <c r="E196" s="661" t="s">
        <v>1691</v>
      </c>
      <c r="F196" s="664"/>
      <c r="G196" s="664"/>
      <c r="H196" s="677">
        <v>0</v>
      </c>
      <c r="I196" s="664">
        <v>15</v>
      </c>
      <c r="J196" s="664">
        <v>2311.08</v>
      </c>
      <c r="K196" s="677">
        <v>1</v>
      </c>
      <c r="L196" s="664">
        <v>15</v>
      </c>
      <c r="M196" s="665">
        <v>2311.08</v>
      </c>
    </row>
    <row r="197" spans="1:13" ht="14.4" customHeight="1" x14ac:dyDescent="0.3">
      <c r="A197" s="660" t="s">
        <v>1797</v>
      </c>
      <c r="B197" s="661" t="s">
        <v>2431</v>
      </c>
      <c r="C197" s="661" t="s">
        <v>2303</v>
      </c>
      <c r="D197" s="661" t="s">
        <v>2180</v>
      </c>
      <c r="E197" s="661" t="s">
        <v>2304</v>
      </c>
      <c r="F197" s="664"/>
      <c r="G197" s="664"/>
      <c r="H197" s="677">
        <v>0</v>
      </c>
      <c r="I197" s="664">
        <v>1</v>
      </c>
      <c r="J197" s="664">
        <v>425.17</v>
      </c>
      <c r="K197" s="677">
        <v>1</v>
      </c>
      <c r="L197" s="664">
        <v>1</v>
      </c>
      <c r="M197" s="665">
        <v>425.17</v>
      </c>
    </row>
    <row r="198" spans="1:13" ht="14.4" customHeight="1" x14ac:dyDescent="0.3">
      <c r="A198" s="660" t="s">
        <v>1798</v>
      </c>
      <c r="B198" s="661" t="s">
        <v>1689</v>
      </c>
      <c r="C198" s="661" t="s">
        <v>1849</v>
      </c>
      <c r="D198" s="661" t="s">
        <v>1284</v>
      </c>
      <c r="E198" s="661" t="s">
        <v>845</v>
      </c>
      <c r="F198" s="664">
        <v>1</v>
      </c>
      <c r="G198" s="664">
        <v>0</v>
      </c>
      <c r="H198" s="677"/>
      <c r="I198" s="664"/>
      <c r="J198" s="664"/>
      <c r="K198" s="677"/>
      <c r="L198" s="664">
        <v>1</v>
      </c>
      <c r="M198" s="665">
        <v>0</v>
      </c>
    </row>
    <row r="199" spans="1:13" ht="14.4" customHeight="1" x14ac:dyDescent="0.3">
      <c r="A199" s="660" t="s">
        <v>1798</v>
      </c>
      <c r="B199" s="661" t="s">
        <v>1689</v>
      </c>
      <c r="C199" s="661" t="s">
        <v>1389</v>
      </c>
      <c r="D199" s="661" t="s">
        <v>1284</v>
      </c>
      <c r="E199" s="661" t="s">
        <v>1691</v>
      </c>
      <c r="F199" s="664"/>
      <c r="G199" s="664"/>
      <c r="H199" s="677">
        <v>0</v>
      </c>
      <c r="I199" s="664">
        <v>21</v>
      </c>
      <c r="J199" s="664">
        <v>3215.64</v>
      </c>
      <c r="K199" s="677">
        <v>1</v>
      </c>
      <c r="L199" s="664">
        <v>21</v>
      </c>
      <c r="M199" s="665">
        <v>3215.64</v>
      </c>
    </row>
    <row r="200" spans="1:13" ht="14.4" customHeight="1" thickBot="1" x14ac:dyDescent="0.35">
      <c r="A200" s="666" t="s">
        <v>1798</v>
      </c>
      <c r="B200" s="667" t="s">
        <v>1703</v>
      </c>
      <c r="C200" s="667" t="s">
        <v>1354</v>
      </c>
      <c r="D200" s="667" t="s">
        <v>1355</v>
      </c>
      <c r="E200" s="667" t="s">
        <v>1356</v>
      </c>
      <c r="F200" s="670"/>
      <c r="G200" s="670"/>
      <c r="H200" s="678">
        <v>0</v>
      </c>
      <c r="I200" s="670">
        <v>1</v>
      </c>
      <c r="J200" s="670">
        <v>147.31</v>
      </c>
      <c r="K200" s="678">
        <v>1</v>
      </c>
      <c r="L200" s="670">
        <v>1</v>
      </c>
      <c r="M200" s="671">
        <v>147.31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335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2013</v>
      </c>
      <c r="D3" s="441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290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4" t="s">
        <v>546</v>
      </c>
      <c r="B5" s="645" t="s">
        <v>547</v>
      </c>
      <c r="C5" s="646" t="s">
        <v>548</v>
      </c>
      <c r="D5" s="646" t="s">
        <v>548</v>
      </c>
      <c r="E5" s="646"/>
      <c r="F5" s="646" t="s">
        <v>548</v>
      </c>
      <c r="G5" s="646" t="s">
        <v>548</v>
      </c>
      <c r="H5" s="646" t="s">
        <v>548</v>
      </c>
      <c r="I5" s="647" t="s">
        <v>548</v>
      </c>
      <c r="J5" s="648" t="s">
        <v>74</v>
      </c>
    </row>
    <row r="6" spans="1:10" ht="14.4" customHeight="1" x14ac:dyDescent="0.3">
      <c r="A6" s="644" t="s">
        <v>546</v>
      </c>
      <c r="B6" s="645" t="s">
        <v>356</v>
      </c>
      <c r="C6" s="646">
        <v>8.6385799999999993</v>
      </c>
      <c r="D6" s="646">
        <v>5.7949200000000012</v>
      </c>
      <c r="E6" s="646"/>
      <c r="F6" s="646">
        <v>2.71123</v>
      </c>
      <c r="G6" s="646">
        <v>5.2499998346370003</v>
      </c>
      <c r="H6" s="646">
        <v>-2.5387698346370002</v>
      </c>
      <c r="I6" s="647">
        <v>0.516424778170962</v>
      </c>
      <c r="J6" s="648" t="s">
        <v>1</v>
      </c>
    </row>
    <row r="7" spans="1:10" ht="14.4" customHeight="1" x14ac:dyDescent="0.3">
      <c r="A7" s="644" t="s">
        <v>546</v>
      </c>
      <c r="B7" s="645" t="s">
        <v>357</v>
      </c>
      <c r="C7" s="646">
        <v>0</v>
      </c>
      <c r="D7" s="646">
        <v>119.49550000000001</v>
      </c>
      <c r="E7" s="646"/>
      <c r="F7" s="646">
        <v>121.90891999999999</v>
      </c>
      <c r="G7" s="646">
        <v>226.49999286579902</v>
      </c>
      <c r="H7" s="646">
        <v>-104.59107286579902</v>
      </c>
      <c r="I7" s="647">
        <v>0.53822924432598496</v>
      </c>
      <c r="J7" s="648" t="s">
        <v>1</v>
      </c>
    </row>
    <row r="8" spans="1:10" ht="14.4" customHeight="1" x14ac:dyDescent="0.3">
      <c r="A8" s="644" t="s">
        <v>546</v>
      </c>
      <c r="B8" s="645" t="s">
        <v>359</v>
      </c>
      <c r="C8" s="646">
        <v>21.466249999999</v>
      </c>
      <c r="D8" s="646">
        <v>7.9060400000000008</v>
      </c>
      <c r="E8" s="646"/>
      <c r="F8" s="646">
        <v>0.94899999999999995</v>
      </c>
      <c r="G8" s="646">
        <v>8.2499997401445011</v>
      </c>
      <c r="H8" s="646">
        <v>-7.3009997401445013</v>
      </c>
      <c r="I8" s="647">
        <v>0.11503030665348578</v>
      </c>
      <c r="J8" s="648" t="s">
        <v>1</v>
      </c>
    </row>
    <row r="9" spans="1:10" ht="14.4" customHeight="1" x14ac:dyDescent="0.3">
      <c r="A9" s="644" t="s">
        <v>546</v>
      </c>
      <c r="B9" s="645" t="s">
        <v>360</v>
      </c>
      <c r="C9" s="646" t="s">
        <v>548</v>
      </c>
      <c r="D9" s="646">
        <v>0</v>
      </c>
      <c r="E9" s="646"/>
      <c r="F9" s="646">
        <v>0</v>
      </c>
      <c r="G9" s="646">
        <v>1.4999999527530001</v>
      </c>
      <c r="H9" s="646">
        <v>-1.4999999527530001</v>
      </c>
      <c r="I9" s="647">
        <v>0</v>
      </c>
      <c r="J9" s="648" t="s">
        <v>1</v>
      </c>
    </row>
    <row r="10" spans="1:10" ht="14.4" customHeight="1" x14ac:dyDescent="0.3">
      <c r="A10" s="644" t="s">
        <v>546</v>
      </c>
      <c r="B10" s="645" t="s">
        <v>361</v>
      </c>
      <c r="C10" s="646">
        <v>0.46633000000000002</v>
      </c>
      <c r="D10" s="646">
        <v>0.44538000000000005</v>
      </c>
      <c r="E10" s="646"/>
      <c r="F10" s="646">
        <v>0.27888000000000002</v>
      </c>
      <c r="G10" s="646">
        <v>0.96146996971500009</v>
      </c>
      <c r="H10" s="646">
        <v>-0.68258996971500008</v>
      </c>
      <c r="I10" s="647">
        <v>0.29005586111302667</v>
      </c>
      <c r="J10" s="648" t="s">
        <v>1</v>
      </c>
    </row>
    <row r="11" spans="1:10" ht="14.4" customHeight="1" x14ac:dyDescent="0.3">
      <c r="A11" s="644" t="s">
        <v>546</v>
      </c>
      <c r="B11" s="645" t="s">
        <v>362</v>
      </c>
      <c r="C11" s="646">
        <v>167.22453999999897</v>
      </c>
      <c r="D11" s="646">
        <v>181.13412000000002</v>
      </c>
      <c r="E11" s="646"/>
      <c r="F11" s="646">
        <v>184.08339999999998</v>
      </c>
      <c r="G11" s="646">
        <v>196.27342875935773</v>
      </c>
      <c r="H11" s="646">
        <v>-12.190028759357745</v>
      </c>
      <c r="I11" s="647">
        <v>0.93789261829066328</v>
      </c>
      <c r="J11" s="648" t="s">
        <v>1</v>
      </c>
    </row>
    <row r="12" spans="1:10" ht="14.4" customHeight="1" x14ac:dyDescent="0.3">
      <c r="A12" s="644" t="s">
        <v>546</v>
      </c>
      <c r="B12" s="645" t="s">
        <v>363</v>
      </c>
      <c r="C12" s="646">
        <v>179.99120999999701</v>
      </c>
      <c r="D12" s="646">
        <v>211.80485000000002</v>
      </c>
      <c r="E12" s="646"/>
      <c r="F12" s="646">
        <v>202.80772999999999</v>
      </c>
      <c r="G12" s="646">
        <v>283.89862648138796</v>
      </c>
      <c r="H12" s="646">
        <v>-81.090896481387972</v>
      </c>
      <c r="I12" s="647">
        <v>0.71436671784425065</v>
      </c>
      <c r="J12" s="648" t="s">
        <v>1</v>
      </c>
    </row>
    <row r="13" spans="1:10" ht="14.4" customHeight="1" x14ac:dyDescent="0.3">
      <c r="A13" s="644" t="s">
        <v>546</v>
      </c>
      <c r="B13" s="645" t="s">
        <v>364</v>
      </c>
      <c r="C13" s="646">
        <v>13.832000000000001</v>
      </c>
      <c r="D13" s="646">
        <v>30.036999999999999</v>
      </c>
      <c r="E13" s="646"/>
      <c r="F13" s="646">
        <v>27.842500000000001</v>
      </c>
      <c r="G13" s="646">
        <v>17.999999433043499</v>
      </c>
      <c r="H13" s="646">
        <v>9.8425005669565024</v>
      </c>
      <c r="I13" s="647">
        <v>1.5468056042761942</v>
      </c>
      <c r="J13" s="648" t="s">
        <v>1</v>
      </c>
    </row>
    <row r="14" spans="1:10" ht="14.4" customHeight="1" x14ac:dyDescent="0.3">
      <c r="A14" s="644" t="s">
        <v>546</v>
      </c>
      <c r="B14" s="645" t="s">
        <v>365</v>
      </c>
      <c r="C14" s="646">
        <v>232.55820999999901</v>
      </c>
      <c r="D14" s="646">
        <v>272.02958999999998</v>
      </c>
      <c r="E14" s="646"/>
      <c r="F14" s="646">
        <v>217.15315000000004</v>
      </c>
      <c r="G14" s="646">
        <v>283.11579092622003</v>
      </c>
      <c r="H14" s="646">
        <v>-65.96264092621999</v>
      </c>
      <c r="I14" s="647">
        <v>0.76701179149908372</v>
      </c>
      <c r="J14" s="648" t="s">
        <v>1</v>
      </c>
    </row>
    <row r="15" spans="1:10" ht="14.4" customHeight="1" x14ac:dyDescent="0.3">
      <c r="A15" s="644" t="s">
        <v>546</v>
      </c>
      <c r="B15" s="645" t="s">
        <v>366</v>
      </c>
      <c r="C15" s="646">
        <v>5.302999999998999</v>
      </c>
      <c r="D15" s="646">
        <v>7.6530299999999993</v>
      </c>
      <c r="E15" s="646"/>
      <c r="F15" s="646">
        <v>9.1879999999999988</v>
      </c>
      <c r="G15" s="646">
        <v>5.2499998346362506</v>
      </c>
      <c r="H15" s="646">
        <v>3.9380001653637482</v>
      </c>
      <c r="I15" s="647">
        <v>1.7500952932194891</v>
      </c>
      <c r="J15" s="648" t="s">
        <v>1</v>
      </c>
    </row>
    <row r="16" spans="1:10" ht="14.4" customHeight="1" x14ac:dyDescent="0.3">
      <c r="A16" s="644" t="s">
        <v>546</v>
      </c>
      <c r="B16" s="645" t="s">
        <v>367</v>
      </c>
      <c r="C16" s="646">
        <v>85.811089999999012</v>
      </c>
      <c r="D16" s="646">
        <v>102.86668999999999</v>
      </c>
      <c r="E16" s="646"/>
      <c r="F16" s="646">
        <v>110.01665999999999</v>
      </c>
      <c r="G16" s="646">
        <v>116.70043230525525</v>
      </c>
      <c r="H16" s="646">
        <v>-6.6837723052552604</v>
      </c>
      <c r="I16" s="647">
        <v>0.94272709900703355</v>
      </c>
      <c r="J16" s="648" t="s">
        <v>1</v>
      </c>
    </row>
    <row r="17" spans="1:10" ht="14.4" customHeight="1" x14ac:dyDescent="0.3">
      <c r="A17" s="644" t="s">
        <v>546</v>
      </c>
      <c r="B17" s="645" t="s">
        <v>368</v>
      </c>
      <c r="C17" s="646">
        <v>0</v>
      </c>
      <c r="D17" s="646">
        <v>0.26778000000000002</v>
      </c>
      <c r="E17" s="646"/>
      <c r="F17" s="646">
        <v>1.0711499999999998</v>
      </c>
      <c r="G17" s="646">
        <v>0.52101222187274998</v>
      </c>
      <c r="H17" s="646">
        <v>0.55013777812724984</v>
      </c>
      <c r="I17" s="647">
        <v>2.0559018676180179</v>
      </c>
      <c r="J17" s="648" t="s">
        <v>1</v>
      </c>
    </row>
    <row r="18" spans="1:10" ht="14.4" customHeight="1" x14ac:dyDescent="0.3">
      <c r="A18" s="644" t="s">
        <v>546</v>
      </c>
      <c r="B18" s="645" t="s">
        <v>369</v>
      </c>
      <c r="C18" s="646" t="s">
        <v>548</v>
      </c>
      <c r="D18" s="646" t="s">
        <v>548</v>
      </c>
      <c r="E18" s="646"/>
      <c r="F18" s="646">
        <v>0.2782</v>
      </c>
      <c r="G18" s="646">
        <v>0</v>
      </c>
      <c r="H18" s="646">
        <v>0.2782</v>
      </c>
      <c r="I18" s="647" t="s">
        <v>548</v>
      </c>
      <c r="J18" s="648" t="s">
        <v>1</v>
      </c>
    </row>
    <row r="19" spans="1:10" ht="14.4" customHeight="1" x14ac:dyDescent="0.3">
      <c r="A19" s="644" t="s">
        <v>546</v>
      </c>
      <c r="B19" s="645" t="s">
        <v>370</v>
      </c>
      <c r="C19" s="646">
        <v>595.68820999999798</v>
      </c>
      <c r="D19" s="646">
        <v>643.24518999999998</v>
      </c>
      <c r="E19" s="646"/>
      <c r="F19" s="646">
        <v>435.33032000000003</v>
      </c>
      <c r="G19" s="646">
        <v>685.77856852398895</v>
      </c>
      <c r="H19" s="646">
        <v>-250.44824852398892</v>
      </c>
      <c r="I19" s="647">
        <v>0.63479720711740484</v>
      </c>
      <c r="J19" s="648" t="s">
        <v>1</v>
      </c>
    </row>
    <row r="20" spans="1:10" ht="14.4" customHeight="1" x14ac:dyDescent="0.3">
      <c r="A20" s="644" t="s">
        <v>546</v>
      </c>
      <c r="B20" s="645" t="s">
        <v>549</v>
      </c>
      <c r="C20" s="646">
        <v>1310.9794199999899</v>
      </c>
      <c r="D20" s="646">
        <v>1582.6800899999998</v>
      </c>
      <c r="E20" s="646"/>
      <c r="F20" s="646">
        <v>1313.6191399999998</v>
      </c>
      <c r="G20" s="646">
        <v>1831.9993208488108</v>
      </c>
      <c r="H20" s="646">
        <v>-518.38018084881105</v>
      </c>
      <c r="I20" s="647">
        <v>0.71704128110231358</v>
      </c>
      <c r="J20" s="648" t="s">
        <v>550</v>
      </c>
    </row>
    <row r="22" spans="1:10" ht="14.4" customHeight="1" x14ac:dyDescent="0.3">
      <c r="A22" s="644" t="s">
        <v>546</v>
      </c>
      <c r="B22" s="645" t="s">
        <v>547</v>
      </c>
      <c r="C22" s="646" t="s">
        <v>548</v>
      </c>
      <c r="D22" s="646" t="s">
        <v>548</v>
      </c>
      <c r="E22" s="646"/>
      <c r="F22" s="646" t="s">
        <v>548</v>
      </c>
      <c r="G22" s="646" t="s">
        <v>548</v>
      </c>
      <c r="H22" s="646" t="s">
        <v>548</v>
      </c>
      <c r="I22" s="647" t="s">
        <v>548</v>
      </c>
      <c r="J22" s="648" t="s">
        <v>74</v>
      </c>
    </row>
    <row r="23" spans="1:10" ht="14.4" customHeight="1" x14ac:dyDescent="0.3">
      <c r="A23" s="644" t="s">
        <v>556</v>
      </c>
      <c r="B23" s="645" t="s">
        <v>557</v>
      </c>
      <c r="C23" s="646" t="s">
        <v>548</v>
      </c>
      <c r="D23" s="646" t="s">
        <v>548</v>
      </c>
      <c r="E23" s="646"/>
      <c r="F23" s="646" t="s">
        <v>548</v>
      </c>
      <c r="G23" s="646" t="s">
        <v>548</v>
      </c>
      <c r="H23" s="646" t="s">
        <v>548</v>
      </c>
      <c r="I23" s="647" t="s">
        <v>548</v>
      </c>
      <c r="J23" s="648" t="s">
        <v>0</v>
      </c>
    </row>
    <row r="24" spans="1:10" ht="14.4" customHeight="1" x14ac:dyDescent="0.3">
      <c r="A24" s="644" t="s">
        <v>556</v>
      </c>
      <c r="B24" s="645" t="s">
        <v>361</v>
      </c>
      <c r="C24" s="646">
        <v>0.43134</v>
      </c>
      <c r="D24" s="646">
        <v>0.43134000000000006</v>
      </c>
      <c r="E24" s="646"/>
      <c r="F24" s="646">
        <v>0.27888000000000002</v>
      </c>
      <c r="G24" s="646">
        <v>0.95093997004725006</v>
      </c>
      <c r="H24" s="646">
        <v>-0.67205997004725004</v>
      </c>
      <c r="I24" s="647">
        <v>0.29326772328871936</v>
      </c>
      <c r="J24" s="648" t="s">
        <v>1</v>
      </c>
    </row>
    <row r="25" spans="1:10" ht="14.4" customHeight="1" x14ac:dyDescent="0.3">
      <c r="A25" s="644" t="s">
        <v>556</v>
      </c>
      <c r="B25" s="645" t="s">
        <v>362</v>
      </c>
      <c r="C25" s="646">
        <v>13.54035</v>
      </c>
      <c r="D25" s="646">
        <v>29.216920000000002</v>
      </c>
      <c r="E25" s="646"/>
      <c r="F25" s="646">
        <v>24.347719999999999</v>
      </c>
      <c r="G25" s="646">
        <v>24.820812193443004</v>
      </c>
      <c r="H25" s="646">
        <v>-0.47309219344300502</v>
      </c>
      <c r="I25" s="647">
        <v>0.98093969730901942</v>
      </c>
      <c r="J25" s="648" t="s">
        <v>1</v>
      </c>
    </row>
    <row r="26" spans="1:10" ht="14.4" customHeight="1" x14ac:dyDescent="0.3">
      <c r="A26" s="644" t="s">
        <v>556</v>
      </c>
      <c r="B26" s="645" t="s">
        <v>363</v>
      </c>
      <c r="C26" s="646">
        <v>35.779759999998994</v>
      </c>
      <c r="D26" s="646">
        <v>56.843679999999999</v>
      </c>
      <c r="E26" s="646"/>
      <c r="F26" s="646">
        <v>47.368650000000002</v>
      </c>
      <c r="G26" s="646">
        <v>73.245956642744986</v>
      </c>
      <c r="H26" s="646">
        <v>-25.877306642744983</v>
      </c>
      <c r="I26" s="647">
        <v>0.6467066875928621</v>
      </c>
      <c r="J26" s="648" t="s">
        <v>1</v>
      </c>
    </row>
    <row r="27" spans="1:10" ht="14.4" customHeight="1" x14ac:dyDescent="0.3">
      <c r="A27" s="644" t="s">
        <v>556</v>
      </c>
      <c r="B27" s="645" t="s">
        <v>364</v>
      </c>
      <c r="C27" s="646">
        <v>13.832000000000001</v>
      </c>
      <c r="D27" s="646">
        <v>30.036999999999999</v>
      </c>
      <c r="E27" s="646"/>
      <c r="F27" s="646">
        <v>27.842500000000001</v>
      </c>
      <c r="G27" s="646">
        <v>17.999999433043499</v>
      </c>
      <c r="H27" s="646">
        <v>9.8425005669565024</v>
      </c>
      <c r="I27" s="647">
        <v>1.5468056042761942</v>
      </c>
      <c r="J27" s="648" t="s">
        <v>1</v>
      </c>
    </row>
    <row r="28" spans="1:10" ht="14.4" customHeight="1" x14ac:dyDescent="0.3">
      <c r="A28" s="644" t="s">
        <v>556</v>
      </c>
      <c r="B28" s="645" t="s">
        <v>365</v>
      </c>
      <c r="C28" s="646">
        <v>20.743130000000001</v>
      </c>
      <c r="D28" s="646">
        <v>26.27318</v>
      </c>
      <c r="E28" s="646"/>
      <c r="F28" s="646">
        <v>27.504069999999999</v>
      </c>
      <c r="G28" s="646">
        <v>29.738483804872502</v>
      </c>
      <c r="H28" s="646">
        <v>-2.2344138048725029</v>
      </c>
      <c r="I28" s="647">
        <v>0.92486456876774581</v>
      </c>
      <c r="J28" s="648" t="s">
        <v>1</v>
      </c>
    </row>
    <row r="29" spans="1:10" ht="14.4" customHeight="1" x14ac:dyDescent="0.3">
      <c r="A29" s="644" t="s">
        <v>556</v>
      </c>
      <c r="B29" s="645" t="s">
        <v>366</v>
      </c>
      <c r="C29" s="646">
        <v>1.167</v>
      </c>
      <c r="D29" s="646">
        <v>2.1072600000000001</v>
      </c>
      <c r="E29" s="646"/>
      <c r="F29" s="646">
        <v>2.9379999999999997</v>
      </c>
      <c r="G29" s="646">
        <v>1.5666433172002501</v>
      </c>
      <c r="H29" s="646">
        <v>1.3713566827997496</v>
      </c>
      <c r="I29" s="647">
        <v>1.8753470989494294</v>
      </c>
      <c r="J29" s="648" t="s">
        <v>1</v>
      </c>
    </row>
    <row r="30" spans="1:10" ht="14.4" customHeight="1" x14ac:dyDescent="0.3">
      <c r="A30" s="644" t="s">
        <v>556</v>
      </c>
      <c r="B30" s="645" t="s">
        <v>367</v>
      </c>
      <c r="C30" s="646">
        <v>9.1964100000000002</v>
      </c>
      <c r="D30" s="646">
        <v>16.480589999999999</v>
      </c>
      <c r="E30" s="646"/>
      <c r="F30" s="646">
        <v>18.619489999999999</v>
      </c>
      <c r="G30" s="646">
        <v>18.076114792597497</v>
      </c>
      <c r="H30" s="646">
        <v>0.54337520740250156</v>
      </c>
      <c r="I30" s="647">
        <v>1.0300603981351693</v>
      </c>
      <c r="J30" s="648" t="s">
        <v>1</v>
      </c>
    </row>
    <row r="31" spans="1:10" ht="14.4" customHeight="1" x14ac:dyDescent="0.3">
      <c r="A31" s="644" t="s">
        <v>556</v>
      </c>
      <c r="B31" s="645" t="s">
        <v>368</v>
      </c>
      <c r="C31" s="646">
        <v>0</v>
      </c>
      <c r="D31" s="646">
        <v>0.26778000000000002</v>
      </c>
      <c r="E31" s="646"/>
      <c r="F31" s="646">
        <v>1.0711499999999998</v>
      </c>
      <c r="G31" s="646">
        <v>0.52101222187274998</v>
      </c>
      <c r="H31" s="646">
        <v>0.55013777812724984</v>
      </c>
      <c r="I31" s="647">
        <v>2.0559018676180179</v>
      </c>
      <c r="J31" s="648" t="s">
        <v>1</v>
      </c>
    </row>
    <row r="32" spans="1:10" ht="14.4" customHeight="1" x14ac:dyDescent="0.3">
      <c r="A32" s="644" t="s">
        <v>556</v>
      </c>
      <c r="B32" s="645" t="s">
        <v>369</v>
      </c>
      <c r="C32" s="646" t="s">
        <v>548</v>
      </c>
      <c r="D32" s="646" t="s">
        <v>548</v>
      </c>
      <c r="E32" s="646"/>
      <c r="F32" s="646">
        <v>0.2782</v>
      </c>
      <c r="G32" s="646">
        <v>0</v>
      </c>
      <c r="H32" s="646">
        <v>0.2782</v>
      </c>
      <c r="I32" s="647" t="s">
        <v>548</v>
      </c>
      <c r="J32" s="648" t="s">
        <v>1</v>
      </c>
    </row>
    <row r="33" spans="1:10" ht="14.4" customHeight="1" x14ac:dyDescent="0.3">
      <c r="A33" s="644" t="s">
        <v>556</v>
      </c>
      <c r="B33" s="645" t="s">
        <v>370</v>
      </c>
      <c r="C33" s="646">
        <v>0</v>
      </c>
      <c r="D33" s="646">
        <v>0.79800000000000004</v>
      </c>
      <c r="E33" s="646"/>
      <c r="F33" s="646">
        <v>0</v>
      </c>
      <c r="G33" s="646">
        <v>0.83064063483450001</v>
      </c>
      <c r="H33" s="646">
        <v>-0.83064063483450001</v>
      </c>
      <c r="I33" s="647">
        <v>0</v>
      </c>
      <c r="J33" s="648" t="s">
        <v>1</v>
      </c>
    </row>
    <row r="34" spans="1:10" ht="14.4" customHeight="1" x14ac:dyDescent="0.3">
      <c r="A34" s="644" t="s">
        <v>556</v>
      </c>
      <c r="B34" s="645" t="s">
        <v>558</v>
      </c>
      <c r="C34" s="646">
        <v>94.689989999999</v>
      </c>
      <c r="D34" s="646">
        <v>162.45574999999999</v>
      </c>
      <c r="E34" s="646"/>
      <c r="F34" s="646">
        <v>150.24866</v>
      </c>
      <c r="G34" s="646">
        <v>167.75060301065628</v>
      </c>
      <c r="H34" s="646">
        <v>-17.501943010656277</v>
      </c>
      <c r="I34" s="647">
        <v>0.8956668846695921</v>
      </c>
      <c r="J34" s="648" t="s">
        <v>554</v>
      </c>
    </row>
    <row r="35" spans="1:10" ht="14.4" customHeight="1" x14ac:dyDescent="0.3">
      <c r="A35" s="644" t="s">
        <v>548</v>
      </c>
      <c r="B35" s="645" t="s">
        <v>548</v>
      </c>
      <c r="C35" s="646" t="s">
        <v>548</v>
      </c>
      <c r="D35" s="646" t="s">
        <v>548</v>
      </c>
      <c r="E35" s="646"/>
      <c r="F35" s="646" t="s">
        <v>548</v>
      </c>
      <c r="G35" s="646" t="s">
        <v>548</v>
      </c>
      <c r="H35" s="646" t="s">
        <v>548</v>
      </c>
      <c r="I35" s="647" t="s">
        <v>548</v>
      </c>
      <c r="J35" s="648" t="s">
        <v>555</v>
      </c>
    </row>
    <row r="36" spans="1:10" ht="14.4" customHeight="1" x14ac:dyDescent="0.3">
      <c r="A36" s="644" t="s">
        <v>559</v>
      </c>
      <c r="B36" s="645" t="s">
        <v>560</v>
      </c>
      <c r="C36" s="646" t="s">
        <v>548</v>
      </c>
      <c r="D36" s="646" t="s">
        <v>548</v>
      </c>
      <c r="E36" s="646"/>
      <c r="F36" s="646" t="s">
        <v>548</v>
      </c>
      <c r="G36" s="646" t="s">
        <v>548</v>
      </c>
      <c r="H36" s="646" t="s">
        <v>548</v>
      </c>
      <c r="I36" s="647" t="s">
        <v>548</v>
      </c>
      <c r="J36" s="648" t="s">
        <v>0</v>
      </c>
    </row>
    <row r="37" spans="1:10" ht="14.4" customHeight="1" x14ac:dyDescent="0.3">
      <c r="A37" s="644" t="s">
        <v>559</v>
      </c>
      <c r="B37" s="645" t="s">
        <v>356</v>
      </c>
      <c r="C37" s="646">
        <v>0</v>
      </c>
      <c r="D37" s="646" t="s">
        <v>548</v>
      </c>
      <c r="E37" s="646"/>
      <c r="F37" s="646" t="s">
        <v>548</v>
      </c>
      <c r="G37" s="646" t="s">
        <v>548</v>
      </c>
      <c r="H37" s="646" t="s">
        <v>548</v>
      </c>
      <c r="I37" s="647" t="s">
        <v>548</v>
      </c>
      <c r="J37" s="648" t="s">
        <v>1</v>
      </c>
    </row>
    <row r="38" spans="1:10" ht="14.4" customHeight="1" x14ac:dyDescent="0.3">
      <c r="A38" s="644" t="s">
        <v>559</v>
      </c>
      <c r="B38" s="645" t="s">
        <v>357</v>
      </c>
      <c r="C38" s="646">
        <v>0</v>
      </c>
      <c r="D38" s="646">
        <v>119.49550000000001</v>
      </c>
      <c r="E38" s="646"/>
      <c r="F38" s="646">
        <v>121.90891999999999</v>
      </c>
      <c r="G38" s="646">
        <v>226.49999286579902</v>
      </c>
      <c r="H38" s="646">
        <v>-104.59107286579902</v>
      </c>
      <c r="I38" s="647">
        <v>0.53822924432598496</v>
      </c>
      <c r="J38" s="648" t="s">
        <v>1</v>
      </c>
    </row>
    <row r="39" spans="1:10" ht="14.4" customHeight="1" x14ac:dyDescent="0.3">
      <c r="A39" s="644" t="s">
        <v>559</v>
      </c>
      <c r="B39" s="645" t="s">
        <v>359</v>
      </c>
      <c r="C39" s="646">
        <v>21.466249999999</v>
      </c>
      <c r="D39" s="646">
        <v>7.9060400000000008</v>
      </c>
      <c r="E39" s="646"/>
      <c r="F39" s="646">
        <v>0.94899999999999995</v>
      </c>
      <c r="G39" s="646">
        <v>8.2499997401445011</v>
      </c>
      <c r="H39" s="646">
        <v>-7.3009997401445013</v>
      </c>
      <c r="I39" s="647">
        <v>0.11503030665348578</v>
      </c>
      <c r="J39" s="648" t="s">
        <v>1</v>
      </c>
    </row>
    <row r="40" spans="1:10" ht="14.4" customHeight="1" x14ac:dyDescent="0.3">
      <c r="A40" s="644" t="s">
        <v>559</v>
      </c>
      <c r="B40" s="645" t="s">
        <v>361</v>
      </c>
      <c r="C40" s="646">
        <v>0</v>
      </c>
      <c r="D40" s="646" t="s">
        <v>548</v>
      </c>
      <c r="E40" s="646"/>
      <c r="F40" s="646" t="s">
        <v>548</v>
      </c>
      <c r="G40" s="646" t="s">
        <v>548</v>
      </c>
      <c r="H40" s="646" t="s">
        <v>548</v>
      </c>
      <c r="I40" s="647" t="s">
        <v>548</v>
      </c>
      <c r="J40" s="648" t="s">
        <v>1</v>
      </c>
    </row>
    <row r="41" spans="1:10" ht="14.4" customHeight="1" x14ac:dyDescent="0.3">
      <c r="A41" s="644" t="s">
        <v>559</v>
      </c>
      <c r="B41" s="645" t="s">
        <v>362</v>
      </c>
      <c r="C41" s="646">
        <v>31.868209999998996</v>
      </c>
      <c r="D41" s="646">
        <v>36.901940000000003</v>
      </c>
      <c r="E41" s="646"/>
      <c r="F41" s="646">
        <v>36.964259999999996</v>
      </c>
      <c r="G41" s="646">
        <v>37.979532421511998</v>
      </c>
      <c r="H41" s="646">
        <v>-1.0152724215120017</v>
      </c>
      <c r="I41" s="647">
        <v>0.97326790624370774</v>
      </c>
      <c r="J41" s="648" t="s">
        <v>1</v>
      </c>
    </row>
    <row r="42" spans="1:10" ht="14.4" customHeight="1" x14ac:dyDescent="0.3">
      <c r="A42" s="644" t="s">
        <v>559</v>
      </c>
      <c r="B42" s="645" t="s">
        <v>363</v>
      </c>
      <c r="C42" s="646">
        <v>27.575009999999995</v>
      </c>
      <c r="D42" s="646">
        <v>25.954270000000001</v>
      </c>
      <c r="E42" s="646"/>
      <c r="F42" s="646">
        <v>14.63158</v>
      </c>
      <c r="G42" s="646">
        <v>34.302183956515499</v>
      </c>
      <c r="H42" s="646">
        <v>-19.6706039565155</v>
      </c>
      <c r="I42" s="647">
        <v>0.42654951703799071</v>
      </c>
      <c r="J42" s="648" t="s">
        <v>1</v>
      </c>
    </row>
    <row r="43" spans="1:10" ht="14.4" customHeight="1" x14ac:dyDescent="0.3">
      <c r="A43" s="644" t="s">
        <v>559</v>
      </c>
      <c r="B43" s="645" t="s">
        <v>365</v>
      </c>
      <c r="C43" s="646">
        <v>44.323629999998992</v>
      </c>
      <c r="D43" s="646">
        <v>50.900279999999995</v>
      </c>
      <c r="E43" s="646"/>
      <c r="F43" s="646">
        <v>50.74756</v>
      </c>
      <c r="G43" s="646">
        <v>56.477537126807249</v>
      </c>
      <c r="H43" s="646">
        <v>-5.729977126807249</v>
      </c>
      <c r="I43" s="647">
        <v>0.89854413952326018</v>
      </c>
      <c r="J43" s="648" t="s">
        <v>1</v>
      </c>
    </row>
    <row r="44" spans="1:10" ht="14.4" customHeight="1" x14ac:dyDescent="0.3">
      <c r="A44" s="644" t="s">
        <v>559</v>
      </c>
      <c r="B44" s="645" t="s">
        <v>366</v>
      </c>
      <c r="C44" s="646">
        <v>1.010999999999</v>
      </c>
      <c r="D44" s="646">
        <v>1.6639999999999997</v>
      </c>
      <c r="E44" s="646"/>
      <c r="F44" s="646">
        <v>1.8039999999999998</v>
      </c>
      <c r="G44" s="646">
        <v>1.1620934792340001</v>
      </c>
      <c r="H44" s="646">
        <v>0.64190652076599974</v>
      </c>
      <c r="I44" s="647">
        <v>1.5523708137396277</v>
      </c>
      <c r="J44" s="648" t="s">
        <v>1</v>
      </c>
    </row>
    <row r="45" spans="1:10" ht="14.4" customHeight="1" x14ac:dyDescent="0.3">
      <c r="A45" s="644" t="s">
        <v>559</v>
      </c>
      <c r="B45" s="645" t="s">
        <v>367</v>
      </c>
      <c r="C45" s="646">
        <v>17.632260000000002</v>
      </c>
      <c r="D45" s="646">
        <v>22.302199999999999</v>
      </c>
      <c r="E45" s="646"/>
      <c r="F45" s="646">
        <v>25.385099999999998</v>
      </c>
      <c r="G45" s="646">
        <v>25.443309455838751</v>
      </c>
      <c r="H45" s="646">
        <v>-5.8209455838753144E-2</v>
      </c>
      <c r="I45" s="647">
        <v>0.99771219007732526</v>
      </c>
      <c r="J45" s="648" t="s">
        <v>1</v>
      </c>
    </row>
    <row r="46" spans="1:10" ht="14.4" customHeight="1" x14ac:dyDescent="0.3">
      <c r="A46" s="644" t="s">
        <v>559</v>
      </c>
      <c r="B46" s="645" t="s">
        <v>370</v>
      </c>
      <c r="C46" s="646">
        <v>413.92020999999897</v>
      </c>
      <c r="D46" s="646">
        <v>361.19844000000001</v>
      </c>
      <c r="E46" s="646"/>
      <c r="F46" s="646">
        <v>135.85268000000002</v>
      </c>
      <c r="G46" s="646">
        <v>280.17870847230074</v>
      </c>
      <c r="H46" s="646">
        <v>-144.32602847230072</v>
      </c>
      <c r="I46" s="647">
        <v>0.48487867169046789</v>
      </c>
      <c r="J46" s="648" t="s">
        <v>1</v>
      </c>
    </row>
    <row r="47" spans="1:10" ht="14.4" customHeight="1" x14ac:dyDescent="0.3">
      <c r="A47" s="644" t="s">
        <v>559</v>
      </c>
      <c r="B47" s="645" t="s">
        <v>561</v>
      </c>
      <c r="C47" s="646">
        <v>557.79656999999497</v>
      </c>
      <c r="D47" s="646">
        <v>626.32267000000002</v>
      </c>
      <c r="E47" s="646"/>
      <c r="F47" s="646">
        <v>388.24310000000003</v>
      </c>
      <c r="G47" s="646">
        <v>670.29335751815165</v>
      </c>
      <c r="H47" s="646">
        <v>-282.05025751815162</v>
      </c>
      <c r="I47" s="647">
        <v>0.57921370642478187</v>
      </c>
      <c r="J47" s="648" t="s">
        <v>554</v>
      </c>
    </row>
    <row r="48" spans="1:10" ht="14.4" customHeight="1" x14ac:dyDescent="0.3">
      <c r="A48" s="644" t="s">
        <v>548</v>
      </c>
      <c r="B48" s="645" t="s">
        <v>548</v>
      </c>
      <c r="C48" s="646" t="s">
        <v>548</v>
      </c>
      <c r="D48" s="646" t="s">
        <v>548</v>
      </c>
      <c r="E48" s="646"/>
      <c r="F48" s="646" t="s">
        <v>548</v>
      </c>
      <c r="G48" s="646" t="s">
        <v>548</v>
      </c>
      <c r="H48" s="646" t="s">
        <v>548</v>
      </c>
      <c r="I48" s="647" t="s">
        <v>548</v>
      </c>
      <c r="J48" s="648" t="s">
        <v>555</v>
      </c>
    </row>
    <row r="49" spans="1:10" ht="14.4" customHeight="1" x14ac:dyDescent="0.3">
      <c r="A49" s="644" t="s">
        <v>562</v>
      </c>
      <c r="B49" s="645" t="s">
        <v>563</v>
      </c>
      <c r="C49" s="646" t="s">
        <v>548</v>
      </c>
      <c r="D49" s="646" t="s">
        <v>548</v>
      </c>
      <c r="E49" s="646"/>
      <c r="F49" s="646" t="s">
        <v>548</v>
      </c>
      <c r="G49" s="646" t="s">
        <v>548</v>
      </c>
      <c r="H49" s="646" t="s">
        <v>548</v>
      </c>
      <c r="I49" s="647" t="s">
        <v>548</v>
      </c>
      <c r="J49" s="648" t="s">
        <v>0</v>
      </c>
    </row>
    <row r="50" spans="1:10" ht="14.4" customHeight="1" x14ac:dyDescent="0.3">
      <c r="A50" s="644" t="s">
        <v>562</v>
      </c>
      <c r="B50" s="645" t="s">
        <v>357</v>
      </c>
      <c r="C50" s="646">
        <v>0</v>
      </c>
      <c r="D50" s="646" t="s">
        <v>548</v>
      </c>
      <c r="E50" s="646"/>
      <c r="F50" s="646" t="s">
        <v>548</v>
      </c>
      <c r="G50" s="646" t="s">
        <v>548</v>
      </c>
      <c r="H50" s="646" t="s">
        <v>548</v>
      </c>
      <c r="I50" s="647" t="s">
        <v>548</v>
      </c>
      <c r="J50" s="648" t="s">
        <v>1</v>
      </c>
    </row>
    <row r="51" spans="1:10" ht="14.4" customHeight="1" x14ac:dyDescent="0.3">
      <c r="A51" s="644" t="s">
        <v>562</v>
      </c>
      <c r="B51" s="645" t="s">
        <v>359</v>
      </c>
      <c r="C51" s="646">
        <v>0</v>
      </c>
      <c r="D51" s="646" t="s">
        <v>548</v>
      </c>
      <c r="E51" s="646"/>
      <c r="F51" s="646" t="s">
        <v>548</v>
      </c>
      <c r="G51" s="646" t="s">
        <v>548</v>
      </c>
      <c r="H51" s="646" t="s">
        <v>548</v>
      </c>
      <c r="I51" s="647" t="s">
        <v>548</v>
      </c>
      <c r="J51" s="648" t="s">
        <v>1</v>
      </c>
    </row>
    <row r="52" spans="1:10" ht="14.4" customHeight="1" x14ac:dyDescent="0.3">
      <c r="A52" s="644" t="s">
        <v>562</v>
      </c>
      <c r="B52" s="645" t="s">
        <v>362</v>
      </c>
      <c r="C52" s="646">
        <v>86.799809999999994</v>
      </c>
      <c r="D52" s="646">
        <v>75.812140000000014</v>
      </c>
      <c r="E52" s="646"/>
      <c r="F52" s="646">
        <v>63.773690000000009</v>
      </c>
      <c r="G52" s="646">
        <v>65.973086270489247</v>
      </c>
      <c r="H52" s="646">
        <v>-2.1993962704892382</v>
      </c>
      <c r="I52" s="647">
        <v>0.96666221947732256</v>
      </c>
      <c r="J52" s="648" t="s">
        <v>1</v>
      </c>
    </row>
    <row r="53" spans="1:10" ht="14.4" customHeight="1" x14ac:dyDescent="0.3">
      <c r="A53" s="644" t="s">
        <v>562</v>
      </c>
      <c r="B53" s="645" t="s">
        <v>363</v>
      </c>
      <c r="C53" s="646">
        <v>21.197579999999004</v>
      </c>
      <c r="D53" s="646">
        <v>9.3834000000000017</v>
      </c>
      <c r="E53" s="646"/>
      <c r="F53" s="646">
        <v>4.9205000000000005</v>
      </c>
      <c r="G53" s="646">
        <v>8.3504911737202505</v>
      </c>
      <c r="H53" s="646">
        <v>-3.42999117372025</v>
      </c>
      <c r="I53" s="647">
        <v>0.5892467757447919</v>
      </c>
      <c r="J53" s="648" t="s">
        <v>1</v>
      </c>
    </row>
    <row r="54" spans="1:10" ht="14.4" customHeight="1" x14ac:dyDescent="0.3">
      <c r="A54" s="644" t="s">
        <v>562</v>
      </c>
      <c r="B54" s="645" t="s">
        <v>365</v>
      </c>
      <c r="C54" s="646">
        <v>117.06007000000001</v>
      </c>
      <c r="D54" s="646">
        <v>126.45047</v>
      </c>
      <c r="E54" s="646"/>
      <c r="F54" s="646">
        <v>75.473480000000009</v>
      </c>
      <c r="G54" s="646">
        <v>109.8997727348295</v>
      </c>
      <c r="H54" s="646">
        <v>-34.426292734829488</v>
      </c>
      <c r="I54" s="647">
        <v>0.68674828092779949</v>
      </c>
      <c r="J54" s="648" t="s">
        <v>1</v>
      </c>
    </row>
    <row r="55" spans="1:10" ht="14.4" customHeight="1" x14ac:dyDescent="0.3">
      <c r="A55" s="644" t="s">
        <v>562</v>
      </c>
      <c r="B55" s="645" t="s">
        <v>366</v>
      </c>
      <c r="C55" s="646">
        <v>1.4009999999999998</v>
      </c>
      <c r="D55" s="646">
        <v>1.7389999999999999</v>
      </c>
      <c r="E55" s="646"/>
      <c r="F55" s="646">
        <v>2.3039999999999998</v>
      </c>
      <c r="G55" s="646">
        <v>1.2016384025294999</v>
      </c>
      <c r="H55" s="646">
        <v>1.1023615974704999</v>
      </c>
      <c r="I55" s="647">
        <v>1.9173821302231868</v>
      </c>
      <c r="J55" s="648" t="s">
        <v>1</v>
      </c>
    </row>
    <row r="56" spans="1:10" ht="14.4" customHeight="1" x14ac:dyDescent="0.3">
      <c r="A56" s="644" t="s">
        <v>562</v>
      </c>
      <c r="B56" s="645" t="s">
        <v>367</v>
      </c>
      <c r="C56" s="646">
        <v>34.063769999999003</v>
      </c>
      <c r="D56" s="646">
        <v>32.520650000000003</v>
      </c>
      <c r="E56" s="646"/>
      <c r="F56" s="646">
        <v>34.025869999999998</v>
      </c>
      <c r="G56" s="646">
        <v>37.181009190731999</v>
      </c>
      <c r="H56" s="646">
        <v>-3.155139190732001</v>
      </c>
      <c r="I56" s="647">
        <v>0.91514110941565097</v>
      </c>
      <c r="J56" s="648" t="s">
        <v>1</v>
      </c>
    </row>
    <row r="57" spans="1:10" ht="14.4" customHeight="1" x14ac:dyDescent="0.3">
      <c r="A57" s="644" t="s">
        <v>562</v>
      </c>
      <c r="B57" s="645" t="s">
        <v>370</v>
      </c>
      <c r="C57" s="646">
        <v>91.658239999999992</v>
      </c>
      <c r="D57" s="646">
        <v>132.43181999999999</v>
      </c>
      <c r="E57" s="646"/>
      <c r="F57" s="646">
        <v>115.91462</v>
      </c>
      <c r="G57" s="646">
        <v>152.019227377866</v>
      </c>
      <c r="H57" s="646">
        <v>-36.104607377866003</v>
      </c>
      <c r="I57" s="647">
        <v>0.76249973111544156</v>
      </c>
      <c r="J57" s="648" t="s">
        <v>1</v>
      </c>
    </row>
    <row r="58" spans="1:10" ht="14.4" customHeight="1" x14ac:dyDescent="0.3">
      <c r="A58" s="644" t="s">
        <v>562</v>
      </c>
      <c r="B58" s="645" t="s">
        <v>564</v>
      </c>
      <c r="C58" s="646">
        <v>352.18046999999802</v>
      </c>
      <c r="D58" s="646">
        <v>378.33748000000003</v>
      </c>
      <c r="E58" s="646"/>
      <c r="F58" s="646">
        <v>296.41216000000003</v>
      </c>
      <c r="G58" s="646">
        <v>374.6252251501665</v>
      </c>
      <c r="H58" s="646">
        <v>-78.213065150166472</v>
      </c>
      <c r="I58" s="647">
        <v>0.79122317479071202</v>
      </c>
      <c r="J58" s="648" t="s">
        <v>554</v>
      </c>
    </row>
    <row r="59" spans="1:10" ht="14.4" customHeight="1" x14ac:dyDescent="0.3">
      <c r="A59" s="644" t="s">
        <v>548</v>
      </c>
      <c r="B59" s="645" t="s">
        <v>548</v>
      </c>
      <c r="C59" s="646" t="s">
        <v>548</v>
      </c>
      <c r="D59" s="646" t="s">
        <v>548</v>
      </c>
      <c r="E59" s="646"/>
      <c r="F59" s="646" t="s">
        <v>548</v>
      </c>
      <c r="G59" s="646" t="s">
        <v>548</v>
      </c>
      <c r="H59" s="646" t="s">
        <v>548</v>
      </c>
      <c r="I59" s="647" t="s">
        <v>548</v>
      </c>
      <c r="J59" s="648" t="s">
        <v>555</v>
      </c>
    </row>
    <row r="60" spans="1:10" ht="14.4" customHeight="1" x14ac:dyDescent="0.3">
      <c r="A60" s="644" t="s">
        <v>565</v>
      </c>
      <c r="B60" s="645" t="s">
        <v>566</v>
      </c>
      <c r="C60" s="646" t="s">
        <v>548</v>
      </c>
      <c r="D60" s="646" t="s">
        <v>548</v>
      </c>
      <c r="E60" s="646"/>
      <c r="F60" s="646" t="s">
        <v>548</v>
      </c>
      <c r="G60" s="646" t="s">
        <v>548</v>
      </c>
      <c r="H60" s="646" t="s">
        <v>548</v>
      </c>
      <c r="I60" s="647" t="s">
        <v>548</v>
      </c>
      <c r="J60" s="648" t="s">
        <v>0</v>
      </c>
    </row>
    <row r="61" spans="1:10" ht="14.4" customHeight="1" x14ac:dyDescent="0.3">
      <c r="A61" s="644" t="s">
        <v>565</v>
      </c>
      <c r="B61" s="645" t="s">
        <v>356</v>
      </c>
      <c r="C61" s="646">
        <v>8.6385799999999993</v>
      </c>
      <c r="D61" s="646">
        <v>5.7949200000000012</v>
      </c>
      <c r="E61" s="646"/>
      <c r="F61" s="646">
        <v>2.71123</v>
      </c>
      <c r="G61" s="646">
        <v>5.2499998346370003</v>
      </c>
      <c r="H61" s="646">
        <v>-2.5387698346370002</v>
      </c>
      <c r="I61" s="647">
        <v>0.516424778170962</v>
      </c>
      <c r="J61" s="648" t="s">
        <v>1</v>
      </c>
    </row>
    <row r="62" spans="1:10" ht="14.4" customHeight="1" x14ac:dyDescent="0.3">
      <c r="A62" s="644" t="s">
        <v>565</v>
      </c>
      <c r="B62" s="645" t="s">
        <v>357</v>
      </c>
      <c r="C62" s="646">
        <v>0</v>
      </c>
      <c r="D62" s="646" t="s">
        <v>548</v>
      </c>
      <c r="E62" s="646"/>
      <c r="F62" s="646" t="s">
        <v>548</v>
      </c>
      <c r="G62" s="646" t="s">
        <v>548</v>
      </c>
      <c r="H62" s="646" t="s">
        <v>548</v>
      </c>
      <c r="I62" s="647" t="s">
        <v>548</v>
      </c>
      <c r="J62" s="648" t="s">
        <v>1</v>
      </c>
    </row>
    <row r="63" spans="1:10" ht="14.4" customHeight="1" x14ac:dyDescent="0.3">
      <c r="A63" s="644" t="s">
        <v>565</v>
      </c>
      <c r="B63" s="645" t="s">
        <v>360</v>
      </c>
      <c r="C63" s="646" t="s">
        <v>548</v>
      </c>
      <c r="D63" s="646">
        <v>0</v>
      </c>
      <c r="E63" s="646"/>
      <c r="F63" s="646">
        <v>0</v>
      </c>
      <c r="G63" s="646">
        <v>1.4999999527530001</v>
      </c>
      <c r="H63" s="646">
        <v>-1.4999999527530001</v>
      </c>
      <c r="I63" s="647">
        <v>0</v>
      </c>
      <c r="J63" s="648" t="s">
        <v>1</v>
      </c>
    </row>
    <row r="64" spans="1:10" ht="14.4" customHeight="1" x14ac:dyDescent="0.3">
      <c r="A64" s="644" t="s">
        <v>565</v>
      </c>
      <c r="B64" s="645" t="s">
        <v>361</v>
      </c>
      <c r="C64" s="646">
        <v>3.499E-2</v>
      </c>
      <c r="D64" s="646">
        <v>1.404E-2</v>
      </c>
      <c r="E64" s="646"/>
      <c r="F64" s="646">
        <v>0</v>
      </c>
      <c r="G64" s="646">
        <v>1.0529999667750001E-2</v>
      </c>
      <c r="H64" s="646">
        <v>-1.0529999667750001E-2</v>
      </c>
      <c r="I64" s="647">
        <v>0</v>
      </c>
      <c r="J64" s="648" t="s">
        <v>1</v>
      </c>
    </row>
    <row r="65" spans="1:10" ht="14.4" customHeight="1" x14ac:dyDescent="0.3">
      <c r="A65" s="644" t="s">
        <v>565</v>
      </c>
      <c r="B65" s="645" t="s">
        <v>362</v>
      </c>
      <c r="C65" s="646">
        <v>35.016169999999995</v>
      </c>
      <c r="D65" s="646">
        <v>39.203119999999991</v>
      </c>
      <c r="E65" s="646"/>
      <c r="F65" s="646">
        <v>58.99772999999999</v>
      </c>
      <c r="G65" s="646">
        <v>67.4999978739135</v>
      </c>
      <c r="H65" s="646">
        <v>-8.5022678739135102</v>
      </c>
      <c r="I65" s="647">
        <v>0.874040471974602</v>
      </c>
      <c r="J65" s="648" t="s">
        <v>1</v>
      </c>
    </row>
    <row r="66" spans="1:10" ht="14.4" customHeight="1" x14ac:dyDescent="0.3">
      <c r="A66" s="644" t="s">
        <v>565</v>
      </c>
      <c r="B66" s="645" t="s">
        <v>363</v>
      </c>
      <c r="C66" s="646">
        <v>95.438859999998996</v>
      </c>
      <c r="D66" s="646">
        <v>119.62350000000001</v>
      </c>
      <c r="E66" s="646"/>
      <c r="F66" s="646">
        <v>135.887</v>
      </c>
      <c r="G66" s="646">
        <v>167.99999470840726</v>
      </c>
      <c r="H66" s="646">
        <v>-32.112994708407257</v>
      </c>
      <c r="I66" s="647">
        <v>0.80885121595304299</v>
      </c>
      <c r="J66" s="648" t="s">
        <v>1</v>
      </c>
    </row>
    <row r="67" spans="1:10" ht="14.4" customHeight="1" x14ac:dyDescent="0.3">
      <c r="A67" s="644" t="s">
        <v>565</v>
      </c>
      <c r="B67" s="645" t="s">
        <v>364</v>
      </c>
      <c r="C67" s="646">
        <v>0</v>
      </c>
      <c r="D67" s="646" t="s">
        <v>548</v>
      </c>
      <c r="E67" s="646"/>
      <c r="F67" s="646" t="s">
        <v>548</v>
      </c>
      <c r="G67" s="646" t="s">
        <v>548</v>
      </c>
      <c r="H67" s="646" t="s">
        <v>548</v>
      </c>
      <c r="I67" s="647" t="s">
        <v>548</v>
      </c>
      <c r="J67" s="648" t="s">
        <v>1</v>
      </c>
    </row>
    <row r="68" spans="1:10" ht="14.4" customHeight="1" x14ac:dyDescent="0.3">
      <c r="A68" s="644" t="s">
        <v>565</v>
      </c>
      <c r="B68" s="645" t="s">
        <v>365</v>
      </c>
      <c r="C68" s="646">
        <v>50.431379999999997</v>
      </c>
      <c r="D68" s="646">
        <v>68.405660000000012</v>
      </c>
      <c r="E68" s="646"/>
      <c r="F68" s="646">
        <v>63.428039999999996</v>
      </c>
      <c r="G68" s="646">
        <v>86.999997259710753</v>
      </c>
      <c r="H68" s="646">
        <v>-23.571957259710757</v>
      </c>
      <c r="I68" s="647">
        <v>0.72905795399804219</v>
      </c>
      <c r="J68" s="648" t="s">
        <v>1</v>
      </c>
    </row>
    <row r="69" spans="1:10" ht="14.4" customHeight="1" x14ac:dyDescent="0.3">
      <c r="A69" s="644" t="s">
        <v>565</v>
      </c>
      <c r="B69" s="645" t="s">
        <v>366</v>
      </c>
      <c r="C69" s="646">
        <v>1.7239999999999998</v>
      </c>
      <c r="D69" s="646">
        <v>2.1427699999999996</v>
      </c>
      <c r="E69" s="646"/>
      <c r="F69" s="646">
        <v>2.1419999999999999</v>
      </c>
      <c r="G69" s="646">
        <v>1.3196246356725001</v>
      </c>
      <c r="H69" s="646">
        <v>0.8223753643274998</v>
      </c>
      <c r="I69" s="647">
        <v>1.6231888539337591</v>
      </c>
      <c r="J69" s="648" t="s">
        <v>1</v>
      </c>
    </row>
    <row r="70" spans="1:10" ht="14.4" customHeight="1" x14ac:dyDescent="0.3">
      <c r="A70" s="644" t="s">
        <v>565</v>
      </c>
      <c r="B70" s="645" t="s">
        <v>367</v>
      </c>
      <c r="C70" s="646">
        <v>24.91865</v>
      </c>
      <c r="D70" s="646">
        <v>31.56325</v>
      </c>
      <c r="E70" s="646"/>
      <c r="F70" s="646">
        <v>31.9862</v>
      </c>
      <c r="G70" s="646">
        <v>35.999998866086997</v>
      </c>
      <c r="H70" s="646">
        <v>-4.0137988660869972</v>
      </c>
      <c r="I70" s="647">
        <v>0.88850558354133424</v>
      </c>
      <c r="J70" s="648" t="s">
        <v>1</v>
      </c>
    </row>
    <row r="71" spans="1:10" ht="14.4" customHeight="1" x14ac:dyDescent="0.3">
      <c r="A71" s="644" t="s">
        <v>565</v>
      </c>
      <c r="B71" s="645" t="s">
        <v>370</v>
      </c>
      <c r="C71" s="646">
        <v>90.109759999999</v>
      </c>
      <c r="D71" s="646">
        <v>148.81692999999999</v>
      </c>
      <c r="E71" s="646"/>
      <c r="F71" s="646">
        <v>183.56301999999999</v>
      </c>
      <c r="G71" s="646">
        <v>252.74999203898776</v>
      </c>
      <c r="H71" s="646">
        <v>-69.186972038987761</v>
      </c>
      <c r="I71" s="647">
        <v>0.72626320784091114</v>
      </c>
      <c r="J71" s="648" t="s">
        <v>1</v>
      </c>
    </row>
    <row r="72" spans="1:10" ht="14.4" customHeight="1" x14ac:dyDescent="0.3">
      <c r="A72" s="644" t="s">
        <v>565</v>
      </c>
      <c r="B72" s="645" t="s">
        <v>567</v>
      </c>
      <c r="C72" s="646">
        <v>306.312389999998</v>
      </c>
      <c r="D72" s="646">
        <v>415.56419000000005</v>
      </c>
      <c r="E72" s="646"/>
      <c r="F72" s="646">
        <v>478.71521999999999</v>
      </c>
      <c r="G72" s="646">
        <v>619.33013516983658</v>
      </c>
      <c r="H72" s="646">
        <v>-140.61491516983659</v>
      </c>
      <c r="I72" s="647">
        <v>0.77295644570681787</v>
      </c>
      <c r="J72" s="648" t="s">
        <v>554</v>
      </c>
    </row>
    <row r="73" spans="1:10" ht="14.4" customHeight="1" x14ac:dyDescent="0.3">
      <c r="A73" s="644" t="s">
        <v>548</v>
      </c>
      <c r="B73" s="645" t="s">
        <v>548</v>
      </c>
      <c r="C73" s="646" t="s">
        <v>548</v>
      </c>
      <c r="D73" s="646" t="s">
        <v>548</v>
      </c>
      <c r="E73" s="646"/>
      <c r="F73" s="646" t="s">
        <v>548</v>
      </c>
      <c r="G73" s="646" t="s">
        <v>548</v>
      </c>
      <c r="H73" s="646" t="s">
        <v>548</v>
      </c>
      <c r="I73" s="647" t="s">
        <v>548</v>
      </c>
      <c r="J73" s="648" t="s">
        <v>555</v>
      </c>
    </row>
    <row r="74" spans="1:10" ht="14.4" customHeight="1" x14ac:dyDescent="0.3">
      <c r="A74" s="644" t="s">
        <v>546</v>
      </c>
      <c r="B74" s="645" t="s">
        <v>549</v>
      </c>
      <c r="C74" s="646">
        <v>1310.9794199999899</v>
      </c>
      <c r="D74" s="646">
        <v>1582.6800900000001</v>
      </c>
      <c r="E74" s="646"/>
      <c r="F74" s="646">
        <v>1313.61914</v>
      </c>
      <c r="G74" s="646">
        <v>1831.9993208488111</v>
      </c>
      <c r="H74" s="646">
        <v>-518.38018084881105</v>
      </c>
      <c r="I74" s="647">
        <v>0.71704128110231369</v>
      </c>
      <c r="J74" s="648" t="s">
        <v>550</v>
      </c>
    </row>
  </sheetData>
  <mergeCells count="3">
    <mergeCell ref="A1:I1"/>
    <mergeCell ref="F3:I3"/>
    <mergeCell ref="C4:D4"/>
  </mergeCells>
  <conditionalFormatting sqref="F21 F75:F65537">
    <cfRule type="cellIs" dxfId="38" priority="18" stopIfTrue="1" operator="greaterThan">
      <formula>1</formula>
    </cfRule>
  </conditionalFormatting>
  <conditionalFormatting sqref="H5:H20">
    <cfRule type="expression" dxfId="37" priority="14">
      <formula>$H5&gt;0</formula>
    </cfRule>
  </conditionalFormatting>
  <conditionalFormatting sqref="I5:I20">
    <cfRule type="expression" dxfId="36" priority="15">
      <formula>$I5&gt;1</formula>
    </cfRule>
  </conditionalFormatting>
  <conditionalFormatting sqref="B5:B20">
    <cfRule type="expression" dxfId="35" priority="11">
      <formula>OR($J5="NS",$J5="SumaNS",$J5="Účet")</formula>
    </cfRule>
  </conditionalFormatting>
  <conditionalFormatting sqref="F5:I20 B5:D20">
    <cfRule type="expression" dxfId="34" priority="17">
      <formula>AND($J5&lt;&gt;"",$J5&lt;&gt;"mezeraKL")</formula>
    </cfRule>
  </conditionalFormatting>
  <conditionalFormatting sqref="B5:D20 F5:I2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2" priority="13">
      <formula>OR($J5="SumaNS",$J5="NS")</formula>
    </cfRule>
  </conditionalFormatting>
  <conditionalFormatting sqref="A5:A20">
    <cfRule type="expression" dxfId="31" priority="9">
      <formula>AND($J5&lt;&gt;"mezeraKL",$J5&lt;&gt;"")</formula>
    </cfRule>
  </conditionalFormatting>
  <conditionalFormatting sqref="A5:A20">
    <cfRule type="expression" dxfId="30" priority="10">
      <formula>AND($J5&lt;&gt;"",$J5&lt;&gt;"mezeraKL")</formula>
    </cfRule>
  </conditionalFormatting>
  <conditionalFormatting sqref="H22:H74">
    <cfRule type="expression" dxfId="29" priority="5">
      <formula>$H22&gt;0</formula>
    </cfRule>
  </conditionalFormatting>
  <conditionalFormatting sqref="A22:A74">
    <cfRule type="expression" dxfId="28" priority="2">
      <formula>AND($J22&lt;&gt;"mezeraKL",$J22&lt;&gt;"")</formula>
    </cfRule>
  </conditionalFormatting>
  <conditionalFormatting sqref="I22:I74">
    <cfRule type="expression" dxfId="27" priority="6">
      <formula>$I22&gt;1</formula>
    </cfRule>
  </conditionalFormatting>
  <conditionalFormatting sqref="B22:B74">
    <cfRule type="expression" dxfId="26" priority="1">
      <formula>OR($J22="NS",$J22="SumaNS",$J22="Účet")</formula>
    </cfRule>
  </conditionalFormatting>
  <conditionalFormatting sqref="A22:D74 F22:I74">
    <cfRule type="expression" dxfId="25" priority="8">
      <formula>AND($J22&lt;&gt;"",$J22&lt;&gt;"mezeraKL")</formula>
    </cfRule>
  </conditionalFormatting>
  <conditionalFormatting sqref="B22:D74 F22:I74">
    <cfRule type="expression" dxfId="24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74 F22:I74">
    <cfRule type="expression" dxfId="23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4" t="s">
        <v>3072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2" t="s">
        <v>335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5.4135521716189006</v>
      </c>
      <c r="J3" s="207">
        <f>SUBTOTAL(9,J5:J1048576)</f>
        <v>242584</v>
      </c>
      <c r="K3" s="208">
        <f>SUBTOTAL(9,K5:K1048576)</f>
        <v>1313241.1399999994</v>
      </c>
    </row>
    <row r="4" spans="1:11" s="337" customFormat="1" ht="14.4" customHeight="1" thickBot="1" x14ac:dyDescent="0.35">
      <c r="A4" s="752" t="s">
        <v>4</v>
      </c>
      <c r="B4" s="753" t="s">
        <v>5</v>
      </c>
      <c r="C4" s="753" t="s">
        <v>0</v>
      </c>
      <c r="D4" s="753" t="s">
        <v>6</v>
      </c>
      <c r="E4" s="753" t="s">
        <v>7</v>
      </c>
      <c r="F4" s="753" t="s">
        <v>1</v>
      </c>
      <c r="G4" s="753" t="s">
        <v>90</v>
      </c>
      <c r="H4" s="651" t="s">
        <v>11</v>
      </c>
      <c r="I4" s="652" t="s">
        <v>184</v>
      </c>
      <c r="J4" s="652" t="s">
        <v>13</v>
      </c>
      <c r="K4" s="653" t="s">
        <v>201</v>
      </c>
    </row>
    <row r="5" spans="1:11" ht="14.4" customHeight="1" x14ac:dyDescent="0.3">
      <c r="A5" s="735" t="s">
        <v>546</v>
      </c>
      <c r="B5" s="736" t="s">
        <v>1578</v>
      </c>
      <c r="C5" s="739" t="s">
        <v>556</v>
      </c>
      <c r="D5" s="754" t="s">
        <v>1579</v>
      </c>
      <c r="E5" s="739" t="s">
        <v>3048</v>
      </c>
      <c r="F5" s="754" t="s">
        <v>3049</v>
      </c>
      <c r="G5" s="739" t="s">
        <v>2439</v>
      </c>
      <c r="H5" s="739" t="s">
        <v>2440</v>
      </c>
      <c r="I5" s="229">
        <v>156.12</v>
      </c>
      <c r="J5" s="229">
        <v>1</v>
      </c>
      <c r="K5" s="749">
        <v>156.12</v>
      </c>
    </row>
    <row r="6" spans="1:11" ht="14.4" customHeight="1" x14ac:dyDescent="0.3">
      <c r="A6" s="660" t="s">
        <v>546</v>
      </c>
      <c r="B6" s="661" t="s">
        <v>1578</v>
      </c>
      <c r="C6" s="662" t="s">
        <v>556</v>
      </c>
      <c r="D6" s="663" t="s">
        <v>1579</v>
      </c>
      <c r="E6" s="662" t="s">
        <v>3048</v>
      </c>
      <c r="F6" s="663" t="s">
        <v>3049</v>
      </c>
      <c r="G6" s="662" t="s">
        <v>2441</v>
      </c>
      <c r="H6" s="662" t="s">
        <v>2442</v>
      </c>
      <c r="I6" s="664">
        <v>166.74</v>
      </c>
      <c r="J6" s="664">
        <v>1</v>
      </c>
      <c r="K6" s="665">
        <v>166.74</v>
      </c>
    </row>
    <row r="7" spans="1:11" ht="14.4" customHeight="1" x14ac:dyDescent="0.3">
      <c r="A7" s="660" t="s">
        <v>546</v>
      </c>
      <c r="B7" s="661" t="s">
        <v>1578</v>
      </c>
      <c r="C7" s="662" t="s">
        <v>556</v>
      </c>
      <c r="D7" s="663" t="s">
        <v>1579</v>
      </c>
      <c r="E7" s="662" t="s">
        <v>3048</v>
      </c>
      <c r="F7" s="663" t="s">
        <v>3049</v>
      </c>
      <c r="G7" s="662" t="s">
        <v>2443</v>
      </c>
      <c r="H7" s="662" t="s">
        <v>2444</v>
      </c>
      <c r="I7" s="664">
        <v>260.29500000000002</v>
      </c>
      <c r="J7" s="664">
        <v>2</v>
      </c>
      <c r="K7" s="665">
        <v>520.59</v>
      </c>
    </row>
    <row r="8" spans="1:11" ht="14.4" customHeight="1" x14ac:dyDescent="0.3">
      <c r="A8" s="660" t="s">
        <v>546</v>
      </c>
      <c r="B8" s="661" t="s">
        <v>1578</v>
      </c>
      <c r="C8" s="662" t="s">
        <v>556</v>
      </c>
      <c r="D8" s="663" t="s">
        <v>1579</v>
      </c>
      <c r="E8" s="662" t="s">
        <v>3048</v>
      </c>
      <c r="F8" s="663" t="s">
        <v>3049</v>
      </c>
      <c r="G8" s="662" t="s">
        <v>2445</v>
      </c>
      <c r="H8" s="662" t="s">
        <v>2446</v>
      </c>
      <c r="I8" s="664">
        <v>13.336666666666666</v>
      </c>
      <c r="J8" s="664">
        <v>60</v>
      </c>
      <c r="K8" s="665">
        <v>800.19999999999993</v>
      </c>
    </row>
    <row r="9" spans="1:11" ht="14.4" customHeight="1" x14ac:dyDescent="0.3">
      <c r="A9" s="660" t="s">
        <v>546</v>
      </c>
      <c r="B9" s="661" t="s">
        <v>1578</v>
      </c>
      <c r="C9" s="662" t="s">
        <v>556</v>
      </c>
      <c r="D9" s="663" t="s">
        <v>1579</v>
      </c>
      <c r="E9" s="662" t="s">
        <v>3048</v>
      </c>
      <c r="F9" s="663" t="s">
        <v>3049</v>
      </c>
      <c r="G9" s="662" t="s">
        <v>2447</v>
      </c>
      <c r="H9" s="662" t="s">
        <v>2448</v>
      </c>
      <c r="I9" s="664">
        <v>3.01</v>
      </c>
      <c r="J9" s="664">
        <v>160</v>
      </c>
      <c r="K9" s="665">
        <v>481.6</v>
      </c>
    </row>
    <row r="10" spans="1:11" ht="14.4" customHeight="1" x14ac:dyDescent="0.3">
      <c r="A10" s="660" t="s">
        <v>546</v>
      </c>
      <c r="B10" s="661" t="s">
        <v>1578</v>
      </c>
      <c r="C10" s="662" t="s">
        <v>556</v>
      </c>
      <c r="D10" s="663" t="s">
        <v>1579</v>
      </c>
      <c r="E10" s="662" t="s">
        <v>3048</v>
      </c>
      <c r="F10" s="663" t="s">
        <v>3049</v>
      </c>
      <c r="G10" s="662" t="s">
        <v>2449</v>
      </c>
      <c r="H10" s="662" t="s">
        <v>2450</v>
      </c>
      <c r="I10" s="664">
        <v>0.88</v>
      </c>
      <c r="J10" s="664">
        <v>1000</v>
      </c>
      <c r="K10" s="665">
        <v>880</v>
      </c>
    </row>
    <row r="11" spans="1:11" ht="14.4" customHeight="1" x14ac:dyDescent="0.3">
      <c r="A11" s="660" t="s">
        <v>546</v>
      </c>
      <c r="B11" s="661" t="s">
        <v>1578</v>
      </c>
      <c r="C11" s="662" t="s">
        <v>556</v>
      </c>
      <c r="D11" s="663" t="s">
        <v>1579</v>
      </c>
      <c r="E11" s="662" t="s">
        <v>3048</v>
      </c>
      <c r="F11" s="663" t="s">
        <v>3049</v>
      </c>
      <c r="G11" s="662" t="s">
        <v>2451</v>
      </c>
      <c r="H11" s="662" t="s">
        <v>2452</v>
      </c>
      <c r="I11" s="664">
        <v>22.15</v>
      </c>
      <c r="J11" s="664">
        <v>25</v>
      </c>
      <c r="K11" s="665">
        <v>553.75</v>
      </c>
    </row>
    <row r="12" spans="1:11" ht="14.4" customHeight="1" x14ac:dyDescent="0.3">
      <c r="A12" s="660" t="s">
        <v>546</v>
      </c>
      <c r="B12" s="661" t="s">
        <v>1578</v>
      </c>
      <c r="C12" s="662" t="s">
        <v>556</v>
      </c>
      <c r="D12" s="663" t="s">
        <v>1579</v>
      </c>
      <c r="E12" s="662" t="s">
        <v>3048</v>
      </c>
      <c r="F12" s="663" t="s">
        <v>3049</v>
      </c>
      <c r="G12" s="662" t="s">
        <v>2453</v>
      </c>
      <c r="H12" s="662" t="s">
        <v>2454</v>
      </c>
      <c r="I12" s="664">
        <v>18.399999999999999</v>
      </c>
      <c r="J12" s="664">
        <v>150</v>
      </c>
      <c r="K12" s="665">
        <v>2760</v>
      </c>
    </row>
    <row r="13" spans="1:11" ht="14.4" customHeight="1" x14ac:dyDescent="0.3">
      <c r="A13" s="660" t="s">
        <v>546</v>
      </c>
      <c r="B13" s="661" t="s">
        <v>1578</v>
      </c>
      <c r="C13" s="662" t="s">
        <v>556</v>
      </c>
      <c r="D13" s="663" t="s">
        <v>1579</v>
      </c>
      <c r="E13" s="662" t="s">
        <v>3048</v>
      </c>
      <c r="F13" s="663" t="s">
        <v>3049</v>
      </c>
      <c r="G13" s="662" t="s">
        <v>2455</v>
      </c>
      <c r="H13" s="662" t="s">
        <v>2456</v>
      </c>
      <c r="I13" s="664">
        <v>1.38</v>
      </c>
      <c r="J13" s="664">
        <v>250</v>
      </c>
      <c r="K13" s="665">
        <v>345</v>
      </c>
    </row>
    <row r="14" spans="1:11" ht="14.4" customHeight="1" x14ac:dyDescent="0.3">
      <c r="A14" s="660" t="s">
        <v>546</v>
      </c>
      <c r="B14" s="661" t="s">
        <v>1578</v>
      </c>
      <c r="C14" s="662" t="s">
        <v>556</v>
      </c>
      <c r="D14" s="663" t="s">
        <v>1579</v>
      </c>
      <c r="E14" s="662" t="s">
        <v>3048</v>
      </c>
      <c r="F14" s="663" t="s">
        <v>3049</v>
      </c>
      <c r="G14" s="662" t="s">
        <v>2457</v>
      </c>
      <c r="H14" s="662" t="s">
        <v>2458</v>
      </c>
      <c r="I14" s="664">
        <v>0.62</v>
      </c>
      <c r="J14" s="664">
        <v>1500</v>
      </c>
      <c r="K14" s="665">
        <v>930</v>
      </c>
    </row>
    <row r="15" spans="1:11" ht="14.4" customHeight="1" x14ac:dyDescent="0.3">
      <c r="A15" s="660" t="s">
        <v>546</v>
      </c>
      <c r="B15" s="661" t="s">
        <v>1578</v>
      </c>
      <c r="C15" s="662" t="s">
        <v>556</v>
      </c>
      <c r="D15" s="663" t="s">
        <v>1579</v>
      </c>
      <c r="E15" s="662" t="s">
        <v>3048</v>
      </c>
      <c r="F15" s="663" t="s">
        <v>3049</v>
      </c>
      <c r="G15" s="662" t="s">
        <v>2459</v>
      </c>
      <c r="H15" s="662" t="s">
        <v>2460</v>
      </c>
      <c r="I15" s="664">
        <v>27.94</v>
      </c>
      <c r="J15" s="664">
        <v>3</v>
      </c>
      <c r="K15" s="665">
        <v>83.82</v>
      </c>
    </row>
    <row r="16" spans="1:11" ht="14.4" customHeight="1" x14ac:dyDescent="0.3">
      <c r="A16" s="660" t="s">
        <v>546</v>
      </c>
      <c r="B16" s="661" t="s">
        <v>1578</v>
      </c>
      <c r="C16" s="662" t="s">
        <v>556</v>
      </c>
      <c r="D16" s="663" t="s">
        <v>1579</v>
      </c>
      <c r="E16" s="662" t="s">
        <v>3048</v>
      </c>
      <c r="F16" s="663" t="s">
        <v>3049</v>
      </c>
      <c r="G16" s="662" t="s">
        <v>2461</v>
      </c>
      <c r="H16" s="662" t="s">
        <v>2462</v>
      </c>
      <c r="I16" s="664">
        <v>1.18</v>
      </c>
      <c r="J16" s="664">
        <v>1000</v>
      </c>
      <c r="K16" s="665">
        <v>1180</v>
      </c>
    </row>
    <row r="17" spans="1:11" ht="14.4" customHeight="1" x14ac:dyDescent="0.3">
      <c r="A17" s="660" t="s">
        <v>546</v>
      </c>
      <c r="B17" s="661" t="s">
        <v>1578</v>
      </c>
      <c r="C17" s="662" t="s">
        <v>556</v>
      </c>
      <c r="D17" s="663" t="s">
        <v>1579</v>
      </c>
      <c r="E17" s="662" t="s">
        <v>3048</v>
      </c>
      <c r="F17" s="663" t="s">
        <v>3049</v>
      </c>
      <c r="G17" s="662" t="s">
        <v>2463</v>
      </c>
      <c r="H17" s="662" t="s">
        <v>2464</v>
      </c>
      <c r="I17" s="664">
        <v>13.16</v>
      </c>
      <c r="J17" s="664">
        <v>24</v>
      </c>
      <c r="K17" s="665">
        <v>315.74</v>
      </c>
    </row>
    <row r="18" spans="1:11" ht="14.4" customHeight="1" x14ac:dyDescent="0.3">
      <c r="A18" s="660" t="s">
        <v>546</v>
      </c>
      <c r="B18" s="661" t="s">
        <v>1578</v>
      </c>
      <c r="C18" s="662" t="s">
        <v>556</v>
      </c>
      <c r="D18" s="663" t="s">
        <v>1579</v>
      </c>
      <c r="E18" s="662" t="s">
        <v>3048</v>
      </c>
      <c r="F18" s="663" t="s">
        <v>3049</v>
      </c>
      <c r="G18" s="662" t="s">
        <v>2465</v>
      </c>
      <c r="H18" s="662" t="s">
        <v>2466</v>
      </c>
      <c r="I18" s="664">
        <v>26.37</v>
      </c>
      <c r="J18" s="664">
        <v>36</v>
      </c>
      <c r="K18" s="665">
        <v>949.31</v>
      </c>
    </row>
    <row r="19" spans="1:11" ht="14.4" customHeight="1" x14ac:dyDescent="0.3">
      <c r="A19" s="660" t="s">
        <v>546</v>
      </c>
      <c r="B19" s="661" t="s">
        <v>1578</v>
      </c>
      <c r="C19" s="662" t="s">
        <v>556</v>
      </c>
      <c r="D19" s="663" t="s">
        <v>1579</v>
      </c>
      <c r="E19" s="662" t="s">
        <v>3048</v>
      </c>
      <c r="F19" s="663" t="s">
        <v>3049</v>
      </c>
      <c r="G19" s="662" t="s">
        <v>2467</v>
      </c>
      <c r="H19" s="662" t="s">
        <v>2468</v>
      </c>
      <c r="I19" s="664">
        <v>191.13</v>
      </c>
      <c r="J19" s="664">
        <v>23</v>
      </c>
      <c r="K19" s="665">
        <v>4395.99</v>
      </c>
    </row>
    <row r="20" spans="1:11" ht="14.4" customHeight="1" x14ac:dyDescent="0.3">
      <c r="A20" s="660" t="s">
        <v>546</v>
      </c>
      <c r="B20" s="661" t="s">
        <v>1578</v>
      </c>
      <c r="C20" s="662" t="s">
        <v>556</v>
      </c>
      <c r="D20" s="663" t="s">
        <v>1579</v>
      </c>
      <c r="E20" s="662" t="s">
        <v>3048</v>
      </c>
      <c r="F20" s="663" t="s">
        <v>3049</v>
      </c>
      <c r="G20" s="662" t="s">
        <v>2469</v>
      </c>
      <c r="H20" s="662" t="s">
        <v>2470</v>
      </c>
      <c r="I20" s="664">
        <v>790.88</v>
      </c>
      <c r="J20" s="664">
        <v>3</v>
      </c>
      <c r="K20" s="665">
        <v>2372.64</v>
      </c>
    </row>
    <row r="21" spans="1:11" ht="14.4" customHeight="1" x14ac:dyDescent="0.3">
      <c r="A21" s="660" t="s">
        <v>546</v>
      </c>
      <c r="B21" s="661" t="s">
        <v>1578</v>
      </c>
      <c r="C21" s="662" t="s">
        <v>556</v>
      </c>
      <c r="D21" s="663" t="s">
        <v>1579</v>
      </c>
      <c r="E21" s="662" t="s">
        <v>3048</v>
      </c>
      <c r="F21" s="663" t="s">
        <v>3049</v>
      </c>
      <c r="G21" s="662" t="s">
        <v>2471</v>
      </c>
      <c r="H21" s="662" t="s">
        <v>2472</v>
      </c>
      <c r="I21" s="664">
        <v>2.87</v>
      </c>
      <c r="J21" s="664">
        <v>50</v>
      </c>
      <c r="K21" s="665">
        <v>143.5</v>
      </c>
    </row>
    <row r="22" spans="1:11" ht="14.4" customHeight="1" x14ac:dyDescent="0.3">
      <c r="A22" s="660" t="s">
        <v>546</v>
      </c>
      <c r="B22" s="661" t="s">
        <v>1578</v>
      </c>
      <c r="C22" s="662" t="s">
        <v>556</v>
      </c>
      <c r="D22" s="663" t="s">
        <v>1579</v>
      </c>
      <c r="E22" s="662" t="s">
        <v>3048</v>
      </c>
      <c r="F22" s="663" t="s">
        <v>3049</v>
      </c>
      <c r="G22" s="662" t="s">
        <v>2473</v>
      </c>
      <c r="H22" s="662" t="s">
        <v>2474</v>
      </c>
      <c r="I22" s="664">
        <v>0.31</v>
      </c>
      <c r="J22" s="664">
        <v>25</v>
      </c>
      <c r="K22" s="665">
        <v>7.75</v>
      </c>
    </row>
    <row r="23" spans="1:11" ht="14.4" customHeight="1" x14ac:dyDescent="0.3">
      <c r="A23" s="660" t="s">
        <v>546</v>
      </c>
      <c r="B23" s="661" t="s">
        <v>1578</v>
      </c>
      <c r="C23" s="662" t="s">
        <v>556</v>
      </c>
      <c r="D23" s="663" t="s">
        <v>1579</v>
      </c>
      <c r="E23" s="662" t="s">
        <v>3048</v>
      </c>
      <c r="F23" s="663" t="s">
        <v>3049</v>
      </c>
      <c r="G23" s="662" t="s">
        <v>2475</v>
      </c>
      <c r="H23" s="662" t="s">
        <v>2476</v>
      </c>
      <c r="I23" s="664">
        <v>7.1</v>
      </c>
      <c r="J23" s="664">
        <v>2</v>
      </c>
      <c r="K23" s="665">
        <v>14.2</v>
      </c>
    </row>
    <row r="24" spans="1:11" ht="14.4" customHeight="1" x14ac:dyDescent="0.3">
      <c r="A24" s="660" t="s">
        <v>546</v>
      </c>
      <c r="B24" s="661" t="s">
        <v>1578</v>
      </c>
      <c r="C24" s="662" t="s">
        <v>556</v>
      </c>
      <c r="D24" s="663" t="s">
        <v>1579</v>
      </c>
      <c r="E24" s="662" t="s">
        <v>3048</v>
      </c>
      <c r="F24" s="663" t="s">
        <v>3049</v>
      </c>
      <c r="G24" s="662" t="s">
        <v>2477</v>
      </c>
      <c r="H24" s="662" t="s">
        <v>2478</v>
      </c>
      <c r="I24" s="664">
        <v>8.2799999999999994</v>
      </c>
      <c r="J24" s="664">
        <v>1</v>
      </c>
      <c r="K24" s="665">
        <v>8.2799999999999994</v>
      </c>
    </row>
    <row r="25" spans="1:11" ht="14.4" customHeight="1" x14ac:dyDescent="0.3">
      <c r="A25" s="660" t="s">
        <v>546</v>
      </c>
      <c r="B25" s="661" t="s">
        <v>1578</v>
      </c>
      <c r="C25" s="662" t="s">
        <v>556</v>
      </c>
      <c r="D25" s="663" t="s">
        <v>1579</v>
      </c>
      <c r="E25" s="662" t="s">
        <v>3048</v>
      </c>
      <c r="F25" s="663" t="s">
        <v>3049</v>
      </c>
      <c r="G25" s="662" t="s">
        <v>2479</v>
      </c>
      <c r="H25" s="662" t="s">
        <v>2480</v>
      </c>
      <c r="I25" s="664">
        <v>5.92</v>
      </c>
      <c r="J25" s="664">
        <v>2</v>
      </c>
      <c r="K25" s="665">
        <v>11.83</v>
      </c>
    </row>
    <row r="26" spans="1:11" ht="14.4" customHeight="1" x14ac:dyDescent="0.3">
      <c r="A26" s="660" t="s">
        <v>546</v>
      </c>
      <c r="B26" s="661" t="s">
        <v>1578</v>
      </c>
      <c r="C26" s="662" t="s">
        <v>556</v>
      </c>
      <c r="D26" s="663" t="s">
        <v>1579</v>
      </c>
      <c r="E26" s="662" t="s">
        <v>3048</v>
      </c>
      <c r="F26" s="663" t="s">
        <v>3049</v>
      </c>
      <c r="G26" s="662" t="s">
        <v>2481</v>
      </c>
      <c r="H26" s="662" t="s">
        <v>2482</v>
      </c>
      <c r="I26" s="664">
        <v>2.67</v>
      </c>
      <c r="J26" s="664">
        <v>15</v>
      </c>
      <c r="K26" s="665">
        <v>40.07</v>
      </c>
    </row>
    <row r="27" spans="1:11" ht="14.4" customHeight="1" x14ac:dyDescent="0.3">
      <c r="A27" s="660" t="s">
        <v>546</v>
      </c>
      <c r="B27" s="661" t="s">
        <v>1578</v>
      </c>
      <c r="C27" s="662" t="s">
        <v>556</v>
      </c>
      <c r="D27" s="663" t="s">
        <v>1579</v>
      </c>
      <c r="E27" s="662" t="s">
        <v>3048</v>
      </c>
      <c r="F27" s="663" t="s">
        <v>3049</v>
      </c>
      <c r="G27" s="662" t="s">
        <v>2483</v>
      </c>
      <c r="H27" s="662" t="s">
        <v>2484</v>
      </c>
      <c r="I27" s="664">
        <v>5.2766666666666673</v>
      </c>
      <c r="J27" s="664">
        <v>100</v>
      </c>
      <c r="K27" s="665">
        <v>527.59999999999991</v>
      </c>
    </row>
    <row r="28" spans="1:11" ht="14.4" customHeight="1" x14ac:dyDescent="0.3">
      <c r="A28" s="660" t="s">
        <v>546</v>
      </c>
      <c r="B28" s="661" t="s">
        <v>1578</v>
      </c>
      <c r="C28" s="662" t="s">
        <v>556</v>
      </c>
      <c r="D28" s="663" t="s">
        <v>1579</v>
      </c>
      <c r="E28" s="662" t="s">
        <v>3048</v>
      </c>
      <c r="F28" s="663" t="s">
        <v>3049</v>
      </c>
      <c r="G28" s="662" t="s">
        <v>2485</v>
      </c>
      <c r="H28" s="662" t="s">
        <v>2486</v>
      </c>
      <c r="I28" s="664">
        <v>0.62</v>
      </c>
      <c r="J28" s="664">
        <v>4800</v>
      </c>
      <c r="K28" s="665">
        <v>2976</v>
      </c>
    </row>
    <row r="29" spans="1:11" ht="14.4" customHeight="1" x14ac:dyDescent="0.3">
      <c r="A29" s="660" t="s">
        <v>546</v>
      </c>
      <c r="B29" s="661" t="s">
        <v>1578</v>
      </c>
      <c r="C29" s="662" t="s">
        <v>556</v>
      </c>
      <c r="D29" s="663" t="s">
        <v>1579</v>
      </c>
      <c r="E29" s="662" t="s">
        <v>3048</v>
      </c>
      <c r="F29" s="663" t="s">
        <v>3049</v>
      </c>
      <c r="G29" s="662" t="s">
        <v>2485</v>
      </c>
      <c r="H29" s="662" t="s">
        <v>2487</v>
      </c>
      <c r="I29" s="664">
        <v>0.62</v>
      </c>
      <c r="J29" s="664">
        <v>2400</v>
      </c>
      <c r="K29" s="665">
        <v>1495.2</v>
      </c>
    </row>
    <row r="30" spans="1:11" ht="14.4" customHeight="1" x14ac:dyDescent="0.3">
      <c r="A30" s="660" t="s">
        <v>546</v>
      </c>
      <c r="B30" s="661" t="s">
        <v>1578</v>
      </c>
      <c r="C30" s="662" t="s">
        <v>556</v>
      </c>
      <c r="D30" s="663" t="s">
        <v>1579</v>
      </c>
      <c r="E30" s="662" t="s">
        <v>3048</v>
      </c>
      <c r="F30" s="663" t="s">
        <v>3049</v>
      </c>
      <c r="G30" s="662" t="s">
        <v>2488</v>
      </c>
      <c r="H30" s="662" t="s">
        <v>2489</v>
      </c>
      <c r="I30" s="664">
        <v>111.59</v>
      </c>
      <c r="J30" s="664">
        <v>20</v>
      </c>
      <c r="K30" s="665">
        <v>2231.79</v>
      </c>
    </row>
    <row r="31" spans="1:11" ht="14.4" customHeight="1" x14ac:dyDescent="0.3">
      <c r="A31" s="660" t="s">
        <v>546</v>
      </c>
      <c r="B31" s="661" t="s">
        <v>1578</v>
      </c>
      <c r="C31" s="662" t="s">
        <v>556</v>
      </c>
      <c r="D31" s="663" t="s">
        <v>1579</v>
      </c>
      <c r="E31" s="662" t="s">
        <v>3050</v>
      </c>
      <c r="F31" s="663" t="s">
        <v>3051</v>
      </c>
      <c r="G31" s="662" t="s">
        <v>2490</v>
      </c>
      <c r="H31" s="662" t="s">
        <v>2491</v>
      </c>
      <c r="I31" s="664">
        <v>11.14</v>
      </c>
      <c r="J31" s="664">
        <v>50</v>
      </c>
      <c r="K31" s="665">
        <v>557</v>
      </c>
    </row>
    <row r="32" spans="1:11" ht="14.4" customHeight="1" x14ac:dyDescent="0.3">
      <c r="A32" s="660" t="s">
        <v>546</v>
      </c>
      <c r="B32" s="661" t="s">
        <v>1578</v>
      </c>
      <c r="C32" s="662" t="s">
        <v>556</v>
      </c>
      <c r="D32" s="663" t="s">
        <v>1579</v>
      </c>
      <c r="E32" s="662" t="s">
        <v>3050</v>
      </c>
      <c r="F32" s="663" t="s">
        <v>3051</v>
      </c>
      <c r="G32" s="662" t="s">
        <v>2492</v>
      </c>
      <c r="H32" s="662" t="s">
        <v>2493</v>
      </c>
      <c r="I32" s="664">
        <v>1.0940000000000001</v>
      </c>
      <c r="J32" s="664">
        <v>1400</v>
      </c>
      <c r="K32" s="665">
        <v>1531</v>
      </c>
    </row>
    <row r="33" spans="1:11" ht="14.4" customHeight="1" x14ac:dyDescent="0.3">
      <c r="A33" s="660" t="s">
        <v>546</v>
      </c>
      <c r="B33" s="661" t="s">
        <v>1578</v>
      </c>
      <c r="C33" s="662" t="s">
        <v>556</v>
      </c>
      <c r="D33" s="663" t="s">
        <v>1579</v>
      </c>
      <c r="E33" s="662" t="s">
        <v>3050</v>
      </c>
      <c r="F33" s="663" t="s">
        <v>3051</v>
      </c>
      <c r="G33" s="662" t="s">
        <v>2494</v>
      </c>
      <c r="H33" s="662" t="s">
        <v>2495</v>
      </c>
      <c r="I33" s="664">
        <v>1.68</v>
      </c>
      <c r="J33" s="664">
        <v>600</v>
      </c>
      <c r="K33" s="665">
        <v>1008</v>
      </c>
    </row>
    <row r="34" spans="1:11" ht="14.4" customHeight="1" x14ac:dyDescent="0.3">
      <c r="A34" s="660" t="s">
        <v>546</v>
      </c>
      <c r="B34" s="661" t="s">
        <v>1578</v>
      </c>
      <c r="C34" s="662" t="s">
        <v>556</v>
      </c>
      <c r="D34" s="663" t="s">
        <v>1579</v>
      </c>
      <c r="E34" s="662" t="s">
        <v>3050</v>
      </c>
      <c r="F34" s="663" t="s">
        <v>3051</v>
      </c>
      <c r="G34" s="662" t="s">
        <v>2496</v>
      </c>
      <c r="H34" s="662" t="s">
        <v>2497</v>
      </c>
      <c r="I34" s="664">
        <v>0.47499999999999998</v>
      </c>
      <c r="J34" s="664">
        <v>400</v>
      </c>
      <c r="K34" s="665">
        <v>190</v>
      </c>
    </row>
    <row r="35" spans="1:11" ht="14.4" customHeight="1" x14ac:dyDescent="0.3">
      <c r="A35" s="660" t="s">
        <v>546</v>
      </c>
      <c r="B35" s="661" t="s">
        <v>1578</v>
      </c>
      <c r="C35" s="662" t="s">
        <v>556</v>
      </c>
      <c r="D35" s="663" t="s">
        <v>1579</v>
      </c>
      <c r="E35" s="662" t="s">
        <v>3050</v>
      </c>
      <c r="F35" s="663" t="s">
        <v>3051</v>
      </c>
      <c r="G35" s="662" t="s">
        <v>2498</v>
      </c>
      <c r="H35" s="662" t="s">
        <v>2499</v>
      </c>
      <c r="I35" s="664">
        <v>0.67</v>
      </c>
      <c r="J35" s="664">
        <v>3100</v>
      </c>
      <c r="K35" s="665">
        <v>2077</v>
      </c>
    </row>
    <row r="36" spans="1:11" ht="14.4" customHeight="1" x14ac:dyDescent="0.3">
      <c r="A36" s="660" t="s">
        <v>546</v>
      </c>
      <c r="B36" s="661" t="s">
        <v>1578</v>
      </c>
      <c r="C36" s="662" t="s">
        <v>556</v>
      </c>
      <c r="D36" s="663" t="s">
        <v>1579</v>
      </c>
      <c r="E36" s="662" t="s">
        <v>3050</v>
      </c>
      <c r="F36" s="663" t="s">
        <v>3051</v>
      </c>
      <c r="G36" s="662" t="s">
        <v>2500</v>
      </c>
      <c r="H36" s="662" t="s">
        <v>2501</v>
      </c>
      <c r="I36" s="664">
        <v>22.54</v>
      </c>
      <c r="J36" s="664">
        <v>8</v>
      </c>
      <c r="K36" s="665">
        <v>180.34</v>
      </c>
    </row>
    <row r="37" spans="1:11" ht="14.4" customHeight="1" x14ac:dyDescent="0.3">
      <c r="A37" s="660" t="s">
        <v>546</v>
      </c>
      <c r="B37" s="661" t="s">
        <v>1578</v>
      </c>
      <c r="C37" s="662" t="s">
        <v>556</v>
      </c>
      <c r="D37" s="663" t="s">
        <v>1579</v>
      </c>
      <c r="E37" s="662" t="s">
        <v>3050</v>
      </c>
      <c r="F37" s="663" t="s">
        <v>3051</v>
      </c>
      <c r="G37" s="662" t="s">
        <v>2502</v>
      </c>
      <c r="H37" s="662" t="s">
        <v>2503</v>
      </c>
      <c r="I37" s="664">
        <v>15.3</v>
      </c>
      <c r="J37" s="664">
        <v>20</v>
      </c>
      <c r="K37" s="665">
        <v>306</v>
      </c>
    </row>
    <row r="38" spans="1:11" ht="14.4" customHeight="1" x14ac:dyDescent="0.3">
      <c r="A38" s="660" t="s">
        <v>546</v>
      </c>
      <c r="B38" s="661" t="s">
        <v>1578</v>
      </c>
      <c r="C38" s="662" t="s">
        <v>556</v>
      </c>
      <c r="D38" s="663" t="s">
        <v>1579</v>
      </c>
      <c r="E38" s="662" t="s">
        <v>3050</v>
      </c>
      <c r="F38" s="663" t="s">
        <v>3051</v>
      </c>
      <c r="G38" s="662" t="s">
        <v>2504</v>
      </c>
      <c r="H38" s="662" t="s">
        <v>2505</v>
      </c>
      <c r="I38" s="664">
        <v>484.03</v>
      </c>
      <c r="J38" s="664">
        <v>4</v>
      </c>
      <c r="K38" s="665">
        <v>1936.12</v>
      </c>
    </row>
    <row r="39" spans="1:11" ht="14.4" customHeight="1" x14ac:dyDescent="0.3">
      <c r="A39" s="660" t="s">
        <v>546</v>
      </c>
      <c r="B39" s="661" t="s">
        <v>1578</v>
      </c>
      <c r="C39" s="662" t="s">
        <v>556</v>
      </c>
      <c r="D39" s="663" t="s">
        <v>1579</v>
      </c>
      <c r="E39" s="662" t="s">
        <v>3050</v>
      </c>
      <c r="F39" s="663" t="s">
        <v>3051</v>
      </c>
      <c r="G39" s="662" t="s">
        <v>2506</v>
      </c>
      <c r="H39" s="662" t="s">
        <v>2507</v>
      </c>
      <c r="I39" s="664">
        <v>80.569999999999993</v>
      </c>
      <c r="J39" s="664">
        <v>40</v>
      </c>
      <c r="K39" s="665">
        <v>3222.8</v>
      </c>
    </row>
    <row r="40" spans="1:11" ht="14.4" customHeight="1" x14ac:dyDescent="0.3">
      <c r="A40" s="660" t="s">
        <v>546</v>
      </c>
      <c r="B40" s="661" t="s">
        <v>1578</v>
      </c>
      <c r="C40" s="662" t="s">
        <v>556</v>
      </c>
      <c r="D40" s="663" t="s">
        <v>1579</v>
      </c>
      <c r="E40" s="662" t="s">
        <v>3050</v>
      </c>
      <c r="F40" s="663" t="s">
        <v>3051</v>
      </c>
      <c r="G40" s="662" t="s">
        <v>2508</v>
      </c>
      <c r="H40" s="662" t="s">
        <v>2509</v>
      </c>
      <c r="I40" s="664">
        <v>2.4649999999999999</v>
      </c>
      <c r="J40" s="664">
        <v>200</v>
      </c>
      <c r="K40" s="665">
        <v>493</v>
      </c>
    </row>
    <row r="41" spans="1:11" ht="14.4" customHeight="1" x14ac:dyDescent="0.3">
      <c r="A41" s="660" t="s">
        <v>546</v>
      </c>
      <c r="B41" s="661" t="s">
        <v>1578</v>
      </c>
      <c r="C41" s="662" t="s">
        <v>556</v>
      </c>
      <c r="D41" s="663" t="s">
        <v>1579</v>
      </c>
      <c r="E41" s="662" t="s">
        <v>3050</v>
      </c>
      <c r="F41" s="663" t="s">
        <v>3051</v>
      </c>
      <c r="G41" s="662" t="s">
        <v>2510</v>
      </c>
      <c r="H41" s="662" t="s">
        <v>2511</v>
      </c>
      <c r="I41" s="664">
        <v>206.04666666666671</v>
      </c>
      <c r="J41" s="664">
        <v>8</v>
      </c>
      <c r="K41" s="665">
        <v>1648.38</v>
      </c>
    </row>
    <row r="42" spans="1:11" ht="14.4" customHeight="1" x14ac:dyDescent="0.3">
      <c r="A42" s="660" t="s">
        <v>546</v>
      </c>
      <c r="B42" s="661" t="s">
        <v>1578</v>
      </c>
      <c r="C42" s="662" t="s">
        <v>556</v>
      </c>
      <c r="D42" s="663" t="s">
        <v>1579</v>
      </c>
      <c r="E42" s="662" t="s">
        <v>3050</v>
      </c>
      <c r="F42" s="663" t="s">
        <v>3051</v>
      </c>
      <c r="G42" s="662" t="s">
        <v>2512</v>
      </c>
      <c r="H42" s="662" t="s">
        <v>2513</v>
      </c>
      <c r="I42" s="664">
        <v>1.9</v>
      </c>
      <c r="J42" s="664">
        <v>50</v>
      </c>
      <c r="K42" s="665">
        <v>95</v>
      </c>
    </row>
    <row r="43" spans="1:11" ht="14.4" customHeight="1" x14ac:dyDescent="0.3">
      <c r="A43" s="660" t="s">
        <v>546</v>
      </c>
      <c r="B43" s="661" t="s">
        <v>1578</v>
      </c>
      <c r="C43" s="662" t="s">
        <v>556</v>
      </c>
      <c r="D43" s="663" t="s">
        <v>1579</v>
      </c>
      <c r="E43" s="662" t="s">
        <v>3050</v>
      </c>
      <c r="F43" s="663" t="s">
        <v>3051</v>
      </c>
      <c r="G43" s="662" t="s">
        <v>2514</v>
      </c>
      <c r="H43" s="662" t="s">
        <v>2515</v>
      </c>
      <c r="I43" s="664">
        <v>2.3725000000000001</v>
      </c>
      <c r="J43" s="664">
        <v>200</v>
      </c>
      <c r="K43" s="665">
        <v>474.5</v>
      </c>
    </row>
    <row r="44" spans="1:11" ht="14.4" customHeight="1" x14ac:dyDescent="0.3">
      <c r="A44" s="660" t="s">
        <v>546</v>
      </c>
      <c r="B44" s="661" t="s">
        <v>1578</v>
      </c>
      <c r="C44" s="662" t="s">
        <v>556</v>
      </c>
      <c r="D44" s="663" t="s">
        <v>1579</v>
      </c>
      <c r="E44" s="662" t="s">
        <v>3050</v>
      </c>
      <c r="F44" s="663" t="s">
        <v>3051</v>
      </c>
      <c r="G44" s="662" t="s">
        <v>2516</v>
      </c>
      <c r="H44" s="662" t="s">
        <v>2517</v>
      </c>
      <c r="I44" s="664">
        <v>1.9833333333333332</v>
      </c>
      <c r="J44" s="664">
        <v>150</v>
      </c>
      <c r="K44" s="665">
        <v>297.5</v>
      </c>
    </row>
    <row r="45" spans="1:11" ht="14.4" customHeight="1" x14ac:dyDescent="0.3">
      <c r="A45" s="660" t="s">
        <v>546</v>
      </c>
      <c r="B45" s="661" t="s">
        <v>1578</v>
      </c>
      <c r="C45" s="662" t="s">
        <v>556</v>
      </c>
      <c r="D45" s="663" t="s">
        <v>1579</v>
      </c>
      <c r="E45" s="662" t="s">
        <v>3050</v>
      </c>
      <c r="F45" s="663" t="s">
        <v>3051</v>
      </c>
      <c r="G45" s="662" t="s">
        <v>2518</v>
      </c>
      <c r="H45" s="662" t="s">
        <v>2519</v>
      </c>
      <c r="I45" s="664">
        <v>3.0949999999999998</v>
      </c>
      <c r="J45" s="664">
        <v>100</v>
      </c>
      <c r="K45" s="665">
        <v>309.5</v>
      </c>
    </row>
    <row r="46" spans="1:11" ht="14.4" customHeight="1" x14ac:dyDescent="0.3">
      <c r="A46" s="660" t="s">
        <v>546</v>
      </c>
      <c r="B46" s="661" t="s">
        <v>1578</v>
      </c>
      <c r="C46" s="662" t="s">
        <v>556</v>
      </c>
      <c r="D46" s="663" t="s">
        <v>1579</v>
      </c>
      <c r="E46" s="662" t="s">
        <v>3050</v>
      </c>
      <c r="F46" s="663" t="s">
        <v>3051</v>
      </c>
      <c r="G46" s="662" t="s">
        <v>2520</v>
      </c>
      <c r="H46" s="662" t="s">
        <v>2521</v>
      </c>
      <c r="I46" s="664">
        <v>1.93</v>
      </c>
      <c r="J46" s="664">
        <v>50</v>
      </c>
      <c r="K46" s="665">
        <v>96.5</v>
      </c>
    </row>
    <row r="47" spans="1:11" ht="14.4" customHeight="1" x14ac:dyDescent="0.3">
      <c r="A47" s="660" t="s">
        <v>546</v>
      </c>
      <c r="B47" s="661" t="s">
        <v>1578</v>
      </c>
      <c r="C47" s="662" t="s">
        <v>556</v>
      </c>
      <c r="D47" s="663" t="s">
        <v>1579</v>
      </c>
      <c r="E47" s="662" t="s">
        <v>3050</v>
      </c>
      <c r="F47" s="663" t="s">
        <v>3051</v>
      </c>
      <c r="G47" s="662" t="s">
        <v>2522</v>
      </c>
      <c r="H47" s="662" t="s">
        <v>2523</v>
      </c>
      <c r="I47" s="664">
        <v>1.92</v>
      </c>
      <c r="J47" s="664">
        <v>20</v>
      </c>
      <c r="K47" s="665">
        <v>38.4</v>
      </c>
    </row>
    <row r="48" spans="1:11" ht="14.4" customHeight="1" x14ac:dyDescent="0.3">
      <c r="A48" s="660" t="s">
        <v>546</v>
      </c>
      <c r="B48" s="661" t="s">
        <v>1578</v>
      </c>
      <c r="C48" s="662" t="s">
        <v>556</v>
      </c>
      <c r="D48" s="663" t="s">
        <v>1579</v>
      </c>
      <c r="E48" s="662" t="s">
        <v>3050</v>
      </c>
      <c r="F48" s="663" t="s">
        <v>3051</v>
      </c>
      <c r="G48" s="662" t="s">
        <v>2524</v>
      </c>
      <c r="H48" s="662" t="s">
        <v>2525</v>
      </c>
      <c r="I48" s="664">
        <v>1.4285714285714287E-2</v>
      </c>
      <c r="J48" s="664">
        <v>350</v>
      </c>
      <c r="K48" s="665">
        <v>5</v>
      </c>
    </row>
    <row r="49" spans="1:11" ht="14.4" customHeight="1" x14ac:dyDescent="0.3">
      <c r="A49" s="660" t="s">
        <v>546</v>
      </c>
      <c r="B49" s="661" t="s">
        <v>1578</v>
      </c>
      <c r="C49" s="662" t="s">
        <v>556</v>
      </c>
      <c r="D49" s="663" t="s">
        <v>1579</v>
      </c>
      <c r="E49" s="662" t="s">
        <v>3050</v>
      </c>
      <c r="F49" s="663" t="s">
        <v>3051</v>
      </c>
      <c r="G49" s="662" t="s">
        <v>2526</v>
      </c>
      <c r="H49" s="662" t="s">
        <v>2527</v>
      </c>
      <c r="I49" s="664">
        <v>2.0499999999999998</v>
      </c>
      <c r="J49" s="664">
        <v>20</v>
      </c>
      <c r="K49" s="665">
        <v>41</v>
      </c>
    </row>
    <row r="50" spans="1:11" ht="14.4" customHeight="1" x14ac:dyDescent="0.3">
      <c r="A50" s="660" t="s">
        <v>546</v>
      </c>
      <c r="B50" s="661" t="s">
        <v>1578</v>
      </c>
      <c r="C50" s="662" t="s">
        <v>556</v>
      </c>
      <c r="D50" s="663" t="s">
        <v>1579</v>
      </c>
      <c r="E50" s="662" t="s">
        <v>3050</v>
      </c>
      <c r="F50" s="663" t="s">
        <v>3051</v>
      </c>
      <c r="G50" s="662" t="s">
        <v>2528</v>
      </c>
      <c r="H50" s="662" t="s">
        <v>2529</v>
      </c>
      <c r="I50" s="664">
        <v>2.1666666666666665</v>
      </c>
      <c r="J50" s="664">
        <v>150</v>
      </c>
      <c r="K50" s="665">
        <v>325</v>
      </c>
    </row>
    <row r="51" spans="1:11" ht="14.4" customHeight="1" x14ac:dyDescent="0.3">
      <c r="A51" s="660" t="s">
        <v>546</v>
      </c>
      <c r="B51" s="661" t="s">
        <v>1578</v>
      </c>
      <c r="C51" s="662" t="s">
        <v>556</v>
      </c>
      <c r="D51" s="663" t="s">
        <v>1579</v>
      </c>
      <c r="E51" s="662" t="s">
        <v>3050</v>
      </c>
      <c r="F51" s="663" t="s">
        <v>3051</v>
      </c>
      <c r="G51" s="662" t="s">
        <v>2528</v>
      </c>
      <c r="H51" s="662" t="s">
        <v>2530</v>
      </c>
      <c r="I51" s="664">
        <v>2.17</v>
      </c>
      <c r="J51" s="664">
        <v>50</v>
      </c>
      <c r="K51" s="665">
        <v>108.5</v>
      </c>
    </row>
    <row r="52" spans="1:11" ht="14.4" customHeight="1" x14ac:dyDescent="0.3">
      <c r="A52" s="660" t="s">
        <v>546</v>
      </c>
      <c r="B52" s="661" t="s">
        <v>1578</v>
      </c>
      <c r="C52" s="662" t="s">
        <v>556</v>
      </c>
      <c r="D52" s="663" t="s">
        <v>1579</v>
      </c>
      <c r="E52" s="662" t="s">
        <v>3050</v>
      </c>
      <c r="F52" s="663" t="s">
        <v>3051</v>
      </c>
      <c r="G52" s="662" t="s">
        <v>2531</v>
      </c>
      <c r="H52" s="662" t="s">
        <v>2532</v>
      </c>
      <c r="I52" s="664">
        <v>2.6149999999999998</v>
      </c>
      <c r="J52" s="664">
        <v>300</v>
      </c>
      <c r="K52" s="665">
        <v>784.5</v>
      </c>
    </row>
    <row r="53" spans="1:11" ht="14.4" customHeight="1" x14ac:dyDescent="0.3">
      <c r="A53" s="660" t="s">
        <v>546</v>
      </c>
      <c r="B53" s="661" t="s">
        <v>1578</v>
      </c>
      <c r="C53" s="662" t="s">
        <v>556</v>
      </c>
      <c r="D53" s="663" t="s">
        <v>1579</v>
      </c>
      <c r="E53" s="662" t="s">
        <v>3050</v>
      </c>
      <c r="F53" s="663" t="s">
        <v>3051</v>
      </c>
      <c r="G53" s="662" t="s">
        <v>2533</v>
      </c>
      <c r="H53" s="662" t="s">
        <v>2534</v>
      </c>
      <c r="I53" s="664">
        <v>29.9</v>
      </c>
      <c r="J53" s="664">
        <v>30</v>
      </c>
      <c r="K53" s="665">
        <v>897</v>
      </c>
    </row>
    <row r="54" spans="1:11" ht="14.4" customHeight="1" x14ac:dyDescent="0.3">
      <c r="A54" s="660" t="s">
        <v>546</v>
      </c>
      <c r="B54" s="661" t="s">
        <v>1578</v>
      </c>
      <c r="C54" s="662" t="s">
        <v>556</v>
      </c>
      <c r="D54" s="663" t="s">
        <v>1579</v>
      </c>
      <c r="E54" s="662" t="s">
        <v>3050</v>
      </c>
      <c r="F54" s="663" t="s">
        <v>3051</v>
      </c>
      <c r="G54" s="662" t="s">
        <v>2535</v>
      </c>
      <c r="H54" s="662" t="s">
        <v>2536</v>
      </c>
      <c r="I54" s="664">
        <v>6.05</v>
      </c>
      <c r="J54" s="664">
        <v>15</v>
      </c>
      <c r="K54" s="665">
        <v>90.75</v>
      </c>
    </row>
    <row r="55" spans="1:11" ht="14.4" customHeight="1" x14ac:dyDescent="0.3">
      <c r="A55" s="660" t="s">
        <v>546</v>
      </c>
      <c r="B55" s="661" t="s">
        <v>1578</v>
      </c>
      <c r="C55" s="662" t="s">
        <v>556</v>
      </c>
      <c r="D55" s="663" t="s">
        <v>1579</v>
      </c>
      <c r="E55" s="662" t="s">
        <v>3050</v>
      </c>
      <c r="F55" s="663" t="s">
        <v>3051</v>
      </c>
      <c r="G55" s="662" t="s">
        <v>2537</v>
      </c>
      <c r="H55" s="662" t="s">
        <v>2538</v>
      </c>
      <c r="I55" s="664">
        <v>2.9</v>
      </c>
      <c r="J55" s="664">
        <v>500</v>
      </c>
      <c r="K55" s="665">
        <v>1450</v>
      </c>
    </row>
    <row r="56" spans="1:11" ht="14.4" customHeight="1" x14ac:dyDescent="0.3">
      <c r="A56" s="660" t="s">
        <v>546</v>
      </c>
      <c r="B56" s="661" t="s">
        <v>1578</v>
      </c>
      <c r="C56" s="662" t="s">
        <v>556</v>
      </c>
      <c r="D56" s="663" t="s">
        <v>1579</v>
      </c>
      <c r="E56" s="662" t="s">
        <v>3050</v>
      </c>
      <c r="F56" s="663" t="s">
        <v>3051</v>
      </c>
      <c r="G56" s="662" t="s">
        <v>2539</v>
      </c>
      <c r="H56" s="662" t="s">
        <v>2540</v>
      </c>
      <c r="I56" s="664">
        <v>5.13</v>
      </c>
      <c r="J56" s="664">
        <v>40</v>
      </c>
      <c r="K56" s="665">
        <v>205.2</v>
      </c>
    </row>
    <row r="57" spans="1:11" ht="14.4" customHeight="1" x14ac:dyDescent="0.3">
      <c r="A57" s="660" t="s">
        <v>546</v>
      </c>
      <c r="B57" s="661" t="s">
        <v>1578</v>
      </c>
      <c r="C57" s="662" t="s">
        <v>556</v>
      </c>
      <c r="D57" s="663" t="s">
        <v>1579</v>
      </c>
      <c r="E57" s="662" t="s">
        <v>3050</v>
      </c>
      <c r="F57" s="663" t="s">
        <v>3051</v>
      </c>
      <c r="G57" s="662" t="s">
        <v>2541</v>
      </c>
      <c r="H57" s="662" t="s">
        <v>2542</v>
      </c>
      <c r="I57" s="664">
        <v>7.95</v>
      </c>
      <c r="J57" s="664">
        <v>40</v>
      </c>
      <c r="K57" s="665">
        <v>318</v>
      </c>
    </row>
    <row r="58" spans="1:11" ht="14.4" customHeight="1" x14ac:dyDescent="0.3">
      <c r="A58" s="660" t="s">
        <v>546</v>
      </c>
      <c r="B58" s="661" t="s">
        <v>1578</v>
      </c>
      <c r="C58" s="662" t="s">
        <v>556</v>
      </c>
      <c r="D58" s="663" t="s">
        <v>1579</v>
      </c>
      <c r="E58" s="662" t="s">
        <v>3050</v>
      </c>
      <c r="F58" s="663" t="s">
        <v>3051</v>
      </c>
      <c r="G58" s="662" t="s">
        <v>2543</v>
      </c>
      <c r="H58" s="662" t="s">
        <v>2544</v>
      </c>
      <c r="I58" s="664">
        <v>138.01</v>
      </c>
      <c r="J58" s="664">
        <v>2</v>
      </c>
      <c r="K58" s="665">
        <v>276.02999999999997</v>
      </c>
    </row>
    <row r="59" spans="1:11" ht="14.4" customHeight="1" x14ac:dyDescent="0.3">
      <c r="A59" s="660" t="s">
        <v>546</v>
      </c>
      <c r="B59" s="661" t="s">
        <v>1578</v>
      </c>
      <c r="C59" s="662" t="s">
        <v>556</v>
      </c>
      <c r="D59" s="663" t="s">
        <v>1579</v>
      </c>
      <c r="E59" s="662" t="s">
        <v>3050</v>
      </c>
      <c r="F59" s="663" t="s">
        <v>3051</v>
      </c>
      <c r="G59" s="662" t="s">
        <v>2545</v>
      </c>
      <c r="H59" s="662" t="s">
        <v>2546</v>
      </c>
      <c r="I59" s="664">
        <v>84.91</v>
      </c>
      <c r="J59" s="664">
        <v>20</v>
      </c>
      <c r="K59" s="665">
        <v>1698.11</v>
      </c>
    </row>
    <row r="60" spans="1:11" ht="14.4" customHeight="1" x14ac:dyDescent="0.3">
      <c r="A60" s="660" t="s">
        <v>546</v>
      </c>
      <c r="B60" s="661" t="s">
        <v>1578</v>
      </c>
      <c r="C60" s="662" t="s">
        <v>556</v>
      </c>
      <c r="D60" s="663" t="s">
        <v>1579</v>
      </c>
      <c r="E60" s="662" t="s">
        <v>3050</v>
      </c>
      <c r="F60" s="663" t="s">
        <v>3051</v>
      </c>
      <c r="G60" s="662" t="s">
        <v>2547</v>
      </c>
      <c r="H60" s="662" t="s">
        <v>2548</v>
      </c>
      <c r="I60" s="664">
        <v>17.975000000000001</v>
      </c>
      <c r="J60" s="664">
        <v>100</v>
      </c>
      <c r="K60" s="665">
        <v>1797.73</v>
      </c>
    </row>
    <row r="61" spans="1:11" ht="14.4" customHeight="1" x14ac:dyDescent="0.3">
      <c r="A61" s="660" t="s">
        <v>546</v>
      </c>
      <c r="B61" s="661" t="s">
        <v>1578</v>
      </c>
      <c r="C61" s="662" t="s">
        <v>556</v>
      </c>
      <c r="D61" s="663" t="s">
        <v>1579</v>
      </c>
      <c r="E61" s="662" t="s">
        <v>3050</v>
      </c>
      <c r="F61" s="663" t="s">
        <v>3051</v>
      </c>
      <c r="G61" s="662" t="s">
        <v>2549</v>
      </c>
      <c r="H61" s="662" t="s">
        <v>2550</v>
      </c>
      <c r="I61" s="664">
        <v>17.984999999999999</v>
      </c>
      <c r="J61" s="664">
        <v>350</v>
      </c>
      <c r="K61" s="665">
        <v>6294.5</v>
      </c>
    </row>
    <row r="62" spans="1:11" ht="14.4" customHeight="1" x14ac:dyDescent="0.3">
      <c r="A62" s="660" t="s">
        <v>546</v>
      </c>
      <c r="B62" s="661" t="s">
        <v>1578</v>
      </c>
      <c r="C62" s="662" t="s">
        <v>556</v>
      </c>
      <c r="D62" s="663" t="s">
        <v>1579</v>
      </c>
      <c r="E62" s="662" t="s">
        <v>3050</v>
      </c>
      <c r="F62" s="663" t="s">
        <v>3051</v>
      </c>
      <c r="G62" s="662" t="s">
        <v>2551</v>
      </c>
      <c r="H62" s="662" t="s">
        <v>2552</v>
      </c>
      <c r="I62" s="664">
        <v>12.105</v>
      </c>
      <c r="J62" s="664">
        <v>40</v>
      </c>
      <c r="K62" s="665">
        <v>484.20000000000005</v>
      </c>
    </row>
    <row r="63" spans="1:11" ht="14.4" customHeight="1" x14ac:dyDescent="0.3">
      <c r="A63" s="660" t="s">
        <v>546</v>
      </c>
      <c r="B63" s="661" t="s">
        <v>1578</v>
      </c>
      <c r="C63" s="662" t="s">
        <v>556</v>
      </c>
      <c r="D63" s="663" t="s">
        <v>1579</v>
      </c>
      <c r="E63" s="662" t="s">
        <v>3050</v>
      </c>
      <c r="F63" s="663" t="s">
        <v>3051</v>
      </c>
      <c r="G63" s="662" t="s">
        <v>2553</v>
      </c>
      <c r="H63" s="662" t="s">
        <v>2554</v>
      </c>
      <c r="I63" s="664">
        <v>25.53</v>
      </c>
      <c r="J63" s="664">
        <v>20</v>
      </c>
      <c r="K63" s="665">
        <v>510.6</v>
      </c>
    </row>
    <row r="64" spans="1:11" ht="14.4" customHeight="1" x14ac:dyDescent="0.3">
      <c r="A64" s="660" t="s">
        <v>546</v>
      </c>
      <c r="B64" s="661" t="s">
        <v>1578</v>
      </c>
      <c r="C64" s="662" t="s">
        <v>556</v>
      </c>
      <c r="D64" s="663" t="s">
        <v>1579</v>
      </c>
      <c r="E64" s="662" t="s">
        <v>3050</v>
      </c>
      <c r="F64" s="663" t="s">
        <v>3051</v>
      </c>
      <c r="G64" s="662" t="s">
        <v>2555</v>
      </c>
      <c r="H64" s="662" t="s">
        <v>2556</v>
      </c>
      <c r="I64" s="664">
        <v>2.5119999999999996</v>
      </c>
      <c r="J64" s="664">
        <v>250</v>
      </c>
      <c r="K64" s="665">
        <v>628</v>
      </c>
    </row>
    <row r="65" spans="1:11" ht="14.4" customHeight="1" x14ac:dyDescent="0.3">
      <c r="A65" s="660" t="s">
        <v>546</v>
      </c>
      <c r="B65" s="661" t="s">
        <v>1578</v>
      </c>
      <c r="C65" s="662" t="s">
        <v>556</v>
      </c>
      <c r="D65" s="663" t="s">
        <v>1579</v>
      </c>
      <c r="E65" s="662" t="s">
        <v>3050</v>
      </c>
      <c r="F65" s="663" t="s">
        <v>3051</v>
      </c>
      <c r="G65" s="662" t="s">
        <v>2557</v>
      </c>
      <c r="H65" s="662" t="s">
        <v>2558</v>
      </c>
      <c r="I65" s="664">
        <v>13.21</v>
      </c>
      <c r="J65" s="664">
        <v>10</v>
      </c>
      <c r="K65" s="665">
        <v>132.1</v>
      </c>
    </row>
    <row r="66" spans="1:11" ht="14.4" customHeight="1" x14ac:dyDescent="0.3">
      <c r="A66" s="660" t="s">
        <v>546</v>
      </c>
      <c r="B66" s="661" t="s">
        <v>1578</v>
      </c>
      <c r="C66" s="662" t="s">
        <v>556</v>
      </c>
      <c r="D66" s="663" t="s">
        <v>1579</v>
      </c>
      <c r="E66" s="662" t="s">
        <v>3050</v>
      </c>
      <c r="F66" s="663" t="s">
        <v>3051</v>
      </c>
      <c r="G66" s="662" t="s">
        <v>2559</v>
      </c>
      <c r="H66" s="662" t="s">
        <v>2560</v>
      </c>
      <c r="I66" s="664">
        <v>13.203333333333333</v>
      </c>
      <c r="J66" s="664">
        <v>30</v>
      </c>
      <c r="K66" s="665">
        <v>396.1</v>
      </c>
    </row>
    <row r="67" spans="1:11" ht="14.4" customHeight="1" x14ac:dyDescent="0.3">
      <c r="A67" s="660" t="s">
        <v>546</v>
      </c>
      <c r="B67" s="661" t="s">
        <v>1578</v>
      </c>
      <c r="C67" s="662" t="s">
        <v>556</v>
      </c>
      <c r="D67" s="663" t="s">
        <v>1579</v>
      </c>
      <c r="E67" s="662" t="s">
        <v>3050</v>
      </c>
      <c r="F67" s="663" t="s">
        <v>3051</v>
      </c>
      <c r="G67" s="662" t="s">
        <v>2561</v>
      </c>
      <c r="H67" s="662" t="s">
        <v>2562</v>
      </c>
      <c r="I67" s="664">
        <v>13.2</v>
      </c>
      <c r="J67" s="664">
        <v>10</v>
      </c>
      <c r="K67" s="665">
        <v>132</v>
      </c>
    </row>
    <row r="68" spans="1:11" ht="14.4" customHeight="1" x14ac:dyDescent="0.3">
      <c r="A68" s="660" t="s">
        <v>546</v>
      </c>
      <c r="B68" s="661" t="s">
        <v>1578</v>
      </c>
      <c r="C68" s="662" t="s">
        <v>556</v>
      </c>
      <c r="D68" s="663" t="s">
        <v>1579</v>
      </c>
      <c r="E68" s="662" t="s">
        <v>3050</v>
      </c>
      <c r="F68" s="663" t="s">
        <v>3051</v>
      </c>
      <c r="G68" s="662" t="s">
        <v>2563</v>
      </c>
      <c r="H68" s="662" t="s">
        <v>2564</v>
      </c>
      <c r="I68" s="664">
        <v>1.28</v>
      </c>
      <c r="J68" s="664">
        <v>150</v>
      </c>
      <c r="K68" s="665">
        <v>192</v>
      </c>
    </row>
    <row r="69" spans="1:11" ht="14.4" customHeight="1" x14ac:dyDescent="0.3">
      <c r="A69" s="660" t="s">
        <v>546</v>
      </c>
      <c r="B69" s="661" t="s">
        <v>1578</v>
      </c>
      <c r="C69" s="662" t="s">
        <v>556</v>
      </c>
      <c r="D69" s="663" t="s">
        <v>1579</v>
      </c>
      <c r="E69" s="662" t="s">
        <v>3050</v>
      </c>
      <c r="F69" s="663" t="s">
        <v>3051</v>
      </c>
      <c r="G69" s="662" t="s">
        <v>2565</v>
      </c>
      <c r="H69" s="662" t="s">
        <v>2566</v>
      </c>
      <c r="I69" s="664">
        <v>21.236666666666665</v>
      </c>
      <c r="J69" s="664">
        <v>130</v>
      </c>
      <c r="K69" s="665">
        <v>2760.7</v>
      </c>
    </row>
    <row r="70" spans="1:11" ht="14.4" customHeight="1" x14ac:dyDescent="0.3">
      <c r="A70" s="660" t="s">
        <v>546</v>
      </c>
      <c r="B70" s="661" t="s">
        <v>1578</v>
      </c>
      <c r="C70" s="662" t="s">
        <v>556</v>
      </c>
      <c r="D70" s="663" t="s">
        <v>1579</v>
      </c>
      <c r="E70" s="662" t="s">
        <v>3050</v>
      </c>
      <c r="F70" s="663" t="s">
        <v>3051</v>
      </c>
      <c r="G70" s="662" t="s">
        <v>2567</v>
      </c>
      <c r="H70" s="662" t="s">
        <v>2568</v>
      </c>
      <c r="I70" s="664">
        <v>21.24</v>
      </c>
      <c r="J70" s="664">
        <v>20</v>
      </c>
      <c r="K70" s="665">
        <v>424.8</v>
      </c>
    </row>
    <row r="71" spans="1:11" ht="14.4" customHeight="1" x14ac:dyDescent="0.3">
      <c r="A71" s="660" t="s">
        <v>546</v>
      </c>
      <c r="B71" s="661" t="s">
        <v>1578</v>
      </c>
      <c r="C71" s="662" t="s">
        <v>556</v>
      </c>
      <c r="D71" s="663" t="s">
        <v>1579</v>
      </c>
      <c r="E71" s="662" t="s">
        <v>3050</v>
      </c>
      <c r="F71" s="663" t="s">
        <v>3051</v>
      </c>
      <c r="G71" s="662" t="s">
        <v>2569</v>
      </c>
      <c r="H71" s="662" t="s">
        <v>2570</v>
      </c>
      <c r="I71" s="664">
        <v>11.46</v>
      </c>
      <c r="J71" s="664">
        <v>10</v>
      </c>
      <c r="K71" s="665">
        <v>114.6</v>
      </c>
    </row>
    <row r="72" spans="1:11" ht="14.4" customHeight="1" x14ac:dyDescent="0.3">
      <c r="A72" s="660" t="s">
        <v>546</v>
      </c>
      <c r="B72" s="661" t="s">
        <v>1578</v>
      </c>
      <c r="C72" s="662" t="s">
        <v>556</v>
      </c>
      <c r="D72" s="663" t="s">
        <v>1579</v>
      </c>
      <c r="E72" s="662" t="s">
        <v>3050</v>
      </c>
      <c r="F72" s="663" t="s">
        <v>3051</v>
      </c>
      <c r="G72" s="662" t="s">
        <v>2571</v>
      </c>
      <c r="H72" s="662" t="s">
        <v>2572</v>
      </c>
      <c r="I72" s="664">
        <v>4.03</v>
      </c>
      <c r="J72" s="664">
        <v>39</v>
      </c>
      <c r="K72" s="665">
        <v>157.16999999999999</v>
      </c>
    </row>
    <row r="73" spans="1:11" ht="14.4" customHeight="1" x14ac:dyDescent="0.3">
      <c r="A73" s="660" t="s">
        <v>546</v>
      </c>
      <c r="B73" s="661" t="s">
        <v>1578</v>
      </c>
      <c r="C73" s="662" t="s">
        <v>556</v>
      </c>
      <c r="D73" s="663" t="s">
        <v>1579</v>
      </c>
      <c r="E73" s="662" t="s">
        <v>3050</v>
      </c>
      <c r="F73" s="663" t="s">
        <v>3051</v>
      </c>
      <c r="G73" s="662" t="s">
        <v>2573</v>
      </c>
      <c r="H73" s="662" t="s">
        <v>2574</v>
      </c>
      <c r="I73" s="664">
        <v>2.7033333333333331</v>
      </c>
      <c r="J73" s="664">
        <v>90</v>
      </c>
      <c r="K73" s="665">
        <v>249.5</v>
      </c>
    </row>
    <row r="74" spans="1:11" ht="14.4" customHeight="1" x14ac:dyDescent="0.3">
      <c r="A74" s="660" t="s">
        <v>546</v>
      </c>
      <c r="B74" s="661" t="s">
        <v>1578</v>
      </c>
      <c r="C74" s="662" t="s">
        <v>556</v>
      </c>
      <c r="D74" s="663" t="s">
        <v>1579</v>
      </c>
      <c r="E74" s="662" t="s">
        <v>3050</v>
      </c>
      <c r="F74" s="663" t="s">
        <v>3051</v>
      </c>
      <c r="G74" s="662" t="s">
        <v>2575</v>
      </c>
      <c r="H74" s="662" t="s">
        <v>2576</v>
      </c>
      <c r="I74" s="664">
        <v>2.6</v>
      </c>
      <c r="J74" s="664">
        <v>40</v>
      </c>
      <c r="K74" s="665">
        <v>104</v>
      </c>
    </row>
    <row r="75" spans="1:11" ht="14.4" customHeight="1" x14ac:dyDescent="0.3">
      <c r="A75" s="660" t="s">
        <v>546</v>
      </c>
      <c r="B75" s="661" t="s">
        <v>1578</v>
      </c>
      <c r="C75" s="662" t="s">
        <v>556</v>
      </c>
      <c r="D75" s="663" t="s">
        <v>1579</v>
      </c>
      <c r="E75" s="662" t="s">
        <v>3050</v>
      </c>
      <c r="F75" s="663" t="s">
        <v>3051</v>
      </c>
      <c r="G75" s="662" t="s">
        <v>2577</v>
      </c>
      <c r="H75" s="662" t="s">
        <v>2578</v>
      </c>
      <c r="I75" s="664">
        <v>2.62</v>
      </c>
      <c r="J75" s="664">
        <v>20</v>
      </c>
      <c r="K75" s="665">
        <v>52.4</v>
      </c>
    </row>
    <row r="76" spans="1:11" ht="14.4" customHeight="1" x14ac:dyDescent="0.3">
      <c r="A76" s="660" t="s">
        <v>546</v>
      </c>
      <c r="B76" s="661" t="s">
        <v>1578</v>
      </c>
      <c r="C76" s="662" t="s">
        <v>556</v>
      </c>
      <c r="D76" s="663" t="s">
        <v>1579</v>
      </c>
      <c r="E76" s="662" t="s">
        <v>3050</v>
      </c>
      <c r="F76" s="663" t="s">
        <v>3051</v>
      </c>
      <c r="G76" s="662" t="s">
        <v>2579</v>
      </c>
      <c r="H76" s="662" t="s">
        <v>2580</v>
      </c>
      <c r="I76" s="664">
        <v>2.2866666666666666</v>
      </c>
      <c r="J76" s="664">
        <v>260</v>
      </c>
      <c r="K76" s="665">
        <v>594.79999999999995</v>
      </c>
    </row>
    <row r="77" spans="1:11" ht="14.4" customHeight="1" x14ac:dyDescent="0.3">
      <c r="A77" s="660" t="s">
        <v>546</v>
      </c>
      <c r="B77" s="661" t="s">
        <v>1578</v>
      </c>
      <c r="C77" s="662" t="s">
        <v>556</v>
      </c>
      <c r="D77" s="663" t="s">
        <v>1579</v>
      </c>
      <c r="E77" s="662" t="s">
        <v>3050</v>
      </c>
      <c r="F77" s="663" t="s">
        <v>3051</v>
      </c>
      <c r="G77" s="662" t="s">
        <v>2581</v>
      </c>
      <c r="H77" s="662" t="s">
        <v>2582</v>
      </c>
      <c r="I77" s="664">
        <v>5.0199999999999996</v>
      </c>
      <c r="J77" s="664">
        <v>50</v>
      </c>
      <c r="K77" s="665">
        <v>251.08</v>
      </c>
    </row>
    <row r="78" spans="1:11" ht="14.4" customHeight="1" x14ac:dyDescent="0.3">
      <c r="A78" s="660" t="s">
        <v>546</v>
      </c>
      <c r="B78" s="661" t="s">
        <v>1578</v>
      </c>
      <c r="C78" s="662" t="s">
        <v>556</v>
      </c>
      <c r="D78" s="663" t="s">
        <v>1579</v>
      </c>
      <c r="E78" s="662" t="s">
        <v>3050</v>
      </c>
      <c r="F78" s="663" t="s">
        <v>3051</v>
      </c>
      <c r="G78" s="662" t="s">
        <v>2583</v>
      </c>
      <c r="H78" s="662" t="s">
        <v>2584</v>
      </c>
      <c r="I78" s="664">
        <v>484.03</v>
      </c>
      <c r="J78" s="664">
        <v>5</v>
      </c>
      <c r="K78" s="665">
        <v>2420.15</v>
      </c>
    </row>
    <row r="79" spans="1:11" ht="14.4" customHeight="1" x14ac:dyDescent="0.3">
      <c r="A79" s="660" t="s">
        <v>546</v>
      </c>
      <c r="B79" s="661" t="s">
        <v>1578</v>
      </c>
      <c r="C79" s="662" t="s">
        <v>556</v>
      </c>
      <c r="D79" s="663" t="s">
        <v>1579</v>
      </c>
      <c r="E79" s="662" t="s">
        <v>3050</v>
      </c>
      <c r="F79" s="663" t="s">
        <v>3051</v>
      </c>
      <c r="G79" s="662" t="s">
        <v>2585</v>
      </c>
      <c r="H79" s="662" t="s">
        <v>2586</v>
      </c>
      <c r="I79" s="664">
        <v>17.98</v>
      </c>
      <c r="J79" s="664">
        <v>50</v>
      </c>
      <c r="K79" s="665">
        <v>899.03</v>
      </c>
    </row>
    <row r="80" spans="1:11" ht="14.4" customHeight="1" x14ac:dyDescent="0.3">
      <c r="A80" s="660" t="s">
        <v>546</v>
      </c>
      <c r="B80" s="661" t="s">
        <v>1578</v>
      </c>
      <c r="C80" s="662" t="s">
        <v>556</v>
      </c>
      <c r="D80" s="663" t="s">
        <v>1579</v>
      </c>
      <c r="E80" s="662" t="s">
        <v>3050</v>
      </c>
      <c r="F80" s="663" t="s">
        <v>3051</v>
      </c>
      <c r="G80" s="662" t="s">
        <v>2587</v>
      </c>
      <c r="H80" s="662" t="s">
        <v>2588</v>
      </c>
      <c r="I80" s="664">
        <v>60.5</v>
      </c>
      <c r="J80" s="664">
        <v>40</v>
      </c>
      <c r="K80" s="665">
        <v>2420</v>
      </c>
    </row>
    <row r="81" spans="1:11" ht="14.4" customHeight="1" x14ac:dyDescent="0.3">
      <c r="A81" s="660" t="s">
        <v>546</v>
      </c>
      <c r="B81" s="661" t="s">
        <v>1578</v>
      </c>
      <c r="C81" s="662" t="s">
        <v>556</v>
      </c>
      <c r="D81" s="663" t="s">
        <v>1579</v>
      </c>
      <c r="E81" s="662" t="s">
        <v>3050</v>
      </c>
      <c r="F81" s="663" t="s">
        <v>3051</v>
      </c>
      <c r="G81" s="662" t="s">
        <v>2589</v>
      </c>
      <c r="H81" s="662" t="s">
        <v>2590</v>
      </c>
      <c r="I81" s="664">
        <v>9.2000000000000011</v>
      </c>
      <c r="J81" s="664">
        <v>350</v>
      </c>
      <c r="K81" s="665">
        <v>3220</v>
      </c>
    </row>
    <row r="82" spans="1:11" ht="14.4" customHeight="1" x14ac:dyDescent="0.3">
      <c r="A82" s="660" t="s">
        <v>546</v>
      </c>
      <c r="B82" s="661" t="s">
        <v>1578</v>
      </c>
      <c r="C82" s="662" t="s">
        <v>556</v>
      </c>
      <c r="D82" s="663" t="s">
        <v>1579</v>
      </c>
      <c r="E82" s="662" t="s">
        <v>3050</v>
      </c>
      <c r="F82" s="663" t="s">
        <v>3051</v>
      </c>
      <c r="G82" s="662" t="s">
        <v>2591</v>
      </c>
      <c r="H82" s="662" t="s">
        <v>2592</v>
      </c>
      <c r="I82" s="664">
        <v>172.5</v>
      </c>
      <c r="J82" s="664">
        <v>1</v>
      </c>
      <c r="K82" s="665">
        <v>172.5</v>
      </c>
    </row>
    <row r="83" spans="1:11" ht="14.4" customHeight="1" x14ac:dyDescent="0.3">
      <c r="A83" s="660" t="s">
        <v>546</v>
      </c>
      <c r="B83" s="661" t="s">
        <v>1578</v>
      </c>
      <c r="C83" s="662" t="s">
        <v>556</v>
      </c>
      <c r="D83" s="663" t="s">
        <v>1579</v>
      </c>
      <c r="E83" s="662" t="s">
        <v>3050</v>
      </c>
      <c r="F83" s="663" t="s">
        <v>3051</v>
      </c>
      <c r="G83" s="662" t="s">
        <v>2593</v>
      </c>
      <c r="H83" s="662" t="s">
        <v>2594</v>
      </c>
      <c r="I83" s="664">
        <v>240.88</v>
      </c>
      <c r="J83" s="664">
        <v>2</v>
      </c>
      <c r="K83" s="665">
        <v>481.76</v>
      </c>
    </row>
    <row r="84" spans="1:11" ht="14.4" customHeight="1" x14ac:dyDescent="0.3">
      <c r="A84" s="660" t="s">
        <v>546</v>
      </c>
      <c r="B84" s="661" t="s">
        <v>1578</v>
      </c>
      <c r="C84" s="662" t="s">
        <v>556</v>
      </c>
      <c r="D84" s="663" t="s">
        <v>1579</v>
      </c>
      <c r="E84" s="662" t="s">
        <v>3050</v>
      </c>
      <c r="F84" s="663" t="s">
        <v>3051</v>
      </c>
      <c r="G84" s="662" t="s">
        <v>2595</v>
      </c>
      <c r="H84" s="662" t="s">
        <v>2596</v>
      </c>
      <c r="I84" s="664">
        <v>1.06</v>
      </c>
      <c r="J84" s="664">
        <v>200</v>
      </c>
      <c r="K84" s="665">
        <v>212</v>
      </c>
    </row>
    <row r="85" spans="1:11" ht="14.4" customHeight="1" x14ac:dyDescent="0.3">
      <c r="A85" s="660" t="s">
        <v>546</v>
      </c>
      <c r="B85" s="661" t="s">
        <v>1578</v>
      </c>
      <c r="C85" s="662" t="s">
        <v>556</v>
      </c>
      <c r="D85" s="663" t="s">
        <v>1579</v>
      </c>
      <c r="E85" s="662" t="s">
        <v>3050</v>
      </c>
      <c r="F85" s="663" t="s">
        <v>3051</v>
      </c>
      <c r="G85" s="662" t="s">
        <v>2597</v>
      </c>
      <c r="H85" s="662" t="s">
        <v>2598</v>
      </c>
      <c r="I85" s="664">
        <v>3.3849999999999998</v>
      </c>
      <c r="J85" s="664">
        <v>160</v>
      </c>
      <c r="K85" s="665">
        <v>541.20000000000005</v>
      </c>
    </row>
    <row r="86" spans="1:11" ht="14.4" customHeight="1" x14ac:dyDescent="0.3">
      <c r="A86" s="660" t="s">
        <v>546</v>
      </c>
      <c r="B86" s="661" t="s">
        <v>1578</v>
      </c>
      <c r="C86" s="662" t="s">
        <v>556</v>
      </c>
      <c r="D86" s="663" t="s">
        <v>1579</v>
      </c>
      <c r="E86" s="662" t="s">
        <v>3050</v>
      </c>
      <c r="F86" s="663" t="s">
        <v>3051</v>
      </c>
      <c r="G86" s="662" t="s">
        <v>2599</v>
      </c>
      <c r="H86" s="662" t="s">
        <v>2600</v>
      </c>
      <c r="I86" s="664">
        <v>6.08</v>
      </c>
      <c r="J86" s="664">
        <v>20</v>
      </c>
      <c r="K86" s="665">
        <v>121.6</v>
      </c>
    </row>
    <row r="87" spans="1:11" ht="14.4" customHeight="1" x14ac:dyDescent="0.3">
      <c r="A87" s="660" t="s">
        <v>546</v>
      </c>
      <c r="B87" s="661" t="s">
        <v>1578</v>
      </c>
      <c r="C87" s="662" t="s">
        <v>556</v>
      </c>
      <c r="D87" s="663" t="s">
        <v>1579</v>
      </c>
      <c r="E87" s="662" t="s">
        <v>3050</v>
      </c>
      <c r="F87" s="663" t="s">
        <v>3051</v>
      </c>
      <c r="G87" s="662" t="s">
        <v>2601</v>
      </c>
      <c r="H87" s="662" t="s">
        <v>2602</v>
      </c>
      <c r="I87" s="664">
        <v>9.44</v>
      </c>
      <c r="J87" s="664">
        <v>100</v>
      </c>
      <c r="K87" s="665">
        <v>944</v>
      </c>
    </row>
    <row r="88" spans="1:11" ht="14.4" customHeight="1" x14ac:dyDescent="0.3">
      <c r="A88" s="660" t="s">
        <v>546</v>
      </c>
      <c r="B88" s="661" t="s">
        <v>1578</v>
      </c>
      <c r="C88" s="662" t="s">
        <v>556</v>
      </c>
      <c r="D88" s="663" t="s">
        <v>1579</v>
      </c>
      <c r="E88" s="662" t="s">
        <v>3052</v>
      </c>
      <c r="F88" s="663" t="s">
        <v>3053</v>
      </c>
      <c r="G88" s="662" t="s">
        <v>2603</v>
      </c>
      <c r="H88" s="662" t="s">
        <v>2604</v>
      </c>
      <c r="I88" s="664">
        <v>267.79000000000002</v>
      </c>
      <c r="J88" s="664">
        <v>1</v>
      </c>
      <c r="K88" s="665">
        <v>267.79000000000002</v>
      </c>
    </row>
    <row r="89" spans="1:11" ht="14.4" customHeight="1" x14ac:dyDescent="0.3">
      <c r="A89" s="660" t="s">
        <v>546</v>
      </c>
      <c r="B89" s="661" t="s">
        <v>1578</v>
      </c>
      <c r="C89" s="662" t="s">
        <v>556</v>
      </c>
      <c r="D89" s="663" t="s">
        <v>1579</v>
      </c>
      <c r="E89" s="662" t="s">
        <v>3052</v>
      </c>
      <c r="F89" s="663" t="s">
        <v>3053</v>
      </c>
      <c r="G89" s="662" t="s">
        <v>2603</v>
      </c>
      <c r="H89" s="662" t="s">
        <v>2605</v>
      </c>
      <c r="I89" s="664">
        <v>267.78499999999997</v>
      </c>
      <c r="J89" s="664">
        <v>3</v>
      </c>
      <c r="K89" s="665">
        <v>803.36</v>
      </c>
    </row>
    <row r="90" spans="1:11" ht="14.4" customHeight="1" x14ac:dyDescent="0.3">
      <c r="A90" s="660" t="s">
        <v>546</v>
      </c>
      <c r="B90" s="661" t="s">
        <v>1578</v>
      </c>
      <c r="C90" s="662" t="s">
        <v>556</v>
      </c>
      <c r="D90" s="663" t="s">
        <v>1579</v>
      </c>
      <c r="E90" s="662" t="s">
        <v>3054</v>
      </c>
      <c r="F90" s="663" t="s">
        <v>3055</v>
      </c>
      <c r="G90" s="662" t="s">
        <v>2606</v>
      </c>
      <c r="H90" s="662" t="s">
        <v>2607</v>
      </c>
      <c r="I90" s="664">
        <v>2299</v>
      </c>
      <c r="J90" s="664">
        <v>7</v>
      </c>
      <c r="K90" s="665">
        <v>16093</v>
      </c>
    </row>
    <row r="91" spans="1:11" ht="14.4" customHeight="1" x14ac:dyDescent="0.3">
      <c r="A91" s="660" t="s">
        <v>546</v>
      </c>
      <c r="B91" s="661" t="s">
        <v>1578</v>
      </c>
      <c r="C91" s="662" t="s">
        <v>556</v>
      </c>
      <c r="D91" s="663" t="s">
        <v>1579</v>
      </c>
      <c r="E91" s="662" t="s">
        <v>3054</v>
      </c>
      <c r="F91" s="663" t="s">
        <v>3055</v>
      </c>
      <c r="G91" s="662" t="s">
        <v>2608</v>
      </c>
      <c r="H91" s="662" t="s">
        <v>2609</v>
      </c>
      <c r="I91" s="664">
        <v>8.1642857142857146</v>
      </c>
      <c r="J91" s="664">
        <v>1400</v>
      </c>
      <c r="K91" s="665">
        <v>11432</v>
      </c>
    </row>
    <row r="92" spans="1:11" ht="14.4" customHeight="1" x14ac:dyDescent="0.3">
      <c r="A92" s="660" t="s">
        <v>546</v>
      </c>
      <c r="B92" s="661" t="s">
        <v>1578</v>
      </c>
      <c r="C92" s="662" t="s">
        <v>556</v>
      </c>
      <c r="D92" s="663" t="s">
        <v>1579</v>
      </c>
      <c r="E92" s="662" t="s">
        <v>3054</v>
      </c>
      <c r="F92" s="663" t="s">
        <v>3055</v>
      </c>
      <c r="G92" s="662" t="s">
        <v>2610</v>
      </c>
      <c r="H92" s="662" t="s">
        <v>2611</v>
      </c>
      <c r="I92" s="664">
        <v>12.7</v>
      </c>
      <c r="J92" s="664">
        <v>25</v>
      </c>
      <c r="K92" s="665">
        <v>317.5</v>
      </c>
    </row>
    <row r="93" spans="1:11" ht="14.4" customHeight="1" x14ac:dyDescent="0.3">
      <c r="A93" s="660" t="s">
        <v>546</v>
      </c>
      <c r="B93" s="661" t="s">
        <v>1578</v>
      </c>
      <c r="C93" s="662" t="s">
        <v>556</v>
      </c>
      <c r="D93" s="663" t="s">
        <v>1579</v>
      </c>
      <c r="E93" s="662" t="s">
        <v>3056</v>
      </c>
      <c r="F93" s="663" t="s">
        <v>3057</v>
      </c>
      <c r="G93" s="662" t="s">
        <v>2612</v>
      </c>
      <c r="H93" s="662" t="s">
        <v>2613</v>
      </c>
      <c r="I93" s="664">
        <v>46.03</v>
      </c>
      <c r="J93" s="664">
        <v>36</v>
      </c>
      <c r="K93" s="665">
        <v>1657.08</v>
      </c>
    </row>
    <row r="94" spans="1:11" ht="14.4" customHeight="1" x14ac:dyDescent="0.3">
      <c r="A94" s="660" t="s">
        <v>546</v>
      </c>
      <c r="B94" s="661" t="s">
        <v>1578</v>
      </c>
      <c r="C94" s="662" t="s">
        <v>556</v>
      </c>
      <c r="D94" s="663" t="s">
        <v>1579</v>
      </c>
      <c r="E94" s="662" t="s">
        <v>3056</v>
      </c>
      <c r="F94" s="663" t="s">
        <v>3057</v>
      </c>
      <c r="G94" s="662" t="s">
        <v>2614</v>
      </c>
      <c r="H94" s="662" t="s">
        <v>2615</v>
      </c>
      <c r="I94" s="664">
        <v>69.916666666666671</v>
      </c>
      <c r="J94" s="664">
        <v>120</v>
      </c>
      <c r="K94" s="665">
        <v>8389.75</v>
      </c>
    </row>
    <row r="95" spans="1:11" ht="14.4" customHeight="1" x14ac:dyDescent="0.3">
      <c r="A95" s="660" t="s">
        <v>546</v>
      </c>
      <c r="B95" s="661" t="s">
        <v>1578</v>
      </c>
      <c r="C95" s="662" t="s">
        <v>556</v>
      </c>
      <c r="D95" s="663" t="s">
        <v>1579</v>
      </c>
      <c r="E95" s="662" t="s">
        <v>3056</v>
      </c>
      <c r="F95" s="663" t="s">
        <v>3057</v>
      </c>
      <c r="G95" s="662" t="s">
        <v>2616</v>
      </c>
      <c r="H95" s="662" t="s">
        <v>2617</v>
      </c>
      <c r="I95" s="664">
        <v>81.069999999999993</v>
      </c>
      <c r="J95" s="664">
        <v>36</v>
      </c>
      <c r="K95" s="665">
        <v>2918.7</v>
      </c>
    </row>
    <row r="96" spans="1:11" ht="14.4" customHeight="1" x14ac:dyDescent="0.3">
      <c r="A96" s="660" t="s">
        <v>546</v>
      </c>
      <c r="B96" s="661" t="s">
        <v>1578</v>
      </c>
      <c r="C96" s="662" t="s">
        <v>556</v>
      </c>
      <c r="D96" s="663" t="s">
        <v>1579</v>
      </c>
      <c r="E96" s="662" t="s">
        <v>3056</v>
      </c>
      <c r="F96" s="663" t="s">
        <v>3057</v>
      </c>
      <c r="G96" s="662" t="s">
        <v>2618</v>
      </c>
      <c r="H96" s="662" t="s">
        <v>2619</v>
      </c>
      <c r="I96" s="664">
        <v>67.42</v>
      </c>
      <c r="J96" s="664">
        <v>96</v>
      </c>
      <c r="K96" s="665">
        <v>6472.36</v>
      </c>
    </row>
    <row r="97" spans="1:11" ht="14.4" customHeight="1" x14ac:dyDescent="0.3">
      <c r="A97" s="660" t="s">
        <v>546</v>
      </c>
      <c r="B97" s="661" t="s">
        <v>1578</v>
      </c>
      <c r="C97" s="662" t="s">
        <v>556</v>
      </c>
      <c r="D97" s="663" t="s">
        <v>1579</v>
      </c>
      <c r="E97" s="662" t="s">
        <v>3056</v>
      </c>
      <c r="F97" s="663" t="s">
        <v>3057</v>
      </c>
      <c r="G97" s="662" t="s">
        <v>2620</v>
      </c>
      <c r="H97" s="662" t="s">
        <v>2621</v>
      </c>
      <c r="I97" s="664">
        <v>30.2</v>
      </c>
      <c r="J97" s="664">
        <v>108</v>
      </c>
      <c r="K97" s="665">
        <v>3261.63</v>
      </c>
    </row>
    <row r="98" spans="1:11" ht="14.4" customHeight="1" x14ac:dyDescent="0.3">
      <c r="A98" s="660" t="s">
        <v>546</v>
      </c>
      <c r="B98" s="661" t="s">
        <v>1578</v>
      </c>
      <c r="C98" s="662" t="s">
        <v>556</v>
      </c>
      <c r="D98" s="663" t="s">
        <v>1579</v>
      </c>
      <c r="E98" s="662" t="s">
        <v>3056</v>
      </c>
      <c r="F98" s="663" t="s">
        <v>3057</v>
      </c>
      <c r="G98" s="662" t="s">
        <v>2622</v>
      </c>
      <c r="H98" s="662" t="s">
        <v>2623</v>
      </c>
      <c r="I98" s="664">
        <v>69.92</v>
      </c>
      <c r="J98" s="664">
        <v>48</v>
      </c>
      <c r="K98" s="665">
        <v>3356.16</v>
      </c>
    </row>
    <row r="99" spans="1:11" ht="14.4" customHeight="1" x14ac:dyDescent="0.3">
      <c r="A99" s="660" t="s">
        <v>546</v>
      </c>
      <c r="B99" s="661" t="s">
        <v>1578</v>
      </c>
      <c r="C99" s="662" t="s">
        <v>556</v>
      </c>
      <c r="D99" s="663" t="s">
        <v>1579</v>
      </c>
      <c r="E99" s="662" t="s">
        <v>3056</v>
      </c>
      <c r="F99" s="663" t="s">
        <v>3057</v>
      </c>
      <c r="G99" s="662" t="s">
        <v>2624</v>
      </c>
      <c r="H99" s="662" t="s">
        <v>2625</v>
      </c>
      <c r="I99" s="664">
        <v>60.35</v>
      </c>
      <c r="J99" s="664">
        <v>24</v>
      </c>
      <c r="K99" s="665">
        <v>1448.39</v>
      </c>
    </row>
    <row r="100" spans="1:11" ht="14.4" customHeight="1" x14ac:dyDescent="0.3">
      <c r="A100" s="660" t="s">
        <v>546</v>
      </c>
      <c r="B100" s="661" t="s">
        <v>1578</v>
      </c>
      <c r="C100" s="662" t="s">
        <v>556</v>
      </c>
      <c r="D100" s="663" t="s">
        <v>1579</v>
      </c>
      <c r="E100" s="662" t="s">
        <v>3058</v>
      </c>
      <c r="F100" s="663" t="s">
        <v>3059</v>
      </c>
      <c r="G100" s="662" t="s">
        <v>2626</v>
      </c>
      <c r="H100" s="662" t="s">
        <v>2627</v>
      </c>
      <c r="I100" s="664">
        <v>0.30499999999999999</v>
      </c>
      <c r="J100" s="664">
        <v>1100</v>
      </c>
      <c r="K100" s="665">
        <v>335</v>
      </c>
    </row>
    <row r="101" spans="1:11" ht="14.4" customHeight="1" x14ac:dyDescent="0.3">
      <c r="A101" s="660" t="s">
        <v>546</v>
      </c>
      <c r="B101" s="661" t="s">
        <v>1578</v>
      </c>
      <c r="C101" s="662" t="s">
        <v>556</v>
      </c>
      <c r="D101" s="663" t="s">
        <v>1579</v>
      </c>
      <c r="E101" s="662" t="s">
        <v>3058</v>
      </c>
      <c r="F101" s="663" t="s">
        <v>3059</v>
      </c>
      <c r="G101" s="662" t="s">
        <v>2628</v>
      </c>
      <c r="H101" s="662" t="s">
        <v>2629</v>
      </c>
      <c r="I101" s="664">
        <v>0.30599999999999999</v>
      </c>
      <c r="J101" s="664">
        <v>2700</v>
      </c>
      <c r="K101" s="665">
        <v>827</v>
      </c>
    </row>
    <row r="102" spans="1:11" ht="14.4" customHeight="1" x14ac:dyDescent="0.3">
      <c r="A102" s="660" t="s">
        <v>546</v>
      </c>
      <c r="B102" s="661" t="s">
        <v>1578</v>
      </c>
      <c r="C102" s="662" t="s">
        <v>556</v>
      </c>
      <c r="D102" s="663" t="s">
        <v>1579</v>
      </c>
      <c r="E102" s="662" t="s">
        <v>3058</v>
      </c>
      <c r="F102" s="663" t="s">
        <v>3059</v>
      </c>
      <c r="G102" s="662" t="s">
        <v>2630</v>
      </c>
      <c r="H102" s="662" t="s">
        <v>2631</v>
      </c>
      <c r="I102" s="664">
        <v>0.48499999999999999</v>
      </c>
      <c r="J102" s="664">
        <v>700</v>
      </c>
      <c r="K102" s="665">
        <v>341</v>
      </c>
    </row>
    <row r="103" spans="1:11" ht="14.4" customHeight="1" x14ac:dyDescent="0.3">
      <c r="A103" s="660" t="s">
        <v>546</v>
      </c>
      <c r="B103" s="661" t="s">
        <v>1578</v>
      </c>
      <c r="C103" s="662" t="s">
        <v>556</v>
      </c>
      <c r="D103" s="663" t="s">
        <v>1579</v>
      </c>
      <c r="E103" s="662" t="s">
        <v>3058</v>
      </c>
      <c r="F103" s="663" t="s">
        <v>3059</v>
      </c>
      <c r="G103" s="662" t="s">
        <v>2632</v>
      </c>
      <c r="H103" s="662" t="s">
        <v>2633</v>
      </c>
      <c r="I103" s="664">
        <v>1.7874999999999999</v>
      </c>
      <c r="J103" s="664">
        <v>400</v>
      </c>
      <c r="K103" s="665">
        <v>715</v>
      </c>
    </row>
    <row r="104" spans="1:11" ht="14.4" customHeight="1" x14ac:dyDescent="0.3">
      <c r="A104" s="660" t="s">
        <v>546</v>
      </c>
      <c r="B104" s="661" t="s">
        <v>1578</v>
      </c>
      <c r="C104" s="662" t="s">
        <v>556</v>
      </c>
      <c r="D104" s="663" t="s">
        <v>1579</v>
      </c>
      <c r="E104" s="662" t="s">
        <v>3058</v>
      </c>
      <c r="F104" s="663" t="s">
        <v>3059</v>
      </c>
      <c r="G104" s="662" t="s">
        <v>2634</v>
      </c>
      <c r="H104" s="662" t="s">
        <v>2635</v>
      </c>
      <c r="I104" s="664">
        <v>1.8</v>
      </c>
      <c r="J104" s="664">
        <v>400</v>
      </c>
      <c r="K104" s="665">
        <v>720</v>
      </c>
    </row>
    <row r="105" spans="1:11" ht="14.4" customHeight="1" x14ac:dyDescent="0.3">
      <c r="A105" s="660" t="s">
        <v>546</v>
      </c>
      <c r="B105" s="661" t="s">
        <v>1578</v>
      </c>
      <c r="C105" s="662" t="s">
        <v>556</v>
      </c>
      <c r="D105" s="663" t="s">
        <v>1579</v>
      </c>
      <c r="E105" s="662" t="s">
        <v>3060</v>
      </c>
      <c r="F105" s="663" t="s">
        <v>3061</v>
      </c>
      <c r="G105" s="662" t="s">
        <v>2636</v>
      </c>
      <c r="H105" s="662" t="s">
        <v>2637</v>
      </c>
      <c r="I105" s="664">
        <v>7.51</v>
      </c>
      <c r="J105" s="664">
        <v>50</v>
      </c>
      <c r="K105" s="665">
        <v>375.5</v>
      </c>
    </row>
    <row r="106" spans="1:11" ht="14.4" customHeight="1" x14ac:dyDescent="0.3">
      <c r="A106" s="660" t="s">
        <v>546</v>
      </c>
      <c r="B106" s="661" t="s">
        <v>1578</v>
      </c>
      <c r="C106" s="662" t="s">
        <v>556</v>
      </c>
      <c r="D106" s="663" t="s">
        <v>1579</v>
      </c>
      <c r="E106" s="662" t="s">
        <v>3060</v>
      </c>
      <c r="F106" s="663" t="s">
        <v>3061</v>
      </c>
      <c r="G106" s="662" t="s">
        <v>2638</v>
      </c>
      <c r="H106" s="662" t="s">
        <v>2639</v>
      </c>
      <c r="I106" s="664">
        <v>0.81</v>
      </c>
      <c r="J106" s="664">
        <v>2000</v>
      </c>
      <c r="K106" s="665">
        <v>1614.11</v>
      </c>
    </row>
    <row r="107" spans="1:11" ht="14.4" customHeight="1" x14ac:dyDescent="0.3">
      <c r="A107" s="660" t="s">
        <v>546</v>
      </c>
      <c r="B107" s="661" t="s">
        <v>1578</v>
      </c>
      <c r="C107" s="662" t="s">
        <v>556</v>
      </c>
      <c r="D107" s="663" t="s">
        <v>1579</v>
      </c>
      <c r="E107" s="662" t="s">
        <v>3060</v>
      </c>
      <c r="F107" s="663" t="s">
        <v>3061</v>
      </c>
      <c r="G107" s="662" t="s">
        <v>2640</v>
      </c>
      <c r="H107" s="662" t="s">
        <v>2641</v>
      </c>
      <c r="I107" s="664">
        <v>0.71</v>
      </c>
      <c r="J107" s="664">
        <v>14400</v>
      </c>
      <c r="K107" s="665">
        <v>10239.880000000001</v>
      </c>
    </row>
    <row r="108" spans="1:11" ht="14.4" customHeight="1" x14ac:dyDescent="0.3">
      <c r="A108" s="660" t="s">
        <v>546</v>
      </c>
      <c r="B108" s="661" t="s">
        <v>1578</v>
      </c>
      <c r="C108" s="662" t="s">
        <v>556</v>
      </c>
      <c r="D108" s="663" t="s">
        <v>1579</v>
      </c>
      <c r="E108" s="662" t="s">
        <v>3060</v>
      </c>
      <c r="F108" s="663" t="s">
        <v>3061</v>
      </c>
      <c r="G108" s="662" t="s">
        <v>2642</v>
      </c>
      <c r="H108" s="662" t="s">
        <v>2643</v>
      </c>
      <c r="I108" s="664">
        <v>0.71</v>
      </c>
      <c r="J108" s="664">
        <v>9000</v>
      </c>
      <c r="K108" s="665">
        <v>6390</v>
      </c>
    </row>
    <row r="109" spans="1:11" ht="14.4" customHeight="1" x14ac:dyDescent="0.3">
      <c r="A109" s="660" t="s">
        <v>546</v>
      </c>
      <c r="B109" s="661" t="s">
        <v>1578</v>
      </c>
      <c r="C109" s="662" t="s">
        <v>556</v>
      </c>
      <c r="D109" s="663" t="s">
        <v>1579</v>
      </c>
      <c r="E109" s="662" t="s">
        <v>3062</v>
      </c>
      <c r="F109" s="663" t="s">
        <v>3063</v>
      </c>
      <c r="G109" s="662" t="s">
        <v>2644</v>
      </c>
      <c r="H109" s="662" t="s">
        <v>2645</v>
      </c>
      <c r="I109" s="664">
        <v>139.44</v>
      </c>
      <c r="J109" s="664">
        <v>1</v>
      </c>
      <c r="K109" s="665">
        <v>139.44</v>
      </c>
    </row>
    <row r="110" spans="1:11" ht="14.4" customHeight="1" x14ac:dyDescent="0.3">
      <c r="A110" s="660" t="s">
        <v>546</v>
      </c>
      <c r="B110" s="661" t="s">
        <v>1578</v>
      </c>
      <c r="C110" s="662" t="s">
        <v>556</v>
      </c>
      <c r="D110" s="663" t="s">
        <v>1579</v>
      </c>
      <c r="E110" s="662" t="s">
        <v>3062</v>
      </c>
      <c r="F110" s="663" t="s">
        <v>3063</v>
      </c>
      <c r="G110" s="662" t="s">
        <v>2646</v>
      </c>
      <c r="H110" s="662" t="s">
        <v>2647</v>
      </c>
      <c r="I110" s="664">
        <v>139.44</v>
      </c>
      <c r="J110" s="664">
        <v>1</v>
      </c>
      <c r="K110" s="665">
        <v>139.44</v>
      </c>
    </row>
    <row r="111" spans="1:11" ht="14.4" customHeight="1" x14ac:dyDescent="0.3">
      <c r="A111" s="660" t="s">
        <v>546</v>
      </c>
      <c r="B111" s="661" t="s">
        <v>1578</v>
      </c>
      <c r="C111" s="662" t="s">
        <v>556</v>
      </c>
      <c r="D111" s="663" t="s">
        <v>1579</v>
      </c>
      <c r="E111" s="662" t="s">
        <v>3064</v>
      </c>
      <c r="F111" s="663" t="s">
        <v>3065</v>
      </c>
      <c r="G111" s="662" t="s">
        <v>2648</v>
      </c>
      <c r="H111" s="662" t="s">
        <v>2649</v>
      </c>
      <c r="I111" s="664">
        <v>13.91</v>
      </c>
      <c r="J111" s="664">
        <v>20</v>
      </c>
      <c r="K111" s="665">
        <v>278.2</v>
      </c>
    </row>
    <row r="112" spans="1:11" ht="14.4" customHeight="1" x14ac:dyDescent="0.3">
      <c r="A112" s="660" t="s">
        <v>546</v>
      </c>
      <c r="B112" s="661" t="s">
        <v>1578</v>
      </c>
      <c r="C112" s="662" t="s">
        <v>559</v>
      </c>
      <c r="D112" s="663" t="s">
        <v>1580</v>
      </c>
      <c r="E112" s="662" t="s">
        <v>3048</v>
      </c>
      <c r="F112" s="663" t="s">
        <v>3049</v>
      </c>
      <c r="G112" s="662" t="s">
        <v>2439</v>
      </c>
      <c r="H112" s="662" t="s">
        <v>2440</v>
      </c>
      <c r="I112" s="664">
        <v>156.11000000000001</v>
      </c>
      <c r="J112" s="664">
        <v>1</v>
      </c>
      <c r="K112" s="665">
        <v>156.11000000000001</v>
      </c>
    </row>
    <row r="113" spans="1:11" ht="14.4" customHeight="1" x14ac:dyDescent="0.3">
      <c r="A113" s="660" t="s">
        <v>546</v>
      </c>
      <c r="B113" s="661" t="s">
        <v>1578</v>
      </c>
      <c r="C113" s="662" t="s">
        <v>559</v>
      </c>
      <c r="D113" s="663" t="s">
        <v>1580</v>
      </c>
      <c r="E113" s="662" t="s">
        <v>3048</v>
      </c>
      <c r="F113" s="663" t="s">
        <v>3049</v>
      </c>
      <c r="G113" s="662" t="s">
        <v>2441</v>
      </c>
      <c r="H113" s="662" t="s">
        <v>2442</v>
      </c>
      <c r="I113" s="664">
        <v>166.74</v>
      </c>
      <c r="J113" s="664">
        <v>1</v>
      </c>
      <c r="K113" s="665">
        <v>166.74</v>
      </c>
    </row>
    <row r="114" spans="1:11" ht="14.4" customHeight="1" x14ac:dyDescent="0.3">
      <c r="A114" s="660" t="s">
        <v>546</v>
      </c>
      <c r="B114" s="661" t="s">
        <v>1578</v>
      </c>
      <c r="C114" s="662" t="s">
        <v>559</v>
      </c>
      <c r="D114" s="663" t="s">
        <v>1580</v>
      </c>
      <c r="E114" s="662" t="s">
        <v>3048</v>
      </c>
      <c r="F114" s="663" t="s">
        <v>3049</v>
      </c>
      <c r="G114" s="662" t="s">
        <v>2650</v>
      </c>
      <c r="H114" s="662" t="s">
        <v>2651</v>
      </c>
      <c r="I114" s="664">
        <v>129.30000000000001</v>
      </c>
      <c r="J114" s="664">
        <v>1</v>
      </c>
      <c r="K114" s="665">
        <v>129.30000000000001</v>
      </c>
    </row>
    <row r="115" spans="1:11" ht="14.4" customHeight="1" x14ac:dyDescent="0.3">
      <c r="A115" s="660" t="s">
        <v>546</v>
      </c>
      <c r="B115" s="661" t="s">
        <v>1578</v>
      </c>
      <c r="C115" s="662" t="s">
        <v>559</v>
      </c>
      <c r="D115" s="663" t="s">
        <v>1580</v>
      </c>
      <c r="E115" s="662" t="s">
        <v>3048</v>
      </c>
      <c r="F115" s="663" t="s">
        <v>3049</v>
      </c>
      <c r="G115" s="662" t="s">
        <v>2443</v>
      </c>
      <c r="H115" s="662" t="s">
        <v>2444</v>
      </c>
      <c r="I115" s="664">
        <v>260.3</v>
      </c>
      <c r="J115" s="664">
        <v>3</v>
      </c>
      <c r="K115" s="665">
        <v>780.90000000000009</v>
      </c>
    </row>
    <row r="116" spans="1:11" ht="14.4" customHeight="1" x14ac:dyDescent="0.3">
      <c r="A116" s="660" t="s">
        <v>546</v>
      </c>
      <c r="B116" s="661" t="s">
        <v>1578</v>
      </c>
      <c r="C116" s="662" t="s">
        <v>559</v>
      </c>
      <c r="D116" s="663" t="s">
        <v>1580</v>
      </c>
      <c r="E116" s="662" t="s">
        <v>3048</v>
      </c>
      <c r="F116" s="663" t="s">
        <v>3049</v>
      </c>
      <c r="G116" s="662" t="s">
        <v>2652</v>
      </c>
      <c r="H116" s="662" t="s">
        <v>2653</v>
      </c>
      <c r="I116" s="664">
        <v>0.47</v>
      </c>
      <c r="J116" s="664">
        <v>1000</v>
      </c>
      <c r="K116" s="665">
        <v>470</v>
      </c>
    </row>
    <row r="117" spans="1:11" ht="14.4" customHeight="1" x14ac:dyDescent="0.3">
      <c r="A117" s="660" t="s">
        <v>546</v>
      </c>
      <c r="B117" s="661" t="s">
        <v>1578</v>
      </c>
      <c r="C117" s="662" t="s">
        <v>559</v>
      </c>
      <c r="D117" s="663" t="s">
        <v>1580</v>
      </c>
      <c r="E117" s="662" t="s">
        <v>3048</v>
      </c>
      <c r="F117" s="663" t="s">
        <v>3049</v>
      </c>
      <c r="G117" s="662" t="s">
        <v>2445</v>
      </c>
      <c r="H117" s="662" t="s">
        <v>2446</v>
      </c>
      <c r="I117" s="664">
        <v>15.815</v>
      </c>
      <c r="J117" s="664">
        <v>60</v>
      </c>
      <c r="K117" s="665">
        <v>949.8</v>
      </c>
    </row>
    <row r="118" spans="1:11" ht="14.4" customHeight="1" x14ac:dyDescent="0.3">
      <c r="A118" s="660" t="s">
        <v>546</v>
      </c>
      <c r="B118" s="661" t="s">
        <v>1578</v>
      </c>
      <c r="C118" s="662" t="s">
        <v>559</v>
      </c>
      <c r="D118" s="663" t="s">
        <v>1580</v>
      </c>
      <c r="E118" s="662" t="s">
        <v>3048</v>
      </c>
      <c r="F118" s="663" t="s">
        <v>3049</v>
      </c>
      <c r="G118" s="662" t="s">
        <v>2654</v>
      </c>
      <c r="H118" s="662" t="s">
        <v>2655</v>
      </c>
      <c r="I118" s="664">
        <v>2.96</v>
      </c>
      <c r="J118" s="664">
        <v>20</v>
      </c>
      <c r="K118" s="665">
        <v>59.2</v>
      </c>
    </row>
    <row r="119" spans="1:11" ht="14.4" customHeight="1" x14ac:dyDescent="0.3">
      <c r="A119" s="660" t="s">
        <v>546</v>
      </c>
      <c r="B119" s="661" t="s">
        <v>1578</v>
      </c>
      <c r="C119" s="662" t="s">
        <v>559</v>
      </c>
      <c r="D119" s="663" t="s">
        <v>1580</v>
      </c>
      <c r="E119" s="662" t="s">
        <v>3048</v>
      </c>
      <c r="F119" s="663" t="s">
        <v>3049</v>
      </c>
      <c r="G119" s="662" t="s">
        <v>2656</v>
      </c>
      <c r="H119" s="662" t="s">
        <v>2657</v>
      </c>
      <c r="I119" s="664">
        <v>14.81</v>
      </c>
      <c r="J119" s="664">
        <v>2</v>
      </c>
      <c r="K119" s="665">
        <v>29.62</v>
      </c>
    </row>
    <row r="120" spans="1:11" ht="14.4" customHeight="1" x14ac:dyDescent="0.3">
      <c r="A120" s="660" t="s">
        <v>546</v>
      </c>
      <c r="B120" s="661" t="s">
        <v>1578</v>
      </c>
      <c r="C120" s="662" t="s">
        <v>559</v>
      </c>
      <c r="D120" s="663" t="s">
        <v>1580</v>
      </c>
      <c r="E120" s="662" t="s">
        <v>3048</v>
      </c>
      <c r="F120" s="663" t="s">
        <v>3049</v>
      </c>
      <c r="G120" s="662" t="s">
        <v>2658</v>
      </c>
      <c r="H120" s="662" t="s">
        <v>2659</v>
      </c>
      <c r="I120" s="664">
        <v>42.935000000000002</v>
      </c>
      <c r="J120" s="664">
        <v>5</v>
      </c>
      <c r="K120" s="665">
        <v>211.4</v>
      </c>
    </row>
    <row r="121" spans="1:11" ht="14.4" customHeight="1" x14ac:dyDescent="0.3">
      <c r="A121" s="660" t="s">
        <v>546</v>
      </c>
      <c r="B121" s="661" t="s">
        <v>1578</v>
      </c>
      <c r="C121" s="662" t="s">
        <v>559</v>
      </c>
      <c r="D121" s="663" t="s">
        <v>1580</v>
      </c>
      <c r="E121" s="662" t="s">
        <v>3048</v>
      </c>
      <c r="F121" s="663" t="s">
        <v>3049</v>
      </c>
      <c r="G121" s="662" t="s">
        <v>2449</v>
      </c>
      <c r="H121" s="662" t="s">
        <v>2660</v>
      </c>
      <c r="I121" s="664">
        <v>0.88</v>
      </c>
      <c r="J121" s="664">
        <v>500</v>
      </c>
      <c r="K121" s="665">
        <v>440</v>
      </c>
    </row>
    <row r="122" spans="1:11" ht="14.4" customHeight="1" x14ac:dyDescent="0.3">
      <c r="A122" s="660" t="s">
        <v>546</v>
      </c>
      <c r="B122" s="661" t="s">
        <v>1578</v>
      </c>
      <c r="C122" s="662" t="s">
        <v>559</v>
      </c>
      <c r="D122" s="663" t="s">
        <v>1580</v>
      </c>
      <c r="E122" s="662" t="s">
        <v>3048</v>
      </c>
      <c r="F122" s="663" t="s">
        <v>3049</v>
      </c>
      <c r="G122" s="662" t="s">
        <v>2453</v>
      </c>
      <c r="H122" s="662" t="s">
        <v>2454</v>
      </c>
      <c r="I122" s="664">
        <v>15.430000000000001</v>
      </c>
      <c r="J122" s="664">
        <v>670</v>
      </c>
      <c r="K122" s="665">
        <v>10485.5</v>
      </c>
    </row>
    <row r="123" spans="1:11" ht="14.4" customHeight="1" x14ac:dyDescent="0.3">
      <c r="A123" s="660" t="s">
        <v>546</v>
      </c>
      <c r="B123" s="661" t="s">
        <v>1578</v>
      </c>
      <c r="C123" s="662" t="s">
        <v>559</v>
      </c>
      <c r="D123" s="663" t="s">
        <v>1580</v>
      </c>
      <c r="E123" s="662" t="s">
        <v>3048</v>
      </c>
      <c r="F123" s="663" t="s">
        <v>3049</v>
      </c>
      <c r="G123" s="662" t="s">
        <v>2457</v>
      </c>
      <c r="H123" s="662" t="s">
        <v>2458</v>
      </c>
      <c r="I123" s="664">
        <v>0.62</v>
      </c>
      <c r="J123" s="664">
        <v>2500</v>
      </c>
      <c r="K123" s="665">
        <v>1550</v>
      </c>
    </row>
    <row r="124" spans="1:11" ht="14.4" customHeight="1" x14ac:dyDescent="0.3">
      <c r="A124" s="660" t="s">
        <v>546</v>
      </c>
      <c r="B124" s="661" t="s">
        <v>1578</v>
      </c>
      <c r="C124" s="662" t="s">
        <v>559</v>
      </c>
      <c r="D124" s="663" t="s">
        <v>1580</v>
      </c>
      <c r="E124" s="662" t="s">
        <v>3048</v>
      </c>
      <c r="F124" s="663" t="s">
        <v>3049</v>
      </c>
      <c r="G124" s="662" t="s">
        <v>2661</v>
      </c>
      <c r="H124" s="662" t="s">
        <v>2662</v>
      </c>
      <c r="I124" s="664">
        <v>13.02</v>
      </c>
      <c r="J124" s="664">
        <v>3</v>
      </c>
      <c r="K124" s="665">
        <v>39.06</v>
      </c>
    </row>
    <row r="125" spans="1:11" ht="14.4" customHeight="1" x14ac:dyDescent="0.3">
      <c r="A125" s="660" t="s">
        <v>546</v>
      </c>
      <c r="B125" s="661" t="s">
        <v>1578</v>
      </c>
      <c r="C125" s="662" t="s">
        <v>559</v>
      </c>
      <c r="D125" s="663" t="s">
        <v>1580</v>
      </c>
      <c r="E125" s="662" t="s">
        <v>3048</v>
      </c>
      <c r="F125" s="663" t="s">
        <v>3049</v>
      </c>
      <c r="G125" s="662" t="s">
        <v>2459</v>
      </c>
      <c r="H125" s="662" t="s">
        <v>2460</v>
      </c>
      <c r="I125" s="664">
        <v>29.336000000000002</v>
      </c>
      <c r="J125" s="664">
        <v>25</v>
      </c>
      <c r="K125" s="665">
        <v>733.39999999999986</v>
      </c>
    </row>
    <row r="126" spans="1:11" ht="14.4" customHeight="1" x14ac:dyDescent="0.3">
      <c r="A126" s="660" t="s">
        <v>546</v>
      </c>
      <c r="B126" s="661" t="s">
        <v>1578</v>
      </c>
      <c r="C126" s="662" t="s">
        <v>559</v>
      </c>
      <c r="D126" s="663" t="s">
        <v>1580</v>
      </c>
      <c r="E126" s="662" t="s">
        <v>3048</v>
      </c>
      <c r="F126" s="663" t="s">
        <v>3049</v>
      </c>
      <c r="G126" s="662" t="s">
        <v>2461</v>
      </c>
      <c r="H126" s="662" t="s">
        <v>2663</v>
      </c>
      <c r="I126" s="664">
        <v>1.17</v>
      </c>
      <c r="J126" s="664">
        <v>2000</v>
      </c>
      <c r="K126" s="665">
        <v>2340</v>
      </c>
    </row>
    <row r="127" spans="1:11" ht="14.4" customHeight="1" x14ac:dyDescent="0.3">
      <c r="A127" s="660" t="s">
        <v>546</v>
      </c>
      <c r="B127" s="661" t="s">
        <v>1578</v>
      </c>
      <c r="C127" s="662" t="s">
        <v>559</v>
      </c>
      <c r="D127" s="663" t="s">
        <v>1580</v>
      </c>
      <c r="E127" s="662" t="s">
        <v>3048</v>
      </c>
      <c r="F127" s="663" t="s">
        <v>3049</v>
      </c>
      <c r="G127" s="662" t="s">
        <v>2664</v>
      </c>
      <c r="H127" s="662" t="s">
        <v>2665</v>
      </c>
      <c r="I127" s="664">
        <v>23.484999999999999</v>
      </c>
      <c r="J127" s="664">
        <v>4</v>
      </c>
      <c r="K127" s="665">
        <v>93.94</v>
      </c>
    </row>
    <row r="128" spans="1:11" ht="14.4" customHeight="1" x14ac:dyDescent="0.3">
      <c r="A128" s="660" t="s">
        <v>546</v>
      </c>
      <c r="B128" s="661" t="s">
        <v>1578</v>
      </c>
      <c r="C128" s="662" t="s">
        <v>559</v>
      </c>
      <c r="D128" s="663" t="s">
        <v>1580</v>
      </c>
      <c r="E128" s="662" t="s">
        <v>3048</v>
      </c>
      <c r="F128" s="663" t="s">
        <v>3049</v>
      </c>
      <c r="G128" s="662" t="s">
        <v>2463</v>
      </c>
      <c r="H128" s="662" t="s">
        <v>2464</v>
      </c>
      <c r="I128" s="664">
        <v>13.16</v>
      </c>
      <c r="J128" s="664">
        <v>24</v>
      </c>
      <c r="K128" s="665">
        <v>315.83999999999997</v>
      </c>
    </row>
    <row r="129" spans="1:11" ht="14.4" customHeight="1" x14ac:dyDescent="0.3">
      <c r="A129" s="660" t="s">
        <v>546</v>
      </c>
      <c r="B129" s="661" t="s">
        <v>1578</v>
      </c>
      <c r="C129" s="662" t="s">
        <v>559</v>
      </c>
      <c r="D129" s="663" t="s">
        <v>1580</v>
      </c>
      <c r="E129" s="662" t="s">
        <v>3048</v>
      </c>
      <c r="F129" s="663" t="s">
        <v>3049</v>
      </c>
      <c r="G129" s="662" t="s">
        <v>2465</v>
      </c>
      <c r="H129" s="662" t="s">
        <v>2466</v>
      </c>
      <c r="I129" s="664">
        <v>26.37</v>
      </c>
      <c r="J129" s="664">
        <v>144</v>
      </c>
      <c r="K129" s="665">
        <v>3797.2000000000003</v>
      </c>
    </row>
    <row r="130" spans="1:11" ht="14.4" customHeight="1" x14ac:dyDescent="0.3">
      <c r="A130" s="660" t="s">
        <v>546</v>
      </c>
      <c r="B130" s="661" t="s">
        <v>1578</v>
      </c>
      <c r="C130" s="662" t="s">
        <v>559</v>
      </c>
      <c r="D130" s="663" t="s">
        <v>1580</v>
      </c>
      <c r="E130" s="662" t="s">
        <v>3048</v>
      </c>
      <c r="F130" s="663" t="s">
        <v>3049</v>
      </c>
      <c r="G130" s="662" t="s">
        <v>2666</v>
      </c>
      <c r="H130" s="662" t="s">
        <v>2667</v>
      </c>
      <c r="I130" s="664">
        <v>0.8542857142857142</v>
      </c>
      <c r="J130" s="664">
        <v>650</v>
      </c>
      <c r="K130" s="665">
        <v>555</v>
      </c>
    </row>
    <row r="131" spans="1:11" ht="14.4" customHeight="1" x14ac:dyDescent="0.3">
      <c r="A131" s="660" t="s">
        <v>546</v>
      </c>
      <c r="B131" s="661" t="s">
        <v>1578</v>
      </c>
      <c r="C131" s="662" t="s">
        <v>559</v>
      </c>
      <c r="D131" s="663" t="s">
        <v>1580</v>
      </c>
      <c r="E131" s="662" t="s">
        <v>3048</v>
      </c>
      <c r="F131" s="663" t="s">
        <v>3049</v>
      </c>
      <c r="G131" s="662" t="s">
        <v>2668</v>
      </c>
      <c r="H131" s="662" t="s">
        <v>2669</v>
      </c>
      <c r="I131" s="664">
        <v>5.09</v>
      </c>
      <c r="J131" s="664">
        <v>300</v>
      </c>
      <c r="K131" s="665">
        <v>1528.35</v>
      </c>
    </row>
    <row r="132" spans="1:11" ht="14.4" customHeight="1" x14ac:dyDescent="0.3">
      <c r="A132" s="660" t="s">
        <v>546</v>
      </c>
      <c r="B132" s="661" t="s">
        <v>1578</v>
      </c>
      <c r="C132" s="662" t="s">
        <v>559</v>
      </c>
      <c r="D132" s="663" t="s">
        <v>1580</v>
      </c>
      <c r="E132" s="662" t="s">
        <v>3048</v>
      </c>
      <c r="F132" s="663" t="s">
        <v>3049</v>
      </c>
      <c r="G132" s="662" t="s">
        <v>2471</v>
      </c>
      <c r="H132" s="662" t="s">
        <v>2472</v>
      </c>
      <c r="I132" s="664">
        <v>2.875</v>
      </c>
      <c r="J132" s="664">
        <v>200</v>
      </c>
      <c r="K132" s="665">
        <v>575</v>
      </c>
    </row>
    <row r="133" spans="1:11" ht="14.4" customHeight="1" x14ac:dyDescent="0.3">
      <c r="A133" s="660" t="s">
        <v>546</v>
      </c>
      <c r="B133" s="661" t="s">
        <v>1578</v>
      </c>
      <c r="C133" s="662" t="s">
        <v>559</v>
      </c>
      <c r="D133" s="663" t="s">
        <v>1580</v>
      </c>
      <c r="E133" s="662" t="s">
        <v>3048</v>
      </c>
      <c r="F133" s="663" t="s">
        <v>3049</v>
      </c>
      <c r="G133" s="662" t="s">
        <v>2483</v>
      </c>
      <c r="H133" s="662" t="s">
        <v>2484</v>
      </c>
      <c r="I133" s="664">
        <v>5.27</v>
      </c>
      <c r="J133" s="664">
        <v>100</v>
      </c>
      <c r="K133" s="665">
        <v>527</v>
      </c>
    </row>
    <row r="134" spans="1:11" ht="14.4" customHeight="1" x14ac:dyDescent="0.3">
      <c r="A134" s="660" t="s">
        <v>546</v>
      </c>
      <c r="B134" s="661" t="s">
        <v>1578</v>
      </c>
      <c r="C134" s="662" t="s">
        <v>559</v>
      </c>
      <c r="D134" s="663" t="s">
        <v>1580</v>
      </c>
      <c r="E134" s="662" t="s">
        <v>3048</v>
      </c>
      <c r="F134" s="663" t="s">
        <v>3049</v>
      </c>
      <c r="G134" s="662" t="s">
        <v>2485</v>
      </c>
      <c r="H134" s="662" t="s">
        <v>2486</v>
      </c>
      <c r="I134" s="664">
        <v>0.62</v>
      </c>
      <c r="J134" s="664">
        <v>9600</v>
      </c>
      <c r="K134" s="665">
        <v>5966.2</v>
      </c>
    </row>
    <row r="135" spans="1:11" ht="14.4" customHeight="1" x14ac:dyDescent="0.3">
      <c r="A135" s="660" t="s">
        <v>546</v>
      </c>
      <c r="B135" s="661" t="s">
        <v>1578</v>
      </c>
      <c r="C135" s="662" t="s">
        <v>559</v>
      </c>
      <c r="D135" s="663" t="s">
        <v>1580</v>
      </c>
      <c r="E135" s="662" t="s">
        <v>3048</v>
      </c>
      <c r="F135" s="663" t="s">
        <v>3049</v>
      </c>
      <c r="G135" s="662" t="s">
        <v>2485</v>
      </c>
      <c r="H135" s="662" t="s">
        <v>2487</v>
      </c>
      <c r="I135" s="664">
        <v>0.62</v>
      </c>
      <c r="J135" s="664">
        <v>4800</v>
      </c>
      <c r="K135" s="665">
        <v>2978.4</v>
      </c>
    </row>
    <row r="136" spans="1:11" ht="14.4" customHeight="1" x14ac:dyDescent="0.3">
      <c r="A136" s="660" t="s">
        <v>546</v>
      </c>
      <c r="B136" s="661" t="s">
        <v>1578</v>
      </c>
      <c r="C136" s="662" t="s">
        <v>559</v>
      </c>
      <c r="D136" s="663" t="s">
        <v>1580</v>
      </c>
      <c r="E136" s="662" t="s">
        <v>3048</v>
      </c>
      <c r="F136" s="663" t="s">
        <v>3049</v>
      </c>
      <c r="G136" s="662" t="s">
        <v>2670</v>
      </c>
      <c r="H136" s="662" t="s">
        <v>2671</v>
      </c>
      <c r="I136" s="664">
        <v>97.04</v>
      </c>
      <c r="J136" s="664">
        <v>10</v>
      </c>
      <c r="K136" s="665">
        <v>970.4</v>
      </c>
    </row>
    <row r="137" spans="1:11" ht="14.4" customHeight="1" x14ac:dyDescent="0.3">
      <c r="A137" s="660" t="s">
        <v>546</v>
      </c>
      <c r="B137" s="661" t="s">
        <v>1578</v>
      </c>
      <c r="C137" s="662" t="s">
        <v>559</v>
      </c>
      <c r="D137" s="663" t="s">
        <v>1580</v>
      </c>
      <c r="E137" s="662" t="s">
        <v>3048</v>
      </c>
      <c r="F137" s="663" t="s">
        <v>3049</v>
      </c>
      <c r="G137" s="662" t="s">
        <v>2488</v>
      </c>
      <c r="H137" s="662" t="s">
        <v>2489</v>
      </c>
      <c r="I137" s="664">
        <v>111.59</v>
      </c>
      <c r="J137" s="664">
        <v>10</v>
      </c>
      <c r="K137" s="665">
        <v>1115.9000000000001</v>
      </c>
    </row>
    <row r="138" spans="1:11" ht="14.4" customHeight="1" x14ac:dyDescent="0.3">
      <c r="A138" s="660" t="s">
        <v>546</v>
      </c>
      <c r="B138" s="661" t="s">
        <v>1578</v>
      </c>
      <c r="C138" s="662" t="s">
        <v>559</v>
      </c>
      <c r="D138" s="663" t="s">
        <v>1580</v>
      </c>
      <c r="E138" s="662" t="s">
        <v>3050</v>
      </c>
      <c r="F138" s="663" t="s">
        <v>3051</v>
      </c>
      <c r="G138" s="662" t="s">
        <v>2672</v>
      </c>
      <c r="H138" s="662" t="s">
        <v>2673</v>
      </c>
      <c r="I138" s="664">
        <v>2.9674999999999998</v>
      </c>
      <c r="J138" s="664">
        <v>400</v>
      </c>
      <c r="K138" s="665">
        <v>1187</v>
      </c>
    </row>
    <row r="139" spans="1:11" ht="14.4" customHeight="1" x14ac:dyDescent="0.3">
      <c r="A139" s="660" t="s">
        <v>546</v>
      </c>
      <c r="B139" s="661" t="s">
        <v>1578</v>
      </c>
      <c r="C139" s="662" t="s">
        <v>559</v>
      </c>
      <c r="D139" s="663" t="s">
        <v>1580</v>
      </c>
      <c r="E139" s="662" t="s">
        <v>3050</v>
      </c>
      <c r="F139" s="663" t="s">
        <v>3051</v>
      </c>
      <c r="G139" s="662" t="s">
        <v>2672</v>
      </c>
      <c r="H139" s="662" t="s">
        <v>2674</v>
      </c>
      <c r="I139" s="664">
        <v>2.75</v>
      </c>
      <c r="J139" s="664">
        <v>100</v>
      </c>
      <c r="K139" s="665">
        <v>275</v>
      </c>
    </row>
    <row r="140" spans="1:11" ht="14.4" customHeight="1" x14ac:dyDescent="0.3">
      <c r="A140" s="660" t="s">
        <v>546</v>
      </c>
      <c r="B140" s="661" t="s">
        <v>1578</v>
      </c>
      <c r="C140" s="662" t="s">
        <v>559</v>
      </c>
      <c r="D140" s="663" t="s">
        <v>1580</v>
      </c>
      <c r="E140" s="662" t="s">
        <v>3050</v>
      </c>
      <c r="F140" s="663" t="s">
        <v>3051</v>
      </c>
      <c r="G140" s="662" t="s">
        <v>2492</v>
      </c>
      <c r="H140" s="662" t="s">
        <v>2493</v>
      </c>
      <c r="I140" s="664">
        <v>1.1000000000000001</v>
      </c>
      <c r="J140" s="664">
        <v>500</v>
      </c>
      <c r="K140" s="665">
        <v>550</v>
      </c>
    </row>
    <row r="141" spans="1:11" ht="14.4" customHeight="1" x14ac:dyDescent="0.3">
      <c r="A141" s="660" t="s">
        <v>546</v>
      </c>
      <c r="B141" s="661" t="s">
        <v>1578</v>
      </c>
      <c r="C141" s="662" t="s">
        <v>559</v>
      </c>
      <c r="D141" s="663" t="s">
        <v>1580</v>
      </c>
      <c r="E141" s="662" t="s">
        <v>3050</v>
      </c>
      <c r="F141" s="663" t="s">
        <v>3051</v>
      </c>
      <c r="G141" s="662" t="s">
        <v>2494</v>
      </c>
      <c r="H141" s="662" t="s">
        <v>2495</v>
      </c>
      <c r="I141" s="664">
        <v>1.67</v>
      </c>
      <c r="J141" s="664">
        <v>200</v>
      </c>
      <c r="K141" s="665">
        <v>334</v>
      </c>
    </row>
    <row r="142" spans="1:11" ht="14.4" customHeight="1" x14ac:dyDescent="0.3">
      <c r="A142" s="660" t="s">
        <v>546</v>
      </c>
      <c r="B142" s="661" t="s">
        <v>1578</v>
      </c>
      <c r="C142" s="662" t="s">
        <v>559</v>
      </c>
      <c r="D142" s="663" t="s">
        <v>1580</v>
      </c>
      <c r="E142" s="662" t="s">
        <v>3050</v>
      </c>
      <c r="F142" s="663" t="s">
        <v>3051</v>
      </c>
      <c r="G142" s="662" t="s">
        <v>2496</v>
      </c>
      <c r="H142" s="662" t="s">
        <v>2497</v>
      </c>
      <c r="I142" s="664">
        <v>0.47499999999999998</v>
      </c>
      <c r="J142" s="664">
        <v>5200</v>
      </c>
      <c r="K142" s="665">
        <v>2470</v>
      </c>
    </row>
    <row r="143" spans="1:11" ht="14.4" customHeight="1" x14ac:dyDescent="0.3">
      <c r="A143" s="660" t="s">
        <v>546</v>
      </c>
      <c r="B143" s="661" t="s">
        <v>1578</v>
      </c>
      <c r="C143" s="662" t="s">
        <v>559</v>
      </c>
      <c r="D143" s="663" t="s">
        <v>1580</v>
      </c>
      <c r="E143" s="662" t="s">
        <v>3050</v>
      </c>
      <c r="F143" s="663" t="s">
        <v>3051</v>
      </c>
      <c r="G143" s="662" t="s">
        <v>2498</v>
      </c>
      <c r="H143" s="662" t="s">
        <v>2499</v>
      </c>
      <c r="I143" s="664">
        <v>0.67</v>
      </c>
      <c r="J143" s="664">
        <v>2900</v>
      </c>
      <c r="K143" s="665">
        <v>1943</v>
      </c>
    </row>
    <row r="144" spans="1:11" ht="14.4" customHeight="1" x14ac:dyDescent="0.3">
      <c r="A144" s="660" t="s">
        <v>546</v>
      </c>
      <c r="B144" s="661" t="s">
        <v>1578</v>
      </c>
      <c r="C144" s="662" t="s">
        <v>559</v>
      </c>
      <c r="D144" s="663" t="s">
        <v>1580</v>
      </c>
      <c r="E144" s="662" t="s">
        <v>3050</v>
      </c>
      <c r="F144" s="663" t="s">
        <v>3051</v>
      </c>
      <c r="G144" s="662" t="s">
        <v>2510</v>
      </c>
      <c r="H144" s="662" t="s">
        <v>2511</v>
      </c>
      <c r="I144" s="664">
        <v>206.05</v>
      </c>
      <c r="J144" s="664">
        <v>2</v>
      </c>
      <c r="K144" s="665">
        <v>412.1</v>
      </c>
    </row>
    <row r="145" spans="1:11" ht="14.4" customHeight="1" x14ac:dyDescent="0.3">
      <c r="A145" s="660" t="s">
        <v>546</v>
      </c>
      <c r="B145" s="661" t="s">
        <v>1578</v>
      </c>
      <c r="C145" s="662" t="s">
        <v>559</v>
      </c>
      <c r="D145" s="663" t="s">
        <v>1580</v>
      </c>
      <c r="E145" s="662" t="s">
        <v>3050</v>
      </c>
      <c r="F145" s="663" t="s">
        <v>3051</v>
      </c>
      <c r="G145" s="662" t="s">
        <v>2675</v>
      </c>
      <c r="H145" s="662" t="s">
        <v>2676</v>
      </c>
      <c r="I145" s="664">
        <v>4.2333333333333334</v>
      </c>
      <c r="J145" s="664">
        <v>150</v>
      </c>
      <c r="K145" s="665">
        <v>635.4</v>
      </c>
    </row>
    <row r="146" spans="1:11" ht="14.4" customHeight="1" x14ac:dyDescent="0.3">
      <c r="A146" s="660" t="s">
        <v>546</v>
      </c>
      <c r="B146" s="661" t="s">
        <v>1578</v>
      </c>
      <c r="C146" s="662" t="s">
        <v>559</v>
      </c>
      <c r="D146" s="663" t="s">
        <v>1580</v>
      </c>
      <c r="E146" s="662" t="s">
        <v>3050</v>
      </c>
      <c r="F146" s="663" t="s">
        <v>3051</v>
      </c>
      <c r="G146" s="662" t="s">
        <v>2677</v>
      </c>
      <c r="H146" s="662" t="s">
        <v>2678</v>
      </c>
      <c r="I146" s="664">
        <v>33.880000000000003</v>
      </c>
      <c r="J146" s="664">
        <v>4</v>
      </c>
      <c r="K146" s="665">
        <v>135.52000000000001</v>
      </c>
    </row>
    <row r="147" spans="1:11" ht="14.4" customHeight="1" x14ac:dyDescent="0.3">
      <c r="A147" s="660" t="s">
        <v>546</v>
      </c>
      <c r="B147" s="661" t="s">
        <v>1578</v>
      </c>
      <c r="C147" s="662" t="s">
        <v>559</v>
      </c>
      <c r="D147" s="663" t="s">
        <v>1580</v>
      </c>
      <c r="E147" s="662" t="s">
        <v>3050</v>
      </c>
      <c r="F147" s="663" t="s">
        <v>3051</v>
      </c>
      <c r="G147" s="662" t="s">
        <v>2537</v>
      </c>
      <c r="H147" s="662" t="s">
        <v>2538</v>
      </c>
      <c r="I147" s="664">
        <v>2.9080000000000004</v>
      </c>
      <c r="J147" s="664">
        <v>600</v>
      </c>
      <c r="K147" s="665">
        <v>1745</v>
      </c>
    </row>
    <row r="148" spans="1:11" ht="14.4" customHeight="1" x14ac:dyDescent="0.3">
      <c r="A148" s="660" t="s">
        <v>546</v>
      </c>
      <c r="B148" s="661" t="s">
        <v>1578</v>
      </c>
      <c r="C148" s="662" t="s">
        <v>559</v>
      </c>
      <c r="D148" s="663" t="s">
        <v>1580</v>
      </c>
      <c r="E148" s="662" t="s">
        <v>3050</v>
      </c>
      <c r="F148" s="663" t="s">
        <v>3051</v>
      </c>
      <c r="G148" s="662" t="s">
        <v>2539</v>
      </c>
      <c r="H148" s="662" t="s">
        <v>2540</v>
      </c>
      <c r="I148" s="664">
        <v>5.14</v>
      </c>
      <c r="J148" s="664">
        <v>40</v>
      </c>
      <c r="K148" s="665">
        <v>205.6</v>
      </c>
    </row>
    <row r="149" spans="1:11" ht="14.4" customHeight="1" x14ac:dyDescent="0.3">
      <c r="A149" s="660" t="s">
        <v>546</v>
      </c>
      <c r="B149" s="661" t="s">
        <v>1578</v>
      </c>
      <c r="C149" s="662" t="s">
        <v>559</v>
      </c>
      <c r="D149" s="663" t="s">
        <v>1580</v>
      </c>
      <c r="E149" s="662" t="s">
        <v>3050</v>
      </c>
      <c r="F149" s="663" t="s">
        <v>3051</v>
      </c>
      <c r="G149" s="662" t="s">
        <v>2679</v>
      </c>
      <c r="H149" s="662" t="s">
        <v>2680</v>
      </c>
      <c r="I149" s="664">
        <v>127.05</v>
      </c>
      <c r="J149" s="664">
        <v>1</v>
      </c>
      <c r="K149" s="665">
        <v>127.05</v>
      </c>
    </row>
    <row r="150" spans="1:11" ht="14.4" customHeight="1" x14ac:dyDescent="0.3">
      <c r="A150" s="660" t="s">
        <v>546</v>
      </c>
      <c r="B150" s="661" t="s">
        <v>1578</v>
      </c>
      <c r="C150" s="662" t="s">
        <v>559</v>
      </c>
      <c r="D150" s="663" t="s">
        <v>1580</v>
      </c>
      <c r="E150" s="662" t="s">
        <v>3050</v>
      </c>
      <c r="F150" s="663" t="s">
        <v>3051</v>
      </c>
      <c r="G150" s="662" t="s">
        <v>2551</v>
      </c>
      <c r="H150" s="662" t="s">
        <v>2552</v>
      </c>
      <c r="I150" s="664">
        <v>12.105</v>
      </c>
      <c r="J150" s="664">
        <v>80</v>
      </c>
      <c r="K150" s="665">
        <v>968.40000000000009</v>
      </c>
    </row>
    <row r="151" spans="1:11" ht="14.4" customHeight="1" x14ac:dyDescent="0.3">
      <c r="A151" s="660" t="s">
        <v>546</v>
      </c>
      <c r="B151" s="661" t="s">
        <v>1578</v>
      </c>
      <c r="C151" s="662" t="s">
        <v>559</v>
      </c>
      <c r="D151" s="663" t="s">
        <v>1580</v>
      </c>
      <c r="E151" s="662" t="s">
        <v>3050</v>
      </c>
      <c r="F151" s="663" t="s">
        <v>3051</v>
      </c>
      <c r="G151" s="662" t="s">
        <v>2553</v>
      </c>
      <c r="H151" s="662" t="s">
        <v>2554</v>
      </c>
      <c r="I151" s="664">
        <v>25.54</v>
      </c>
      <c r="J151" s="664">
        <v>10</v>
      </c>
      <c r="K151" s="665">
        <v>255.4</v>
      </c>
    </row>
    <row r="152" spans="1:11" ht="14.4" customHeight="1" x14ac:dyDescent="0.3">
      <c r="A152" s="660" t="s">
        <v>546</v>
      </c>
      <c r="B152" s="661" t="s">
        <v>1578</v>
      </c>
      <c r="C152" s="662" t="s">
        <v>559</v>
      </c>
      <c r="D152" s="663" t="s">
        <v>1580</v>
      </c>
      <c r="E152" s="662" t="s">
        <v>3050</v>
      </c>
      <c r="F152" s="663" t="s">
        <v>3051</v>
      </c>
      <c r="G152" s="662" t="s">
        <v>2681</v>
      </c>
      <c r="H152" s="662" t="s">
        <v>2682</v>
      </c>
      <c r="I152" s="664">
        <v>1.23</v>
      </c>
      <c r="J152" s="664">
        <v>100</v>
      </c>
      <c r="K152" s="665">
        <v>123</v>
      </c>
    </row>
    <row r="153" spans="1:11" ht="14.4" customHeight="1" x14ac:dyDescent="0.3">
      <c r="A153" s="660" t="s">
        <v>546</v>
      </c>
      <c r="B153" s="661" t="s">
        <v>1578</v>
      </c>
      <c r="C153" s="662" t="s">
        <v>559</v>
      </c>
      <c r="D153" s="663" t="s">
        <v>1580</v>
      </c>
      <c r="E153" s="662" t="s">
        <v>3050</v>
      </c>
      <c r="F153" s="663" t="s">
        <v>3051</v>
      </c>
      <c r="G153" s="662" t="s">
        <v>2595</v>
      </c>
      <c r="H153" s="662" t="s">
        <v>2596</v>
      </c>
      <c r="I153" s="664">
        <v>1.0550000000000002</v>
      </c>
      <c r="J153" s="664">
        <v>300</v>
      </c>
      <c r="K153" s="665">
        <v>316</v>
      </c>
    </row>
    <row r="154" spans="1:11" ht="14.4" customHeight="1" x14ac:dyDescent="0.3">
      <c r="A154" s="660" t="s">
        <v>546</v>
      </c>
      <c r="B154" s="661" t="s">
        <v>1578</v>
      </c>
      <c r="C154" s="662" t="s">
        <v>559</v>
      </c>
      <c r="D154" s="663" t="s">
        <v>1580</v>
      </c>
      <c r="E154" s="662" t="s">
        <v>3050</v>
      </c>
      <c r="F154" s="663" t="s">
        <v>3051</v>
      </c>
      <c r="G154" s="662" t="s">
        <v>2683</v>
      </c>
      <c r="H154" s="662" t="s">
        <v>2684</v>
      </c>
      <c r="I154" s="664">
        <v>12.84</v>
      </c>
      <c r="J154" s="664">
        <v>50</v>
      </c>
      <c r="K154" s="665">
        <v>641.91</v>
      </c>
    </row>
    <row r="155" spans="1:11" ht="14.4" customHeight="1" x14ac:dyDescent="0.3">
      <c r="A155" s="660" t="s">
        <v>546</v>
      </c>
      <c r="B155" s="661" t="s">
        <v>1578</v>
      </c>
      <c r="C155" s="662" t="s">
        <v>559</v>
      </c>
      <c r="D155" s="663" t="s">
        <v>1580</v>
      </c>
      <c r="E155" s="662" t="s">
        <v>3050</v>
      </c>
      <c r="F155" s="663" t="s">
        <v>3051</v>
      </c>
      <c r="G155" s="662" t="s">
        <v>2597</v>
      </c>
      <c r="H155" s="662" t="s">
        <v>2598</v>
      </c>
      <c r="I155" s="664">
        <v>3.43</v>
      </c>
      <c r="J155" s="664">
        <v>80</v>
      </c>
      <c r="K155" s="665">
        <v>274.39999999999998</v>
      </c>
    </row>
    <row r="156" spans="1:11" ht="14.4" customHeight="1" x14ac:dyDescent="0.3">
      <c r="A156" s="660" t="s">
        <v>546</v>
      </c>
      <c r="B156" s="661" t="s">
        <v>1578</v>
      </c>
      <c r="C156" s="662" t="s">
        <v>559</v>
      </c>
      <c r="D156" s="663" t="s">
        <v>1580</v>
      </c>
      <c r="E156" s="662" t="s">
        <v>3050</v>
      </c>
      <c r="F156" s="663" t="s">
        <v>3051</v>
      </c>
      <c r="G156" s="662" t="s">
        <v>2685</v>
      </c>
      <c r="H156" s="662" t="s">
        <v>2686</v>
      </c>
      <c r="I156" s="664">
        <v>203.28</v>
      </c>
      <c r="J156" s="664">
        <v>10</v>
      </c>
      <c r="K156" s="665">
        <v>2032.8</v>
      </c>
    </row>
    <row r="157" spans="1:11" ht="14.4" customHeight="1" x14ac:dyDescent="0.3">
      <c r="A157" s="660" t="s">
        <v>546</v>
      </c>
      <c r="B157" s="661" t="s">
        <v>1578</v>
      </c>
      <c r="C157" s="662" t="s">
        <v>559</v>
      </c>
      <c r="D157" s="663" t="s">
        <v>1580</v>
      </c>
      <c r="E157" s="662" t="s">
        <v>3066</v>
      </c>
      <c r="F157" s="663" t="s">
        <v>3067</v>
      </c>
      <c r="G157" s="662" t="s">
        <v>2687</v>
      </c>
      <c r="H157" s="662" t="s">
        <v>2688</v>
      </c>
      <c r="I157" s="664">
        <v>6.33</v>
      </c>
      <c r="J157" s="664">
        <v>150</v>
      </c>
      <c r="K157" s="665">
        <v>949</v>
      </c>
    </row>
    <row r="158" spans="1:11" ht="14.4" customHeight="1" x14ac:dyDescent="0.3">
      <c r="A158" s="660" t="s">
        <v>546</v>
      </c>
      <c r="B158" s="661" t="s">
        <v>1578</v>
      </c>
      <c r="C158" s="662" t="s">
        <v>559</v>
      </c>
      <c r="D158" s="663" t="s">
        <v>1580</v>
      </c>
      <c r="E158" s="662" t="s">
        <v>3068</v>
      </c>
      <c r="F158" s="663" t="s">
        <v>3069</v>
      </c>
      <c r="G158" s="662" t="s">
        <v>2689</v>
      </c>
      <c r="H158" s="662" t="s">
        <v>2690</v>
      </c>
      <c r="I158" s="664">
        <v>3979.0150000000003</v>
      </c>
      <c r="J158" s="664">
        <v>4</v>
      </c>
      <c r="K158" s="665">
        <v>15916.05</v>
      </c>
    </row>
    <row r="159" spans="1:11" ht="14.4" customHeight="1" x14ac:dyDescent="0.3">
      <c r="A159" s="660" t="s">
        <v>546</v>
      </c>
      <c r="B159" s="661" t="s">
        <v>1578</v>
      </c>
      <c r="C159" s="662" t="s">
        <v>559</v>
      </c>
      <c r="D159" s="663" t="s">
        <v>1580</v>
      </c>
      <c r="E159" s="662" t="s">
        <v>3068</v>
      </c>
      <c r="F159" s="663" t="s">
        <v>3069</v>
      </c>
      <c r="G159" s="662" t="s">
        <v>2691</v>
      </c>
      <c r="H159" s="662" t="s">
        <v>2692</v>
      </c>
      <c r="I159" s="664">
        <v>264.85000000000002</v>
      </c>
      <c r="J159" s="664">
        <v>3</v>
      </c>
      <c r="K159" s="665">
        <v>801.4</v>
      </c>
    </row>
    <row r="160" spans="1:11" ht="14.4" customHeight="1" x14ac:dyDescent="0.3">
      <c r="A160" s="660" t="s">
        <v>546</v>
      </c>
      <c r="B160" s="661" t="s">
        <v>1578</v>
      </c>
      <c r="C160" s="662" t="s">
        <v>559</v>
      </c>
      <c r="D160" s="663" t="s">
        <v>1580</v>
      </c>
      <c r="E160" s="662" t="s">
        <v>3068</v>
      </c>
      <c r="F160" s="663" t="s">
        <v>3069</v>
      </c>
      <c r="G160" s="662" t="s">
        <v>2693</v>
      </c>
      <c r="H160" s="662" t="s">
        <v>2694</v>
      </c>
      <c r="I160" s="664">
        <v>350.6</v>
      </c>
      <c r="J160" s="664">
        <v>1</v>
      </c>
      <c r="K160" s="665">
        <v>350.6</v>
      </c>
    </row>
    <row r="161" spans="1:11" ht="14.4" customHeight="1" x14ac:dyDescent="0.3">
      <c r="A161" s="660" t="s">
        <v>546</v>
      </c>
      <c r="B161" s="661" t="s">
        <v>1578</v>
      </c>
      <c r="C161" s="662" t="s">
        <v>559</v>
      </c>
      <c r="D161" s="663" t="s">
        <v>1580</v>
      </c>
      <c r="E161" s="662" t="s">
        <v>3068</v>
      </c>
      <c r="F161" s="663" t="s">
        <v>3069</v>
      </c>
      <c r="G161" s="662" t="s">
        <v>2695</v>
      </c>
      <c r="H161" s="662" t="s">
        <v>2696</v>
      </c>
      <c r="I161" s="664">
        <v>286.23</v>
      </c>
      <c r="J161" s="664">
        <v>1</v>
      </c>
      <c r="K161" s="665">
        <v>286.23</v>
      </c>
    </row>
    <row r="162" spans="1:11" ht="14.4" customHeight="1" x14ac:dyDescent="0.3">
      <c r="A162" s="660" t="s">
        <v>546</v>
      </c>
      <c r="B162" s="661" t="s">
        <v>1578</v>
      </c>
      <c r="C162" s="662" t="s">
        <v>559</v>
      </c>
      <c r="D162" s="663" t="s">
        <v>1580</v>
      </c>
      <c r="E162" s="662" t="s">
        <v>3068</v>
      </c>
      <c r="F162" s="663" t="s">
        <v>3069</v>
      </c>
      <c r="G162" s="662" t="s">
        <v>2697</v>
      </c>
      <c r="H162" s="662" t="s">
        <v>2698</v>
      </c>
      <c r="I162" s="664">
        <v>196.56</v>
      </c>
      <c r="J162" s="664">
        <v>2</v>
      </c>
      <c r="K162" s="665">
        <v>393.12</v>
      </c>
    </row>
    <row r="163" spans="1:11" ht="14.4" customHeight="1" x14ac:dyDescent="0.3">
      <c r="A163" s="660" t="s">
        <v>546</v>
      </c>
      <c r="B163" s="661" t="s">
        <v>1578</v>
      </c>
      <c r="C163" s="662" t="s">
        <v>559</v>
      </c>
      <c r="D163" s="663" t="s">
        <v>1580</v>
      </c>
      <c r="E163" s="662" t="s">
        <v>3068</v>
      </c>
      <c r="F163" s="663" t="s">
        <v>3069</v>
      </c>
      <c r="G163" s="662" t="s">
        <v>2699</v>
      </c>
      <c r="H163" s="662" t="s">
        <v>2700</v>
      </c>
      <c r="I163" s="664">
        <v>32.19</v>
      </c>
      <c r="J163" s="664">
        <v>25</v>
      </c>
      <c r="K163" s="665">
        <v>804.65</v>
      </c>
    </row>
    <row r="164" spans="1:11" ht="14.4" customHeight="1" x14ac:dyDescent="0.3">
      <c r="A164" s="660" t="s">
        <v>546</v>
      </c>
      <c r="B164" s="661" t="s">
        <v>1578</v>
      </c>
      <c r="C164" s="662" t="s">
        <v>559</v>
      </c>
      <c r="D164" s="663" t="s">
        <v>1580</v>
      </c>
      <c r="E164" s="662" t="s">
        <v>3068</v>
      </c>
      <c r="F164" s="663" t="s">
        <v>3069</v>
      </c>
      <c r="G164" s="662" t="s">
        <v>2701</v>
      </c>
      <c r="H164" s="662" t="s">
        <v>2702</v>
      </c>
      <c r="I164" s="664">
        <v>4114</v>
      </c>
      <c r="J164" s="664">
        <v>2</v>
      </c>
      <c r="K164" s="665">
        <v>8228</v>
      </c>
    </row>
    <row r="165" spans="1:11" ht="14.4" customHeight="1" x14ac:dyDescent="0.3">
      <c r="A165" s="660" t="s">
        <v>546</v>
      </c>
      <c r="B165" s="661" t="s">
        <v>1578</v>
      </c>
      <c r="C165" s="662" t="s">
        <v>559</v>
      </c>
      <c r="D165" s="663" t="s">
        <v>1580</v>
      </c>
      <c r="E165" s="662" t="s">
        <v>3068</v>
      </c>
      <c r="F165" s="663" t="s">
        <v>3069</v>
      </c>
      <c r="G165" s="662" t="s">
        <v>2703</v>
      </c>
      <c r="H165" s="662" t="s">
        <v>2704</v>
      </c>
      <c r="I165" s="664">
        <v>3242</v>
      </c>
      <c r="J165" s="664">
        <v>1</v>
      </c>
      <c r="K165" s="665">
        <v>3242</v>
      </c>
    </row>
    <row r="166" spans="1:11" ht="14.4" customHeight="1" x14ac:dyDescent="0.3">
      <c r="A166" s="660" t="s">
        <v>546</v>
      </c>
      <c r="B166" s="661" t="s">
        <v>1578</v>
      </c>
      <c r="C166" s="662" t="s">
        <v>559</v>
      </c>
      <c r="D166" s="663" t="s">
        <v>1580</v>
      </c>
      <c r="E166" s="662" t="s">
        <v>3068</v>
      </c>
      <c r="F166" s="663" t="s">
        <v>3069</v>
      </c>
      <c r="G166" s="662" t="s">
        <v>2705</v>
      </c>
      <c r="H166" s="662" t="s">
        <v>2706</v>
      </c>
      <c r="I166" s="664">
        <v>118.58</v>
      </c>
      <c r="J166" s="664">
        <v>30</v>
      </c>
      <c r="K166" s="665">
        <v>3557.3999999999996</v>
      </c>
    </row>
    <row r="167" spans="1:11" ht="14.4" customHeight="1" x14ac:dyDescent="0.3">
      <c r="A167" s="660" t="s">
        <v>546</v>
      </c>
      <c r="B167" s="661" t="s">
        <v>1578</v>
      </c>
      <c r="C167" s="662" t="s">
        <v>559</v>
      </c>
      <c r="D167" s="663" t="s">
        <v>1580</v>
      </c>
      <c r="E167" s="662" t="s">
        <v>3068</v>
      </c>
      <c r="F167" s="663" t="s">
        <v>3069</v>
      </c>
      <c r="G167" s="662" t="s">
        <v>2707</v>
      </c>
      <c r="H167" s="662" t="s">
        <v>2708</v>
      </c>
      <c r="I167" s="664">
        <v>695.45</v>
      </c>
      <c r="J167" s="664">
        <v>6</v>
      </c>
      <c r="K167" s="665">
        <v>4172.7</v>
      </c>
    </row>
    <row r="168" spans="1:11" ht="14.4" customHeight="1" x14ac:dyDescent="0.3">
      <c r="A168" s="660" t="s">
        <v>546</v>
      </c>
      <c r="B168" s="661" t="s">
        <v>1578</v>
      </c>
      <c r="C168" s="662" t="s">
        <v>559</v>
      </c>
      <c r="D168" s="663" t="s">
        <v>1580</v>
      </c>
      <c r="E168" s="662" t="s">
        <v>3068</v>
      </c>
      <c r="F168" s="663" t="s">
        <v>3069</v>
      </c>
      <c r="G168" s="662" t="s">
        <v>2709</v>
      </c>
      <c r="H168" s="662" t="s">
        <v>2710</v>
      </c>
      <c r="I168" s="664">
        <v>149.005</v>
      </c>
      <c r="J168" s="664">
        <v>5</v>
      </c>
      <c r="K168" s="665">
        <v>745.01</v>
      </c>
    </row>
    <row r="169" spans="1:11" ht="14.4" customHeight="1" x14ac:dyDescent="0.3">
      <c r="A169" s="660" t="s">
        <v>546</v>
      </c>
      <c r="B169" s="661" t="s">
        <v>1578</v>
      </c>
      <c r="C169" s="662" t="s">
        <v>559</v>
      </c>
      <c r="D169" s="663" t="s">
        <v>1580</v>
      </c>
      <c r="E169" s="662" t="s">
        <v>3068</v>
      </c>
      <c r="F169" s="663" t="s">
        <v>3069</v>
      </c>
      <c r="G169" s="662" t="s">
        <v>2711</v>
      </c>
      <c r="H169" s="662" t="s">
        <v>2712</v>
      </c>
      <c r="I169" s="664">
        <v>1018.7049999999999</v>
      </c>
      <c r="J169" s="664">
        <v>2</v>
      </c>
      <c r="K169" s="665">
        <v>2037.4099999999999</v>
      </c>
    </row>
    <row r="170" spans="1:11" ht="14.4" customHeight="1" x14ac:dyDescent="0.3">
      <c r="A170" s="660" t="s">
        <v>546</v>
      </c>
      <c r="B170" s="661" t="s">
        <v>1578</v>
      </c>
      <c r="C170" s="662" t="s">
        <v>559</v>
      </c>
      <c r="D170" s="663" t="s">
        <v>1580</v>
      </c>
      <c r="E170" s="662" t="s">
        <v>3068</v>
      </c>
      <c r="F170" s="663" t="s">
        <v>3069</v>
      </c>
      <c r="G170" s="662" t="s">
        <v>2711</v>
      </c>
      <c r="H170" s="662" t="s">
        <v>2713</v>
      </c>
      <c r="I170" s="664">
        <v>1022.8033333333333</v>
      </c>
      <c r="J170" s="664">
        <v>7</v>
      </c>
      <c r="K170" s="665">
        <v>7146.4400000000005</v>
      </c>
    </row>
    <row r="171" spans="1:11" ht="14.4" customHeight="1" x14ac:dyDescent="0.3">
      <c r="A171" s="660" t="s">
        <v>546</v>
      </c>
      <c r="B171" s="661" t="s">
        <v>1578</v>
      </c>
      <c r="C171" s="662" t="s">
        <v>559</v>
      </c>
      <c r="D171" s="663" t="s">
        <v>1580</v>
      </c>
      <c r="E171" s="662" t="s">
        <v>3068</v>
      </c>
      <c r="F171" s="663" t="s">
        <v>3069</v>
      </c>
      <c r="G171" s="662" t="s">
        <v>2714</v>
      </c>
      <c r="H171" s="662" t="s">
        <v>2715</v>
      </c>
      <c r="I171" s="664">
        <v>482.79</v>
      </c>
      <c r="J171" s="664">
        <v>3</v>
      </c>
      <c r="K171" s="665">
        <v>1448.3700000000001</v>
      </c>
    </row>
    <row r="172" spans="1:11" ht="14.4" customHeight="1" x14ac:dyDescent="0.3">
      <c r="A172" s="660" t="s">
        <v>546</v>
      </c>
      <c r="B172" s="661" t="s">
        <v>1578</v>
      </c>
      <c r="C172" s="662" t="s">
        <v>559</v>
      </c>
      <c r="D172" s="663" t="s">
        <v>1580</v>
      </c>
      <c r="E172" s="662" t="s">
        <v>3068</v>
      </c>
      <c r="F172" s="663" t="s">
        <v>3069</v>
      </c>
      <c r="G172" s="662" t="s">
        <v>2716</v>
      </c>
      <c r="H172" s="662" t="s">
        <v>2717</v>
      </c>
      <c r="I172" s="664">
        <v>4179.9949999999999</v>
      </c>
      <c r="J172" s="664">
        <v>2</v>
      </c>
      <c r="K172" s="665">
        <v>8359.99</v>
      </c>
    </row>
    <row r="173" spans="1:11" ht="14.4" customHeight="1" x14ac:dyDescent="0.3">
      <c r="A173" s="660" t="s">
        <v>546</v>
      </c>
      <c r="B173" s="661" t="s">
        <v>1578</v>
      </c>
      <c r="C173" s="662" t="s">
        <v>559</v>
      </c>
      <c r="D173" s="663" t="s">
        <v>1580</v>
      </c>
      <c r="E173" s="662" t="s">
        <v>3068</v>
      </c>
      <c r="F173" s="663" t="s">
        <v>3069</v>
      </c>
      <c r="G173" s="662" t="s">
        <v>2718</v>
      </c>
      <c r="H173" s="662" t="s">
        <v>2719</v>
      </c>
      <c r="I173" s="664">
        <v>3934.8333333333335</v>
      </c>
      <c r="J173" s="664">
        <v>3</v>
      </c>
      <c r="K173" s="665">
        <v>11804.5</v>
      </c>
    </row>
    <row r="174" spans="1:11" ht="14.4" customHeight="1" x14ac:dyDescent="0.3">
      <c r="A174" s="660" t="s">
        <v>546</v>
      </c>
      <c r="B174" s="661" t="s">
        <v>1578</v>
      </c>
      <c r="C174" s="662" t="s">
        <v>559</v>
      </c>
      <c r="D174" s="663" t="s">
        <v>1580</v>
      </c>
      <c r="E174" s="662" t="s">
        <v>3068</v>
      </c>
      <c r="F174" s="663" t="s">
        <v>3069</v>
      </c>
      <c r="G174" s="662" t="s">
        <v>2720</v>
      </c>
      <c r="H174" s="662" t="s">
        <v>2721</v>
      </c>
      <c r="I174" s="664">
        <v>3945.7825000000003</v>
      </c>
      <c r="J174" s="664">
        <v>4</v>
      </c>
      <c r="K174" s="665">
        <v>15783.130000000001</v>
      </c>
    </row>
    <row r="175" spans="1:11" ht="14.4" customHeight="1" x14ac:dyDescent="0.3">
      <c r="A175" s="660" t="s">
        <v>546</v>
      </c>
      <c r="B175" s="661" t="s">
        <v>1578</v>
      </c>
      <c r="C175" s="662" t="s">
        <v>559</v>
      </c>
      <c r="D175" s="663" t="s">
        <v>1580</v>
      </c>
      <c r="E175" s="662" t="s">
        <v>3068</v>
      </c>
      <c r="F175" s="663" t="s">
        <v>3069</v>
      </c>
      <c r="G175" s="662" t="s">
        <v>2722</v>
      </c>
      <c r="H175" s="662" t="s">
        <v>2723</v>
      </c>
      <c r="I175" s="664">
        <v>1725</v>
      </c>
      <c r="J175" s="664">
        <v>5</v>
      </c>
      <c r="K175" s="665">
        <v>8625</v>
      </c>
    </row>
    <row r="176" spans="1:11" ht="14.4" customHeight="1" x14ac:dyDescent="0.3">
      <c r="A176" s="660" t="s">
        <v>546</v>
      </c>
      <c r="B176" s="661" t="s">
        <v>1578</v>
      </c>
      <c r="C176" s="662" t="s">
        <v>559</v>
      </c>
      <c r="D176" s="663" t="s">
        <v>1580</v>
      </c>
      <c r="E176" s="662" t="s">
        <v>3068</v>
      </c>
      <c r="F176" s="663" t="s">
        <v>3069</v>
      </c>
      <c r="G176" s="662" t="s">
        <v>2724</v>
      </c>
      <c r="H176" s="662" t="s">
        <v>2725</v>
      </c>
      <c r="I176" s="664">
        <v>2201</v>
      </c>
      <c r="J176" s="664">
        <v>2</v>
      </c>
      <c r="K176" s="665">
        <v>4402</v>
      </c>
    </row>
    <row r="177" spans="1:11" ht="14.4" customHeight="1" x14ac:dyDescent="0.3">
      <c r="A177" s="660" t="s">
        <v>546</v>
      </c>
      <c r="B177" s="661" t="s">
        <v>1578</v>
      </c>
      <c r="C177" s="662" t="s">
        <v>559</v>
      </c>
      <c r="D177" s="663" t="s">
        <v>1580</v>
      </c>
      <c r="E177" s="662" t="s">
        <v>3068</v>
      </c>
      <c r="F177" s="663" t="s">
        <v>3069</v>
      </c>
      <c r="G177" s="662" t="s">
        <v>2726</v>
      </c>
      <c r="H177" s="662" t="s">
        <v>2727</v>
      </c>
      <c r="I177" s="664">
        <v>471.3</v>
      </c>
      <c r="J177" s="664">
        <v>1</v>
      </c>
      <c r="K177" s="665">
        <v>471.3</v>
      </c>
    </row>
    <row r="178" spans="1:11" ht="14.4" customHeight="1" x14ac:dyDescent="0.3">
      <c r="A178" s="660" t="s">
        <v>546</v>
      </c>
      <c r="B178" s="661" t="s">
        <v>1578</v>
      </c>
      <c r="C178" s="662" t="s">
        <v>559</v>
      </c>
      <c r="D178" s="663" t="s">
        <v>1580</v>
      </c>
      <c r="E178" s="662" t="s">
        <v>3068</v>
      </c>
      <c r="F178" s="663" t="s">
        <v>3069</v>
      </c>
      <c r="G178" s="662" t="s">
        <v>2728</v>
      </c>
      <c r="H178" s="662" t="s">
        <v>2729</v>
      </c>
      <c r="I178" s="664">
        <v>3898.9933333333333</v>
      </c>
      <c r="J178" s="664">
        <v>5</v>
      </c>
      <c r="K178" s="665">
        <v>19462.59</v>
      </c>
    </row>
    <row r="179" spans="1:11" ht="14.4" customHeight="1" x14ac:dyDescent="0.3">
      <c r="A179" s="660" t="s">
        <v>546</v>
      </c>
      <c r="B179" s="661" t="s">
        <v>1578</v>
      </c>
      <c r="C179" s="662" t="s">
        <v>559</v>
      </c>
      <c r="D179" s="663" t="s">
        <v>1580</v>
      </c>
      <c r="E179" s="662" t="s">
        <v>3068</v>
      </c>
      <c r="F179" s="663" t="s">
        <v>3069</v>
      </c>
      <c r="G179" s="662" t="s">
        <v>2730</v>
      </c>
      <c r="H179" s="662" t="s">
        <v>2731</v>
      </c>
      <c r="I179" s="664">
        <v>880</v>
      </c>
      <c r="J179" s="664">
        <v>1</v>
      </c>
      <c r="K179" s="665">
        <v>880</v>
      </c>
    </row>
    <row r="180" spans="1:11" ht="14.4" customHeight="1" x14ac:dyDescent="0.3">
      <c r="A180" s="660" t="s">
        <v>546</v>
      </c>
      <c r="B180" s="661" t="s">
        <v>1578</v>
      </c>
      <c r="C180" s="662" t="s">
        <v>559</v>
      </c>
      <c r="D180" s="663" t="s">
        <v>1580</v>
      </c>
      <c r="E180" s="662" t="s">
        <v>3068</v>
      </c>
      <c r="F180" s="663" t="s">
        <v>3069</v>
      </c>
      <c r="G180" s="662" t="s">
        <v>2732</v>
      </c>
      <c r="H180" s="662" t="s">
        <v>2733</v>
      </c>
      <c r="I180" s="664">
        <v>3898.2750000000001</v>
      </c>
      <c r="J180" s="664">
        <v>4</v>
      </c>
      <c r="K180" s="665">
        <v>15593.1</v>
      </c>
    </row>
    <row r="181" spans="1:11" ht="14.4" customHeight="1" x14ac:dyDescent="0.3">
      <c r="A181" s="660" t="s">
        <v>546</v>
      </c>
      <c r="B181" s="661" t="s">
        <v>1578</v>
      </c>
      <c r="C181" s="662" t="s">
        <v>559</v>
      </c>
      <c r="D181" s="663" t="s">
        <v>1580</v>
      </c>
      <c r="E181" s="662" t="s">
        <v>3068</v>
      </c>
      <c r="F181" s="663" t="s">
        <v>3069</v>
      </c>
      <c r="G181" s="662" t="s">
        <v>2734</v>
      </c>
      <c r="H181" s="662" t="s">
        <v>2735</v>
      </c>
      <c r="I181" s="664">
        <v>2897.51</v>
      </c>
      <c r="J181" s="664">
        <v>1</v>
      </c>
      <c r="K181" s="665">
        <v>2897.51</v>
      </c>
    </row>
    <row r="182" spans="1:11" ht="14.4" customHeight="1" x14ac:dyDescent="0.3">
      <c r="A182" s="660" t="s">
        <v>546</v>
      </c>
      <c r="B182" s="661" t="s">
        <v>1578</v>
      </c>
      <c r="C182" s="662" t="s">
        <v>559</v>
      </c>
      <c r="D182" s="663" t="s">
        <v>1580</v>
      </c>
      <c r="E182" s="662" t="s">
        <v>3068</v>
      </c>
      <c r="F182" s="663" t="s">
        <v>3069</v>
      </c>
      <c r="G182" s="662" t="s">
        <v>2736</v>
      </c>
      <c r="H182" s="662" t="s">
        <v>2737</v>
      </c>
      <c r="I182" s="664">
        <v>3974.85</v>
      </c>
      <c r="J182" s="664">
        <v>1</v>
      </c>
      <c r="K182" s="665">
        <v>3974.85</v>
      </c>
    </row>
    <row r="183" spans="1:11" ht="14.4" customHeight="1" x14ac:dyDescent="0.3">
      <c r="A183" s="660" t="s">
        <v>546</v>
      </c>
      <c r="B183" s="661" t="s">
        <v>1578</v>
      </c>
      <c r="C183" s="662" t="s">
        <v>559</v>
      </c>
      <c r="D183" s="663" t="s">
        <v>1580</v>
      </c>
      <c r="E183" s="662" t="s">
        <v>3068</v>
      </c>
      <c r="F183" s="663" t="s">
        <v>3069</v>
      </c>
      <c r="G183" s="662" t="s">
        <v>2738</v>
      </c>
      <c r="H183" s="662" t="s">
        <v>2739</v>
      </c>
      <c r="I183" s="664">
        <v>545.99</v>
      </c>
      <c r="J183" s="664">
        <v>1</v>
      </c>
      <c r="K183" s="665">
        <v>545.99</v>
      </c>
    </row>
    <row r="184" spans="1:11" ht="14.4" customHeight="1" x14ac:dyDescent="0.3">
      <c r="A184" s="660" t="s">
        <v>546</v>
      </c>
      <c r="B184" s="661" t="s">
        <v>1578</v>
      </c>
      <c r="C184" s="662" t="s">
        <v>559</v>
      </c>
      <c r="D184" s="663" t="s">
        <v>1580</v>
      </c>
      <c r="E184" s="662" t="s">
        <v>3068</v>
      </c>
      <c r="F184" s="663" t="s">
        <v>3069</v>
      </c>
      <c r="G184" s="662" t="s">
        <v>2740</v>
      </c>
      <c r="H184" s="662" t="s">
        <v>2741</v>
      </c>
      <c r="I184" s="664">
        <v>2897.51</v>
      </c>
      <c r="J184" s="664">
        <v>1</v>
      </c>
      <c r="K184" s="665">
        <v>2897.51</v>
      </c>
    </row>
    <row r="185" spans="1:11" ht="14.4" customHeight="1" x14ac:dyDescent="0.3">
      <c r="A185" s="660" t="s">
        <v>546</v>
      </c>
      <c r="B185" s="661" t="s">
        <v>1578</v>
      </c>
      <c r="C185" s="662" t="s">
        <v>559</v>
      </c>
      <c r="D185" s="663" t="s">
        <v>1580</v>
      </c>
      <c r="E185" s="662" t="s">
        <v>3068</v>
      </c>
      <c r="F185" s="663" t="s">
        <v>3069</v>
      </c>
      <c r="G185" s="662" t="s">
        <v>2742</v>
      </c>
      <c r="H185" s="662" t="s">
        <v>2743</v>
      </c>
      <c r="I185" s="664">
        <v>2897.7550000000001</v>
      </c>
      <c r="J185" s="664">
        <v>2</v>
      </c>
      <c r="K185" s="665">
        <v>5795.51</v>
      </c>
    </row>
    <row r="186" spans="1:11" ht="14.4" customHeight="1" x14ac:dyDescent="0.3">
      <c r="A186" s="660" t="s">
        <v>546</v>
      </c>
      <c r="B186" s="661" t="s">
        <v>1578</v>
      </c>
      <c r="C186" s="662" t="s">
        <v>559</v>
      </c>
      <c r="D186" s="663" t="s">
        <v>1580</v>
      </c>
      <c r="E186" s="662" t="s">
        <v>3068</v>
      </c>
      <c r="F186" s="663" t="s">
        <v>3069</v>
      </c>
      <c r="G186" s="662" t="s">
        <v>2744</v>
      </c>
      <c r="H186" s="662" t="s">
        <v>2745</v>
      </c>
      <c r="I186" s="664">
        <v>3811.5</v>
      </c>
      <c r="J186" s="664">
        <v>1</v>
      </c>
      <c r="K186" s="665">
        <v>3811.5</v>
      </c>
    </row>
    <row r="187" spans="1:11" ht="14.4" customHeight="1" x14ac:dyDescent="0.3">
      <c r="A187" s="660" t="s">
        <v>546</v>
      </c>
      <c r="B187" s="661" t="s">
        <v>1578</v>
      </c>
      <c r="C187" s="662" t="s">
        <v>559</v>
      </c>
      <c r="D187" s="663" t="s">
        <v>1580</v>
      </c>
      <c r="E187" s="662" t="s">
        <v>3068</v>
      </c>
      <c r="F187" s="663" t="s">
        <v>3069</v>
      </c>
      <c r="G187" s="662" t="s">
        <v>2746</v>
      </c>
      <c r="H187" s="662" t="s">
        <v>2747</v>
      </c>
      <c r="I187" s="664">
        <v>59.85</v>
      </c>
      <c r="J187" s="664">
        <v>5</v>
      </c>
      <c r="K187" s="665">
        <v>299.25</v>
      </c>
    </row>
    <row r="188" spans="1:11" ht="14.4" customHeight="1" x14ac:dyDescent="0.3">
      <c r="A188" s="660" t="s">
        <v>546</v>
      </c>
      <c r="B188" s="661" t="s">
        <v>1578</v>
      </c>
      <c r="C188" s="662" t="s">
        <v>559</v>
      </c>
      <c r="D188" s="663" t="s">
        <v>1580</v>
      </c>
      <c r="E188" s="662" t="s">
        <v>3068</v>
      </c>
      <c r="F188" s="663" t="s">
        <v>3069</v>
      </c>
      <c r="G188" s="662" t="s">
        <v>2748</v>
      </c>
      <c r="H188" s="662" t="s">
        <v>2749</v>
      </c>
      <c r="I188" s="664">
        <v>2897.5050000000001</v>
      </c>
      <c r="J188" s="664">
        <v>4</v>
      </c>
      <c r="K188" s="665">
        <v>11590.02</v>
      </c>
    </row>
    <row r="189" spans="1:11" ht="14.4" customHeight="1" x14ac:dyDescent="0.3">
      <c r="A189" s="660" t="s">
        <v>546</v>
      </c>
      <c r="B189" s="661" t="s">
        <v>1578</v>
      </c>
      <c r="C189" s="662" t="s">
        <v>559</v>
      </c>
      <c r="D189" s="663" t="s">
        <v>1580</v>
      </c>
      <c r="E189" s="662" t="s">
        <v>3068</v>
      </c>
      <c r="F189" s="663" t="s">
        <v>3069</v>
      </c>
      <c r="G189" s="662" t="s">
        <v>2750</v>
      </c>
      <c r="H189" s="662" t="s">
        <v>2751</v>
      </c>
      <c r="I189" s="664">
        <v>3888.14</v>
      </c>
      <c r="J189" s="664">
        <v>2</v>
      </c>
      <c r="K189" s="665">
        <v>7776.29</v>
      </c>
    </row>
    <row r="190" spans="1:11" ht="14.4" customHeight="1" x14ac:dyDescent="0.3">
      <c r="A190" s="660" t="s">
        <v>546</v>
      </c>
      <c r="B190" s="661" t="s">
        <v>1578</v>
      </c>
      <c r="C190" s="662" t="s">
        <v>559</v>
      </c>
      <c r="D190" s="663" t="s">
        <v>1580</v>
      </c>
      <c r="E190" s="662" t="s">
        <v>3068</v>
      </c>
      <c r="F190" s="663" t="s">
        <v>3069</v>
      </c>
      <c r="G190" s="662" t="s">
        <v>2752</v>
      </c>
      <c r="H190" s="662" t="s">
        <v>2753</v>
      </c>
      <c r="I190" s="664">
        <v>3050</v>
      </c>
      <c r="J190" s="664">
        <v>1</v>
      </c>
      <c r="K190" s="665">
        <v>3050</v>
      </c>
    </row>
    <row r="191" spans="1:11" ht="14.4" customHeight="1" x14ac:dyDescent="0.3">
      <c r="A191" s="660" t="s">
        <v>546</v>
      </c>
      <c r="B191" s="661" t="s">
        <v>1578</v>
      </c>
      <c r="C191" s="662" t="s">
        <v>559</v>
      </c>
      <c r="D191" s="663" t="s">
        <v>1580</v>
      </c>
      <c r="E191" s="662" t="s">
        <v>3068</v>
      </c>
      <c r="F191" s="663" t="s">
        <v>3069</v>
      </c>
      <c r="G191" s="662" t="s">
        <v>2754</v>
      </c>
      <c r="H191" s="662" t="s">
        <v>2755</v>
      </c>
      <c r="I191" s="664">
        <v>3894.1400000000003</v>
      </c>
      <c r="J191" s="664">
        <v>2</v>
      </c>
      <c r="K191" s="665">
        <v>7788.2800000000007</v>
      </c>
    </row>
    <row r="192" spans="1:11" ht="14.4" customHeight="1" x14ac:dyDescent="0.3">
      <c r="A192" s="660" t="s">
        <v>546</v>
      </c>
      <c r="B192" s="661" t="s">
        <v>1578</v>
      </c>
      <c r="C192" s="662" t="s">
        <v>559</v>
      </c>
      <c r="D192" s="663" t="s">
        <v>1580</v>
      </c>
      <c r="E192" s="662" t="s">
        <v>3068</v>
      </c>
      <c r="F192" s="663" t="s">
        <v>3069</v>
      </c>
      <c r="G192" s="662" t="s">
        <v>2756</v>
      </c>
      <c r="H192" s="662" t="s">
        <v>2757</v>
      </c>
      <c r="I192" s="664">
        <v>3105</v>
      </c>
      <c r="J192" s="664">
        <v>2</v>
      </c>
      <c r="K192" s="665">
        <v>6210</v>
      </c>
    </row>
    <row r="193" spans="1:11" ht="14.4" customHeight="1" x14ac:dyDescent="0.3">
      <c r="A193" s="660" t="s">
        <v>546</v>
      </c>
      <c r="B193" s="661" t="s">
        <v>1578</v>
      </c>
      <c r="C193" s="662" t="s">
        <v>559</v>
      </c>
      <c r="D193" s="663" t="s">
        <v>1580</v>
      </c>
      <c r="E193" s="662" t="s">
        <v>3068</v>
      </c>
      <c r="F193" s="663" t="s">
        <v>3069</v>
      </c>
      <c r="G193" s="662" t="s">
        <v>2758</v>
      </c>
      <c r="H193" s="662" t="s">
        <v>2759</v>
      </c>
      <c r="I193" s="664">
        <v>2435</v>
      </c>
      <c r="J193" s="664">
        <v>1</v>
      </c>
      <c r="K193" s="665">
        <v>2435</v>
      </c>
    </row>
    <row r="194" spans="1:11" ht="14.4" customHeight="1" x14ac:dyDescent="0.3">
      <c r="A194" s="660" t="s">
        <v>546</v>
      </c>
      <c r="B194" s="661" t="s">
        <v>1578</v>
      </c>
      <c r="C194" s="662" t="s">
        <v>559</v>
      </c>
      <c r="D194" s="663" t="s">
        <v>1580</v>
      </c>
      <c r="E194" s="662" t="s">
        <v>3068</v>
      </c>
      <c r="F194" s="663" t="s">
        <v>3069</v>
      </c>
      <c r="G194" s="662" t="s">
        <v>2760</v>
      </c>
      <c r="H194" s="662" t="s">
        <v>2761</v>
      </c>
      <c r="I194" s="664">
        <v>7469</v>
      </c>
      <c r="J194" s="664">
        <v>1</v>
      </c>
      <c r="K194" s="665">
        <v>7469</v>
      </c>
    </row>
    <row r="195" spans="1:11" ht="14.4" customHeight="1" x14ac:dyDescent="0.3">
      <c r="A195" s="660" t="s">
        <v>546</v>
      </c>
      <c r="B195" s="661" t="s">
        <v>1578</v>
      </c>
      <c r="C195" s="662" t="s">
        <v>559</v>
      </c>
      <c r="D195" s="663" t="s">
        <v>1580</v>
      </c>
      <c r="E195" s="662" t="s">
        <v>3068</v>
      </c>
      <c r="F195" s="663" t="s">
        <v>3069</v>
      </c>
      <c r="G195" s="662" t="s">
        <v>2762</v>
      </c>
      <c r="H195" s="662" t="s">
        <v>2763</v>
      </c>
      <c r="I195" s="664">
        <v>2165.0300000000002</v>
      </c>
      <c r="J195" s="664">
        <v>1</v>
      </c>
      <c r="K195" s="665">
        <v>2165.0300000000002</v>
      </c>
    </row>
    <row r="196" spans="1:11" ht="14.4" customHeight="1" x14ac:dyDescent="0.3">
      <c r="A196" s="660" t="s">
        <v>546</v>
      </c>
      <c r="B196" s="661" t="s">
        <v>1578</v>
      </c>
      <c r="C196" s="662" t="s">
        <v>559</v>
      </c>
      <c r="D196" s="663" t="s">
        <v>1580</v>
      </c>
      <c r="E196" s="662" t="s">
        <v>3068</v>
      </c>
      <c r="F196" s="663" t="s">
        <v>3069</v>
      </c>
      <c r="G196" s="662" t="s">
        <v>2764</v>
      </c>
      <c r="H196" s="662" t="s">
        <v>2765</v>
      </c>
      <c r="I196" s="664">
        <v>2165.0300000000002</v>
      </c>
      <c r="J196" s="664">
        <v>1</v>
      </c>
      <c r="K196" s="665">
        <v>2165.0300000000002</v>
      </c>
    </row>
    <row r="197" spans="1:11" ht="14.4" customHeight="1" x14ac:dyDescent="0.3">
      <c r="A197" s="660" t="s">
        <v>546</v>
      </c>
      <c r="B197" s="661" t="s">
        <v>1578</v>
      </c>
      <c r="C197" s="662" t="s">
        <v>559</v>
      </c>
      <c r="D197" s="663" t="s">
        <v>1580</v>
      </c>
      <c r="E197" s="662" t="s">
        <v>3068</v>
      </c>
      <c r="F197" s="663" t="s">
        <v>3069</v>
      </c>
      <c r="G197" s="662" t="s">
        <v>2766</v>
      </c>
      <c r="H197" s="662" t="s">
        <v>2767</v>
      </c>
      <c r="I197" s="664">
        <v>292.5</v>
      </c>
      <c r="J197" s="664">
        <v>4</v>
      </c>
      <c r="K197" s="665">
        <v>1155</v>
      </c>
    </row>
    <row r="198" spans="1:11" ht="14.4" customHeight="1" x14ac:dyDescent="0.3">
      <c r="A198" s="660" t="s">
        <v>546</v>
      </c>
      <c r="B198" s="661" t="s">
        <v>1578</v>
      </c>
      <c r="C198" s="662" t="s">
        <v>559</v>
      </c>
      <c r="D198" s="663" t="s">
        <v>1580</v>
      </c>
      <c r="E198" s="662" t="s">
        <v>3068</v>
      </c>
      <c r="F198" s="663" t="s">
        <v>3069</v>
      </c>
      <c r="G198" s="662" t="s">
        <v>2768</v>
      </c>
      <c r="H198" s="662" t="s">
        <v>2769</v>
      </c>
      <c r="I198" s="664">
        <v>2165.02</v>
      </c>
      <c r="J198" s="664">
        <v>1</v>
      </c>
      <c r="K198" s="665">
        <v>2165.02</v>
      </c>
    </row>
    <row r="199" spans="1:11" ht="14.4" customHeight="1" x14ac:dyDescent="0.3">
      <c r="A199" s="660" t="s">
        <v>546</v>
      </c>
      <c r="B199" s="661" t="s">
        <v>1578</v>
      </c>
      <c r="C199" s="662" t="s">
        <v>559</v>
      </c>
      <c r="D199" s="663" t="s">
        <v>1580</v>
      </c>
      <c r="E199" s="662" t="s">
        <v>3068</v>
      </c>
      <c r="F199" s="663" t="s">
        <v>3069</v>
      </c>
      <c r="G199" s="662" t="s">
        <v>2770</v>
      </c>
      <c r="H199" s="662" t="s">
        <v>2771</v>
      </c>
      <c r="I199" s="664">
        <v>3050</v>
      </c>
      <c r="J199" s="664">
        <v>1</v>
      </c>
      <c r="K199" s="665">
        <v>3050</v>
      </c>
    </row>
    <row r="200" spans="1:11" ht="14.4" customHeight="1" x14ac:dyDescent="0.3">
      <c r="A200" s="660" t="s">
        <v>546</v>
      </c>
      <c r="B200" s="661" t="s">
        <v>1578</v>
      </c>
      <c r="C200" s="662" t="s">
        <v>559</v>
      </c>
      <c r="D200" s="663" t="s">
        <v>1580</v>
      </c>
      <c r="E200" s="662" t="s">
        <v>3068</v>
      </c>
      <c r="F200" s="663" t="s">
        <v>3069</v>
      </c>
      <c r="G200" s="662" t="s">
        <v>2772</v>
      </c>
      <c r="H200" s="662" t="s">
        <v>2773</v>
      </c>
      <c r="I200" s="664">
        <v>4210.8</v>
      </c>
      <c r="J200" s="664">
        <v>3</v>
      </c>
      <c r="K200" s="665">
        <v>12632.400000000001</v>
      </c>
    </row>
    <row r="201" spans="1:11" ht="14.4" customHeight="1" x14ac:dyDescent="0.3">
      <c r="A201" s="660" t="s">
        <v>546</v>
      </c>
      <c r="B201" s="661" t="s">
        <v>1578</v>
      </c>
      <c r="C201" s="662" t="s">
        <v>559</v>
      </c>
      <c r="D201" s="663" t="s">
        <v>1580</v>
      </c>
      <c r="E201" s="662" t="s">
        <v>3068</v>
      </c>
      <c r="F201" s="663" t="s">
        <v>3069</v>
      </c>
      <c r="G201" s="662" t="s">
        <v>2774</v>
      </c>
      <c r="H201" s="662" t="s">
        <v>2775</v>
      </c>
      <c r="I201" s="664">
        <v>2516.2550000000001</v>
      </c>
      <c r="J201" s="664">
        <v>2</v>
      </c>
      <c r="K201" s="665">
        <v>5032.51</v>
      </c>
    </row>
    <row r="202" spans="1:11" ht="14.4" customHeight="1" x14ac:dyDescent="0.3">
      <c r="A202" s="660" t="s">
        <v>546</v>
      </c>
      <c r="B202" s="661" t="s">
        <v>1578</v>
      </c>
      <c r="C202" s="662" t="s">
        <v>559</v>
      </c>
      <c r="D202" s="663" t="s">
        <v>1580</v>
      </c>
      <c r="E202" s="662" t="s">
        <v>3068</v>
      </c>
      <c r="F202" s="663" t="s">
        <v>3069</v>
      </c>
      <c r="G202" s="662" t="s">
        <v>2776</v>
      </c>
      <c r="H202" s="662" t="s">
        <v>2777</v>
      </c>
      <c r="I202" s="664">
        <v>254.1</v>
      </c>
      <c r="J202" s="664">
        <v>1</v>
      </c>
      <c r="K202" s="665">
        <v>254.1</v>
      </c>
    </row>
    <row r="203" spans="1:11" ht="14.4" customHeight="1" x14ac:dyDescent="0.3">
      <c r="A203" s="660" t="s">
        <v>546</v>
      </c>
      <c r="B203" s="661" t="s">
        <v>1578</v>
      </c>
      <c r="C203" s="662" t="s">
        <v>559</v>
      </c>
      <c r="D203" s="663" t="s">
        <v>1580</v>
      </c>
      <c r="E203" s="662" t="s">
        <v>3068</v>
      </c>
      <c r="F203" s="663" t="s">
        <v>3069</v>
      </c>
      <c r="G203" s="662" t="s">
        <v>2778</v>
      </c>
      <c r="H203" s="662" t="s">
        <v>2779</v>
      </c>
      <c r="I203" s="664">
        <v>3923.52</v>
      </c>
      <c r="J203" s="664">
        <v>1</v>
      </c>
      <c r="K203" s="665">
        <v>3923.52</v>
      </c>
    </row>
    <row r="204" spans="1:11" ht="14.4" customHeight="1" x14ac:dyDescent="0.3">
      <c r="A204" s="660" t="s">
        <v>546</v>
      </c>
      <c r="B204" s="661" t="s">
        <v>1578</v>
      </c>
      <c r="C204" s="662" t="s">
        <v>559</v>
      </c>
      <c r="D204" s="663" t="s">
        <v>1580</v>
      </c>
      <c r="E204" s="662" t="s">
        <v>3068</v>
      </c>
      <c r="F204" s="663" t="s">
        <v>3069</v>
      </c>
      <c r="G204" s="662" t="s">
        <v>2780</v>
      </c>
      <c r="H204" s="662" t="s">
        <v>2781</v>
      </c>
      <c r="I204" s="664">
        <v>338.78</v>
      </c>
      <c r="J204" s="664">
        <v>3</v>
      </c>
      <c r="K204" s="665">
        <v>1016.34</v>
      </c>
    </row>
    <row r="205" spans="1:11" ht="14.4" customHeight="1" x14ac:dyDescent="0.3">
      <c r="A205" s="660" t="s">
        <v>546</v>
      </c>
      <c r="B205" s="661" t="s">
        <v>1578</v>
      </c>
      <c r="C205" s="662" t="s">
        <v>559</v>
      </c>
      <c r="D205" s="663" t="s">
        <v>1580</v>
      </c>
      <c r="E205" s="662" t="s">
        <v>3068</v>
      </c>
      <c r="F205" s="663" t="s">
        <v>3069</v>
      </c>
      <c r="G205" s="662" t="s">
        <v>2782</v>
      </c>
      <c r="H205" s="662" t="s">
        <v>2783</v>
      </c>
      <c r="I205" s="664">
        <v>411.37</v>
      </c>
      <c r="J205" s="664">
        <v>2</v>
      </c>
      <c r="K205" s="665">
        <v>822.74</v>
      </c>
    </row>
    <row r="206" spans="1:11" ht="14.4" customHeight="1" x14ac:dyDescent="0.3">
      <c r="A206" s="660" t="s">
        <v>546</v>
      </c>
      <c r="B206" s="661" t="s">
        <v>1578</v>
      </c>
      <c r="C206" s="662" t="s">
        <v>559</v>
      </c>
      <c r="D206" s="663" t="s">
        <v>1580</v>
      </c>
      <c r="E206" s="662" t="s">
        <v>3068</v>
      </c>
      <c r="F206" s="663" t="s">
        <v>3069</v>
      </c>
      <c r="G206" s="662" t="s">
        <v>2784</v>
      </c>
      <c r="H206" s="662" t="s">
        <v>2785</v>
      </c>
      <c r="I206" s="664">
        <v>3906.65</v>
      </c>
      <c r="J206" s="664">
        <v>1</v>
      </c>
      <c r="K206" s="665">
        <v>3906.65</v>
      </c>
    </row>
    <row r="207" spans="1:11" ht="14.4" customHeight="1" x14ac:dyDescent="0.3">
      <c r="A207" s="660" t="s">
        <v>546</v>
      </c>
      <c r="B207" s="661" t="s">
        <v>1578</v>
      </c>
      <c r="C207" s="662" t="s">
        <v>559</v>
      </c>
      <c r="D207" s="663" t="s">
        <v>1580</v>
      </c>
      <c r="E207" s="662" t="s">
        <v>3068</v>
      </c>
      <c r="F207" s="663" t="s">
        <v>3069</v>
      </c>
      <c r="G207" s="662" t="s">
        <v>2786</v>
      </c>
      <c r="H207" s="662" t="s">
        <v>2787</v>
      </c>
      <c r="I207" s="664">
        <v>2394</v>
      </c>
      <c r="J207" s="664">
        <v>1</v>
      </c>
      <c r="K207" s="665">
        <v>2394</v>
      </c>
    </row>
    <row r="208" spans="1:11" ht="14.4" customHeight="1" x14ac:dyDescent="0.3">
      <c r="A208" s="660" t="s">
        <v>546</v>
      </c>
      <c r="B208" s="661" t="s">
        <v>1578</v>
      </c>
      <c r="C208" s="662" t="s">
        <v>559</v>
      </c>
      <c r="D208" s="663" t="s">
        <v>1580</v>
      </c>
      <c r="E208" s="662" t="s">
        <v>3068</v>
      </c>
      <c r="F208" s="663" t="s">
        <v>3069</v>
      </c>
      <c r="G208" s="662" t="s">
        <v>2788</v>
      </c>
      <c r="H208" s="662" t="s">
        <v>2789</v>
      </c>
      <c r="I208" s="664">
        <v>2200</v>
      </c>
      <c r="J208" s="664">
        <v>2</v>
      </c>
      <c r="K208" s="665">
        <v>4400</v>
      </c>
    </row>
    <row r="209" spans="1:11" ht="14.4" customHeight="1" x14ac:dyDescent="0.3">
      <c r="A209" s="660" t="s">
        <v>546</v>
      </c>
      <c r="B209" s="661" t="s">
        <v>1578</v>
      </c>
      <c r="C209" s="662" t="s">
        <v>559</v>
      </c>
      <c r="D209" s="663" t="s">
        <v>1580</v>
      </c>
      <c r="E209" s="662" t="s">
        <v>3068</v>
      </c>
      <c r="F209" s="663" t="s">
        <v>3069</v>
      </c>
      <c r="G209" s="662" t="s">
        <v>2790</v>
      </c>
      <c r="H209" s="662" t="s">
        <v>2791</v>
      </c>
      <c r="I209" s="664">
        <v>3881.78</v>
      </c>
      <c r="J209" s="664">
        <v>1</v>
      </c>
      <c r="K209" s="665">
        <v>3881.78</v>
      </c>
    </row>
    <row r="210" spans="1:11" ht="14.4" customHeight="1" x14ac:dyDescent="0.3">
      <c r="A210" s="660" t="s">
        <v>546</v>
      </c>
      <c r="B210" s="661" t="s">
        <v>1578</v>
      </c>
      <c r="C210" s="662" t="s">
        <v>559</v>
      </c>
      <c r="D210" s="663" t="s">
        <v>1580</v>
      </c>
      <c r="E210" s="662" t="s">
        <v>3068</v>
      </c>
      <c r="F210" s="663" t="s">
        <v>3069</v>
      </c>
      <c r="G210" s="662" t="s">
        <v>2792</v>
      </c>
      <c r="H210" s="662" t="s">
        <v>2793</v>
      </c>
      <c r="I210" s="664">
        <v>3881.78</v>
      </c>
      <c r="J210" s="664">
        <v>1</v>
      </c>
      <c r="K210" s="665">
        <v>3881.78</v>
      </c>
    </row>
    <row r="211" spans="1:11" ht="14.4" customHeight="1" x14ac:dyDescent="0.3">
      <c r="A211" s="660" t="s">
        <v>546</v>
      </c>
      <c r="B211" s="661" t="s">
        <v>1578</v>
      </c>
      <c r="C211" s="662" t="s">
        <v>559</v>
      </c>
      <c r="D211" s="663" t="s">
        <v>1580</v>
      </c>
      <c r="E211" s="662" t="s">
        <v>3068</v>
      </c>
      <c r="F211" s="663" t="s">
        <v>3069</v>
      </c>
      <c r="G211" s="662" t="s">
        <v>2794</v>
      </c>
      <c r="H211" s="662" t="s">
        <v>2795</v>
      </c>
      <c r="I211" s="664">
        <v>3864</v>
      </c>
      <c r="J211" s="664">
        <v>1</v>
      </c>
      <c r="K211" s="665">
        <v>3864</v>
      </c>
    </row>
    <row r="212" spans="1:11" ht="14.4" customHeight="1" x14ac:dyDescent="0.3">
      <c r="A212" s="660" t="s">
        <v>546</v>
      </c>
      <c r="B212" s="661" t="s">
        <v>1578</v>
      </c>
      <c r="C212" s="662" t="s">
        <v>559</v>
      </c>
      <c r="D212" s="663" t="s">
        <v>1580</v>
      </c>
      <c r="E212" s="662" t="s">
        <v>3056</v>
      </c>
      <c r="F212" s="663" t="s">
        <v>3057</v>
      </c>
      <c r="G212" s="662" t="s">
        <v>2612</v>
      </c>
      <c r="H212" s="662" t="s">
        <v>2613</v>
      </c>
      <c r="I212" s="664">
        <v>44.064999999999998</v>
      </c>
      <c r="J212" s="664">
        <v>288</v>
      </c>
      <c r="K212" s="665">
        <v>12691.470000000001</v>
      </c>
    </row>
    <row r="213" spans="1:11" ht="14.4" customHeight="1" x14ac:dyDescent="0.3">
      <c r="A213" s="660" t="s">
        <v>546</v>
      </c>
      <c r="B213" s="661" t="s">
        <v>1578</v>
      </c>
      <c r="C213" s="662" t="s">
        <v>559</v>
      </c>
      <c r="D213" s="663" t="s">
        <v>1580</v>
      </c>
      <c r="E213" s="662" t="s">
        <v>3056</v>
      </c>
      <c r="F213" s="663" t="s">
        <v>3057</v>
      </c>
      <c r="G213" s="662" t="s">
        <v>2796</v>
      </c>
      <c r="H213" s="662" t="s">
        <v>2797</v>
      </c>
      <c r="I213" s="664">
        <v>72.040000000000006</v>
      </c>
      <c r="J213" s="664">
        <v>24</v>
      </c>
      <c r="K213" s="665">
        <v>1728.86</v>
      </c>
    </row>
    <row r="214" spans="1:11" ht="14.4" customHeight="1" x14ac:dyDescent="0.3">
      <c r="A214" s="660" t="s">
        <v>546</v>
      </c>
      <c r="B214" s="661" t="s">
        <v>1578</v>
      </c>
      <c r="C214" s="662" t="s">
        <v>559</v>
      </c>
      <c r="D214" s="663" t="s">
        <v>1580</v>
      </c>
      <c r="E214" s="662" t="s">
        <v>3056</v>
      </c>
      <c r="F214" s="663" t="s">
        <v>3057</v>
      </c>
      <c r="G214" s="662" t="s">
        <v>2614</v>
      </c>
      <c r="H214" s="662" t="s">
        <v>2615</v>
      </c>
      <c r="I214" s="664">
        <v>69.92</v>
      </c>
      <c r="J214" s="664">
        <v>360</v>
      </c>
      <c r="K214" s="665">
        <v>25170.21</v>
      </c>
    </row>
    <row r="215" spans="1:11" ht="14.4" customHeight="1" x14ac:dyDescent="0.3">
      <c r="A215" s="660" t="s">
        <v>546</v>
      </c>
      <c r="B215" s="661" t="s">
        <v>1578</v>
      </c>
      <c r="C215" s="662" t="s">
        <v>559</v>
      </c>
      <c r="D215" s="663" t="s">
        <v>1580</v>
      </c>
      <c r="E215" s="662" t="s">
        <v>3056</v>
      </c>
      <c r="F215" s="663" t="s">
        <v>3057</v>
      </c>
      <c r="G215" s="662" t="s">
        <v>2618</v>
      </c>
      <c r="H215" s="662" t="s">
        <v>2619</v>
      </c>
      <c r="I215" s="664">
        <v>67.42</v>
      </c>
      <c r="J215" s="664">
        <v>144</v>
      </c>
      <c r="K215" s="665">
        <v>9708.630000000001</v>
      </c>
    </row>
    <row r="216" spans="1:11" ht="14.4" customHeight="1" x14ac:dyDescent="0.3">
      <c r="A216" s="660" t="s">
        <v>546</v>
      </c>
      <c r="B216" s="661" t="s">
        <v>1578</v>
      </c>
      <c r="C216" s="662" t="s">
        <v>559</v>
      </c>
      <c r="D216" s="663" t="s">
        <v>1580</v>
      </c>
      <c r="E216" s="662" t="s">
        <v>3056</v>
      </c>
      <c r="F216" s="663" t="s">
        <v>3057</v>
      </c>
      <c r="G216" s="662" t="s">
        <v>2624</v>
      </c>
      <c r="H216" s="662" t="s">
        <v>2625</v>
      </c>
      <c r="I216" s="664">
        <v>60.35</v>
      </c>
      <c r="J216" s="664">
        <v>24</v>
      </c>
      <c r="K216" s="665">
        <v>1448.39</v>
      </c>
    </row>
    <row r="217" spans="1:11" ht="14.4" customHeight="1" x14ac:dyDescent="0.3">
      <c r="A217" s="660" t="s">
        <v>546</v>
      </c>
      <c r="B217" s="661" t="s">
        <v>1578</v>
      </c>
      <c r="C217" s="662" t="s">
        <v>559</v>
      </c>
      <c r="D217" s="663" t="s">
        <v>1580</v>
      </c>
      <c r="E217" s="662" t="s">
        <v>3058</v>
      </c>
      <c r="F217" s="663" t="s">
        <v>3059</v>
      </c>
      <c r="G217" s="662" t="s">
        <v>2626</v>
      </c>
      <c r="H217" s="662" t="s">
        <v>2627</v>
      </c>
      <c r="I217" s="664">
        <v>0.3</v>
      </c>
      <c r="J217" s="664">
        <v>2800</v>
      </c>
      <c r="K217" s="665">
        <v>840</v>
      </c>
    </row>
    <row r="218" spans="1:11" ht="14.4" customHeight="1" x14ac:dyDescent="0.3">
      <c r="A218" s="660" t="s">
        <v>546</v>
      </c>
      <c r="B218" s="661" t="s">
        <v>1578</v>
      </c>
      <c r="C218" s="662" t="s">
        <v>559</v>
      </c>
      <c r="D218" s="663" t="s">
        <v>1580</v>
      </c>
      <c r="E218" s="662" t="s">
        <v>3058</v>
      </c>
      <c r="F218" s="663" t="s">
        <v>3059</v>
      </c>
      <c r="G218" s="662" t="s">
        <v>2628</v>
      </c>
      <c r="H218" s="662" t="s">
        <v>2629</v>
      </c>
      <c r="I218" s="664">
        <v>0.30249999999999999</v>
      </c>
      <c r="J218" s="664">
        <v>1900</v>
      </c>
      <c r="K218" s="665">
        <v>574</v>
      </c>
    </row>
    <row r="219" spans="1:11" ht="14.4" customHeight="1" x14ac:dyDescent="0.3">
      <c r="A219" s="660" t="s">
        <v>546</v>
      </c>
      <c r="B219" s="661" t="s">
        <v>1578</v>
      </c>
      <c r="C219" s="662" t="s">
        <v>559</v>
      </c>
      <c r="D219" s="663" t="s">
        <v>1580</v>
      </c>
      <c r="E219" s="662" t="s">
        <v>3058</v>
      </c>
      <c r="F219" s="663" t="s">
        <v>3059</v>
      </c>
      <c r="G219" s="662" t="s">
        <v>2630</v>
      </c>
      <c r="H219" s="662" t="s">
        <v>2631</v>
      </c>
      <c r="I219" s="664">
        <v>0.48666666666666664</v>
      </c>
      <c r="J219" s="664">
        <v>800</v>
      </c>
      <c r="K219" s="665">
        <v>390</v>
      </c>
    </row>
    <row r="220" spans="1:11" ht="14.4" customHeight="1" x14ac:dyDescent="0.3">
      <c r="A220" s="660" t="s">
        <v>546</v>
      </c>
      <c r="B220" s="661" t="s">
        <v>1578</v>
      </c>
      <c r="C220" s="662" t="s">
        <v>559</v>
      </c>
      <c r="D220" s="663" t="s">
        <v>1580</v>
      </c>
      <c r="E220" s="662" t="s">
        <v>3060</v>
      </c>
      <c r="F220" s="663" t="s">
        <v>3061</v>
      </c>
      <c r="G220" s="662" t="s">
        <v>2798</v>
      </c>
      <c r="H220" s="662" t="s">
        <v>2799</v>
      </c>
      <c r="I220" s="664">
        <v>0.81</v>
      </c>
      <c r="J220" s="664">
        <v>1000</v>
      </c>
      <c r="K220" s="665">
        <v>807</v>
      </c>
    </row>
    <row r="221" spans="1:11" ht="14.4" customHeight="1" x14ac:dyDescent="0.3">
      <c r="A221" s="660" t="s">
        <v>546</v>
      </c>
      <c r="B221" s="661" t="s">
        <v>1578</v>
      </c>
      <c r="C221" s="662" t="s">
        <v>559</v>
      </c>
      <c r="D221" s="663" t="s">
        <v>1580</v>
      </c>
      <c r="E221" s="662" t="s">
        <v>3060</v>
      </c>
      <c r="F221" s="663" t="s">
        <v>3061</v>
      </c>
      <c r="G221" s="662" t="s">
        <v>2640</v>
      </c>
      <c r="H221" s="662" t="s">
        <v>2641</v>
      </c>
      <c r="I221" s="664">
        <v>0.71</v>
      </c>
      <c r="J221" s="664">
        <v>9000</v>
      </c>
      <c r="K221" s="665">
        <v>6390</v>
      </c>
    </row>
    <row r="222" spans="1:11" ht="14.4" customHeight="1" x14ac:dyDescent="0.3">
      <c r="A222" s="660" t="s">
        <v>546</v>
      </c>
      <c r="B222" s="661" t="s">
        <v>1578</v>
      </c>
      <c r="C222" s="662" t="s">
        <v>559</v>
      </c>
      <c r="D222" s="663" t="s">
        <v>1580</v>
      </c>
      <c r="E222" s="662" t="s">
        <v>3060</v>
      </c>
      <c r="F222" s="663" t="s">
        <v>3061</v>
      </c>
      <c r="G222" s="662" t="s">
        <v>2800</v>
      </c>
      <c r="H222" s="662" t="s">
        <v>2801</v>
      </c>
      <c r="I222" s="664">
        <v>0.71</v>
      </c>
      <c r="J222" s="664">
        <v>25600</v>
      </c>
      <c r="K222" s="665">
        <v>18188.099999999999</v>
      </c>
    </row>
    <row r="223" spans="1:11" ht="14.4" customHeight="1" x14ac:dyDescent="0.3">
      <c r="A223" s="660" t="s">
        <v>546</v>
      </c>
      <c r="B223" s="661" t="s">
        <v>1578</v>
      </c>
      <c r="C223" s="662" t="s">
        <v>562</v>
      </c>
      <c r="D223" s="663" t="s">
        <v>1581</v>
      </c>
      <c r="E223" s="662" t="s">
        <v>3048</v>
      </c>
      <c r="F223" s="663" t="s">
        <v>3049</v>
      </c>
      <c r="G223" s="662" t="s">
        <v>2453</v>
      </c>
      <c r="H223" s="662" t="s">
        <v>2454</v>
      </c>
      <c r="I223" s="664">
        <v>16.148333333333337</v>
      </c>
      <c r="J223" s="664">
        <v>1300</v>
      </c>
      <c r="K223" s="665">
        <v>20613.38</v>
      </c>
    </row>
    <row r="224" spans="1:11" ht="14.4" customHeight="1" x14ac:dyDescent="0.3">
      <c r="A224" s="660" t="s">
        <v>546</v>
      </c>
      <c r="B224" s="661" t="s">
        <v>1578</v>
      </c>
      <c r="C224" s="662" t="s">
        <v>562</v>
      </c>
      <c r="D224" s="663" t="s">
        <v>1581</v>
      </c>
      <c r="E224" s="662" t="s">
        <v>3048</v>
      </c>
      <c r="F224" s="663" t="s">
        <v>3049</v>
      </c>
      <c r="G224" s="662" t="s">
        <v>2802</v>
      </c>
      <c r="H224" s="662" t="s">
        <v>2803</v>
      </c>
      <c r="I224" s="664">
        <v>140.11000000000001</v>
      </c>
      <c r="J224" s="664">
        <v>60</v>
      </c>
      <c r="K224" s="665">
        <v>8406.57</v>
      </c>
    </row>
    <row r="225" spans="1:11" ht="14.4" customHeight="1" x14ac:dyDescent="0.3">
      <c r="A225" s="660" t="s">
        <v>546</v>
      </c>
      <c r="B225" s="661" t="s">
        <v>1578</v>
      </c>
      <c r="C225" s="662" t="s">
        <v>562</v>
      </c>
      <c r="D225" s="663" t="s">
        <v>1581</v>
      </c>
      <c r="E225" s="662" t="s">
        <v>3048</v>
      </c>
      <c r="F225" s="663" t="s">
        <v>3049</v>
      </c>
      <c r="G225" s="662" t="s">
        <v>2459</v>
      </c>
      <c r="H225" s="662" t="s">
        <v>2460</v>
      </c>
      <c r="I225" s="664">
        <v>29.335000000000001</v>
      </c>
      <c r="J225" s="664">
        <v>7</v>
      </c>
      <c r="K225" s="665">
        <v>205.33</v>
      </c>
    </row>
    <row r="226" spans="1:11" ht="14.4" customHeight="1" x14ac:dyDescent="0.3">
      <c r="A226" s="660" t="s">
        <v>546</v>
      </c>
      <c r="B226" s="661" t="s">
        <v>1578</v>
      </c>
      <c r="C226" s="662" t="s">
        <v>562</v>
      </c>
      <c r="D226" s="663" t="s">
        <v>1581</v>
      </c>
      <c r="E226" s="662" t="s">
        <v>3048</v>
      </c>
      <c r="F226" s="663" t="s">
        <v>3049</v>
      </c>
      <c r="G226" s="662" t="s">
        <v>2461</v>
      </c>
      <c r="H226" s="662" t="s">
        <v>2462</v>
      </c>
      <c r="I226" s="664">
        <v>1.17</v>
      </c>
      <c r="J226" s="664">
        <v>1000</v>
      </c>
      <c r="K226" s="665">
        <v>1170</v>
      </c>
    </row>
    <row r="227" spans="1:11" ht="14.4" customHeight="1" x14ac:dyDescent="0.3">
      <c r="A227" s="660" t="s">
        <v>546</v>
      </c>
      <c r="B227" s="661" t="s">
        <v>1578</v>
      </c>
      <c r="C227" s="662" t="s">
        <v>562</v>
      </c>
      <c r="D227" s="663" t="s">
        <v>1581</v>
      </c>
      <c r="E227" s="662" t="s">
        <v>3048</v>
      </c>
      <c r="F227" s="663" t="s">
        <v>3049</v>
      </c>
      <c r="G227" s="662" t="s">
        <v>2804</v>
      </c>
      <c r="H227" s="662" t="s">
        <v>2805</v>
      </c>
      <c r="I227" s="664">
        <v>5.09</v>
      </c>
      <c r="J227" s="664">
        <v>450</v>
      </c>
      <c r="K227" s="665">
        <v>2292.5300000000002</v>
      </c>
    </row>
    <row r="228" spans="1:11" ht="14.4" customHeight="1" x14ac:dyDescent="0.3">
      <c r="A228" s="660" t="s">
        <v>546</v>
      </c>
      <c r="B228" s="661" t="s">
        <v>1578</v>
      </c>
      <c r="C228" s="662" t="s">
        <v>562</v>
      </c>
      <c r="D228" s="663" t="s">
        <v>1581</v>
      </c>
      <c r="E228" s="662" t="s">
        <v>3048</v>
      </c>
      <c r="F228" s="663" t="s">
        <v>3049</v>
      </c>
      <c r="G228" s="662" t="s">
        <v>2668</v>
      </c>
      <c r="H228" s="662" t="s">
        <v>2669</v>
      </c>
      <c r="I228" s="664">
        <v>5.2733333333333334</v>
      </c>
      <c r="J228" s="664">
        <v>900</v>
      </c>
      <c r="K228" s="665">
        <v>4745.68</v>
      </c>
    </row>
    <row r="229" spans="1:11" ht="14.4" customHeight="1" x14ac:dyDescent="0.3">
      <c r="A229" s="660" t="s">
        <v>546</v>
      </c>
      <c r="B229" s="661" t="s">
        <v>1578</v>
      </c>
      <c r="C229" s="662" t="s">
        <v>562</v>
      </c>
      <c r="D229" s="663" t="s">
        <v>1581</v>
      </c>
      <c r="E229" s="662" t="s">
        <v>3048</v>
      </c>
      <c r="F229" s="663" t="s">
        <v>3049</v>
      </c>
      <c r="G229" s="662" t="s">
        <v>2806</v>
      </c>
      <c r="H229" s="662" t="s">
        <v>2807</v>
      </c>
      <c r="I229" s="664">
        <v>0.19</v>
      </c>
      <c r="J229" s="664">
        <v>600</v>
      </c>
      <c r="K229" s="665">
        <v>111.63</v>
      </c>
    </row>
    <row r="230" spans="1:11" ht="14.4" customHeight="1" x14ac:dyDescent="0.3">
      <c r="A230" s="660" t="s">
        <v>546</v>
      </c>
      <c r="B230" s="661" t="s">
        <v>1578</v>
      </c>
      <c r="C230" s="662" t="s">
        <v>562</v>
      </c>
      <c r="D230" s="663" t="s">
        <v>1581</v>
      </c>
      <c r="E230" s="662" t="s">
        <v>3048</v>
      </c>
      <c r="F230" s="663" t="s">
        <v>3049</v>
      </c>
      <c r="G230" s="662" t="s">
        <v>2808</v>
      </c>
      <c r="H230" s="662" t="s">
        <v>2809</v>
      </c>
      <c r="I230" s="664">
        <v>14.729999999999999</v>
      </c>
      <c r="J230" s="664">
        <v>480</v>
      </c>
      <c r="K230" s="665">
        <v>7148.75</v>
      </c>
    </row>
    <row r="231" spans="1:11" ht="14.4" customHeight="1" x14ac:dyDescent="0.3">
      <c r="A231" s="660" t="s">
        <v>546</v>
      </c>
      <c r="B231" s="661" t="s">
        <v>1578</v>
      </c>
      <c r="C231" s="662" t="s">
        <v>562</v>
      </c>
      <c r="D231" s="663" t="s">
        <v>1581</v>
      </c>
      <c r="E231" s="662" t="s">
        <v>3048</v>
      </c>
      <c r="F231" s="663" t="s">
        <v>3049</v>
      </c>
      <c r="G231" s="662" t="s">
        <v>2485</v>
      </c>
      <c r="H231" s="662" t="s">
        <v>2486</v>
      </c>
      <c r="I231" s="664">
        <v>0.62</v>
      </c>
      <c r="J231" s="664">
        <v>7200</v>
      </c>
      <c r="K231" s="665">
        <v>4469</v>
      </c>
    </row>
    <row r="232" spans="1:11" ht="14.4" customHeight="1" x14ac:dyDescent="0.3">
      <c r="A232" s="660" t="s">
        <v>546</v>
      </c>
      <c r="B232" s="661" t="s">
        <v>1578</v>
      </c>
      <c r="C232" s="662" t="s">
        <v>562</v>
      </c>
      <c r="D232" s="663" t="s">
        <v>1581</v>
      </c>
      <c r="E232" s="662" t="s">
        <v>3048</v>
      </c>
      <c r="F232" s="663" t="s">
        <v>3049</v>
      </c>
      <c r="G232" s="662" t="s">
        <v>2485</v>
      </c>
      <c r="H232" s="662" t="s">
        <v>2487</v>
      </c>
      <c r="I232" s="664">
        <v>0.62</v>
      </c>
      <c r="J232" s="664">
        <v>2400</v>
      </c>
      <c r="K232" s="665">
        <v>1492.8</v>
      </c>
    </row>
    <row r="233" spans="1:11" ht="14.4" customHeight="1" x14ac:dyDescent="0.3">
      <c r="A233" s="660" t="s">
        <v>546</v>
      </c>
      <c r="B233" s="661" t="s">
        <v>1578</v>
      </c>
      <c r="C233" s="662" t="s">
        <v>562</v>
      </c>
      <c r="D233" s="663" t="s">
        <v>1581</v>
      </c>
      <c r="E233" s="662" t="s">
        <v>3048</v>
      </c>
      <c r="F233" s="663" t="s">
        <v>3049</v>
      </c>
      <c r="G233" s="662" t="s">
        <v>2670</v>
      </c>
      <c r="H233" s="662" t="s">
        <v>2671</v>
      </c>
      <c r="I233" s="664">
        <v>97.04</v>
      </c>
      <c r="J233" s="664">
        <v>10</v>
      </c>
      <c r="K233" s="665">
        <v>970.4</v>
      </c>
    </row>
    <row r="234" spans="1:11" ht="14.4" customHeight="1" x14ac:dyDescent="0.3">
      <c r="A234" s="660" t="s">
        <v>546</v>
      </c>
      <c r="B234" s="661" t="s">
        <v>1578</v>
      </c>
      <c r="C234" s="662" t="s">
        <v>562</v>
      </c>
      <c r="D234" s="663" t="s">
        <v>1581</v>
      </c>
      <c r="E234" s="662" t="s">
        <v>3048</v>
      </c>
      <c r="F234" s="663" t="s">
        <v>3049</v>
      </c>
      <c r="G234" s="662" t="s">
        <v>2488</v>
      </c>
      <c r="H234" s="662" t="s">
        <v>2489</v>
      </c>
      <c r="I234" s="664">
        <v>111.59</v>
      </c>
      <c r="J234" s="664">
        <v>100</v>
      </c>
      <c r="K234" s="665">
        <v>11158.970000000001</v>
      </c>
    </row>
    <row r="235" spans="1:11" ht="14.4" customHeight="1" x14ac:dyDescent="0.3">
      <c r="A235" s="660" t="s">
        <v>546</v>
      </c>
      <c r="B235" s="661" t="s">
        <v>1578</v>
      </c>
      <c r="C235" s="662" t="s">
        <v>562</v>
      </c>
      <c r="D235" s="663" t="s">
        <v>1581</v>
      </c>
      <c r="E235" s="662" t="s">
        <v>3048</v>
      </c>
      <c r="F235" s="663" t="s">
        <v>3049</v>
      </c>
      <c r="G235" s="662" t="s">
        <v>2810</v>
      </c>
      <c r="H235" s="662" t="s">
        <v>2811</v>
      </c>
      <c r="I235" s="664">
        <v>6.11</v>
      </c>
      <c r="J235" s="664">
        <v>100</v>
      </c>
      <c r="K235" s="665">
        <v>610.65</v>
      </c>
    </row>
    <row r="236" spans="1:11" ht="14.4" customHeight="1" x14ac:dyDescent="0.3">
      <c r="A236" s="660" t="s">
        <v>546</v>
      </c>
      <c r="B236" s="661" t="s">
        <v>1578</v>
      </c>
      <c r="C236" s="662" t="s">
        <v>562</v>
      </c>
      <c r="D236" s="663" t="s">
        <v>1581</v>
      </c>
      <c r="E236" s="662" t="s">
        <v>3050</v>
      </c>
      <c r="F236" s="663" t="s">
        <v>3051</v>
      </c>
      <c r="G236" s="662" t="s">
        <v>2496</v>
      </c>
      <c r="H236" s="662" t="s">
        <v>2497</v>
      </c>
      <c r="I236" s="664">
        <v>0.47</v>
      </c>
      <c r="J236" s="664">
        <v>800</v>
      </c>
      <c r="K236" s="665">
        <v>376</v>
      </c>
    </row>
    <row r="237" spans="1:11" ht="14.4" customHeight="1" x14ac:dyDescent="0.3">
      <c r="A237" s="660" t="s">
        <v>546</v>
      </c>
      <c r="B237" s="661" t="s">
        <v>1578</v>
      </c>
      <c r="C237" s="662" t="s">
        <v>562</v>
      </c>
      <c r="D237" s="663" t="s">
        <v>1581</v>
      </c>
      <c r="E237" s="662" t="s">
        <v>3050</v>
      </c>
      <c r="F237" s="663" t="s">
        <v>3051</v>
      </c>
      <c r="G237" s="662" t="s">
        <v>2498</v>
      </c>
      <c r="H237" s="662" t="s">
        <v>2499</v>
      </c>
      <c r="I237" s="664">
        <v>0.67</v>
      </c>
      <c r="J237" s="664">
        <v>2800</v>
      </c>
      <c r="K237" s="665">
        <v>1876</v>
      </c>
    </row>
    <row r="238" spans="1:11" ht="14.4" customHeight="1" x14ac:dyDescent="0.3">
      <c r="A238" s="660" t="s">
        <v>546</v>
      </c>
      <c r="B238" s="661" t="s">
        <v>1578</v>
      </c>
      <c r="C238" s="662" t="s">
        <v>562</v>
      </c>
      <c r="D238" s="663" t="s">
        <v>1581</v>
      </c>
      <c r="E238" s="662" t="s">
        <v>3050</v>
      </c>
      <c r="F238" s="663" t="s">
        <v>3051</v>
      </c>
      <c r="G238" s="662" t="s">
        <v>2537</v>
      </c>
      <c r="H238" s="662" t="s">
        <v>2538</v>
      </c>
      <c r="I238" s="664">
        <v>2.9020000000000001</v>
      </c>
      <c r="J238" s="664">
        <v>600</v>
      </c>
      <c r="K238" s="665">
        <v>1742</v>
      </c>
    </row>
    <row r="239" spans="1:11" ht="14.4" customHeight="1" x14ac:dyDescent="0.3">
      <c r="A239" s="660" t="s">
        <v>546</v>
      </c>
      <c r="B239" s="661" t="s">
        <v>1578</v>
      </c>
      <c r="C239" s="662" t="s">
        <v>562</v>
      </c>
      <c r="D239" s="663" t="s">
        <v>1581</v>
      </c>
      <c r="E239" s="662" t="s">
        <v>3050</v>
      </c>
      <c r="F239" s="663" t="s">
        <v>3051</v>
      </c>
      <c r="G239" s="662" t="s">
        <v>2551</v>
      </c>
      <c r="H239" s="662" t="s">
        <v>2552</v>
      </c>
      <c r="I239" s="664">
        <v>12.108333333333334</v>
      </c>
      <c r="J239" s="664">
        <v>60</v>
      </c>
      <c r="K239" s="665">
        <v>726.5</v>
      </c>
    </row>
    <row r="240" spans="1:11" ht="14.4" customHeight="1" x14ac:dyDescent="0.3">
      <c r="A240" s="660" t="s">
        <v>546</v>
      </c>
      <c r="B240" s="661" t="s">
        <v>1578</v>
      </c>
      <c r="C240" s="662" t="s">
        <v>562</v>
      </c>
      <c r="D240" s="663" t="s">
        <v>1581</v>
      </c>
      <c r="E240" s="662" t="s">
        <v>3050</v>
      </c>
      <c r="F240" s="663" t="s">
        <v>3051</v>
      </c>
      <c r="G240" s="662" t="s">
        <v>2681</v>
      </c>
      <c r="H240" s="662" t="s">
        <v>2682</v>
      </c>
      <c r="I240" s="664">
        <v>1</v>
      </c>
      <c r="J240" s="664">
        <v>200</v>
      </c>
      <c r="K240" s="665">
        <v>200</v>
      </c>
    </row>
    <row r="241" spans="1:11" ht="14.4" customHeight="1" x14ac:dyDescent="0.3">
      <c r="A241" s="660" t="s">
        <v>546</v>
      </c>
      <c r="B241" s="661" t="s">
        <v>1578</v>
      </c>
      <c r="C241" s="662" t="s">
        <v>562</v>
      </c>
      <c r="D241" s="663" t="s">
        <v>1581</v>
      </c>
      <c r="E241" s="662" t="s">
        <v>3068</v>
      </c>
      <c r="F241" s="663" t="s">
        <v>3069</v>
      </c>
      <c r="G241" s="662" t="s">
        <v>2691</v>
      </c>
      <c r="H241" s="662" t="s">
        <v>2692</v>
      </c>
      <c r="I241" s="664">
        <v>271.71000000000004</v>
      </c>
      <c r="J241" s="664">
        <v>3</v>
      </c>
      <c r="K241" s="665">
        <v>815.12</v>
      </c>
    </row>
    <row r="242" spans="1:11" ht="14.4" customHeight="1" x14ac:dyDescent="0.3">
      <c r="A242" s="660" t="s">
        <v>546</v>
      </c>
      <c r="B242" s="661" t="s">
        <v>1578</v>
      </c>
      <c r="C242" s="662" t="s">
        <v>562</v>
      </c>
      <c r="D242" s="663" t="s">
        <v>1581</v>
      </c>
      <c r="E242" s="662" t="s">
        <v>3068</v>
      </c>
      <c r="F242" s="663" t="s">
        <v>3069</v>
      </c>
      <c r="G242" s="662" t="s">
        <v>2812</v>
      </c>
      <c r="H242" s="662" t="s">
        <v>2813</v>
      </c>
      <c r="I242" s="664">
        <v>261.11</v>
      </c>
      <c r="J242" s="664">
        <v>2</v>
      </c>
      <c r="K242" s="665">
        <v>522.22</v>
      </c>
    </row>
    <row r="243" spans="1:11" ht="14.4" customHeight="1" x14ac:dyDescent="0.3">
      <c r="A243" s="660" t="s">
        <v>546</v>
      </c>
      <c r="B243" s="661" t="s">
        <v>1578</v>
      </c>
      <c r="C243" s="662" t="s">
        <v>562</v>
      </c>
      <c r="D243" s="663" t="s">
        <v>1581</v>
      </c>
      <c r="E243" s="662" t="s">
        <v>3068</v>
      </c>
      <c r="F243" s="663" t="s">
        <v>3069</v>
      </c>
      <c r="G243" s="662" t="s">
        <v>2695</v>
      </c>
      <c r="H243" s="662" t="s">
        <v>2696</v>
      </c>
      <c r="I243" s="664">
        <v>286.23</v>
      </c>
      <c r="J243" s="664">
        <v>2</v>
      </c>
      <c r="K243" s="665">
        <v>572.46</v>
      </c>
    </row>
    <row r="244" spans="1:11" ht="14.4" customHeight="1" x14ac:dyDescent="0.3">
      <c r="A244" s="660" t="s">
        <v>546</v>
      </c>
      <c r="B244" s="661" t="s">
        <v>1578</v>
      </c>
      <c r="C244" s="662" t="s">
        <v>562</v>
      </c>
      <c r="D244" s="663" t="s">
        <v>1581</v>
      </c>
      <c r="E244" s="662" t="s">
        <v>3068</v>
      </c>
      <c r="F244" s="663" t="s">
        <v>3069</v>
      </c>
      <c r="G244" s="662" t="s">
        <v>2697</v>
      </c>
      <c r="H244" s="662" t="s">
        <v>2698</v>
      </c>
      <c r="I244" s="664">
        <v>196.56</v>
      </c>
      <c r="J244" s="664">
        <v>1</v>
      </c>
      <c r="K244" s="665">
        <v>196.56</v>
      </c>
    </row>
    <row r="245" spans="1:11" ht="14.4" customHeight="1" x14ac:dyDescent="0.3">
      <c r="A245" s="660" t="s">
        <v>546</v>
      </c>
      <c r="B245" s="661" t="s">
        <v>1578</v>
      </c>
      <c r="C245" s="662" t="s">
        <v>562</v>
      </c>
      <c r="D245" s="663" t="s">
        <v>1581</v>
      </c>
      <c r="E245" s="662" t="s">
        <v>3068</v>
      </c>
      <c r="F245" s="663" t="s">
        <v>3069</v>
      </c>
      <c r="G245" s="662" t="s">
        <v>2814</v>
      </c>
      <c r="H245" s="662" t="s">
        <v>2815</v>
      </c>
      <c r="I245" s="664">
        <v>175.45000000000002</v>
      </c>
      <c r="J245" s="664">
        <v>140</v>
      </c>
      <c r="K245" s="665">
        <v>24563</v>
      </c>
    </row>
    <row r="246" spans="1:11" ht="14.4" customHeight="1" x14ac:dyDescent="0.3">
      <c r="A246" s="660" t="s">
        <v>546</v>
      </c>
      <c r="B246" s="661" t="s">
        <v>1578</v>
      </c>
      <c r="C246" s="662" t="s">
        <v>562</v>
      </c>
      <c r="D246" s="663" t="s">
        <v>1581</v>
      </c>
      <c r="E246" s="662" t="s">
        <v>3068</v>
      </c>
      <c r="F246" s="663" t="s">
        <v>3069</v>
      </c>
      <c r="G246" s="662" t="s">
        <v>2816</v>
      </c>
      <c r="H246" s="662" t="s">
        <v>2817</v>
      </c>
      <c r="I246" s="664">
        <v>1.1879999999999999</v>
      </c>
      <c r="J246" s="664">
        <v>3400</v>
      </c>
      <c r="K246" s="665">
        <v>4028.76</v>
      </c>
    </row>
    <row r="247" spans="1:11" ht="14.4" customHeight="1" x14ac:dyDescent="0.3">
      <c r="A247" s="660" t="s">
        <v>546</v>
      </c>
      <c r="B247" s="661" t="s">
        <v>1578</v>
      </c>
      <c r="C247" s="662" t="s">
        <v>562</v>
      </c>
      <c r="D247" s="663" t="s">
        <v>1581</v>
      </c>
      <c r="E247" s="662" t="s">
        <v>3068</v>
      </c>
      <c r="F247" s="663" t="s">
        <v>3069</v>
      </c>
      <c r="G247" s="662" t="s">
        <v>2818</v>
      </c>
      <c r="H247" s="662" t="s">
        <v>2819</v>
      </c>
      <c r="I247" s="664">
        <v>141.55000000000001</v>
      </c>
      <c r="J247" s="664">
        <v>12</v>
      </c>
      <c r="K247" s="665">
        <v>1698.6</v>
      </c>
    </row>
    <row r="248" spans="1:11" ht="14.4" customHeight="1" x14ac:dyDescent="0.3">
      <c r="A248" s="660" t="s">
        <v>546</v>
      </c>
      <c r="B248" s="661" t="s">
        <v>1578</v>
      </c>
      <c r="C248" s="662" t="s">
        <v>562</v>
      </c>
      <c r="D248" s="663" t="s">
        <v>1581</v>
      </c>
      <c r="E248" s="662" t="s">
        <v>3068</v>
      </c>
      <c r="F248" s="663" t="s">
        <v>3069</v>
      </c>
      <c r="G248" s="662" t="s">
        <v>2820</v>
      </c>
      <c r="H248" s="662" t="s">
        <v>2821</v>
      </c>
      <c r="I248" s="664">
        <v>1122.8699999999999</v>
      </c>
      <c r="J248" s="664">
        <v>2</v>
      </c>
      <c r="K248" s="665">
        <v>2245.7399999999998</v>
      </c>
    </row>
    <row r="249" spans="1:11" ht="14.4" customHeight="1" x14ac:dyDescent="0.3">
      <c r="A249" s="660" t="s">
        <v>546</v>
      </c>
      <c r="B249" s="661" t="s">
        <v>1578</v>
      </c>
      <c r="C249" s="662" t="s">
        <v>562</v>
      </c>
      <c r="D249" s="663" t="s">
        <v>1581</v>
      </c>
      <c r="E249" s="662" t="s">
        <v>3068</v>
      </c>
      <c r="F249" s="663" t="s">
        <v>3069</v>
      </c>
      <c r="G249" s="662" t="s">
        <v>2709</v>
      </c>
      <c r="H249" s="662" t="s">
        <v>2710</v>
      </c>
      <c r="I249" s="664">
        <v>159.91666666666669</v>
      </c>
      <c r="J249" s="664">
        <v>4</v>
      </c>
      <c r="K249" s="665">
        <v>638.40000000000009</v>
      </c>
    </row>
    <row r="250" spans="1:11" ht="14.4" customHeight="1" x14ac:dyDescent="0.3">
      <c r="A250" s="660" t="s">
        <v>546</v>
      </c>
      <c r="B250" s="661" t="s">
        <v>1578</v>
      </c>
      <c r="C250" s="662" t="s">
        <v>562</v>
      </c>
      <c r="D250" s="663" t="s">
        <v>1581</v>
      </c>
      <c r="E250" s="662" t="s">
        <v>3068</v>
      </c>
      <c r="F250" s="663" t="s">
        <v>3069</v>
      </c>
      <c r="G250" s="662" t="s">
        <v>2822</v>
      </c>
      <c r="H250" s="662" t="s">
        <v>2823</v>
      </c>
      <c r="I250" s="664">
        <v>47.19</v>
      </c>
      <c r="J250" s="664">
        <v>60</v>
      </c>
      <c r="K250" s="665">
        <v>2831.4</v>
      </c>
    </row>
    <row r="251" spans="1:11" ht="14.4" customHeight="1" x14ac:dyDescent="0.3">
      <c r="A251" s="660" t="s">
        <v>546</v>
      </c>
      <c r="B251" s="661" t="s">
        <v>1578</v>
      </c>
      <c r="C251" s="662" t="s">
        <v>562</v>
      </c>
      <c r="D251" s="663" t="s">
        <v>1581</v>
      </c>
      <c r="E251" s="662" t="s">
        <v>3068</v>
      </c>
      <c r="F251" s="663" t="s">
        <v>3069</v>
      </c>
      <c r="G251" s="662" t="s">
        <v>2824</v>
      </c>
      <c r="H251" s="662" t="s">
        <v>2825</v>
      </c>
      <c r="I251" s="664">
        <v>47.19</v>
      </c>
      <c r="J251" s="664">
        <v>150</v>
      </c>
      <c r="K251" s="665">
        <v>7078.5</v>
      </c>
    </row>
    <row r="252" spans="1:11" ht="14.4" customHeight="1" x14ac:dyDescent="0.3">
      <c r="A252" s="660" t="s">
        <v>546</v>
      </c>
      <c r="B252" s="661" t="s">
        <v>1578</v>
      </c>
      <c r="C252" s="662" t="s">
        <v>562</v>
      </c>
      <c r="D252" s="663" t="s">
        <v>1581</v>
      </c>
      <c r="E252" s="662" t="s">
        <v>3068</v>
      </c>
      <c r="F252" s="663" t="s">
        <v>3069</v>
      </c>
      <c r="G252" s="662" t="s">
        <v>2826</v>
      </c>
      <c r="H252" s="662" t="s">
        <v>2827</v>
      </c>
      <c r="I252" s="664">
        <v>155.13499999999999</v>
      </c>
      <c r="J252" s="664">
        <v>3</v>
      </c>
      <c r="K252" s="665">
        <v>465.40999999999997</v>
      </c>
    </row>
    <row r="253" spans="1:11" ht="14.4" customHeight="1" x14ac:dyDescent="0.3">
      <c r="A253" s="660" t="s">
        <v>546</v>
      </c>
      <c r="B253" s="661" t="s">
        <v>1578</v>
      </c>
      <c r="C253" s="662" t="s">
        <v>562</v>
      </c>
      <c r="D253" s="663" t="s">
        <v>1581</v>
      </c>
      <c r="E253" s="662" t="s">
        <v>3068</v>
      </c>
      <c r="F253" s="663" t="s">
        <v>3069</v>
      </c>
      <c r="G253" s="662" t="s">
        <v>2828</v>
      </c>
      <c r="H253" s="662" t="s">
        <v>2829</v>
      </c>
      <c r="I253" s="664">
        <v>59.29</v>
      </c>
      <c r="J253" s="664">
        <v>210</v>
      </c>
      <c r="K253" s="665">
        <v>12450.900000000001</v>
      </c>
    </row>
    <row r="254" spans="1:11" ht="14.4" customHeight="1" x14ac:dyDescent="0.3">
      <c r="A254" s="660" t="s">
        <v>546</v>
      </c>
      <c r="B254" s="661" t="s">
        <v>1578</v>
      </c>
      <c r="C254" s="662" t="s">
        <v>562</v>
      </c>
      <c r="D254" s="663" t="s">
        <v>1581</v>
      </c>
      <c r="E254" s="662" t="s">
        <v>3068</v>
      </c>
      <c r="F254" s="663" t="s">
        <v>3069</v>
      </c>
      <c r="G254" s="662" t="s">
        <v>2830</v>
      </c>
      <c r="H254" s="662" t="s">
        <v>2831</v>
      </c>
      <c r="I254" s="664">
        <v>978.01</v>
      </c>
      <c r="J254" s="664">
        <v>1</v>
      </c>
      <c r="K254" s="665">
        <v>978.01</v>
      </c>
    </row>
    <row r="255" spans="1:11" ht="14.4" customHeight="1" x14ac:dyDescent="0.3">
      <c r="A255" s="660" t="s">
        <v>546</v>
      </c>
      <c r="B255" s="661" t="s">
        <v>1578</v>
      </c>
      <c r="C255" s="662" t="s">
        <v>562</v>
      </c>
      <c r="D255" s="663" t="s">
        <v>1581</v>
      </c>
      <c r="E255" s="662" t="s">
        <v>3068</v>
      </c>
      <c r="F255" s="663" t="s">
        <v>3069</v>
      </c>
      <c r="G255" s="662" t="s">
        <v>2730</v>
      </c>
      <c r="H255" s="662" t="s">
        <v>2731</v>
      </c>
      <c r="I255" s="664">
        <v>928.15</v>
      </c>
      <c r="J255" s="664">
        <v>1</v>
      </c>
      <c r="K255" s="665">
        <v>928.15</v>
      </c>
    </row>
    <row r="256" spans="1:11" ht="14.4" customHeight="1" x14ac:dyDescent="0.3">
      <c r="A256" s="660" t="s">
        <v>546</v>
      </c>
      <c r="B256" s="661" t="s">
        <v>1578</v>
      </c>
      <c r="C256" s="662" t="s">
        <v>562</v>
      </c>
      <c r="D256" s="663" t="s">
        <v>1581</v>
      </c>
      <c r="E256" s="662" t="s">
        <v>3068</v>
      </c>
      <c r="F256" s="663" t="s">
        <v>3069</v>
      </c>
      <c r="G256" s="662" t="s">
        <v>2832</v>
      </c>
      <c r="H256" s="662" t="s">
        <v>2833</v>
      </c>
      <c r="I256" s="664">
        <v>1122.8699999999999</v>
      </c>
      <c r="J256" s="664">
        <v>1</v>
      </c>
      <c r="K256" s="665">
        <v>1122.8699999999999</v>
      </c>
    </row>
    <row r="257" spans="1:11" ht="14.4" customHeight="1" x14ac:dyDescent="0.3">
      <c r="A257" s="660" t="s">
        <v>546</v>
      </c>
      <c r="B257" s="661" t="s">
        <v>1578</v>
      </c>
      <c r="C257" s="662" t="s">
        <v>562</v>
      </c>
      <c r="D257" s="663" t="s">
        <v>1581</v>
      </c>
      <c r="E257" s="662" t="s">
        <v>3068</v>
      </c>
      <c r="F257" s="663" t="s">
        <v>3069</v>
      </c>
      <c r="G257" s="662" t="s">
        <v>2738</v>
      </c>
      <c r="H257" s="662" t="s">
        <v>2739</v>
      </c>
      <c r="I257" s="664">
        <v>545.99</v>
      </c>
      <c r="J257" s="664">
        <v>1</v>
      </c>
      <c r="K257" s="665">
        <v>545.99</v>
      </c>
    </row>
    <row r="258" spans="1:11" ht="14.4" customHeight="1" x14ac:dyDescent="0.3">
      <c r="A258" s="660" t="s">
        <v>546</v>
      </c>
      <c r="B258" s="661" t="s">
        <v>1578</v>
      </c>
      <c r="C258" s="662" t="s">
        <v>562</v>
      </c>
      <c r="D258" s="663" t="s">
        <v>1581</v>
      </c>
      <c r="E258" s="662" t="s">
        <v>3068</v>
      </c>
      <c r="F258" s="663" t="s">
        <v>3069</v>
      </c>
      <c r="G258" s="662" t="s">
        <v>2834</v>
      </c>
      <c r="H258" s="662" t="s">
        <v>2835</v>
      </c>
      <c r="I258" s="664">
        <v>218.41</v>
      </c>
      <c r="J258" s="664">
        <v>2</v>
      </c>
      <c r="K258" s="665">
        <v>436.81</v>
      </c>
    </row>
    <row r="259" spans="1:11" ht="14.4" customHeight="1" x14ac:dyDescent="0.3">
      <c r="A259" s="660" t="s">
        <v>546</v>
      </c>
      <c r="B259" s="661" t="s">
        <v>1578</v>
      </c>
      <c r="C259" s="662" t="s">
        <v>562</v>
      </c>
      <c r="D259" s="663" t="s">
        <v>1581</v>
      </c>
      <c r="E259" s="662" t="s">
        <v>3068</v>
      </c>
      <c r="F259" s="663" t="s">
        <v>3069</v>
      </c>
      <c r="G259" s="662" t="s">
        <v>2836</v>
      </c>
      <c r="H259" s="662" t="s">
        <v>2837</v>
      </c>
      <c r="I259" s="664">
        <v>71.39</v>
      </c>
      <c r="J259" s="664">
        <v>150</v>
      </c>
      <c r="K259" s="665">
        <v>10708.5</v>
      </c>
    </row>
    <row r="260" spans="1:11" ht="14.4" customHeight="1" x14ac:dyDescent="0.3">
      <c r="A260" s="660" t="s">
        <v>546</v>
      </c>
      <c r="B260" s="661" t="s">
        <v>1578</v>
      </c>
      <c r="C260" s="662" t="s">
        <v>562</v>
      </c>
      <c r="D260" s="663" t="s">
        <v>1581</v>
      </c>
      <c r="E260" s="662" t="s">
        <v>3068</v>
      </c>
      <c r="F260" s="663" t="s">
        <v>3069</v>
      </c>
      <c r="G260" s="662" t="s">
        <v>2838</v>
      </c>
      <c r="H260" s="662" t="s">
        <v>2839</v>
      </c>
      <c r="I260" s="664">
        <v>71.39</v>
      </c>
      <c r="J260" s="664">
        <v>150</v>
      </c>
      <c r="K260" s="665">
        <v>10708.5</v>
      </c>
    </row>
    <row r="261" spans="1:11" ht="14.4" customHeight="1" x14ac:dyDescent="0.3">
      <c r="A261" s="660" t="s">
        <v>546</v>
      </c>
      <c r="B261" s="661" t="s">
        <v>1578</v>
      </c>
      <c r="C261" s="662" t="s">
        <v>562</v>
      </c>
      <c r="D261" s="663" t="s">
        <v>1581</v>
      </c>
      <c r="E261" s="662" t="s">
        <v>3068</v>
      </c>
      <c r="F261" s="663" t="s">
        <v>3069</v>
      </c>
      <c r="G261" s="662" t="s">
        <v>2840</v>
      </c>
      <c r="H261" s="662" t="s">
        <v>2841</v>
      </c>
      <c r="I261" s="664">
        <v>1764</v>
      </c>
      <c r="J261" s="664">
        <v>1</v>
      </c>
      <c r="K261" s="665">
        <v>1764</v>
      </c>
    </row>
    <row r="262" spans="1:11" ht="14.4" customHeight="1" x14ac:dyDescent="0.3">
      <c r="A262" s="660" t="s">
        <v>546</v>
      </c>
      <c r="B262" s="661" t="s">
        <v>1578</v>
      </c>
      <c r="C262" s="662" t="s">
        <v>562</v>
      </c>
      <c r="D262" s="663" t="s">
        <v>1581</v>
      </c>
      <c r="E262" s="662" t="s">
        <v>3068</v>
      </c>
      <c r="F262" s="663" t="s">
        <v>3069</v>
      </c>
      <c r="G262" s="662" t="s">
        <v>2842</v>
      </c>
      <c r="H262" s="662" t="s">
        <v>2843</v>
      </c>
      <c r="I262" s="664">
        <v>1373</v>
      </c>
      <c r="J262" s="664">
        <v>1</v>
      </c>
      <c r="K262" s="665">
        <v>1373</v>
      </c>
    </row>
    <row r="263" spans="1:11" ht="14.4" customHeight="1" x14ac:dyDescent="0.3">
      <c r="A263" s="660" t="s">
        <v>546</v>
      </c>
      <c r="B263" s="661" t="s">
        <v>1578</v>
      </c>
      <c r="C263" s="662" t="s">
        <v>562</v>
      </c>
      <c r="D263" s="663" t="s">
        <v>1581</v>
      </c>
      <c r="E263" s="662" t="s">
        <v>3068</v>
      </c>
      <c r="F263" s="663" t="s">
        <v>3069</v>
      </c>
      <c r="G263" s="662" t="s">
        <v>2844</v>
      </c>
      <c r="H263" s="662" t="s">
        <v>2845</v>
      </c>
      <c r="I263" s="664">
        <v>1373</v>
      </c>
      <c r="J263" s="664">
        <v>1</v>
      </c>
      <c r="K263" s="665">
        <v>1373</v>
      </c>
    </row>
    <row r="264" spans="1:11" ht="14.4" customHeight="1" x14ac:dyDescent="0.3">
      <c r="A264" s="660" t="s">
        <v>546</v>
      </c>
      <c r="B264" s="661" t="s">
        <v>1578</v>
      </c>
      <c r="C264" s="662" t="s">
        <v>562</v>
      </c>
      <c r="D264" s="663" t="s">
        <v>1581</v>
      </c>
      <c r="E264" s="662" t="s">
        <v>3068</v>
      </c>
      <c r="F264" s="663" t="s">
        <v>3069</v>
      </c>
      <c r="G264" s="662" t="s">
        <v>2846</v>
      </c>
      <c r="H264" s="662" t="s">
        <v>2847</v>
      </c>
      <c r="I264" s="664">
        <v>47.19</v>
      </c>
      <c r="J264" s="664">
        <v>150</v>
      </c>
      <c r="K264" s="665">
        <v>7078.5</v>
      </c>
    </row>
    <row r="265" spans="1:11" ht="14.4" customHeight="1" x14ac:dyDescent="0.3">
      <c r="A265" s="660" t="s">
        <v>546</v>
      </c>
      <c r="B265" s="661" t="s">
        <v>1578</v>
      </c>
      <c r="C265" s="662" t="s">
        <v>562</v>
      </c>
      <c r="D265" s="663" t="s">
        <v>1581</v>
      </c>
      <c r="E265" s="662" t="s">
        <v>3068</v>
      </c>
      <c r="F265" s="663" t="s">
        <v>3069</v>
      </c>
      <c r="G265" s="662" t="s">
        <v>2848</v>
      </c>
      <c r="H265" s="662" t="s">
        <v>2849</v>
      </c>
      <c r="I265" s="664">
        <v>1373</v>
      </c>
      <c r="J265" s="664">
        <v>1</v>
      </c>
      <c r="K265" s="665">
        <v>1373</v>
      </c>
    </row>
    <row r="266" spans="1:11" ht="14.4" customHeight="1" x14ac:dyDescent="0.3">
      <c r="A266" s="660" t="s">
        <v>546</v>
      </c>
      <c r="B266" s="661" t="s">
        <v>1578</v>
      </c>
      <c r="C266" s="662" t="s">
        <v>562</v>
      </c>
      <c r="D266" s="663" t="s">
        <v>1581</v>
      </c>
      <c r="E266" s="662" t="s">
        <v>3068</v>
      </c>
      <c r="F266" s="663" t="s">
        <v>3069</v>
      </c>
      <c r="G266" s="662" t="s">
        <v>2850</v>
      </c>
      <c r="H266" s="662" t="s">
        <v>2851</v>
      </c>
      <c r="I266" s="664">
        <v>477.95</v>
      </c>
      <c r="J266" s="664">
        <v>10</v>
      </c>
      <c r="K266" s="665">
        <v>4779.5</v>
      </c>
    </row>
    <row r="267" spans="1:11" ht="14.4" customHeight="1" x14ac:dyDescent="0.3">
      <c r="A267" s="660" t="s">
        <v>546</v>
      </c>
      <c r="B267" s="661" t="s">
        <v>1578</v>
      </c>
      <c r="C267" s="662" t="s">
        <v>562</v>
      </c>
      <c r="D267" s="663" t="s">
        <v>1581</v>
      </c>
      <c r="E267" s="662" t="s">
        <v>3068</v>
      </c>
      <c r="F267" s="663" t="s">
        <v>3069</v>
      </c>
      <c r="G267" s="662" t="s">
        <v>2852</v>
      </c>
      <c r="H267" s="662" t="s">
        <v>2853</v>
      </c>
      <c r="I267" s="664">
        <v>218.41</v>
      </c>
      <c r="J267" s="664">
        <v>2</v>
      </c>
      <c r="K267" s="665">
        <v>436.81</v>
      </c>
    </row>
    <row r="268" spans="1:11" ht="14.4" customHeight="1" x14ac:dyDescent="0.3">
      <c r="A268" s="660" t="s">
        <v>546</v>
      </c>
      <c r="B268" s="661" t="s">
        <v>1578</v>
      </c>
      <c r="C268" s="662" t="s">
        <v>562</v>
      </c>
      <c r="D268" s="663" t="s">
        <v>1581</v>
      </c>
      <c r="E268" s="662" t="s">
        <v>3068</v>
      </c>
      <c r="F268" s="663" t="s">
        <v>3069</v>
      </c>
      <c r="G268" s="662" t="s">
        <v>2854</v>
      </c>
      <c r="H268" s="662" t="s">
        <v>2855</v>
      </c>
      <c r="I268" s="664">
        <v>471.3</v>
      </c>
      <c r="J268" s="664">
        <v>1</v>
      </c>
      <c r="K268" s="665">
        <v>471.3</v>
      </c>
    </row>
    <row r="269" spans="1:11" ht="14.4" customHeight="1" x14ac:dyDescent="0.3">
      <c r="A269" s="660" t="s">
        <v>546</v>
      </c>
      <c r="B269" s="661" t="s">
        <v>1578</v>
      </c>
      <c r="C269" s="662" t="s">
        <v>562</v>
      </c>
      <c r="D269" s="663" t="s">
        <v>1581</v>
      </c>
      <c r="E269" s="662" t="s">
        <v>3068</v>
      </c>
      <c r="F269" s="663" t="s">
        <v>3069</v>
      </c>
      <c r="G269" s="662" t="s">
        <v>2856</v>
      </c>
      <c r="H269" s="662" t="s">
        <v>2857</v>
      </c>
      <c r="I269" s="664">
        <v>39.04</v>
      </c>
      <c r="J269" s="664">
        <v>3</v>
      </c>
      <c r="K269" s="665">
        <v>117.11</v>
      </c>
    </row>
    <row r="270" spans="1:11" ht="14.4" customHeight="1" x14ac:dyDescent="0.3">
      <c r="A270" s="660" t="s">
        <v>546</v>
      </c>
      <c r="B270" s="661" t="s">
        <v>1578</v>
      </c>
      <c r="C270" s="662" t="s">
        <v>562</v>
      </c>
      <c r="D270" s="663" t="s">
        <v>1581</v>
      </c>
      <c r="E270" s="662" t="s">
        <v>3068</v>
      </c>
      <c r="F270" s="663" t="s">
        <v>3069</v>
      </c>
      <c r="G270" s="662" t="s">
        <v>2858</v>
      </c>
      <c r="H270" s="662" t="s">
        <v>2859</v>
      </c>
      <c r="I270" s="664">
        <v>90.75</v>
      </c>
      <c r="J270" s="664">
        <v>50</v>
      </c>
      <c r="K270" s="665">
        <v>4537.5</v>
      </c>
    </row>
    <row r="271" spans="1:11" ht="14.4" customHeight="1" x14ac:dyDescent="0.3">
      <c r="A271" s="660" t="s">
        <v>546</v>
      </c>
      <c r="B271" s="661" t="s">
        <v>1578</v>
      </c>
      <c r="C271" s="662" t="s">
        <v>562</v>
      </c>
      <c r="D271" s="663" t="s">
        <v>1581</v>
      </c>
      <c r="E271" s="662" t="s">
        <v>3068</v>
      </c>
      <c r="F271" s="663" t="s">
        <v>3069</v>
      </c>
      <c r="G271" s="662" t="s">
        <v>2860</v>
      </c>
      <c r="H271" s="662" t="s">
        <v>2861</v>
      </c>
      <c r="I271" s="664">
        <v>90.75</v>
      </c>
      <c r="J271" s="664">
        <v>50</v>
      </c>
      <c r="K271" s="665">
        <v>4537.5</v>
      </c>
    </row>
    <row r="272" spans="1:11" ht="14.4" customHeight="1" x14ac:dyDescent="0.3">
      <c r="A272" s="660" t="s">
        <v>546</v>
      </c>
      <c r="B272" s="661" t="s">
        <v>1578</v>
      </c>
      <c r="C272" s="662" t="s">
        <v>562</v>
      </c>
      <c r="D272" s="663" t="s">
        <v>1581</v>
      </c>
      <c r="E272" s="662" t="s">
        <v>3068</v>
      </c>
      <c r="F272" s="663" t="s">
        <v>3069</v>
      </c>
      <c r="G272" s="662" t="s">
        <v>2862</v>
      </c>
      <c r="H272" s="662" t="s">
        <v>2863</v>
      </c>
      <c r="I272" s="664">
        <v>90.75</v>
      </c>
      <c r="J272" s="664">
        <v>50</v>
      </c>
      <c r="K272" s="665">
        <v>4537.5</v>
      </c>
    </row>
    <row r="273" spans="1:11" ht="14.4" customHeight="1" x14ac:dyDescent="0.3">
      <c r="A273" s="660" t="s">
        <v>546</v>
      </c>
      <c r="B273" s="661" t="s">
        <v>1578</v>
      </c>
      <c r="C273" s="662" t="s">
        <v>562</v>
      </c>
      <c r="D273" s="663" t="s">
        <v>1581</v>
      </c>
      <c r="E273" s="662" t="s">
        <v>3056</v>
      </c>
      <c r="F273" s="663" t="s">
        <v>3057</v>
      </c>
      <c r="G273" s="662" t="s">
        <v>2864</v>
      </c>
      <c r="H273" s="662" t="s">
        <v>2865</v>
      </c>
      <c r="I273" s="664">
        <v>24.73</v>
      </c>
      <c r="J273" s="664">
        <v>36</v>
      </c>
      <c r="K273" s="665">
        <v>890.1</v>
      </c>
    </row>
    <row r="274" spans="1:11" ht="14.4" customHeight="1" x14ac:dyDescent="0.3">
      <c r="A274" s="660" t="s">
        <v>546</v>
      </c>
      <c r="B274" s="661" t="s">
        <v>1578</v>
      </c>
      <c r="C274" s="662" t="s">
        <v>562</v>
      </c>
      <c r="D274" s="663" t="s">
        <v>1581</v>
      </c>
      <c r="E274" s="662" t="s">
        <v>3056</v>
      </c>
      <c r="F274" s="663" t="s">
        <v>3057</v>
      </c>
      <c r="G274" s="662" t="s">
        <v>2612</v>
      </c>
      <c r="H274" s="662" t="s">
        <v>2613</v>
      </c>
      <c r="I274" s="664">
        <v>44.72</v>
      </c>
      <c r="J274" s="664">
        <v>468</v>
      </c>
      <c r="K274" s="665">
        <v>20977.15</v>
      </c>
    </row>
    <row r="275" spans="1:11" ht="14.4" customHeight="1" x14ac:dyDescent="0.3">
      <c r="A275" s="660" t="s">
        <v>546</v>
      </c>
      <c r="B275" s="661" t="s">
        <v>1578</v>
      </c>
      <c r="C275" s="662" t="s">
        <v>562</v>
      </c>
      <c r="D275" s="663" t="s">
        <v>1581</v>
      </c>
      <c r="E275" s="662" t="s">
        <v>3056</v>
      </c>
      <c r="F275" s="663" t="s">
        <v>3057</v>
      </c>
      <c r="G275" s="662" t="s">
        <v>2866</v>
      </c>
      <c r="H275" s="662" t="s">
        <v>2867</v>
      </c>
      <c r="I275" s="664">
        <v>39.084000000000003</v>
      </c>
      <c r="J275" s="664">
        <v>432</v>
      </c>
      <c r="K275" s="665">
        <v>16822.009999999998</v>
      </c>
    </row>
    <row r="276" spans="1:11" ht="14.4" customHeight="1" x14ac:dyDescent="0.3">
      <c r="A276" s="660" t="s">
        <v>546</v>
      </c>
      <c r="B276" s="661" t="s">
        <v>1578</v>
      </c>
      <c r="C276" s="662" t="s">
        <v>562</v>
      </c>
      <c r="D276" s="663" t="s">
        <v>1581</v>
      </c>
      <c r="E276" s="662" t="s">
        <v>3056</v>
      </c>
      <c r="F276" s="663" t="s">
        <v>3057</v>
      </c>
      <c r="G276" s="662" t="s">
        <v>2868</v>
      </c>
      <c r="H276" s="662" t="s">
        <v>2869</v>
      </c>
      <c r="I276" s="664">
        <v>30.344999999999999</v>
      </c>
      <c r="J276" s="664">
        <v>504</v>
      </c>
      <c r="K276" s="665">
        <v>15836.739999999998</v>
      </c>
    </row>
    <row r="277" spans="1:11" ht="14.4" customHeight="1" x14ac:dyDescent="0.3">
      <c r="A277" s="660" t="s">
        <v>546</v>
      </c>
      <c r="B277" s="661" t="s">
        <v>1578</v>
      </c>
      <c r="C277" s="662" t="s">
        <v>562</v>
      </c>
      <c r="D277" s="663" t="s">
        <v>1581</v>
      </c>
      <c r="E277" s="662" t="s">
        <v>3056</v>
      </c>
      <c r="F277" s="663" t="s">
        <v>3057</v>
      </c>
      <c r="G277" s="662" t="s">
        <v>2870</v>
      </c>
      <c r="H277" s="662" t="s">
        <v>2871</v>
      </c>
      <c r="I277" s="664">
        <v>42.06</v>
      </c>
      <c r="J277" s="664">
        <v>180</v>
      </c>
      <c r="K277" s="665">
        <v>7638.07</v>
      </c>
    </row>
    <row r="278" spans="1:11" ht="14.4" customHeight="1" x14ac:dyDescent="0.3">
      <c r="A278" s="660" t="s">
        <v>546</v>
      </c>
      <c r="B278" s="661" t="s">
        <v>1578</v>
      </c>
      <c r="C278" s="662" t="s">
        <v>562</v>
      </c>
      <c r="D278" s="663" t="s">
        <v>1581</v>
      </c>
      <c r="E278" s="662" t="s">
        <v>3056</v>
      </c>
      <c r="F278" s="663" t="s">
        <v>3057</v>
      </c>
      <c r="G278" s="662" t="s">
        <v>2872</v>
      </c>
      <c r="H278" s="662" t="s">
        <v>2873</v>
      </c>
      <c r="I278" s="664">
        <v>31.36</v>
      </c>
      <c r="J278" s="664">
        <v>12</v>
      </c>
      <c r="K278" s="665">
        <v>376.28</v>
      </c>
    </row>
    <row r="279" spans="1:11" ht="14.4" customHeight="1" x14ac:dyDescent="0.3">
      <c r="A279" s="660" t="s">
        <v>546</v>
      </c>
      <c r="B279" s="661" t="s">
        <v>1578</v>
      </c>
      <c r="C279" s="662" t="s">
        <v>562</v>
      </c>
      <c r="D279" s="663" t="s">
        <v>1581</v>
      </c>
      <c r="E279" s="662" t="s">
        <v>3056</v>
      </c>
      <c r="F279" s="663" t="s">
        <v>3057</v>
      </c>
      <c r="G279" s="662" t="s">
        <v>2874</v>
      </c>
      <c r="H279" s="662" t="s">
        <v>2875</v>
      </c>
      <c r="I279" s="664">
        <v>30.31</v>
      </c>
      <c r="J279" s="664">
        <v>12</v>
      </c>
      <c r="K279" s="665">
        <v>363.75</v>
      </c>
    </row>
    <row r="280" spans="1:11" ht="14.4" customHeight="1" x14ac:dyDescent="0.3">
      <c r="A280" s="660" t="s">
        <v>546</v>
      </c>
      <c r="B280" s="661" t="s">
        <v>1578</v>
      </c>
      <c r="C280" s="662" t="s">
        <v>562</v>
      </c>
      <c r="D280" s="663" t="s">
        <v>1581</v>
      </c>
      <c r="E280" s="662" t="s">
        <v>3056</v>
      </c>
      <c r="F280" s="663" t="s">
        <v>3057</v>
      </c>
      <c r="G280" s="662" t="s">
        <v>2876</v>
      </c>
      <c r="H280" s="662" t="s">
        <v>2877</v>
      </c>
      <c r="I280" s="664">
        <v>35.299999999999997</v>
      </c>
      <c r="J280" s="664">
        <v>36</v>
      </c>
      <c r="K280" s="665">
        <v>1270.98</v>
      </c>
    </row>
    <row r="281" spans="1:11" ht="14.4" customHeight="1" x14ac:dyDescent="0.3">
      <c r="A281" s="660" t="s">
        <v>546</v>
      </c>
      <c r="B281" s="661" t="s">
        <v>1578</v>
      </c>
      <c r="C281" s="662" t="s">
        <v>562</v>
      </c>
      <c r="D281" s="663" t="s">
        <v>1581</v>
      </c>
      <c r="E281" s="662" t="s">
        <v>3056</v>
      </c>
      <c r="F281" s="663" t="s">
        <v>3057</v>
      </c>
      <c r="G281" s="662" t="s">
        <v>2620</v>
      </c>
      <c r="H281" s="662" t="s">
        <v>2621</v>
      </c>
      <c r="I281" s="664">
        <v>31.85</v>
      </c>
      <c r="J281" s="664">
        <v>108</v>
      </c>
      <c r="K281" s="665">
        <v>3499.2</v>
      </c>
    </row>
    <row r="282" spans="1:11" ht="14.4" customHeight="1" x14ac:dyDescent="0.3">
      <c r="A282" s="660" t="s">
        <v>546</v>
      </c>
      <c r="B282" s="661" t="s">
        <v>1578</v>
      </c>
      <c r="C282" s="662" t="s">
        <v>562</v>
      </c>
      <c r="D282" s="663" t="s">
        <v>1581</v>
      </c>
      <c r="E282" s="662" t="s">
        <v>3056</v>
      </c>
      <c r="F282" s="663" t="s">
        <v>3057</v>
      </c>
      <c r="G282" s="662" t="s">
        <v>2622</v>
      </c>
      <c r="H282" s="662" t="s">
        <v>2623</v>
      </c>
      <c r="I282" s="664">
        <v>69.92</v>
      </c>
      <c r="J282" s="664">
        <v>96</v>
      </c>
      <c r="K282" s="665">
        <v>6711.99</v>
      </c>
    </row>
    <row r="283" spans="1:11" ht="14.4" customHeight="1" x14ac:dyDescent="0.3">
      <c r="A283" s="660" t="s">
        <v>546</v>
      </c>
      <c r="B283" s="661" t="s">
        <v>1578</v>
      </c>
      <c r="C283" s="662" t="s">
        <v>562</v>
      </c>
      <c r="D283" s="663" t="s">
        <v>1581</v>
      </c>
      <c r="E283" s="662" t="s">
        <v>3056</v>
      </c>
      <c r="F283" s="663" t="s">
        <v>3057</v>
      </c>
      <c r="G283" s="662" t="s">
        <v>2878</v>
      </c>
      <c r="H283" s="662" t="s">
        <v>2879</v>
      </c>
      <c r="I283" s="664">
        <v>30.2</v>
      </c>
      <c r="J283" s="664">
        <v>36</v>
      </c>
      <c r="K283" s="665">
        <v>1087.21</v>
      </c>
    </row>
    <row r="284" spans="1:11" ht="14.4" customHeight="1" x14ac:dyDescent="0.3">
      <c r="A284" s="660" t="s">
        <v>546</v>
      </c>
      <c r="B284" s="661" t="s">
        <v>1578</v>
      </c>
      <c r="C284" s="662" t="s">
        <v>562</v>
      </c>
      <c r="D284" s="663" t="s">
        <v>1581</v>
      </c>
      <c r="E284" s="662" t="s">
        <v>3058</v>
      </c>
      <c r="F284" s="663" t="s">
        <v>3059</v>
      </c>
      <c r="G284" s="662" t="s">
        <v>2626</v>
      </c>
      <c r="H284" s="662" t="s">
        <v>2627</v>
      </c>
      <c r="I284" s="664">
        <v>0.3</v>
      </c>
      <c r="J284" s="664">
        <v>5500</v>
      </c>
      <c r="K284" s="665">
        <v>1650</v>
      </c>
    </row>
    <row r="285" spans="1:11" ht="14.4" customHeight="1" x14ac:dyDescent="0.3">
      <c r="A285" s="660" t="s">
        <v>546</v>
      </c>
      <c r="B285" s="661" t="s">
        <v>1578</v>
      </c>
      <c r="C285" s="662" t="s">
        <v>562</v>
      </c>
      <c r="D285" s="663" t="s">
        <v>1581</v>
      </c>
      <c r="E285" s="662" t="s">
        <v>3058</v>
      </c>
      <c r="F285" s="663" t="s">
        <v>3059</v>
      </c>
      <c r="G285" s="662" t="s">
        <v>2628</v>
      </c>
      <c r="H285" s="662" t="s">
        <v>2629</v>
      </c>
      <c r="I285" s="664">
        <v>0.30499999999999999</v>
      </c>
      <c r="J285" s="664">
        <v>1500</v>
      </c>
      <c r="K285" s="665">
        <v>458</v>
      </c>
    </row>
    <row r="286" spans="1:11" ht="14.4" customHeight="1" x14ac:dyDescent="0.3">
      <c r="A286" s="660" t="s">
        <v>546</v>
      </c>
      <c r="B286" s="661" t="s">
        <v>1578</v>
      </c>
      <c r="C286" s="662" t="s">
        <v>562</v>
      </c>
      <c r="D286" s="663" t="s">
        <v>1581</v>
      </c>
      <c r="E286" s="662" t="s">
        <v>3058</v>
      </c>
      <c r="F286" s="663" t="s">
        <v>3059</v>
      </c>
      <c r="G286" s="662" t="s">
        <v>2630</v>
      </c>
      <c r="H286" s="662" t="s">
        <v>2631</v>
      </c>
      <c r="I286" s="664">
        <v>0.49</v>
      </c>
      <c r="J286" s="664">
        <v>400</v>
      </c>
      <c r="K286" s="665">
        <v>196</v>
      </c>
    </row>
    <row r="287" spans="1:11" ht="14.4" customHeight="1" x14ac:dyDescent="0.3">
      <c r="A287" s="660" t="s">
        <v>546</v>
      </c>
      <c r="B287" s="661" t="s">
        <v>1578</v>
      </c>
      <c r="C287" s="662" t="s">
        <v>562</v>
      </c>
      <c r="D287" s="663" t="s">
        <v>1581</v>
      </c>
      <c r="E287" s="662" t="s">
        <v>3060</v>
      </c>
      <c r="F287" s="663" t="s">
        <v>3061</v>
      </c>
      <c r="G287" s="662" t="s">
        <v>2798</v>
      </c>
      <c r="H287" s="662" t="s">
        <v>2799</v>
      </c>
      <c r="I287" s="664">
        <v>0.81</v>
      </c>
      <c r="J287" s="664">
        <v>9000</v>
      </c>
      <c r="K287" s="665">
        <v>7263.7599999999993</v>
      </c>
    </row>
    <row r="288" spans="1:11" ht="14.4" customHeight="1" x14ac:dyDescent="0.3">
      <c r="A288" s="660" t="s">
        <v>546</v>
      </c>
      <c r="B288" s="661" t="s">
        <v>1578</v>
      </c>
      <c r="C288" s="662" t="s">
        <v>562</v>
      </c>
      <c r="D288" s="663" t="s">
        <v>1581</v>
      </c>
      <c r="E288" s="662" t="s">
        <v>3060</v>
      </c>
      <c r="F288" s="663" t="s">
        <v>3061</v>
      </c>
      <c r="G288" s="662" t="s">
        <v>2638</v>
      </c>
      <c r="H288" s="662" t="s">
        <v>2639</v>
      </c>
      <c r="I288" s="664">
        <v>0.81</v>
      </c>
      <c r="J288" s="664">
        <v>4000</v>
      </c>
      <c r="K288" s="665">
        <v>3228</v>
      </c>
    </row>
    <row r="289" spans="1:11" ht="14.4" customHeight="1" x14ac:dyDescent="0.3">
      <c r="A289" s="660" t="s">
        <v>546</v>
      </c>
      <c r="B289" s="661" t="s">
        <v>1578</v>
      </c>
      <c r="C289" s="662" t="s">
        <v>562</v>
      </c>
      <c r="D289" s="663" t="s">
        <v>1581</v>
      </c>
      <c r="E289" s="662" t="s">
        <v>3060</v>
      </c>
      <c r="F289" s="663" t="s">
        <v>3061</v>
      </c>
      <c r="G289" s="662" t="s">
        <v>2880</v>
      </c>
      <c r="H289" s="662" t="s">
        <v>2881</v>
      </c>
      <c r="I289" s="664">
        <v>0.81</v>
      </c>
      <c r="J289" s="664">
        <v>4000</v>
      </c>
      <c r="K289" s="665">
        <v>3228.1099999999997</v>
      </c>
    </row>
    <row r="290" spans="1:11" ht="14.4" customHeight="1" x14ac:dyDescent="0.3">
      <c r="A290" s="660" t="s">
        <v>546</v>
      </c>
      <c r="B290" s="661" t="s">
        <v>1578</v>
      </c>
      <c r="C290" s="662" t="s">
        <v>562</v>
      </c>
      <c r="D290" s="663" t="s">
        <v>1581</v>
      </c>
      <c r="E290" s="662" t="s">
        <v>3060</v>
      </c>
      <c r="F290" s="663" t="s">
        <v>3061</v>
      </c>
      <c r="G290" s="662" t="s">
        <v>2640</v>
      </c>
      <c r="H290" s="662" t="s">
        <v>2641</v>
      </c>
      <c r="I290" s="664">
        <v>0.71</v>
      </c>
      <c r="J290" s="664">
        <v>12600</v>
      </c>
      <c r="K290" s="665">
        <v>8946</v>
      </c>
    </row>
    <row r="291" spans="1:11" ht="14.4" customHeight="1" x14ac:dyDescent="0.3">
      <c r="A291" s="660" t="s">
        <v>546</v>
      </c>
      <c r="B291" s="661" t="s">
        <v>1578</v>
      </c>
      <c r="C291" s="662" t="s">
        <v>562</v>
      </c>
      <c r="D291" s="663" t="s">
        <v>1581</v>
      </c>
      <c r="E291" s="662" t="s">
        <v>3060</v>
      </c>
      <c r="F291" s="663" t="s">
        <v>3061</v>
      </c>
      <c r="G291" s="662" t="s">
        <v>2800</v>
      </c>
      <c r="H291" s="662" t="s">
        <v>2801</v>
      </c>
      <c r="I291" s="664">
        <v>0.71</v>
      </c>
      <c r="J291" s="664">
        <v>2000</v>
      </c>
      <c r="K291" s="665">
        <v>1420</v>
      </c>
    </row>
    <row r="292" spans="1:11" ht="14.4" customHeight="1" x14ac:dyDescent="0.3">
      <c r="A292" s="660" t="s">
        <v>546</v>
      </c>
      <c r="B292" s="661" t="s">
        <v>1578</v>
      </c>
      <c r="C292" s="662" t="s">
        <v>562</v>
      </c>
      <c r="D292" s="663" t="s">
        <v>1581</v>
      </c>
      <c r="E292" s="662" t="s">
        <v>3060</v>
      </c>
      <c r="F292" s="663" t="s">
        <v>3061</v>
      </c>
      <c r="G292" s="662" t="s">
        <v>2642</v>
      </c>
      <c r="H292" s="662" t="s">
        <v>2643</v>
      </c>
      <c r="I292" s="664">
        <v>0.71</v>
      </c>
      <c r="J292" s="664">
        <v>14000</v>
      </c>
      <c r="K292" s="665">
        <v>9940</v>
      </c>
    </row>
    <row r="293" spans="1:11" ht="14.4" customHeight="1" x14ac:dyDescent="0.3">
      <c r="A293" s="660" t="s">
        <v>546</v>
      </c>
      <c r="B293" s="661" t="s">
        <v>1578</v>
      </c>
      <c r="C293" s="662" t="s">
        <v>565</v>
      </c>
      <c r="D293" s="663" t="s">
        <v>1582</v>
      </c>
      <c r="E293" s="662" t="s">
        <v>3048</v>
      </c>
      <c r="F293" s="663" t="s">
        <v>3049</v>
      </c>
      <c r="G293" s="662" t="s">
        <v>2443</v>
      </c>
      <c r="H293" s="662" t="s">
        <v>2444</v>
      </c>
      <c r="I293" s="664">
        <v>260.3</v>
      </c>
      <c r="J293" s="664">
        <v>1</v>
      </c>
      <c r="K293" s="665">
        <v>260.3</v>
      </c>
    </row>
    <row r="294" spans="1:11" ht="14.4" customHeight="1" x14ac:dyDescent="0.3">
      <c r="A294" s="660" t="s">
        <v>546</v>
      </c>
      <c r="B294" s="661" t="s">
        <v>1578</v>
      </c>
      <c r="C294" s="662" t="s">
        <v>565</v>
      </c>
      <c r="D294" s="663" t="s">
        <v>1582</v>
      </c>
      <c r="E294" s="662" t="s">
        <v>3048</v>
      </c>
      <c r="F294" s="663" t="s">
        <v>3049</v>
      </c>
      <c r="G294" s="662" t="s">
        <v>2453</v>
      </c>
      <c r="H294" s="662" t="s">
        <v>2454</v>
      </c>
      <c r="I294" s="664">
        <v>17.633333333333333</v>
      </c>
      <c r="J294" s="664">
        <v>760</v>
      </c>
      <c r="K294" s="665">
        <v>13616</v>
      </c>
    </row>
    <row r="295" spans="1:11" ht="14.4" customHeight="1" x14ac:dyDescent="0.3">
      <c r="A295" s="660" t="s">
        <v>546</v>
      </c>
      <c r="B295" s="661" t="s">
        <v>1578</v>
      </c>
      <c r="C295" s="662" t="s">
        <v>565</v>
      </c>
      <c r="D295" s="663" t="s">
        <v>1582</v>
      </c>
      <c r="E295" s="662" t="s">
        <v>3048</v>
      </c>
      <c r="F295" s="663" t="s">
        <v>3049</v>
      </c>
      <c r="G295" s="662" t="s">
        <v>2802</v>
      </c>
      <c r="H295" s="662" t="s">
        <v>2803</v>
      </c>
      <c r="I295" s="664">
        <v>140.108</v>
      </c>
      <c r="J295" s="664">
        <v>100</v>
      </c>
      <c r="K295" s="665">
        <v>14010.86</v>
      </c>
    </row>
    <row r="296" spans="1:11" ht="14.4" customHeight="1" x14ac:dyDescent="0.3">
      <c r="A296" s="660" t="s">
        <v>546</v>
      </c>
      <c r="B296" s="661" t="s">
        <v>1578</v>
      </c>
      <c r="C296" s="662" t="s">
        <v>565</v>
      </c>
      <c r="D296" s="663" t="s">
        <v>1582</v>
      </c>
      <c r="E296" s="662" t="s">
        <v>3048</v>
      </c>
      <c r="F296" s="663" t="s">
        <v>3049</v>
      </c>
      <c r="G296" s="662" t="s">
        <v>2459</v>
      </c>
      <c r="H296" s="662" t="s">
        <v>2460</v>
      </c>
      <c r="I296" s="664">
        <v>27.94</v>
      </c>
      <c r="J296" s="664">
        <v>2</v>
      </c>
      <c r="K296" s="665">
        <v>55.88</v>
      </c>
    </row>
    <row r="297" spans="1:11" ht="14.4" customHeight="1" x14ac:dyDescent="0.3">
      <c r="A297" s="660" t="s">
        <v>546</v>
      </c>
      <c r="B297" s="661" t="s">
        <v>1578</v>
      </c>
      <c r="C297" s="662" t="s">
        <v>565</v>
      </c>
      <c r="D297" s="663" t="s">
        <v>1582</v>
      </c>
      <c r="E297" s="662" t="s">
        <v>3048</v>
      </c>
      <c r="F297" s="663" t="s">
        <v>3049</v>
      </c>
      <c r="G297" s="662" t="s">
        <v>2882</v>
      </c>
      <c r="H297" s="662" t="s">
        <v>2883</v>
      </c>
      <c r="I297" s="664">
        <v>0.86</v>
      </c>
      <c r="J297" s="664">
        <v>250</v>
      </c>
      <c r="K297" s="665">
        <v>216.2</v>
      </c>
    </row>
    <row r="298" spans="1:11" ht="14.4" customHeight="1" x14ac:dyDescent="0.3">
      <c r="A298" s="660" t="s">
        <v>546</v>
      </c>
      <c r="B298" s="661" t="s">
        <v>1578</v>
      </c>
      <c r="C298" s="662" t="s">
        <v>565</v>
      </c>
      <c r="D298" s="663" t="s">
        <v>1582</v>
      </c>
      <c r="E298" s="662" t="s">
        <v>3048</v>
      </c>
      <c r="F298" s="663" t="s">
        <v>3049</v>
      </c>
      <c r="G298" s="662" t="s">
        <v>2467</v>
      </c>
      <c r="H298" s="662" t="s">
        <v>2468</v>
      </c>
      <c r="I298" s="664">
        <v>191.13</v>
      </c>
      <c r="J298" s="664">
        <v>3</v>
      </c>
      <c r="K298" s="665">
        <v>573.39</v>
      </c>
    </row>
    <row r="299" spans="1:11" ht="14.4" customHeight="1" x14ac:dyDescent="0.3">
      <c r="A299" s="660" t="s">
        <v>546</v>
      </c>
      <c r="B299" s="661" t="s">
        <v>1578</v>
      </c>
      <c r="C299" s="662" t="s">
        <v>565</v>
      </c>
      <c r="D299" s="663" t="s">
        <v>1582</v>
      </c>
      <c r="E299" s="662" t="s">
        <v>3048</v>
      </c>
      <c r="F299" s="663" t="s">
        <v>3049</v>
      </c>
      <c r="G299" s="662" t="s">
        <v>2668</v>
      </c>
      <c r="H299" s="662" t="s">
        <v>2669</v>
      </c>
      <c r="I299" s="664">
        <v>5.09</v>
      </c>
      <c r="J299" s="664">
        <v>300</v>
      </c>
      <c r="K299" s="665">
        <v>1528.35</v>
      </c>
    </row>
    <row r="300" spans="1:11" ht="14.4" customHeight="1" x14ac:dyDescent="0.3">
      <c r="A300" s="660" t="s">
        <v>546</v>
      </c>
      <c r="B300" s="661" t="s">
        <v>1578</v>
      </c>
      <c r="C300" s="662" t="s">
        <v>565</v>
      </c>
      <c r="D300" s="663" t="s">
        <v>1582</v>
      </c>
      <c r="E300" s="662" t="s">
        <v>3048</v>
      </c>
      <c r="F300" s="663" t="s">
        <v>3049</v>
      </c>
      <c r="G300" s="662" t="s">
        <v>2884</v>
      </c>
      <c r="H300" s="662" t="s">
        <v>2885</v>
      </c>
      <c r="I300" s="664">
        <v>9.7799999999999994</v>
      </c>
      <c r="J300" s="664">
        <v>20</v>
      </c>
      <c r="K300" s="665">
        <v>195.5</v>
      </c>
    </row>
    <row r="301" spans="1:11" ht="14.4" customHeight="1" x14ac:dyDescent="0.3">
      <c r="A301" s="660" t="s">
        <v>546</v>
      </c>
      <c r="B301" s="661" t="s">
        <v>1578</v>
      </c>
      <c r="C301" s="662" t="s">
        <v>565</v>
      </c>
      <c r="D301" s="663" t="s">
        <v>1582</v>
      </c>
      <c r="E301" s="662" t="s">
        <v>3048</v>
      </c>
      <c r="F301" s="663" t="s">
        <v>3049</v>
      </c>
      <c r="G301" s="662" t="s">
        <v>2471</v>
      </c>
      <c r="H301" s="662" t="s">
        <v>2472</v>
      </c>
      <c r="I301" s="664">
        <v>2.88</v>
      </c>
      <c r="J301" s="664">
        <v>100</v>
      </c>
      <c r="K301" s="665">
        <v>288</v>
      </c>
    </row>
    <row r="302" spans="1:11" ht="14.4" customHeight="1" x14ac:dyDescent="0.3">
      <c r="A302" s="660" t="s">
        <v>546</v>
      </c>
      <c r="B302" s="661" t="s">
        <v>1578</v>
      </c>
      <c r="C302" s="662" t="s">
        <v>565</v>
      </c>
      <c r="D302" s="663" t="s">
        <v>1582</v>
      </c>
      <c r="E302" s="662" t="s">
        <v>3048</v>
      </c>
      <c r="F302" s="663" t="s">
        <v>3049</v>
      </c>
      <c r="G302" s="662" t="s">
        <v>2483</v>
      </c>
      <c r="H302" s="662" t="s">
        <v>2484</v>
      </c>
      <c r="I302" s="664">
        <v>5.27</v>
      </c>
      <c r="J302" s="664">
        <v>60</v>
      </c>
      <c r="K302" s="665">
        <v>316.20000000000005</v>
      </c>
    </row>
    <row r="303" spans="1:11" ht="14.4" customHeight="1" x14ac:dyDescent="0.3">
      <c r="A303" s="660" t="s">
        <v>546</v>
      </c>
      <c r="B303" s="661" t="s">
        <v>1578</v>
      </c>
      <c r="C303" s="662" t="s">
        <v>565</v>
      </c>
      <c r="D303" s="663" t="s">
        <v>1582</v>
      </c>
      <c r="E303" s="662" t="s">
        <v>3048</v>
      </c>
      <c r="F303" s="663" t="s">
        <v>3049</v>
      </c>
      <c r="G303" s="662" t="s">
        <v>2485</v>
      </c>
      <c r="H303" s="662" t="s">
        <v>2486</v>
      </c>
      <c r="I303" s="664">
        <v>0.62</v>
      </c>
      <c r="J303" s="664">
        <v>4800</v>
      </c>
      <c r="K303" s="665">
        <v>2983.2</v>
      </c>
    </row>
    <row r="304" spans="1:11" ht="14.4" customHeight="1" x14ac:dyDescent="0.3">
      <c r="A304" s="660" t="s">
        <v>546</v>
      </c>
      <c r="B304" s="661" t="s">
        <v>1578</v>
      </c>
      <c r="C304" s="662" t="s">
        <v>565</v>
      </c>
      <c r="D304" s="663" t="s">
        <v>1582</v>
      </c>
      <c r="E304" s="662" t="s">
        <v>3048</v>
      </c>
      <c r="F304" s="663" t="s">
        <v>3049</v>
      </c>
      <c r="G304" s="662" t="s">
        <v>2485</v>
      </c>
      <c r="H304" s="662" t="s">
        <v>2487</v>
      </c>
      <c r="I304" s="664">
        <v>0.62</v>
      </c>
      <c r="J304" s="664">
        <v>4800</v>
      </c>
      <c r="K304" s="665">
        <v>2976</v>
      </c>
    </row>
    <row r="305" spans="1:11" ht="14.4" customHeight="1" x14ac:dyDescent="0.3">
      <c r="A305" s="660" t="s">
        <v>546</v>
      </c>
      <c r="B305" s="661" t="s">
        <v>1578</v>
      </c>
      <c r="C305" s="662" t="s">
        <v>565</v>
      </c>
      <c r="D305" s="663" t="s">
        <v>1582</v>
      </c>
      <c r="E305" s="662" t="s">
        <v>3048</v>
      </c>
      <c r="F305" s="663" t="s">
        <v>3049</v>
      </c>
      <c r="G305" s="662" t="s">
        <v>2670</v>
      </c>
      <c r="H305" s="662" t="s">
        <v>2671</v>
      </c>
      <c r="I305" s="664">
        <v>97.04</v>
      </c>
      <c r="J305" s="664">
        <v>10</v>
      </c>
      <c r="K305" s="665">
        <v>970.4</v>
      </c>
    </row>
    <row r="306" spans="1:11" ht="14.4" customHeight="1" x14ac:dyDescent="0.3">
      <c r="A306" s="660" t="s">
        <v>546</v>
      </c>
      <c r="B306" s="661" t="s">
        <v>1578</v>
      </c>
      <c r="C306" s="662" t="s">
        <v>565</v>
      </c>
      <c r="D306" s="663" t="s">
        <v>1582</v>
      </c>
      <c r="E306" s="662" t="s">
        <v>3048</v>
      </c>
      <c r="F306" s="663" t="s">
        <v>3049</v>
      </c>
      <c r="G306" s="662" t="s">
        <v>2886</v>
      </c>
      <c r="H306" s="662" t="s">
        <v>2887</v>
      </c>
      <c r="I306" s="664">
        <v>4.18</v>
      </c>
      <c r="J306" s="664">
        <v>900</v>
      </c>
      <c r="K306" s="665">
        <v>3761.4</v>
      </c>
    </row>
    <row r="307" spans="1:11" ht="14.4" customHeight="1" x14ac:dyDescent="0.3">
      <c r="A307" s="660" t="s">
        <v>546</v>
      </c>
      <c r="B307" s="661" t="s">
        <v>1578</v>
      </c>
      <c r="C307" s="662" t="s">
        <v>565</v>
      </c>
      <c r="D307" s="663" t="s">
        <v>1582</v>
      </c>
      <c r="E307" s="662" t="s">
        <v>3048</v>
      </c>
      <c r="F307" s="663" t="s">
        <v>3049</v>
      </c>
      <c r="G307" s="662" t="s">
        <v>2488</v>
      </c>
      <c r="H307" s="662" t="s">
        <v>2489</v>
      </c>
      <c r="I307" s="664">
        <v>111.59</v>
      </c>
      <c r="J307" s="664">
        <v>130</v>
      </c>
      <c r="K307" s="665">
        <v>14506.75</v>
      </c>
    </row>
    <row r="308" spans="1:11" ht="14.4" customHeight="1" x14ac:dyDescent="0.3">
      <c r="A308" s="660" t="s">
        <v>546</v>
      </c>
      <c r="B308" s="661" t="s">
        <v>1578</v>
      </c>
      <c r="C308" s="662" t="s">
        <v>565</v>
      </c>
      <c r="D308" s="663" t="s">
        <v>1582</v>
      </c>
      <c r="E308" s="662" t="s">
        <v>3048</v>
      </c>
      <c r="F308" s="663" t="s">
        <v>3049</v>
      </c>
      <c r="G308" s="662" t="s">
        <v>2888</v>
      </c>
      <c r="H308" s="662" t="s">
        <v>2889</v>
      </c>
      <c r="I308" s="664">
        <v>0.53</v>
      </c>
      <c r="J308" s="664">
        <v>1500</v>
      </c>
      <c r="K308" s="665">
        <v>793.5</v>
      </c>
    </row>
    <row r="309" spans="1:11" ht="14.4" customHeight="1" x14ac:dyDescent="0.3">
      <c r="A309" s="660" t="s">
        <v>546</v>
      </c>
      <c r="B309" s="661" t="s">
        <v>1578</v>
      </c>
      <c r="C309" s="662" t="s">
        <v>565</v>
      </c>
      <c r="D309" s="663" t="s">
        <v>1582</v>
      </c>
      <c r="E309" s="662" t="s">
        <v>3048</v>
      </c>
      <c r="F309" s="663" t="s">
        <v>3049</v>
      </c>
      <c r="G309" s="662" t="s">
        <v>2890</v>
      </c>
      <c r="H309" s="662" t="s">
        <v>2891</v>
      </c>
      <c r="I309" s="664">
        <v>16.21</v>
      </c>
      <c r="J309" s="664">
        <v>120</v>
      </c>
      <c r="K309" s="665">
        <v>1945.8</v>
      </c>
    </row>
    <row r="310" spans="1:11" ht="14.4" customHeight="1" x14ac:dyDescent="0.3">
      <c r="A310" s="660" t="s">
        <v>546</v>
      </c>
      <c r="B310" s="661" t="s">
        <v>1578</v>
      </c>
      <c r="C310" s="662" t="s">
        <v>565</v>
      </c>
      <c r="D310" s="663" t="s">
        <v>1582</v>
      </c>
      <c r="E310" s="662" t="s">
        <v>3050</v>
      </c>
      <c r="F310" s="663" t="s">
        <v>3051</v>
      </c>
      <c r="G310" s="662" t="s">
        <v>2892</v>
      </c>
      <c r="H310" s="662" t="s">
        <v>2893</v>
      </c>
      <c r="I310" s="664">
        <v>2.91</v>
      </c>
      <c r="J310" s="664">
        <v>100</v>
      </c>
      <c r="K310" s="665">
        <v>291</v>
      </c>
    </row>
    <row r="311" spans="1:11" ht="14.4" customHeight="1" x14ac:dyDescent="0.3">
      <c r="A311" s="660" t="s">
        <v>546</v>
      </c>
      <c r="B311" s="661" t="s">
        <v>1578</v>
      </c>
      <c r="C311" s="662" t="s">
        <v>565</v>
      </c>
      <c r="D311" s="663" t="s">
        <v>1582</v>
      </c>
      <c r="E311" s="662" t="s">
        <v>3050</v>
      </c>
      <c r="F311" s="663" t="s">
        <v>3051</v>
      </c>
      <c r="G311" s="662" t="s">
        <v>2492</v>
      </c>
      <c r="H311" s="662" t="s">
        <v>2493</v>
      </c>
      <c r="I311" s="664">
        <v>1.0900000000000001</v>
      </c>
      <c r="J311" s="664">
        <v>900</v>
      </c>
      <c r="K311" s="665">
        <v>981</v>
      </c>
    </row>
    <row r="312" spans="1:11" ht="14.4" customHeight="1" x14ac:dyDescent="0.3">
      <c r="A312" s="660" t="s">
        <v>546</v>
      </c>
      <c r="B312" s="661" t="s">
        <v>1578</v>
      </c>
      <c r="C312" s="662" t="s">
        <v>565</v>
      </c>
      <c r="D312" s="663" t="s">
        <v>1582</v>
      </c>
      <c r="E312" s="662" t="s">
        <v>3050</v>
      </c>
      <c r="F312" s="663" t="s">
        <v>3051</v>
      </c>
      <c r="G312" s="662" t="s">
        <v>2494</v>
      </c>
      <c r="H312" s="662" t="s">
        <v>2495</v>
      </c>
      <c r="I312" s="664">
        <v>1.6749999999999998</v>
      </c>
      <c r="J312" s="664">
        <v>1500</v>
      </c>
      <c r="K312" s="665">
        <v>2514</v>
      </c>
    </row>
    <row r="313" spans="1:11" ht="14.4" customHeight="1" x14ac:dyDescent="0.3">
      <c r="A313" s="660" t="s">
        <v>546</v>
      </c>
      <c r="B313" s="661" t="s">
        <v>1578</v>
      </c>
      <c r="C313" s="662" t="s">
        <v>565</v>
      </c>
      <c r="D313" s="663" t="s">
        <v>1582</v>
      </c>
      <c r="E313" s="662" t="s">
        <v>3050</v>
      </c>
      <c r="F313" s="663" t="s">
        <v>3051</v>
      </c>
      <c r="G313" s="662" t="s">
        <v>2496</v>
      </c>
      <c r="H313" s="662" t="s">
        <v>2497</v>
      </c>
      <c r="I313" s="664">
        <v>0.47499999999999998</v>
      </c>
      <c r="J313" s="664">
        <v>400</v>
      </c>
      <c r="K313" s="665">
        <v>190</v>
      </c>
    </row>
    <row r="314" spans="1:11" ht="14.4" customHeight="1" x14ac:dyDescent="0.3">
      <c r="A314" s="660" t="s">
        <v>546</v>
      </c>
      <c r="B314" s="661" t="s">
        <v>1578</v>
      </c>
      <c r="C314" s="662" t="s">
        <v>565</v>
      </c>
      <c r="D314" s="663" t="s">
        <v>1582</v>
      </c>
      <c r="E314" s="662" t="s">
        <v>3050</v>
      </c>
      <c r="F314" s="663" t="s">
        <v>3051</v>
      </c>
      <c r="G314" s="662" t="s">
        <v>2498</v>
      </c>
      <c r="H314" s="662" t="s">
        <v>2499</v>
      </c>
      <c r="I314" s="664">
        <v>0.67199999999999993</v>
      </c>
      <c r="J314" s="664">
        <v>2700</v>
      </c>
      <c r="K314" s="665">
        <v>1819</v>
      </c>
    </row>
    <row r="315" spans="1:11" ht="14.4" customHeight="1" x14ac:dyDescent="0.3">
      <c r="A315" s="660" t="s">
        <v>546</v>
      </c>
      <c r="B315" s="661" t="s">
        <v>1578</v>
      </c>
      <c r="C315" s="662" t="s">
        <v>565</v>
      </c>
      <c r="D315" s="663" t="s">
        <v>1582</v>
      </c>
      <c r="E315" s="662" t="s">
        <v>3050</v>
      </c>
      <c r="F315" s="663" t="s">
        <v>3051</v>
      </c>
      <c r="G315" s="662" t="s">
        <v>2894</v>
      </c>
      <c r="H315" s="662" t="s">
        <v>2895</v>
      </c>
      <c r="I315" s="664">
        <v>81.739999999999995</v>
      </c>
      <c r="J315" s="664">
        <v>20</v>
      </c>
      <c r="K315" s="665">
        <v>1634.8</v>
      </c>
    </row>
    <row r="316" spans="1:11" ht="14.4" customHeight="1" x14ac:dyDescent="0.3">
      <c r="A316" s="660" t="s">
        <v>546</v>
      </c>
      <c r="B316" s="661" t="s">
        <v>1578</v>
      </c>
      <c r="C316" s="662" t="s">
        <v>565</v>
      </c>
      <c r="D316" s="663" t="s">
        <v>1582</v>
      </c>
      <c r="E316" s="662" t="s">
        <v>3050</v>
      </c>
      <c r="F316" s="663" t="s">
        <v>3051</v>
      </c>
      <c r="G316" s="662" t="s">
        <v>2506</v>
      </c>
      <c r="H316" s="662" t="s">
        <v>2507</v>
      </c>
      <c r="I316" s="664">
        <v>80.574999999999989</v>
      </c>
      <c r="J316" s="664">
        <v>70</v>
      </c>
      <c r="K316" s="665">
        <v>5640.2999999999993</v>
      </c>
    </row>
    <row r="317" spans="1:11" ht="14.4" customHeight="1" x14ac:dyDescent="0.3">
      <c r="A317" s="660" t="s">
        <v>546</v>
      </c>
      <c r="B317" s="661" t="s">
        <v>1578</v>
      </c>
      <c r="C317" s="662" t="s">
        <v>565</v>
      </c>
      <c r="D317" s="663" t="s">
        <v>1582</v>
      </c>
      <c r="E317" s="662" t="s">
        <v>3050</v>
      </c>
      <c r="F317" s="663" t="s">
        <v>3051</v>
      </c>
      <c r="G317" s="662" t="s">
        <v>2510</v>
      </c>
      <c r="H317" s="662" t="s">
        <v>2511</v>
      </c>
      <c r="I317" s="664">
        <v>206.04</v>
      </c>
      <c r="J317" s="664">
        <v>3</v>
      </c>
      <c r="K317" s="665">
        <v>618.12</v>
      </c>
    </row>
    <row r="318" spans="1:11" ht="14.4" customHeight="1" x14ac:dyDescent="0.3">
      <c r="A318" s="660" t="s">
        <v>546</v>
      </c>
      <c r="B318" s="661" t="s">
        <v>1578</v>
      </c>
      <c r="C318" s="662" t="s">
        <v>565</v>
      </c>
      <c r="D318" s="663" t="s">
        <v>1582</v>
      </c>
      <c r="E318" s="662" t="s">
        <v>3050</v>
      </c>
      <c r="F318" s="663" t="s">
        <v>3051</v>
      </c>
      <c r="G318" s="662" t="s">
        <v>2537</v>
      </c>
      <c r="H318" s="662" t="s">
        <v>2538</v>
      </c>
      <c r="I318" s="664">
        <v>2.9060000000000001</v>
      </c>
      <c r="J318" s="664">
        <v>500</v>
      </c>
      <c r="K318" s="665">
        <v>1453</v>
      </c>
    </row>
    <row r="319" spans="1:11" ht="14.4" customHeight="1" x14ac:dyDescent="0.3">
      <c r="A319" s="660" t="s">
        <v>546</v>
      </c>
      <c r="B319" s="661" t="s">
        <v>1578</v>
      </c>
      <c r="C319" s="662" t="s">
        <v>565</v>
      </c>
      <c r="D319" s="663" t="s">
        <v>1582</v>
      </c>
      <c r="E319" s="662" t="s">
        <v>3050</v>
      </c>
      <c r="F319" s="663" t="s">
        <v>3051</v>
      </c>
      <c r="G319" s="662" t="s">
        <v>2896</v>
      </c>
      <c r="H319" s="662" t="s">
        <v>2897</v>
      </c>
      <c r="I319" s="664">
        <v>636.38</v>
      </c>
      <c r="J319" s="664">
        <v>1</v>
      </c>
      <c r="K319" s="665">
        <v>636.38</v>
      </c>
    </row>
    <row r="320" spans="1:11" ht="14.4" customHeight="1" x14ac:dyDescent="0.3">
      <c r="A320" s="660" t="s">
        <v>546</v>
      </c>
      <c r="B320" s="661" t="s">
        <v>1578</v>
      </c>
      <c r="C320" s="662" t="s">
        <v>565</v>
      </c>
      <c r="D320" s="663" t="s">
        <v>1582</v>
      </c>
      <c r="E320" s="662" t="s">
        <v>3050</v>
      </c>
      <c r="F320" s="663" t="s">
        <v>3051</v>
      </c>
      <c r="G320" s="662" t="s">
        <v>2551</v>
      </c>
      <c r="H320" s="662" t="s">
        <v>2552</v>
      </c>
      <c r="I320" s="664">
        <v>12.11</v>
      </c>
      <c r="J320" s="664">
        <v>20</v>
      </c>
      <c r="K320" s="665">
        <v>242.2</v>
      </c>
    </row>
    <row r="321" spans="1:11" ht="14.4" customHeight="1" x14ac:dyDescent="0.3">
      <c r="A321" s="660" t="s">
        <v>546</v>
      </c>
      <c r="B321" s="661" t="s">
        <v>1578</v>
      </c>
      <c r="C321" s="662" t="s">
        <v>565</v>
      </c>
      <c r="D321" s="663" t="s">
        <v>1582</v>
      </c>
      <c r="E321" s="662" t="s">
        <v>3050</v>
      </c>
      <c r="F321" s="663" t="s">
        <v>3051</v>
      </c>
      <c r="G321" s="662" t="s">
        <v>2898</v>
      </c>
      <c r="H321" s="662" t="s">
        <v>2899</v>
      </c>
      <c r="I321" s="664">
        <v>17.3</v>
      </c>
      <c r="J321" s="664">
        <v>200</v>
      </c>
      <c r="K321" s="665">
        <v>3460.6</v>
      </c>
    </row>
    <row r="322" spans="1:11" ht="14.4" customHeight="1" x14ac:dyDescent="0.3">
      <c r="A322" s="660" t="s">
        <v>546</v>
      </c>
      <c r="B322" s="661" t="s">
        <v>1578</v>
      </c>
      <c r="C322" s="662" t="s">
        <v>565</v>
      </c>
      <c r="D322" s="663" t="s">
        <v>1582</v>
      </c>
      <c r="E322" s="662" t="s">
        <v>3050</v>
      </c>
      <c r="F322" s="663" t="s">
        <v>3051</v>
      </c>
      <c r="G322" s="662" t="s">
        <v>2900</v>
      </c>
      <c r="H322" s="662" t="s">
        <v>2901</v>
      </c>
      <c r="I322" s="664">
        <v>3950.25</v>
      </c>
      <c r="J322" s="664">
        <v>9</v>
      </c>
      <c r="K322" s="665">
        <v>35552.259999999995</v>
      </c>
    </row>
    <row r="323" spans="1:11" ht="14.4" customHeight="1" x14ac:dyDescent="0.3">
      <c r="A323" s="660" t="s">
        <v>546</v>
      </c>
      <c r="B323" s="661" t="s">
        <v>1578</v>
      </c>
      <c r="C323" s="662" t="s">
        <v>565</v>
      </c>
      <c r="D323" s="663" t="s">
        <v>1582</v>
      </c>
      <c r="E323" s="662" t="s">
        <v>3050</v>
      </c>
      <c r="F323" s="663" t="s">
        <v>3051</v>
      </c>
      <c r="G323" s="662" t="s">
        <v>2902</v>
      </c>
      <c r="H323" s="662" t="s">
        <v>2903</v>
      </c>
      <c r="I323" s="664">
        <v>76.23</v>
      </c>
      <c r="J323" s="664">
        <v>330</v>
      </c>
      <c r="K323" s="665">
        <v>25155.91</v>
      </c>
    </row>
    <row r="324" spans="1:11" ht="14.4" customHeight="1" x14ac:dyDescent="0.3">
      <c r="A324" s="660" t="s">
        <v>546</v>
      </c>
      <c r="B324" s="661" t="s">
        <v>1578</v>
      </c>
      <c r="C324" s="662" t="s">
        <v>565</v>
      </c>
      <c r="D324" s="663" t="s">
        <v>1582</v>
      </c>
      <c r="E324" s="662" t="s">
        <v>3050</v>
      </c>
      <c r="F324" s="663" t="s">
        <v>3051</v>
      </c>
      <c r="G324" s="662" t="s">
        <v>2904</v>
      </c>
      <c r="H324" s="662" t="s">
        <v>2905</v>
      </c>
      <c r="I324" s="664">
        <v>712.69</v>
      </c>
      <c r="J324" s="664">
        <v>3</v>
      </c>
      <c r="K324" s="665">
        <v>2138.0700000000002</v>
      </c>
    </row>
    <row r="325" spans="1:11" ht="14.4" customHeight="1" x14ac:dyDescent="0.3">
      <c r="A325" s="660" t="s">
        <v>546</v>
      </c>
      <c r="B325" s="661" t="s">
        <v>1578</v>
      </c>
      <c r="C325" s="662" t="s">
        <v>565</v>
      </c>
      <c r="D325" s="663" t="s">
        <v>1582</v>
      </c>
      <c r="E325" s="662" t="s">
        <v>3050</v>
      </c>
      <c r="F325" s="663" t="s">
        <v>3051</v>
      </c>
      <c r="G325" s="662" t="s">
        <v>2906</v>
      </c>
      <c r="H325" s="662" t="s">
        <v>2907</v>
      </c>
      <c r="I325" s="664">
        <v>25.59</v>
      </c>
      <c r="J325" s="664">
        <v>140</v>
      </c>
      <c r="K325" s="665">
        <v>3582.8199999999997</v>
      </c>
    </row>
    <row r="326" spans="1:11" ht="14.4" customHeight="1" x14ac:dyDescent="0.3">
      <c r="A326" s="660" t="s">
        <v>546</v>
      </c>
      <c r="B326" s="661" t="s">
        <v>1578</v>
      </c>
      <c r="C326" s="662" t="s">
        <v>565</v>
      </c>
      <c r="D326" s="663" t="s">
        <v>1582</v>
      </c>
      <c r="E326" s="662" t="s">
        <v>3050</v>
      </c>
      <c r="F326" s="663" t="s">
        <v>3051</v>
      </c>
      <c r="G326" s="662" t="s">
        <v>2908</v>
      </c>
      <c r="H326" s="662" t="s">
        <v>2909</v>
      </c>
      <c r="I326" s="664">
        <v>5626.5</v>
      </c>
      <c r="J326" s="664">
        <v>1</v>
      </c>
      <c r="K326" s="665">
        <v>5626.5</v>
      </c>
    </row>
    <row r="327" spans="1:11" ht="14.4" customHeight="1" x14ac:dyDescent="0.3">
      <c r="A327" s="660" t="s">
        <v>546</v>
      </c>
      <c r="B327" s="661" t="s">
        <v>1578</v>
      </c>
      <c r="C327" s="662" t="s">
        <v>565</v>
      </c>
      <c r="D327" s="663" t="s">
        <v>1582</v>
      </c>
      <c r="E327" s="662" t="s">
        <v>3050</v>
      </c>
      <c r="F327" s="663" t="s">
        <v>3051</v>
      </c>
      <c r="G327" s="662" t="s">
        <v>2910</v>
      </c>
      <c r="H327" s="662" t="s">
        <v>2911</v>
      </c>
      <c r="I327" s="664">
        <v>64.22</v>
      </c>
      <c r="J327" s="664">
        <v>50</v>
      </c>
      <c r="K327" s="665">
        <v>3211.04</v>
      </c>
    </row>
    <row r="328" spans="1:11" ht="14.4" customHeight="1" x14ac:dyDescent="0.3">
      <c r="A328" s="660" t="s">
        <v>546</v>
      </c>
      <c r="B328" s="661" t="s">
        <v>1578</v>
      </c>
      <c r="C328" s="662" t="s">
        <v>565</v>
      </c>
      <c r="D328" s="663" t="s">
        <v>1582</v>
      </c>
      <c r="E328" s="662" t="s">
        <v>3050</v>
      </c>
      <c r="F328" s="663" t="s">
        <v>3051</v>
      </c>
      <c r="G328" s="662" t="s">
        <v>2912</v>
      </c>
      <c r="H328" s="662" t="s">
        <v>2913</v>
      </c>
      <c r="I328" s="664">
        <v>723.58</v>
      </c>
      <c r="J328" s="664">
        <v>20</v>
      </c>
      <c r="K328" s="665">
        <v>14471.6</v>
      </c>
    </row>
    <row r="329" spans="1:11" ht="14.4" customHeight="1" x14ac:dyDescent="0.3">
      <c r="A329" s="660" t="s">
        <v>546</v>
      </c>
      <c r="B329" s="661" t="s">
        <v>1578</v>
      </c>
      <c r="C329" s="662" t="s">
        <v>565</v>
      </c>
      <c r="D329" s="663" t="s">
        <v>1582</v>
      </c>
      <c r="E329" s="662" t="s">
        <v>3050</v>
      </c>
      <c r="F329" s="663" t="s">
        <v>3051</v>
      </c>
      <c r="G329" s="662" t="s">
        <v>2914</v>
      </c>
      <c r="H329" s="662" t="s">
        <v>2915</v>
      </c>
      <c r="I329" s="664">
        <v>1694</v>
      </c>
      <c r="J329" s="664">
        <v>1</v>
      </c>
      <c r="K329" s="665">
        <v>1694</v>
      </c>
    </row>
    <row r="330" spans="1:11" ht="14.4" customHeight="1" x14ac:dyDescent="0.3">
      <c r="A330" s="660" t="s">
        <v>546</v>
      </c>
      <c r="B330" s="661" t="s">
        <v>1578</v>
      </c>
      <c r="C330" s="662" t="s">
        <v>565</v>
      </c>
      <c r="D330" s="663" t="s">
        <v>1582</v>
      </c>
      <c r="E330" s="662" t="s">
        <v>3050</v>
      </c>
      <c r="F330" s="663" t="s">
        <v>3051</v>
      </c>
      <c r="G330" s="662" t="s">
        <v>2916</v>
      </c>
      <c r="H330" s="662" t="s">
        <v>2917</v>
      </c>
      <c r="I330" s="664">
        <v>2274.8000000000002</v>
      </c>
      <c r="J330" s="664">
        <v>2</v>
      </c>
      <c r="K330" s="665">
        <v>4549.6000000000004</v>
      </c>
    </row>
    <row r="331" spans="1:11" ht="14.4" customHeight="1" x14ac:dyDescent="0.3">
      <c r="A331" s="660" t="s">
        <v>546</v>
      </c>
      <c r="B331" s="661" t="s">
        <v>1578</v>
      </c>
      <c r="C331" s="662" t="s">
        <v>565</v>
      </c>
      <c r="D331" s="663" t="s">
        <v>1582</v>
      </c>
      <c r="E331" s="662" t="s">
        <v>3050</v>
      </c>
      <c r="F331" s="663" t="s">
        <v>3051</v>
      </c>
      <c r="G331" s="662" t="s">
        <v>2918</v>
      </c>
      <c r="H331" s="662" t="s">
        <v>2919</v>
      </c>
      <c r="I331" s="664">
        <v>2274.8000000000002</v>
      </c>
      <c r="J331" s="664">
        <v>2</v>
      </c>
      <c r="K331" s="665">
        <v>4549.6000000000004</v>
      </c>
    </row>
    <row r="332" spans="1:11" ht="14.4" customHeight="1" x14ac:dyDescent="0.3">
      <c r="A332" s="660" t="s">
        <v>546</v>
      </c>
      <c r="B332" s="661" t="s">
        <v>1578</v>
      </c>
      <c r="C332" s="662" t="s">
        <v>565</v>
      </c>
      <c r="D332" s="663" t="s">
        <v>1582</v>
      </c>
      <c r="E332" s="662" t="s">
        <v>3050</v>
      </c>
      <c r="F332" s="663" t="s">
        <v>3051</v>
      </c>
      <c r="G332" s="662" t="s">
        <v>2920</v>
      </c>
      <c r="H332" s="662" t="s">
        <v>2921</v>
      </c>
      <c r="I332" s="664">
        <v>3678.4</v>
      </c>
      <c r="J332" s="664">
        <v>2</v>
      </c>
      <c r="K332" s="665">
        <v>7356.8</v>
      </c>
    </row>
    <row r="333" spans="1:11" ht="14.4" customHeight="1" x14ac:dyDescent="0.3">
      <c r="A333" s="660" t="s">
        <v>546</v>
      </c>
      <c r="B333" s="661" t="s">
        <v>1578</v>
      </c>
      <c r="C333" s="662" t="s">
        <v>565</v>
      </c>
      <c r="D333" s="663" t="s">
        <v>1582</v>
      </c>
      <c r="E333" s="662" t="s">
        <v>3050</v>
      </c>
      <c r="F333" s="663" t="s">
        <v>3051</v>
      </c>
      <c r="G333" s="662" t="s">
        <v>2922</v>
      </c>
      <c r="H333" s="662" t="s">
        <v>2923</v>
      </c>
      <c r="I333" s="664">
        <v>4259.2</v>
      </c>
      <c r="J333" s="664">
        <v>2</v>
      </c>
      <c r="K333" s="665">
        <v>8518.4</v>
      </c>
    </row>
    <row r="334" spans="1:11" ht="14.4" customHeight="1" x14ac:dyDescent="0.3">
      <c r="A334" s="660" t="s">
        <v>546</v>
      </c>
      <c r="B334" s="661" t="s">
        <v>1578</v>
      </c>
      <c r="C334" s="662" t="s">
        <v>565</v>
      </c>
      <c r="D334" s="663" t="s">
        <v>1582</v>
      </c>
      <c r="E334" s="662" t="s">
        <v>3070</v>
      </c>
      <c r="F334" s="663" t="s">
        <v>3071</v>
      </c>
      <c r="G334" s="662" t="s">
        <v>2924</v>
      </c>
      <c r="H334" s="662" t="s">
        <v>2925</v>
      </c>
      <c r="I334" s="664">
        <v>272.61500000000001</v>
      </c>
      <c r="J334" s="664">
        <v>2</v>
      </c>
      <c r="K334" s="665">
        <v>545.23</v>
      </c>
    </row>
    <row r="335" spans="1:11" ht="14.4" customHeight="1" x14ac:dyDescent="0.3">
      <c r="A335" s="660" t="s">
        <v>546</v>
      </c>
      <c r="B335" s="661" t="s">
        <v>1578</v>
      </c>
      <c r="C335" s="662" t="s">
        <v>565</v>
      </c>
      <c r="D335" s="663" t="s">
        <v>1582</v>
      </c>
      <c r="E335" s="662" t="s">
        <v>3070</v>
      </c>
      <c r="F335" s="663" t="s">
        <v>3071</v>
      </c>
      <c r="G335" s="662" t="s">
        <v>2926</v>
      </c>
      <c r="H335" s="662" t="s">
        <v>2927</v>
      </c>
      <c r="I335" s="664">
        <v>405.1925</v>
      </c>
      <c r="J335" s="664">
        <v>4</v>
      </c>
      <c r="K335" s="665">
        <v>1620.77</v>
      </c>
    </row>
    <row r="336" spans="1:11" ht="14.4" customHeight="1" x14ac:dyDescent="0.3">
      <c r="A336" s="660" t="s">
        <v>546</v>
      </c>
      <c r="B336" s="661" t="s">
        <v>1578</v>
      </c>
      <c r="C336" s="662" t="s">
        <v>565</v>
      </c>
      <c r="D336" s="663" t="s">
        <v>1582</v>
      </c>
      <c r="E336" s="662" t="s">
        <v>3070</v>
      </c>
      <c r="F336" s="663" t="s">
        <v>3071</v>
      </c>
      <c r="G336" s="662" t="s">
        <v>2928</v>
      </c>
      <c r="H336" s="662" t="s">
        <v>2929</v>
      </c>
      <c r="I336" s="664">
        <v>272.61500000000001</v>
      </c>
      <c r="J336" s="664">
        <v>2</v>
      </c>
      <c r="K336" s="665">
        <v>545.23</v>
      </c>
    </row>
    <row r="337" spans="1:11" ht="14.4" customHeight="1" x14ac:dyDescent="0.3">
      <c r="A337" s="660" t="s">
        <v>546</v>
      </c>
      <c r="B337" s="661" t="s">
        <v>1578</v>
      </c>
      <c r="C337" s="662" t="s">
        <v>565</v>
      </c>
      <c r="D337" s="663" t="s">
        <v>1582</v>
      </c>
      <c r="E337" s="662" t="s">
        <v>3068</v>
      </c>
      <c r="F337" s="663" t="s">
        <v>3069</v>
      </c>
      <c r="G337" s="662" t="s">
        <v>2930</v>
      </c>
      <c r="H337" s="662" t="s">
        <v>2931</v>
      </c>
      <c r="I337" s="664">
        <v>143.65764705882356</v>
      </c>
      <c r="J337" s="664">
        <v>168</v>
      </c>
      <c r="K337" s="665">
        <v>23931.93</v>
      </c>
    </row>
    <row r="338" spans="1:11" ht="14.4" customHeight="1" x14ac:dyDescent="0.3">
      <c r="A338" s="660" t="s">
        <v>546</v>
      </c>
      <c r="B338" s="661" t="s">
        <v>1578</v>
      </c>
      <c r="C338" s="662" t="s">
        <v>565</v>
      </c>
      <c r="D338" s="663" t="s">
        <v>1582</v>
      </c>
      <c r="E338" s="662" t="s">
        <v>3068</v>
      </c>
      <c r="F338" s="663" t="s">
        <v>3069</v>
      </c>
      <c r="G338" s="662" t="s">
        <v>2932</v>
      </c>
      <c r="H338" s="662" t="s">
        <v>2933</v>
      </c>
      <c r="I338" s="664">
        <v>544.15</v>
      </c>
      <c r="J338" s="664">
        <v>1</v>
      </c>
      <c r="K338" s="665">
        <v>544.15</v>
      </c>
    </row>
    <row r="339" spans="1:11" ht="14.4" customHeight="1" x14ac:dyDescent="0.3">
      <c r="A339" s="660" t="s">
        <v>546</v>
      </c>
      <c r="B339" s="661" t="s">
        <v>1578</v>
      </c>
      <c r="C339" s="662" t="s">
        <v>565</v>
      </c>
      <c r="D339" s="663" t="s">
        <v>1582</v>
      </c>
      <c r="E339" s="662" t="s">
        <v>3068</v>
      </c>
      <c r="F339" s="663" t="s">
        <v>3069</v>
      </c>
      <c r="G339" s="662" t="s">
        <v>2932</v>
      </c>
      <c r="H339" s="662" t="s">
        <v>2934</v>
      </c>
      <c r="I339" s="664">
        <v>608.39499999999998</v>
      </c>
      <c r="J339" s="664">
        <v>3</v>
      </c>
      <c r="K339" s="665">
        <v>1828.71</v>
      </c>
    </row>
    <row r="340" spans="1:11" ht="14.4" customHeight="1" x14ac:dyDescent="0.3">
      <c r="A340" s="660" t="s">
        <v>546</v>
      </c>
      <c r="B340" s="661" t="s">
        <v>1578</v>
      </c>
      <c r="C340" s="662" t="s">
        <v>565</v>
      </c>
      <c r="D340" s="663" t="s">
        <v>1582</v>
      </c>
      <c r="E340" s="662" t="s">
        <v>3068</v>
      </c>
      <c r="F340" s="663" t="s">
        <v>3069</v>
      </c>
      <c r="G340" s="662" t="s">
        <v>2935</v>
      </c>
      <c r="H340" s="662" t="s">
        <v>2936</v>
      </c>
      <c r="I340" s="664">
        <v>158.65333333333334</v>
      </c>
      <c r="J340" s="664">
        <v>151</v>
      </c>
      <c r="K340" s="665">
        <v>24871.590000000004</v>
      </c>
    </row>
    <row r="341" spans="1:11" ht="14.4" customHeight="1" x14ac:dyDescent="0.3">
      <c r="A341" s="660" t="s">
        <v>546</v>
      </c>
      <c r="B341" s="661" t="s">
        <v>1578</v>
      </c>
      <c r="C341" s="662" t="s">
        <v>565</v>
      </c>
      <c r="D341" s="663" t="s">
        <v>1582</v>
      </c>
      <c r="E341" s="662" t="s">
        <v>3068</v>
      </c>
      <c r="F341" s="663" t="s">
        <v>3069</v>
      </c>
      <c r="G341" s="662" t="s">
        <v>2937</v>
      </c>
      <c r="H341" s="662" t="s">
        <v>2938</v>
      </c>
      <c r="I341" s="664">
        <v>334.48363636363632</v>
      </c>
      <c r="J341" s="664">
        <v>21</v>
      </c>
      <c r="K341" s="665">
        <v>6994.3900000000012</v>
      </c>
    </row>
    <row r="342" spans="1:11" ht="14.4" customHeight="1" x14ac:dyDescent="0.3">
      <c r="A342" s="660" t="s">
        <v>546</v>
      </c>
      <c r="B342" s="661" t="s">
        <v>1578</v>
      </c>
      <c r="C342" s="662" t="s">
        <v>565</v>
      </c>
      <c r="D342" s="663" t="s">
        <v>1582</v>
      </c>
      <c r="E342" s="662" t="s">
        <v>3068</v>
      </c>
      <c r="F342" s="663" t="s">
        <v>3069</v>
      </c>
      <c r="G342" s="662" t="s">
        <v>2937</v>
      </c>
      <c r="H342" s="662" t="s">
        <v>2939</v>
      </c>
      <c r="I342" s="664">
        <v>324.36500000000001</v>
      </c>
      <c r="J342" s="664">
        <v>22</v>
      </c>
      <c r="K342" s="665">
        <v>7126.89</v>
      </c>
    </row>
    <row r="343" spans="1:11" ht="14.4" customHeight="1" x14ac:dyDescent="0.3">
      <c r="A343" s="660" t="s">
        <v>546</v>
      </c>
      <c r="B343" s="661" t="s">
        <v>1578</v>
      </c>
      <c r="C343" s="662" t="s">
        <v>565</v>
      </c>
      <c r="D343" s="663" t="s">
        <v>1582</v>
      </c>
      <c r="E343" s="662" t="s">
        <v>3068</v>
      </c>
      <c r="F343" s="663" t="s">
        <v>3069</v>
      </c>
      <c r="G343" s="662" t="s">
        <v>2940</v>
      </c>
      <c r="H343" s="662" t="s">
        <v>2941</v>
      </c>
      <c r="I343" s="664">
        <v>159.48375000000001</v>
      </c>
      <c r="J343" s="664">
        <v>43</v>
      </c>
      <c r="K343" s="665">
        <v>6887.7499999999991</v>
      </c>
    </row>
    <row r="344" spans="1:11" ht="14.4" customHeight="1" x14ac:dyDescent="0.3">
      <c r="A344" s="660" t="s">
        <v>546</v>
      </c>
      <c r="B344" s="661" t="s">
        <v>1578</v>
      </c>
      <c r="C344" s="662" t="s">
        <v>565</v>
      </c>
      <c r="D344" s="663" t="s">
        <v>1582</v>
      </c>
      <c r="E344" s="662" t="s">
        <v>3068</v>
      </c>
      <c r="F344" s="663" t="s">
        <v>3069</v>
      </c>
      <c r="G344" s="662" t="s">
        <v>2818</v>
      </c>
      <c r="H344" s="662" t="s">
        <v>2819</v>
      </c>
      <c r="I344" s="664">
        <v>136.5</v>
      </c>
      <c r="J344" s="664">
        <v>18</v>
      </c>
      <c r="K344" s="665">
        <v>2435.9899999999998</v>
      </c>
    </row>
    <row r="345" spans="1:11" ht="14.4" customHeight="1" x14ac:dyDescent="0.3">
      <c r="A345" s="660" t="s">
        <v>546</v>
      </c>
      <c r="B345" s="661" t="s">
        <v>1578</v>
      </c>
      <c r="C345" s="662" t="s">
        <v>565</v>
      </c>
      <c r="D345" s="663" t="s">
        <v>1582</v>
      </c>
      <c r="E345" s="662" t="s">
        <v>3068</v>
      </c>
      <c r="F345" s="663" t="s">
        <v>3069</v>
      </c>
      <c r="G345" s="662" t="s">
        <v>2942</v>
      </c>
      <c r="H345" s="662" t="s">
        <v>2943</v>
      </c>
      <c r="I345" s="664">
        <v>184.45428571428573</v>
      </c>
      <c r="J345" s="664">
        <v>16</v>
      </c>
      <c r="K345" s="665">
        <v>2923.1000000000004</v>
      </c>
    </row>
    <row r="346" spans="1:11" ht="14.4" customHeight="1" x14ac:dyDescent="0.3">
      <c r="A346" s="660" t="s">
        <v>546</v>
      </c>
      <c r="B346" s="661" t="s">
        <v>1578</v>
      </c>
      <c r="C346" s="662" t="s">
        <v>565</v>
      </c>
      <c r="D346" s="663" t="s">
        <v>1582</v>
      </c>
      <c r="E346" s="662" t="s">
        <v>3068</v>
      </c>
      <c r="F346" s="663" t="s">
        <v>3069</v>
      </c>
      <c r="G346" s="662" t="s">
        <v>2944</v>
      </c>
      <c r="H346" s="662" t="s">
        <v>2945</v>
      </c>
      <c r="I346" s="664">
        <v>159.52363636363637</v>
      </c>
      <c r="J346" s="664">
        <v>47</v>
      </c>
      <c r="K346" s="665">
        <v>7625.6500000000005</v>
      </c>
    </row>
    <row r="347" spans="1:11" ht="14.4" customHeight="1" x14ac:dyDescent="0.3">
      <c r="A347" s="660" t="s">
        <v>546</v>
      </c>
      <c r="B347" s="661" t="s">
        <v>1578</v>
      </c>
      <c r="C347" s="662" t="s">
        <v>565</v>
      </c>
      <c r="D347" s="663" t="s">
        <v>1582</v>
      </c>
      <c r="E347" s="662" t="s">
        <v>3068</v>
      </c>
      <c r="F347" s="663" t="s">
        <v>3069</v>
      </c>
      <c r="G347" s="662" t="s">
        <v>2946</v>
      </c>
      <c r="H347" s="662" t="s">
        <v>2947</v>
      </c>
      <c r="I347" s="664">
        <v>564.77</v>
      </c>
      <c r="J347" s="664">
        <v>2</v>
      </c>
      <c r="K347" s="665">
        <v>1129.54</v>
      </c>
    </row>
    <row r="348" spans="1:11" ht="14.4" customHeight="1" x14ac:dyDescent="0.3">
      <c r="A348" s="660" t="s">
        <v>546</v>
      </c>
      <c r="B348" s="661" t="s">
        <v>1578</v>
      </c>
      <c r="C348" s="662" t="s">
        <v>565</v>
      </c>
      <c r="D348" s="663" t="s">
        <v>1582</v>
      </c>
      <c r="E348" s="662" t="s">
        <v>3068</v>
      </c>
      <c r="F348" s="663" t="s">
        <v>3069</v>
      </c>
      <c r="G348" s="662" t="s">
        <v>2822</v>
      </c>
      <c r="H348" s="662" t="s">
        <v>2823</v>
      </c>
      <c r="I348" s="664">
        <v>59.29</v>
      </c>
      <c r="J348" s="664">
        <v>60</v>
      </c>
      <c r="K348" s="665">
        <v>3557.4</v>
      </c>
    </row>
    <row r="349" spans="1:11" ht="14.4" customHeight="1" x14ac:dyDescent="0.3">
      <c r="A349" s="660" t="s">
        <v>546</v>
      </c>
      <c r="B349" s="661" t="s">
        <v>1578</v>
      </c>
      <c r="C349" s="662" t="s">
        <v>565</v>
      </c>
      <c r="D349" s="663" t="s">
        <v>1582</v>
      </c>
      <c r="E349" s="662" t="s">
        <v>3068</v>
      </c>
      <c r="F349" s="663" t="s">
        <v>3069</v>
      </c>
      <c r="G349" s="662" t="s">
        <v>2948</v>
      </c>
      <c r="H349" s="662" t="s">
        <v>2949</v>
      </c>
      <c r="I349" s="664">
        <v>173.67</v>
      </c>
      <c r="J349" s="664">
        <v>1</v>
      </c>
      <c r="K349" s="665">
        <v>173.67</v>
      </c>
    </row>
    <row r="350" spans="1:11" ht="14.4" customHeight="1" x14ac:dyDescent="0.3">
      <c r="A350" s="660" t="s">
        <v>546</v>
      </c>
      <c r="B350" s="661" t="s">
        <v>1578</v>
      </c>
      <c r="C350" s="662" t="s">
        <v>565</v>
      </c>
      <c r="D350" s="663" t="s">
        <v>1582</v>
      </c>
      <c r="E350" s="662" t="s">
        <v>3068</v>
      </c>
      <c r="F350" s="663" t="s">
        <v>3069</v>
      </c>
      <c r="G350" s="662" t="s">
        <v>2950</v>
      </c>
      <c r="H350" s="662" t="s">
        <v>2951</v>
      </c>
      <c r="I350" s="664">
        <v>149.20999999999998</v>
      </c>
      <c r="J350" s="664">
        <v>4</v>
      </c>
      <c r="K350" s="665">
        <v>592.82000000000005</v>
      </c>
    </row>
    <row r="351" spans="1:11" ht="14.4" customHeight="1" x14ac:dyDescent="0.3">
      <c r="A351" s="660" t="s">
        <v>546</v>
      </c>
      <c r="B351" s="661" t="s">
        <v>1578</v>
      </c>
      <c r="C351" s="662" t="s">
        <v>565</v>
      </c>
      <c r="D351" s="663" t="s">
        <v>1582</v>
      </c>
      <c r="E351" s="662" t="s">
        <v>3068</v>
      </c>
      <c r="F351" s="663" t="s">
        <v>3069</v>
      </c>
      <c r="G351" s="662" t="s">
        <v>2824</v>
      </c>
      <c r="H351" s="662" t="s">
        <v>2825</v>
      </c>
      <c r="I351" s="664">
        <v>59.29</v>
      </c>
      <c r="J351" s="664">
        <v>90</v>
      </c>
      <c r="K351" s="665">
        <v>5336.1</v>
      </c>
    </row>
    <row r="352" spans="1:11" ht="14.4" customHeight="1" x14ac:dyDescent="0.3">
      <c r="A352" s="660" t="s">
        <v>546</v>
      </c>
      <c r="B352" s="661" t="s">
        <v>1578</v>
      </c>
      <c r="C352" s="662" t="s">
        <v>565</v>
      </c>
      <c r="D352" s="663" t="s">
        <v>1582</v>
      </c>
      <c r="E352" s="662" t="s">
        <v>3068</v>
      </c>
      <c r="F352" s="663" t="s">
        <v>3069</v>
      </c>
      <c r="G352" s="662" t="s">
        <v>2952</v>
      </c>
      <c r="H352" s="662" t="s">
        <v>2953</v>
      </c>
      <c r="I352" s="664">
        <v>264.99</v>
      </c>
      <c r="J352" s="664">
        <v>10</v>
      </c>
      <c r="K352" s="665">
        <v>2649.9</v>
      </c>
    </row>
    <row r="353" spans="1:11" ht="14.4" customHeight="1" x14ac:dyDescent="0.3">
      <c r="A353" s="660" t="s">
        <v>546</v>
      </c>
      <c r="B353" s="661" t="s">
        <v>1578</v>
      </c>
      <c r="C353" s="662" t="s">
        <v>565</v>
      </c>
      <c r="D353" s="663" t="s">
        <v>1582</v>
      </c>
      <c r="E353" s="662" t="s">
        <v>3068</v>
      </c>
      <c r="F353" s="663" t="s">
        <v>3069</v>
      </c>
      <c r="G353" s="662" t="s">
        <v>2954</v>
      </c>
      <c r="H353" s="662" t="s">
        <v>2955</v>
      </c>
      <c r="I353" s="664">
        <v>71.39</v>
      </c>
      <c r="J353" s="664">
        <v>60</v>
      </c>
      <c r="K353" s="665">
        <v>4283.3999999999996</v>
      </c>
    </row>
    <row r="354" spans="1:11" ht="14.4" customHeight="1" x14ac:dyDescent="0.3">
      <c r="A354" s="660" t="s">
        <v>546</v>
      </c>
      <c r="B354" s="661" t="s">
        <v>1578</v>
      </c>
      <c r="C354" s="662" t="s">
        <v>565</v>
      </c>
      <c r="D354" s="663" t="s">
        <v>1582</v>
      </c>
      <c r="E354" s="662" t="s">
        <v>3068</v>
      </c>
      <c r="F354" s="663" t="s">
        <v>3069</v>
      </c>
      <c r="G354" s="662" t="s">
        <v>2956</v>
      </c>
      <c r="H354" s="662" t="s">
        <v>2957</v>
      </c>
      <c r="I354" s="664">
        <v>269.56</v>
      </c>
      <c r="J354" s="664">
        <v>1</v>
      </c>
      <c r="K354" s="665">
        <v>269.56</v>
      </c>
    </row>
    <row r="355" spans="1:11" ht="14.4" customHeight="1" x14ac:dyDescent="0.3">
      <c r="A355" s="660" t="s">
        <v>546</v>
      </c>
      <c r="B355" s="661" t="s">
        <v>1578</v>
      </c>
      <c r="C355" s="662" t="s">
        <v>565</v>
      </c>
      <c r="D355" s="663" t="s">
        <v>1582</v>
      </c>
      <c r="E355" s="662" t="s">
        <v>3068</v>
      </c>
      <c r="F355" s="663" t="s">
        <v>3069</v>
      </c>
      <c r="G355" s="662" t="s">
        <v>2956</v>
      </c>
      <c r="H355" s="662" t="s">
        <v>2958</v>
      </c>
      <c r="I355" s="664">
        <v>317.81</v>
      </c>
      <c r="J355" s="664">
        <v>3</v>
      </c>
      <c r="K355" s="665">
        <v>953.43000000000006</v>
      </c>
    </row>
    <row r="356" spans="1:11" ht="14.4" customHeight="1" x14ac:dyDescent="0.3">
      <c r="A356" s="660" t="s">
        <v>546</v>
      </c>
      <c r="B356" s="661" t="s">
        <v>1578</v>
      </c>
      <c r="C356" s="662" t="s">
        <v>565</v>
      </c>
      <c r="D356" s="663" t="s">
        <v>1582</v>
      </c>
      <c r="E356" s="662" t="s">
        <v>3068</v>
      </c>
      <c r="F356" s="663" t="s">
        <v>3069</v>
      </c>
      <c r="G356" s="662" t="s">
        <v>2959</v>
      </c>
      <c r="H356" s="662" t="s">
        <v>2960</v>
      </c>
      <c r="I356" s="664">
        <v>355.70333333333338</v>
      </c>
      <c r="J356" s="664">
        <v>6</v>
      </c>
      <c r="K356" s="665">
        <v>2135.5699999999997</v>
      </c>
    </row>
    <row r="357" spans="1:11" ht="14.4" customHeight="1" x14ac:dyDescent="0.3">
      <c r="A357" s="660" t="s">
        <v>546</v>
      </c>
      <c r="B357" s="661" t="s">
        <v>1578</v>
      </c>
      <c r="C357" s="662" t="s">
        <v>565</v>
      </c>
      <c r="D357" s="663" t="s">
        <v>1582</v>
      </c>
      <c r="E357" s="662" t="s">
        <v>3068</v>
      </c>
      <c r="F357" s="663" t="s">
        <v>3069</v>
      </c>
      <c r="G357" s="662" t="s">
        <v>2961</v>
      </c>
      <c r="H357" s="662" t="s">
        <v>2962</v>
      </c>
      <c r="I357" s="664">
        <v>146.44</v>
      </c>
      <c r="J357" s="664">
        <v>3</v>
      </c>
      <c r="K357" s="665">
        <v>428.24</v>
      </c>
    </row>
    <row r="358" spans="1:11" ht="14.4" customHeight="1" x14ac:dyDescent="0.3">
      <c r="A358" s="660" t="s">
        <v>546</v>
      </c>
      <c r="B358" s="661" t="s">
        <v>1578</v>
      </c>
      <c r="C358" s="662" t="s">
        <v>565</v>
      </c>
      <c r="D358" s="663" t="s">
        <v>1582</v>
      </c>
      <c r="E358" s="662" t="s">
        <v>3068</v>
      </c>
      <c r="F358" s="663" t="s">
        <v>3069</v>
      </c>
      <c r="G358" s="662" t="s">
        <v>2963</v>
      </c>
      <c r="H358" s="662" t="s">
        <v>2964</v>
      </c>
      <c r="I358" s="664">
        <v>1427.27</v>
      </c>
      <c r="J358" s="664">
        <v>5</v>
      </c>
      <c r="K358" s="665">
        <v>7136.37</v>
      </c>
    </row>
    <row r="359" spans="1:11" ht="14.4" customHeight="1" x14ac:dyDescent="0.3">
      <c r="A359" s="660" t="s">
        <v>546</v>
      </c>
      <c r="B359" s="661" t="s">
        <v>1578</v>
      </c>
      <c r="C359" s="662" t="s">
        <v>565</v>
      </c>
      <c r="D359" s="663" t="s">
        <v>1582</v>
      </c>
      <c r="E359" s="662" t="s">
        <v>3068</v>
      </c>
      <c r="F359" s="663" t="s">
        <v>3069</v>
      </c>
      <c r="G359" s="662" t="s">
        <v>2965</v>
      </c>
      <c r="H359" s="662" t="s">
        <v>2966</v>
      </c>
      <c r="I359" s="664">
        <v>2432.96</v>
      </c>
      <c r="J359" s="664">
        <v>2</v>
      </c>
      <c r="K359" s="665">
        <v>4865.92</v>
      </c>
    </row>
    <row r="360" spans="1:11" ht="14.4" customHeight="1" x14ac:dyDescent="0.3">
      <c r="A360" s="660" t="s">
        <v>546</v>
      </c>
      <c r="B360" s="661" t="s">
        <v>1578</v>
      </c>
      <c r="C360" s="662" t="s">
        <v>565</v>
      </c>
      <c r="D360" s="663" t="s">
        <v>1582</v>
      </c>
      <c r="E360" s="662" t="s">
        <v>3068</v>
      </c>
      <c r="F360" s="663" t="s">
        <v>3069</v>
      </c>
      <c r="G360" s="662" t="s">
        <v>2967</v>
      </c>
      <c r="H360" s="662" t="s">
        <v>2968</v>
      </c>
      <c r="I360" s="664">
        <v>59.29</v>
      </c>
      <c r="J360" s="664">
        <v>60</v>
      </c>
      <c r="K360" s="665">
        <v>3557.4</v>
      </c>
    </row>
    <row r="361" spans="1:11" ht="14.4" customHeight="1" x14ac:dyDescent="0.3">
      <c r="A361" s="660" t="s">
        <v>546</v>
      </c>
      <c r="B361" s="661" t="s">
        <v>1578</v>
      </c>
      <c r="C361" s="662" t="s">
        <v>565</v>
      </c>
      <c r="D361" s="663" t="s">
        <v>1582</v>
      </c>
      <c r="E361" s="662" t="s">
        <v>3068</v>
      </c>
      <c r="F361" s="663" t="s">
        <v>3069</v>
      </c>
      <c r="G361" s="662" t="s">
        <v>2969</v>
      </c>
      <c r="H361" s="662" t="s">
        <v>2970</v>
      </c>
      <c r="I361" s="664">
        <v>4224.83</v>
      </c>
      <c r="J361" s="664">
        <v>1</v>
      </c>
      <c r="K361" s="665">
        <v>4224.83</v>
      </c>
    </row>
    <row r="362" spans="1:11" ht="14.4" customHeight="1" x14ac:dyDescent="0.3">
      <c r="A362" s="660" t="s">
        <v>546</v>
      </c>
      <c r="B362" s="661" t="s">
        <v>1578</v>
      </c>
      <c r="C362" s="662" t="s">
        <v>565</v>
      </c>
      <c r="D362" s="663" t="s">
        <v>1582</v>
      </c>
      <c r="E362" s="662" t="s">
        <v>3068</v>
      </c>
      <c r="F362" s="663" t="s">
        <v>3069</v>
      </c>
      <c r="G362" s="662" t="s">
        <v>2971</v>
      </c>
      <c r="H362" s="662" t="s">
        <v>2972</v>
      </c>
      <c r="I362" s="664">
        <v>1283</v>
      </c>
      <c r="J362" s="664">
        <v>1</v>
      </c>
      <c r="K362" s="665">
        <v>1283</v>
      </c>
    </row>
    <row r="363" spans="1:11" ht="14.4" customHeight="1" x14ac:dyDescent="0.3">
      <c r="A363" s="660" t="s">
        <v>546</v>
      </c>
      <c r="B363" s="661" t="s">
        <v>1578</v>
      </c>
      <c r="C363" s="662" t="s">
        <v>565</v>
      </c>
      <c r="D363" s="663" t="s">
        <v>1582</v>
      </c>
      <c r="E363" s="662" t="s">
        <v>3068</v>
      </c>
      <c r="F363" s="663" t="s">
        <v>3069</v>
      </c>
      <c r="G363" s="662" t="s">
        <v>2973</v>
      </c>
      <c r="H363" s="662" t="s">
        <v>2974</v>
      </c>
      <c r="I363" s="664">
        <v>71.39</v>
      </c>
      <c r="J363" s="664">
        <v>30</v>
      </c>
      <c r="K363" s="665">
        <v>2141.6999999999998</v>
      </c>
    </row>
    <row r="364" spans="1:11" ht="14.4" customHeight="1" x14ac:dyDescent="0.3">
      <c r="A364" s="660" t="s">
        <v>546</v>
      </c>
      <c r="B364" s="661" t="s">
        <v>1578</v>
      </c>
      <c r="C364" s="662" t="s">
        <v>565</v>
      </c>
      <c r="D364" s="663" t="s">
        <v>1582</v>
      </c>
      <c r="E364" s="662" t="s">
        <v>3068</v>
      </c>
      <c r="F364" s="663" t="s">
        <v>3069</v>
      </c>
      <c r="G364" s="662" t="s">
        <v>2975</v>
      </c>
      <c r="H364" s="662" t="s">
        <v>2976</v>
      </c>
      <c r="I364" s="664">
        <v>1427.28</v>
      </c>
      <c r="J364" s="664">
        <v>4</v>
      </c>
      <c r="K364" s="665">
        <v>5709.1</v>
      </c>
    </row>
    <row r="365" spans="1:11" ht="14.4" customHeight="1" x14ac:dyDescent="0.3">
      <c r="A365" s="660" t="s">
        <v>546</v>
      </c>
      <c r="B365" s="661" t="s">
        <v>1578</v>
      </c>
      <c r="C365" s="662" t="s">
        <v>565</v>
      </c>
      <c r="D365" s="663" t="s">
        <v>1582</v>
      </c>
      <c r="E365" s="662" t="s">
        <v>3068</v>
      </c>
      <c r="F365" s="663" t="s">
        <v>3069</v>
      </c>
      <c r="G365" s="662" t="s">
        <v>2977</v>
      </c>
      <c r="H365" s="662" t="s">
        <v>2978</v>
      </c>
      <c r="I365" s="664">
        <v>4224.83</v>
      </c>
      <c r="J365" s="664">
        <v>1</v>
      </c>
      <c r="K365" s="665">
        <v>4224.83</v>
      </c>
    </row>
    <row r="366" spans="1:11" ht="14.4" customHeight="1" x14ac:dyDescent="0.3">
      <c r="A366" s="660" t="s">
        <v>546</v>
      </c>
      <c r="B366" s="661" t="s">
        <v>1578</v>
      </c>
      <c r="C366" s="662" t="s">
        <v>565</v>
      </c>
      <c r="D366" s="663" t="s">
        <v>1582</v>
      </c>
      <c r="E366" s="662" t="s">
        <v>3068</v>
      </c>
      <c r="F366" s="663" t="s">
        <v>3069</v>
      </c>
      <c r="G366" s="662" t="s">
        <v>2979</v>
      </c>
      <c r="H366" s="662" t="s">
        <v>2980</v>
      </c>
      <c r="I366" s="664">
        <v>173.67</v>
      </c>
      <c r="J366" s="664">
        <v>1</v>
      </c>
      <c r="K366" s="665">
        <v>173.67</v>
      </c>
    </row>
    <row r="367" spans="1:11" ht="14.4" customHeight="1" x14ac:dyDescent="0.3">
      <c r="A367" s="660" t="s">
        <v>546</v>
      </c>
      <c r="B367" s="661" t="s">
        <v>1578</v>
      </c>
      <c r="C367" s="662" t="s">
        <v>565</v>
      </c>
      <c r="D367" s="663" t="s">
        <v>1582</v>
      </c>
      <c r="E367" s="662" t="s">
        <v>3068</v>
      </c>
      <c r="F367" s="663" t="s">
        <v>3069</v>
      </c>
      <c r="G367" s="662" t="s">
        <v>2981</v>
      </c>
      <c r="H367" s="662" t="s">
        <v>2982</v>
      </c>
      <c r="I367" s="664">
        <v>2097.39</v>
      </c>
      <c r="J367" s="664">
        <v>1</v>
      </c>
      <c r="K367" s="665">
        <v>2097.39</v>
      </c>
    </row>
    <row r="368" spans="1:11" ht="14.4" customHeight="1" x14ac:dyDescent="0.3">
      <c r="A368" s="660" t="s">
        <v>546</v>
      </c>
      <c r="B368" s="661" t="s">
        <v>1578</v>
      </c>
      <c r="C368" s="662" t="s">
        <v>565</v>
      </c>
      <c r="D368" s="663" t="s">
        <v>1582</v>
      </c>
      <c r="E368" s="662" t="s">
        <v>3068</v>
      </c>
      <c r="F368" s="663" t="s">
        <v>3069</v>
      </c>
      <c r="G368" s="662" t="s">
        <v>2983</v>
      </c>
      <c r="H368" s="662" t="s">
        <v>2984</v>
      </c>
      <c r="I368" s="664">
        <v>159.45999999999998</v>
      </c>
      <c r="J368" s="664">
        <v>6</v>
      </c>
      <c r="K368" s="665">
        <v>973.25</v>
      </c>
    </row>
    <row r="369" spans="1:11" ht="14.4" customHeight="1" x14ac:dyDescent="0.3">
      <c r="A369" s="660" t="s">
        <v>546</v>
      </c>
      <c r="B369" s="661" t="s">
        <v>1578</v>
      </c>
      <c r="C369" s="662" t="s">
        <v>565</v>
      </c>
      <c r="D369" s="663" t="s">
        <v>1582</v>
      </c>
      <c r="E369" s="662" t="s">
        <v>3068</v>
      </c>
      <c r="F369" s="663" t="s">
        <v>3069</v>
      </c>
      <c r="G369" s="662" t="s">
        <v>2985</v>
      </c>
      <c r="H369" s="662" t="s">
        <v>2986</v>
      </c>
      <c r="I369" s="664">
        <v>478.4</v>
      </c>
      <c r="J369" s="664">
        <v>1</v>
      </c>
      <c r="K369" s="665">
        <v>478.4</v>
      </c>
    </row>
    <row r="370" spans="1:11" ht="14.4" customHeight="1" x14ac:dyDescent="0.3">
      <c r="A370" s="660" t="s">
        <v>546</v>
      </c>
      <c r="B370" s="661" t="s">
        <v>1578</v>
      </c>
      <c r="C370" s="662" t="s">
        <v>565</v>
      </c>
      <c r="D370" s="663" t="s">
        <v>1582</v>
      </c>
      <c r="E370" s="662" t="s">
        <v>3068</v>
      </c>
      <c r="F370" s="663" t="s">
        <v>3069</v>
      </c>
      <c r="G370" s="662" t="s">
        <v>2987</v>
      </c>
      <c r="H370" s="662" t="s">
        <v>2988</v>
      </c>
      <c r="I370" s="664">
        <v>167.9</v>
      </c>
      <c r="J370" s="664">
        <v>6</v>
      </c>
      <c r="K370" s="665">
        <v>1007.4</v>
      </c>
    </row>
    <row r="371" spans="1:11" ht="14.4" customHeight="1" x14ac:dyDescent="0.3">
      <c r="A371" s="660" t="s">
        <v>546</v>
      </c>
      <c r="B371" s="661" t="s">
        <v>1578</v>
      </c>
      <c r="C371" s="662" t="s">
        <v>565</v>
      </c>
      <c r="D371" s="663" t="s">
        <v>1582</v>
      </c>
      <c r="E371" s="662" t="s">
        <v>3068</v>
      </c>
      <c r="F371" s="663" t="s">
        <v>3069</v>
      </c>
      <c r="G371" s="662" t="s">
        <v>2989</v>
      </c>
      <c r="H371" s="662" t="s">
        <v>2990</v>
      </c>
      <c r="I371" s="664">
        <v>269.56</v>
      </c>
      <c r="J371" s="664">
        <v>1</v>
      </c>
      <c r="K371" s="665">
        <v>269.56</v>
      </c>
    </row>
    <row r="372" spans="1:11" ht="14.4" customHeight="1" x14ac:dyDescent="0.3">
      <c r="A372" s="660" t="s">
        <v>546</v>
      </c>
      <c r="B372" s="661" t="s">
        <v>1578</v>
      </c>
      <c r="C372" s="662" t="s">
        <v>565</v>
      </c>
      <c r="D372" s="663" t="s">
        <v>1582</v>
      </c>
      <c r="E372" s="662" t="s">
        <v>3068</v>
      </c>
      <c r="F372" s="663" t="s">
        <v>3069</v>
      </c>
      <c r="G372" s="662" t="s">
        <v>2991</v>
      </c>
      <c r="H372" s="662" t="s">
        <v>2992</v>
      </c>
      <c r="I372" s="664">
        <v>157.44999999999999</v>
      </c>
      <c r="J372" s="664">
        <v>3</v>
      </c>
      <c r="K372" s="665">
        <v>482.59999999999997</v>
      </c>
    </row>
    <row r="373" spans="1:11" ht="14.4" customHeight="1" x14ac:dyDescent="0.3">
      <c r="A373" s="660" t="s">
        <v>546</v>
      </c>
      <c r="B373" s="661" t="s">
        <v>1578</v>
      </c>
      <c r="C373" s="662" t="s">
        <v>565</v>
      </c>
      <c r="D373" s="663" t="s">
        <v>1582</v>
      </c>
      <c r="E373" s="662" t="s">
        <v>3068</v>
      </c>
      <c r="F373" s="663" t="s">
        <v>3069</v>
      </c>
      <c r="G373" s="662" t="s">
        <v>2993</v>
      </c>
      <c r="H373" s="662" t="s">
        <v>2994</v>
      </c>
      <c r="I373" s="664">
        <v>2041.6</v>
      </c>
      <c r="J373" s="664">
        <v>1</v>
      </c>
      <c r="K373" s="665">
        <v>2041.6</v>
      </c>
    </row>
    <row r="374" spans="1:11" ht="14.4" customHeight="1" x14ac:dyDescent="0.3">
      <c r="A374" s="660" t="s">
        <v>546</v>
      </c>
      <c r="B374" s="661" t="s">
        <v>1578</v>
      </c>
      <c r="C374" s="662" t="s">
        <v>565</v>
      </c>
      <c r="D374" s="663" t="s">
        <v>1582</v>
      </c>
      <c r="E374" s="662" t="s">
        <v>3068</v>
      </c>
      <c r="F374" s="663" t="s">
        <v>3069</v>
      </c>
      <c r="G374" s="662" t="s">
        <v>2995</v>
      </c>
      <c r="H374" s="662" t="s">
        <v>2996</v>
      </c>
      <c r="I374" s="664">
        <v>544.5</v>
      </c>
      <c r="J374" s="664">
        <v>10</v>
      </c>
      <c r="K374" s="665">
        <v>5445</v>
      </c>
    </row>
    <row r="375" spans="1:11" ht="14.4" customHeight="1" x14ac:dyDescent="0.3">
      <c r="A375" s="660" t="s">
        <v>546</v>
      </c>
      <c r="B375" s="661" t="s">
        <v>1578</v>
      </c>
      <c r="C375" s="662" t="s">
        <v>565</v>
      </c>
      <c r="D375" s="663" t="s">
        <v>1582</v>
      </c>
      <c r="E375" s="662" t="s">
        <v>3068</v>
      </c>
      <c r="F375" s="663" t="s">
        <v>3069</v>
      </c>
      <c r="G375" s="662" t="s">
        <v>2997</v>
      </c>
      <c r="H375" s="662" t="s">
        <v>2998</v>
      </c>
      <c r="I375" s="664">
        <v>351.6</v>
      </c>
      <c r="J375" s="664">
        <v>2</v>
      </c>
      <c r="K375" s="665">
        <v>703.2</v>
      </c>
    </row>
    <row r="376" spans="1:11" ht="14.4" customHeight="1" x14ac:dyDescent="0.3">
      <c r="A376" s="660" t="s">
        <v>546</v>
      </c>
      <c r="B376" s="661" t="s">
        <v>1578</v>
      </c>
      <c r="C376" s="662" t="s">
        <v>565</v>
      </c>
      <c r="D376" s="663" t="s">
        <v>1582</v>
      </c>
      <c r="E376" s="662" t="s">
        <v>3068</v>
      </c>
      <c r="F376" s="663" t="s">
        <v>3069</v>
      </c>
      <c r="G376" s="662" t="s">
        <v>2999</v>
      </c>
      <c r="H376" s="662" t="s">
        <v>3000</v>
      </c>
      <c r="I376" s="664">
        <v>555.19000000000005</v>
      </c>
      <c r="J376" s="664">
        <v>1</v>
      </c>
      <c r="K376" s="665">
        <v>555.19000000000005</v>
      </c>
    </row>
    <row r="377" spans="1:11" ht="14.4" customHeight="1" x14ac:dyDescent="0.3">
      <c r="A377" s="660" t="s">
        <v>546</v>
      </c>
      <c r="B377" s="661" t="s">
        <v>1578</v>
      </c>
      <c r="C377" s="662" t="s">
        <v>565</v>
      </c>
      <c r="D377" s="663" t="s">
        <v>1582</v>
      </c>
      <c r="E377" s="662" t="s">
        <v>3068</v>
      </c>
      <c r="F377" s="663" t="s">
        <v>3069</v>
      </c>
      <c r="G377" s="662" t="s">
        <v>3001</v>
      </c>
      <c r="H377" s="662" t="s">
        <v>3002</v>
      </c>
      <c r="I377" s="664">
        <v>555.19000000000005</v>
      </c>
      <c r="J377" s="664">
        <v>1</v>
      </c>
      <c r="K377" s="665">
        <v>555.19000000000005</v>
      </c>
    </row>
    <row r="378" spans="1:11" ht="14.4" customHeight="1" x14ac:dyDescent="0.3">
      <c r="A378" s="660" t="s">
        <v>546</v>
      </c>
      <c r="B378" s="661" t="s">
        <v>1578</v>
      </c>
      <c r="C378" s="662" t="s">
        <v>565</v>
      </c>
      <c r="D378" s="663" t="s">
        <v>1582</v>
      </c>
      <c r="E378" s="662" t="s">
        <v>3068</v>
      </c>
      <c r="F378" s="663" t="s">
        <v>3069</v>
      </c>
      <c r="G378" s="662" t="s">
        <v>3003</v>
      </c>
      <c r="H378" s="662" t="s">
        <v>3004</v>
      </c>
      <c r="I378" s="664">
        <v>555.19000000000005</v>
      </c>
      <c r="J378" s="664">
        <v>6</v>
      </c>
      <c r="K378" s="665">
        <v>3331.14</v>
      </c>
    </row>
    <row r="379" spans="1:11" ht="14.4" customHeight="1" x14ac:dyDescent="0.3">
      <c r="A379" s="660" t="s">
        <v>546</v>
      </c>
      <c r="B379" s="661" t="s">
        <v>1578</v>
      </c>
      <c r="C379" s="662" t="s">
        <v>565</v>
      </c>
      <c r="D379" s="663" t="s">
        <v>1582</v>
      </c>
      <c r="E379" s="662" t="s">
        <v>3068</v>
      </c>
      <c r="F379" s="663" t="s">
        <v>3069</v>
      </c>
      <c r="G379" s="662" t="s">
        <v>3005</v>
      </c>
      <c r="H379" s="662" t="s">
        <v>3006</v>
      </c>
      <c r="I379" s="664">
        <v>555.19000000000005</v>
      </c>
      <c r="J379" s="664">
        <v>1</v>
      </c>
      <c r="K379" s="665">
        <v>555.19000000000005</v>
      </c>
    </row>
    <row r="380" spans="1:11" ht="14.4" customHeight="1" x14ac:dyDescent="0.3">
      <c r="A380" s="660" t="s">
        <v>546</v>
      </c>
      <c r="B380" s="661" t="s">
        <v>1578</v>
      </c>
      <c r="C380" s="662" t="s">
        <v>565</v>
      </c>
      <c r="D380" s="663" t="s">
        <v>1582</v>
      </c>
      <c r="E380" s="662" t="s">
        <v>3068</v>
      </c>
      <c r="F380" s="663" t="s">
        <v>3069</v>
      </c>
      <c r="G380" s="662" t="s">
        <v>3007</v>
      </c>
      <c r="H380" s="662" t="s">
        <v>3008</v>
      </c>
      <c r="I380" s="664">
        <v>612.19000000000005</v>
      </c>
      <c r="J380" s="664">
        <v>1</v>
      </c>
      <c r="K380" s="665">
        <v>612.19000000000005</v>
      </c>
    </row>
    <row r="381" spans="1:11" ht="14.4" customHeight="1" x14ac:dyDescent="0.3">
      <c r="A381" s="660" t="s">
        <v>546</v>
      </c>
      <c r="B381" s="661" t="s">
        <v>1578</v>
      </c>
      <c r="C381" s="662" t="s">
        <v>565</v>
      </c>
      <c r="D381" s="663" t="s">
        <v>1582</v>
      </c>
      <c r="E381" s="662" t="s">
        <v>3068</v>
      </c>
      <c r="F381" s="663" t="s">
        <v>3069</v>
      </c>
      <c r="G381" s="662" t="s">
        <v>3009</v>
      </c>
      <c r="H381" s="662" t="s">
        <v>3010</v>
      </c>
      <c r="I381" s="664">
        <v>2029.2</v>
      </c>
      <c r="J381" s="664">
        <v>2</v>
      </c>
      <c r="K381" s="665">
        <v>4058.4</v>
      </c>
    </row>
    <row r="382" spans="1:11" ht="14.4" customHeight="1" x14ac:dyDescent="0.3">
      <c r="A382" s="660" t="s">
        <v>546</v>
      </c>
      <c r="B382" s="661" t="s">
        <v>1578</v>
      </c>
      <c r="C382" s="662" t="s">
        <v>565</v>
      </c>
      <c r="D382" s="663" t="s">
        <v>1582</v>
      </c>
      <c r="E382" s="662" t="s">
        <v>3068</v>
      </c>
      <c r="F382" s="663" t="s">
        <v>3069</v>
      </c>
      <c r="G382" s="662" t="s">
        <v>3011</v>
      </c>
      <c r="H382" s="662" t="s">
        <v>3012</v>
      </c>
      <c r="I382" s="664">
        <v>2143.1999999999998</v>
      </c>
      <c r="J382" s="664">
        <v>1</v>
      </c>
      <c r="K382" s="665">
        <v>2143.1999999999998</v>
      </c>
    </row>
    <row r="383" spans="1:11" ht="14.4" customHeight="1" x14ac:dyDescent="0.3">
      <c r="A383" s="660" t="s">
        <v>546</v>
      </c>
      <c r="B383" s="661" t="s">
        <v>1578</v>
      </c>
      <c r="C383" s="662" t="s">
        <v>565</v>
      </c>
      <c r="D383" s="663" t="s">
        <v>1582</v>
      </c>
      <c r="E383" s="662" t="s">
        <v>3068</v>
      </c>
      <c r="F383" s="663" t="s">
        <v>3069</v>
      </c>
      <c r="G383" s="662" t="s">
        <v>3013</v>
      </c>
      <c r="H383" s="662" t="s">
        <v>3014</v>
      </c>
      <c r="I383" s="664">
        <v>2143.1999999999998</v>
      </c>
      <c r="J383" s="664">
        <v>1</v>
      </c>
      <c r="K383" s="665">
        <v>2143.1999999999998</v>
      </c>
    </row>
    <row r="384" spans="1:11" ht="14.4" customHeight="1" x14ac:dyDescent="0.3">
      <c r="A384" s="660" t="s">
        <v>546</v>
      </c>
      <c r="B384" s="661" t="s">
        <v>1578</v>
      </c>
      <c r="C384" s="662" t="s">
        <v>565</v>
      </c>
      <c r="D384" s="663" t="s">
        <v>1582</v>
      </c>
      <c r="E384" s="662" t="s">
        <v>3068</v>
      </c>
      <c r="F384" s="663" t="s">
        <v>3069</v>
      </c>
      <c r="G384" s="662" t="s">
        <v>3015</v>
      </c>
      <c r="H384" s="662" t="s">
        <v>3016</v>
      </c>
      <c r="I384" s="664">
        <v>1421.6</v>
      </c>
      <c r="J384" s="664">
        <v>1</v>
      </c>
      <c r="K384" s="665">
        <v>1421.6</v>
      </c>
    </row>
    <row r="385" spans="1:11" ht="14.4" customHeight="1" x14ac:dyDescent="0.3">
      <c r="A385" s="660" t="s">
        <v>546</v>
      </c>
      <c r="B385" s="661" t="s">
        <v>1578</v>
      </c>
      <c r="C385" s="662" t="s">
        <v>565</v>
      </c>
      <c r="D385" s="663" t="s">
        <v>1582</v>
      </c>
      <c r="E385" s="662" t="s">
        <v>3068</v>
      </c>
      <c r="F385" s="663" t="s">
        <v>3069</v>
      </c>
      <c r="G385" s="662" t="s">
        <v>3017</v>
      </c>
      <c r="H385" s="662" t="s">
        <v>3018</v>
      </c>
      <c r="I385" s="664">
        <v>474.24</v>
      </c>
      <c r="J385" s="664">
        <v>8</v>
      </c>
      <c r="K385" s="665">
        <v>3793.9</v>
      </c>
    </row>
    <row r="386" spans="1:11" ht="14.4" customHeight="1" x14ac:dyDescent="0.3">
      <c r="A386" s="660" t="s">
        <v>546</v>
      </c>
      <c r="B386" s="661" t="s">
        <v>1578</v>
      </c>
      <c r="C386" s="662" t="s">
        <v>565</v>
      </c>
      <c r="D386" s="663" t="s">
        <v>1582</v>
      </c>
      <c r="E386" s="662" t="s">
        <v>3068</v>
      </c>
      <c r="F386" s="663" t="s">
        <v>3069</v>
      </c>
      <c r="G386" s="662" t="s">
        <v>3019</v>
      </c>
      <c r="H386" s="662" t="s">
        <v>3020</v>
      </c>
      <c r="I386" s="664">
        <v>474.23</v>
      </c>
      <c r="J386" s="664">
        <v>12</v>
      </c>
      <c r="K386" s="665">
        <v>5690.8</v>
      </c>
    </row>
    <row r="387" spans="1:11" ht="14.4" customHeight="1" x14ac:dyDescent="0.3">
      <c r="A387" s="660" t="s">
        <v>546</v>
      </c>
      <c r="B387" s="661" t="s">
        <v>1578</v>
      </c>
      <c r="C387" s="662" t="s">
        <v>565</v>
      </c>
      <c r="D387" s="663" t="s">
        <v>1582</v>
      </c>
      <c r="E387" s="662" t="s">
        <v>3068</v>
      </c>
      <c r="F387" s="663" t="s">
        <v>3069</v>
      </c>
      <c r="G387" s="662" t="s">
        <v>2780</v>
      </c>
      <c r="H387" s="662" t="s">
        <v>2781</v>
      </c>
      <c r="I387" s="664">
        <v>338.79</v>
      </c>
      <c r="J387" s="664">
        <v>2</v>
      </c>
      <c r="K387" s="665">
        <v>677.57</v>
      </c>
    </row>
    <row r="388" spans="1:11" ht="14.4" customHeight="1" x14ac:dyDescent="0.3">
      <c r="A388" s="660" t="s">
        <v>546</v>
      </c>
      <c r="B388" s="661" t="s">
        <v>1578</v>
      </c>
      <c r="C388" s="662" t="s">
        <v>565</v>
      </c>
      <c r="D388" s="663" t="s">
        <v>1582</v>
      </c>
      <c r="E388" s="662" t="s">
        <v>3068</v>
      </c>
      <c r="F388" s="663" t="s">
        <v>3069</v>
      </c>
      <c r="G388" s="662" t="s">
        <v>3021</v>
      </c>
      <c r="H388" s="662" t="s">
        <v>3022</v>
      </c>
      <c r="I388" s="664">
        <v>162.18</v>
      </c>
      <c r="J388" s="664">
        <v>1</v>
      </c>
      <c r="K388" s="665">
        <v>162.18</v>
      </c>
    </row>
    <row r="389" spans="1:11" ht="14.4" customHeight="1" x14ac:dyDescent="0.3">
      <c r="A389" s="660" t="s">
        <v>546</v>
      </c>
      <c r="B389" s="661" t="s">
        <v>1578</v>
      </c>
      <c r="C389" s="662" t="s">
        <v>565</v>
      </c>
      <c r="D389" s="663" t="s">
        <v>1582</v>
      </c>
      <c r="E389" s="662" t="s">
        <v>3068</v>
      </c>
      <c r="F389" s="663" t="s">
        <v>3069</v>
      </c>
      <c r="G389" s="662" t="s">
        <v>3023</v>
      </c>
      <c r="H389" s="662" t="s">
        <v>3024</v>
      </c>
      <c r="I389" s="664">
        <v>4368.2700000000004</v>
      </c>
      <c r="J389" s="664">
        <v>1</v>
      </c>
      <c r="K389" s="665">
        <v>4368.2700000000004</v>
      </c>
    </row>
    <row r="390" spans="1:11" ht="14.4" customHeight="1" x14ac:dyDescent="0.3">
      <c r="A390" s="660" t="s">
        <v>546</v>
      </c>
      <c r="B390" s="661" t="s">
        <v>1578</v>
      </c>
      <c r="C390" s="662" t="s">
        <v>565</v>
      </c>
      <c r="D390" s="663" t="s">
        <v>1582</v>
      </c>
      <c r="E390" s="662" t="s">
        <v>3056</v>
      </c>
      <c r="F390" s="663" t="s">
        <v>3057</v>
      </c>
      <c r="G390" s="662" t="s">
        <v>2612</v>
      </c>
      <c r="H390" s="662" t="s">
        <v>2613</v>
      </c>
      <c r="I390" s="664">
        <v>43.410000000000004</v>
      </c>
      <c r="J390" s="664">
        <v>468</v>
      </c>
      <c r="K390" s="665">
        <v>20269.89</v>
      </c>
    </row>
    <row r="391" spans="1:11" ht="14.4" customHeight="1" x14ac:dyDescent="0.3">
      <c r="A391" s="660" t="s">
        <v>546</v>
      </c>
      <c r="B391" s="661" t="s">
        <v>1578</v>
      </c>
      <c r="C391" s="662" t="s">
        <v>565</v>
      </c>
      <c r="D391" s="663" t="s">
        <v>1582</v>
      </c>
      <c r="E391" s="662" t="s">
        <v>3056</v>
      </c>
      <c r="F391" s="663" t="s">
        <v>3057</v>
      </c>
      <c r="G391" s="662" t="s">
        <v>2868</v>
      </c>
      <c r="H391" s="662" t="s">
        <v>2869</v>
      </c>
      <c r="I391" s="664">
        <v>34.119999999999997</v>
      </c>
      <c r="J391" s="664">
        <v>108</v>
      </c>
      <c r="K391" s="665">
        <v>3685.01</v>
      </c>
    </row>
    <row r="392" spans="1:11" ht="14.4" customHeight="1" x14ac:dyDescent="0.3">
      <c r="A392" s="660" t="s">
        <v>546</v>
      </c>
      <c r="B392" s="661" t="s">
        <v>1578</v>
      </c>
      <c r="C392" s="662" t="s">
        <v>565</v>
      </c>
      <c r="D392" s="663" t="s">
        <v>1582</v>
      </c>
      <c r="E392" s="662" t="s">
        <v>3056</v>
      </c>
      <c r="F392" s="663" t="s">
        <v>3057</v>
      </c>
      <c r="G392" s="662" t="s">
        <v>2870</v>
      </c>
      <c r="H392" s="662" t="s">
        <v>2871</v>
      </c>
      <c r="I392" s="664">
        <v>40.200000000000003</v>
      </c>
      <c r="J392" s="664">
        <v>36</v>
      </c>
      <c r="K392" s="665">
        <v>1447.16</v>
      </c>
    </row>
    <row r="393" spans="1:11" ht="14.4" customHeight="1" x14ac:dyDescent="0.3">
      <c r="A393" s="660" t="s">
        <v>546</v>
      </c>
      <c r="B393" s="661" t="s">
        <v>1578</v>
      </c>
      <c r="C393" s="662" t="s">
        <v>565</v>
      </c>
      <c r="D393" s="663" t="s">
        <v>1582</v>
      </c>
      <c r="E393" s="662" t="s">
        <v>3056</v>
      </c>
      <c r="F393" s="663" t="s">
        <v>3057</v>
      </c>
      <c r="G393" s="662" t="s">
        <v>2872</v>
      </c>
      <c r="H393" s="662" t="s">
        <v>2873</v>
      </c>
      <c r="I393" s="664">
        <v>31.36</v>
      </c>
      <c r="J393" s="664">
        <v>12</v>
      </c>
      <c r="K393" s="665">
        <v>376.36</v>
      </c>
    </row>
    <row r="394" spans="1:11" ht="14.4" customHeight="1" x14ac:dyDescent="0.3">
      <c r="A394" s="660" t="s">
        <v>546</v>
      </c>
      <c r="B394" s="661" t="s">
        <v>1578</v>
      </c>
      <c r="C394" s="662" t="s">
        <v>565</v>
      </c>
      <c r="D394" s="663" t="s">
        <v>1582</v>
      </c>
      <c r="E394" s="662" t="s">
        <v>3056</v>
      </c>
      <c r="F394" s="663" t="s">
        <v>3057</v>
      </c>
      <c r="G394" s="662" t="s">
        <v>2874</v>
      </c>
      <c r="H394" s="662" t="s">
        <v>2875</v>
      </c>
      <c r="I394" s="664">
        <v>30.316666666666663</v>
      </c>
      <c r="J394" s="664">
        <v>72</v>
      </c>
      <c r="K394" s="665">
        <v>2182.77</v>
      </c>
    </row>
    <row r="395" spans="1:11" ht="14.4" customHeight="1" x14ac:dyDescent="0.3">
      <c r="A395" s="660" t="s">
        <v>546</v>
      </c>
      <c r="B395" s="661" t="s">
        <v>1578</v>
      </c>
      <c r="C395" s="662" t="s">
        <v>565</v>
      </c>
      <c r="D395" s="663" t="s">
        <v>1582</v>
      </c>
      <c r="E395" s="662" t="s">
        <v>3056</v>
      </c>
      <c r="F395" s="663" t="s">
        <v>3057</v>
      </c>
      <c r="G395" s="662" t="s">
        <v>2614</v>
      </c>
      <c r="H395" s="662" t="s">
        <v>2615</v>
      </c>
      <c r="I395" s="664">
        <v>69.92</v>
      </c>
      <c r="J395" s="664">
        <v>240</v>
      </c>
      <c r="K395" s="665">
        <v>16779.98</v>
      </c>
    </row>
    <row r="396" spans="1:11" ht="14.4" customHeight="1" x14ac:dyDescent="0.3">
      <c r="A396" s="660" t="s">
        <v>546</v>
      </c>
      <c r="B396" s="661" t="s">
        <v>1578</v>
      </c>
      <c r="C396" s="662" t="s">
        <v>565</v>
      </c>
      <c r="D396" s="663" t="s">
        <v>1582</v>
      </c>
      <c r="E396" s="662" t="s">
        <v>3056</v>
      </c>
      <c r="F396" s="663" t="s">
        <v>3057</v>
      </c>
      <c r="G396" s="662" t="s">
        <v>3025</v>
      </c>
      <c r="H396" s="662" t="s">
        <v>3026</v>
      </c>
      <c r="I396" s="664">
        <v>120.36500000000001</v>
      </c>
      <c r="J396" s="664">
        <v>48</v>
      </c>
      <c r="K396" s="665">
        <v>5777.6</v>
      </c>
    </row>
    <row r="397" spans="1:11" ht="14.4" customHeight="1" x14ac:dyDescent="0.3">
      <c r="A397" s="660" t="s">
        <v>546</v>
      </c>
      <c r="B397" s="661" t="s">
        <v>1578</v>
      </c>
      <c r="C397" s="662" t="s">
        <v>565</v>
      </c>
      <c r="D397" s="663" t="s">
        <v>1582</v>
      </c>
      <c r="E397" s="662" t="s">
        <v>3056</v>
      </c>
      <c r="F397" s="663" t="s">
        <v>3057</v>
      </c>
      <c r="G397" s="662" t="s">
        <v>3027</v>
      </c>
      <c r="H397" s="662" t="s">
        <v>3028</v>
      </c>
      <c r="I397" s="664">
        <v>41.29</v>
      </c>
      <c r="J397" s="664">
        <v>36</v>
      </c>
      <c r="K397" s="665">
        <v>1486.38</v>
      </c>
    </row>
    <row r="398" spans="1:11" ht="14.4" customHeight="1" x14ac:dyDescent="0.3">
      <c r="A398" s="660" t="s">
        <v>546</v>
      </c>
      <c r="B398" s="661" t="s">
        <v>1578</v>
      </c>
      <c r="C398" s="662" t="s">
        <v>565</v>
      </c>
      <c r="D398" s="663" t="s">
        <v>1582</v>
      </c>
      <c r="E398" s="662" t="s">
        <v>3056</v>
      </c>
      <c r="F398" s="663" t="s">
        <v>3057</v>
      </c>
      <c r="G398" s="662" t="s">
        <v>2618</v>
      </c>
      <c r="H398" s="662" t="s">
        <v>2619</v>
      </c>
      <c r="I398" s="664">
        <v>67.42</v>
      </c>
      <c r="J398" s="664">
        <v>48</v>
      </c>
      <c r="K398" s="665">
        <v>3236.26</v>
      </c>
    </row>
    <row r="399" spans="1:11" ht="14.4" customHeight="1" x14ac:dyDescent="0.3">
      <c r="A399" s="660" t="s">
        <v>546</v>
      </c>
      <c r="B399" s="661" t="s">
        <v>1578</v>
      </c>
      <c r="C399" s="662" t="s">
        <v>565</v>
      </c>
      <c r="D399" s="663" t="s">
        <v>1582</v>
      </c>
      <c r="E399" s="662" t="s">
        <v>3056</v>
      </c>
      <c r="F399" s="663" t="s">
        <v>3057</v>
      </c>
      <c r="G399" s="662" t="s">
        <v>3029</v>
      </c>
      <c r="H399" s="662" t="s">
        <v>3030</v>
      </c>
      <c r="I399" s="664">
        <v>32.61</v>
      </c>
      <c r="J399" s="664">
        <v>36</v>
      </c>
      <c r="K399" s="665">
        <v>1173.81</v>
      </c>
    </row>
    <row r="400" spans="1:11" ht="14.4" customHeight="1" x14ac:dyDescent="0.3">
      <c r="A400" s="660" t="s">
        <v>546</v>
      </c>
      <c r="B400" s="661" t="s">
        <v>1578</v>
      </c>
      <c r="C400" s="662" t="s">
        <v>565</v>
      </c>
      <c r="D400" s="663" t="s">
        <v>1582</v>
      </c>
      <c r="E400" s="662" t="s">
        <v>3056</v>
      </c>
      <c r="F400" s="663" t="s">
        <v>3057</v>
      </c>
      <c r="G400" s="662" t="s">
        <v>2620</v>
      </c>
      <c r="H400" s="662" t="s">
        <v>2621</v>
      </c>
      <c r="I400" s="664">
        <v>30.2</v>
      </c>
      <c r="J400" s="664">
        <v>72</v>
      </c>
      <c r="K400" s="665">
        <v>2174.42</v>
      </c>
    </row>
    <row r="401" spans="1:11" ht="14.4" customHeight="1" x14ac:dyDescent="0.3">
      <c r="A401" s="660" t="s">
        <v>546</v>
      </c>
      <c r="B401" s="661" t="s">
        <v>1578</v>
      </c>
      <c r="C401" s="662" t="s">
        <v>565</v>
      </c>
      <c r="D401" s="663" t="s">
        <v>1582</v>
      </c>
      <c r="E401" s="662" t="s">
        <v>3056</v>
      </c>
      <c r="F401" s="663" t="s">
        <v>3057</v>
      </c>
      <c r="G401" s="662" t="s">
        <v>2622</v>
      </c>
      <c r="H401" s="662" t="s">
        <v>2623</v>
      </c>
      <c r="I401" s="664">
        <v>69.91</v>
      </c>
      <c r="J401" s="664">
        <v>48</v>
      </c>
      <c r="K401" s="665">
        <v>3355.82</v>
      </c>
    </row>
    <row r="402" spans="1:11" ht="14.4" customHeight="1" x14ac:dyDescent="0.3">
      <c r="A402" s="660" t="s">
        <v>546</v>
      </c>
      <c r="B402" s="661" t="s">
        <v>1578</v>
      </c>
      <c r="C402" s="662" t="s">
        <v>565</v>
      </c>
      <c r="D402" s="663" t="s">
        <v>1582</v>
      </c>
      <c r="E402" s="662" t="s">
        <v>3056</v>
      </c>
      <c r="F402" s="663" t="s">
        <v>3057</v>
      </c>
      <c r="G402" s="662" t="s">
        <v>3031</v>
      </c>
      <c r="H402" s="662" t="s">
        <v>3032</v>
      </c>
      <c r="I402" s="664">
        <v>41.18</v>
      </c>
      <c r="J402" s="664">
        <v>36</v>
      </c>
      <c r="K402" s="665">
        <v>1482.58</v>
      </c>
    </row>
    <row r="403" spans="1:11" ht="14.4" customHeight="1" x14ac:dyDescent="0.3">
      <c r="A403" s="660" t="s">
        <v>546</v>
      </c>
      <c r="B403" s="661" t="s">
        <v>1578</v>
      </c>
      <c r="C403" s="662" t="s">
        <v>565</v>
      </c>
      <c r="D403" s="663" t="s">
        <v>1582</v>
      </c>
      <c r="E403" s="662" t="s">
        <v>3058</v>
      </c>
      <c r="F403" s="663" t="s">
        <v>3059</v>
      </c>
      <c r="G403" s="662" t="s">
        <v>2626</v>
      </c>
      <c r="H403" s="662" t="s">
        <v>2627</v>
      </c>
      <c r="I403" s="664">
        <v>0.30249999999999999</v>
      </c>
      <c r="J403" s="664">
        <v>3800</v>
      </c>
      <c r="K403" s="665">
        <v>1151</v>
      </c>
    </row>
    <row r="404" spans="1:11" ht="14.4" customHeight="1" x14ac:dyDescent="0.3">
      <c r="A404" s="660" t="s">
        <v>546</v>
      </c>
      <c r="B404" s="661" t="s">
        <v>1578</v>
      </c>
      <c r="C404" s="662" t="s">
        <v>565</v>
      </c>
      <c r="D404" s="663" t="s">
        <v>1582</v>
      </c>
      <c r="E404" s="662" t="s">
        <v>3058</v>
      </c>
      <c r="F404" s="663" t="s">
        <v>3059</v>
      </c>
      <c r="G404" s="662" t="s">
        <v>2628</v>
      </c>
      <c r="H404" s="662" t="s">
        <v>2629</v>
      </c>
      <c r="I404" s="664">
        <v>0.3</v>
      </c>
      <c r="J404" s="664">
        <v>1200</v>
      </c>
      <c r="K404" s="665">
        <v>360</v>
      </c>
    </row>
    <row r="405" spans="1:11" ht="14.4" customHeight="1" x14ac:dyDescent="0.3">
      <c r="A405" s="660" t="s">
        <v>546</v>
      </c>
      <c r="B405" s="661" t="s">
        <v>1578</v>
      </c>
      <c r="C405" s="662" t="s">
        <v>565</v>
      </c>
      <c r="D405" s="663" t="s">
        <v>1582</v>
      </c>
      <c r="E405" s="662" t="s">
        <v>3058</v>
      </c>
      <c r="F405" s="663" t="s">
        <v>3059</v>
      </c>
      <c r="G405" s="662" t="s">
        <v>2630</v>
      </c>
      <c r="H405" s="662" t="s">
        <v>2631</v>
      </c>
      <c r="I405" s="664">
        <v>0.48666666666666664</v>
      </c>
      <c r="J405" s="664">
        <v>900</v>
      </c>
      <c r="K405" s="665">
        <v>439</v>
      </c>
    </row>
    <row r="406" spans="1:11" ht="14.4" customHeight="1" x14ac:dyDescent="0.3">
      <c r="A406" s="660" t="s">
        <v>546</v>
      </c>
      <c r="B406" s="661" t="s">
        <v>1578</v>
      </c>
      <c r="C406" s="662" t="s">
        <v>565</v>
      </c>
      <c r="D406" s="663" t="s">
        <v>1582</v>
      </c>
      <c r="E406" s="662" t="s">
        <v>3058</v>
      </c>
      <c r="F406" s="663" t="s">
        <v>3059</v>
      </c>
      <c r="G406" s="662" t="s">
        <v>3033</v>
      </c>
      <c r="H406" s="662" t="s">
        <v>3034</v>
      </c>
      <c r="I406" s="664">
        <v>0.48</v>
      </c>
      <c r="J406" s="664">
        <v>400</v>
      </c>
      <c r="K406" s="665">
        <v>192</v>
      </c>
    </row>
    <row r="407" spans="1:11" ht="14.4" customHeight="1" x14ac:dyDescent="0.3">
      <c r="A407" s="660" t="s">
        <v>546</v>
      </c>
      <c r="B407" s="661" t="s">
        <v>1578</v>
      </c>
      <c r="C407" s="662" t="s">
        <v>565</v>
      </c>
      <c r="D407" s="663" t="s">
        <v>1582</v>
      </c>
      <c r="E407" s="662" t="s">
        <v>3060</v>
      </c>
      <c r="F407" s="663" t="s">
        <v>3061</v>
      </c>
      <c r="G407" s="662" t="s">
        <v>3035</v>
      </c>
      <c r="H407" s="662" t="s">
        <v>3036</v>
      </c>
      <c r="I407" s="664">
        <v>7.5049999999999999</v>
      </c>
      <c r="J407" s="664">
        <v>320</v>
      </c>
      <c r="K407" s="665">
        <v>2401.1999999999998</v>
      </c>
    </row>
    <row r="408" spans="1:11" ht="14.4" customHeight="1" x14ac:dyDescent="0.3">
      <c r="A408" s="660" t="s">
        <v>546</v>
      </c>
      <c r="B408" s="661" t="s">
        <v>1578</v>
      </c>
      <c r="C408" s="662" t="s">
        <v>565</v>
      </c>
      <c r="D408" s="663" t="s">
        <v>1582</v>
      </c>
      <c r="E408" s="662" t="s">
        <v>3060</v>
      </c>
      <c r="F408" s="663" t="s">
        <v>3061</v>
      </c>
      <c r="G408" s="662" t="s">
        <v>3037</v>
      </c>
      <c r="H408" s="662" t="s">
        <v>3038</v>
      </c>
      <c r="I408" s="664">
        <v>7.5027272727272729</v>
      </c>
      <c r="J408" s="664">
        <v>1300</v>
      </c>
      <c r="K408" s="665">
        <v>9755.3000000000011</v>
      </c>
    </row>
    <row r="409" spans="1:11" ht="14.4" customHeight="1" x14ac:dyDescent="0.3">
      <c r="A409" s="660" t="s">
        <v>546</v>
      </c>
      <c r="B409" s="661" t="s">
        <v>1578</v>
      </c>
      <c r="C409" s="662" t="s">
        <v>565</v>
      </c>
      <c r="D409" s="663" t="s">
        <v>1582</v>
      </c>
      <c r="E409" s="662" t="s">
        <v>3060</v>
      </c>
      <c r="F409" s="663" t="s">
        <v>3061</v>
      </c>
      <c r="G409" s="662" t="s">
        <v>3039</v>
      </c>
      <c r="H409" s="662" t="s">
        <v>3040</v>
      </c>
      <c r="I409" s="664">
        <v>7.5039999999999996</v>
      </c>
      <c r="J409" s="664">
        <v>500</v>
      </c>
      <c r="K409" s="665">
        <v>3752</v>
      </c>
    </row>
    <row r="410" spans="1:11" ht="14.4" customHeight="1" x14ac:dyDescent="0.3">
      <c r="A410" s="660" t="s">
        <v>546</v>
      </c>
      <c r="B410" s="661" t="s">
        <v>1578</v>
      </c>
      <c r="C410" s="662" t="s">
        <v>565</v>
      </c>
      <c r="D410" s="663" t="s">
        <v>1582</v>
      </c>
      <c r="E410" s="662" t="s">
        <v>3060</v>
      </c>
      <c r="F410" s="663" t="s">
        <v>3061</v>
      </c>
      <c r="G410" s="662" t="s">
        <v>3041</v>
      </c>
      <c r="H410" s="662" t="s">
        <v>3042</v>
      </c>
      <c r="I410" s="664">
        <v>7.5</v>
      </c>
      <c r="J410" s="664">
        <v>100</v>
      </c>
      <c r="K410" s="665">
        <v>750</v>
      </c>
    </row>
    <row r="411" spans="1:11" ht="14.4" customHeight="1" x14ac:dyDescent="0.3">
      <c r="A411" s="660" t="s">
        <v>546</v>
      </c>
      <c r="B411" s="661" t="s">
        <v>1578</v>
      </c>
      <c r="C411" s="662" t="s">
        <v>565</v>
      </c>
      <c r="D411" s="663" t="s">
        <v>1582</v>
      </c>
      <c r="E411" s="662" t="s">
        <v>3060</v>
      </c>
      <c r="F411" s="663" t="s">
        <v>3061</v>
      </c>
      <c r="G411" s="662" t="s">
        <v>3041</v>
      </c>
      <c r="H411" s="662" t="s">
        <v>3043</v>
      </c>
      <c r="I411" s="664">
        <v>7.5066666666666668</v>
      </c>
      <c r="J411" s="664">
        <v>595</v>
      </c>
      <c r="K411" s="665">
        <v>4466.2</v>
      </c>
    </row>
    <row r="412" spans="1:11" ht="14.4" customHeight="1" x14ac:dyDescent="0.3">
      <c r="A412" s="660" t="s">
        <v>546</v>
      </c>
      <c r="B412" s="661" t="s">
        <v>1578</v>
      </c>
      <c r="C412" s="662" t="s">
        <v>565</v>
      </c>
      <c r="D412" s="663" t="s">
        <v>1582</v>
      </c>
      <c r="E412" s="662" t="s">
        <v>3060</v>
      </c>
      <c r="F412" s="663" t="s">
        <v>3061</v>
      </c>
      <c r="G412" s="662" t="s">
        <v>3044</v>
      </c>
      <c r="H412" s="662" t="s">
        <v>3045</v>
      </c>
      <c r="I412" s="664">
        <v>7.5</v>
      </c>
      <c r="J412" s="664">
        <v>400</v>
      </c>
      <c r="K412" s="665">
        <v>3000</v>
      </c>
    </row>
    <row r="413" spans="1:11" ht="14.4" customHeight="1" x14ac:dyDescent="0.3">
      <c r="A413" s="660" t="s">
        <v>546</v>
      </c>
      <c r="B413" s="661" t="s">
        <v>1578</v>
      </c>
      <c r="C413" s="662" t="s">
        <v>565</v>
      </c>
      <c r="D413" s="663" t="s">
        <v>1582</v>
      </c>
      <c r="E413" s="662" t="s">
        <v>3060</v>
      </c>
      <c r="F413" s="663" t="s">
        <v>3061</v>
      </c>
      <c r="G413" s="662" t="s">
        <v>3044</v>
      </c>
      <c r="H413" s="662" t="s">
        <v>3046</v>
      </c>
      <c r="I413" s="664">
        <v>7.501666666666666</v>
      </c>
      <c r="J413" s="664">
        <v>698</v>
      </c>
      <c r="K413" s="665">
        <v>5235.5</v>
      </c>
    </row>
    <row r="414" spans="1:11" ht="14.4" customHeight="1" x14ac:dyDescent="0.3">
      <c r="A414" s="660" t="s">
        <v>546</v>
      </c>
      <c r="B414" s="661" t="s">
        <v>1578</v>
      </c>
      <c r="C414" s="662" t="s">
        <v>565</v>
      </c>
      <c r="D414" s="663" t="s">
        <v>1582</v>
      </c>
      <c r="E414" s="662" t="s">
        <v>3060</v>
      </c>
      <c r="F414" s="663" t="s">
        <v>3061</v>
      </c>
      <c r="G414" s="662" t="s">
        <v>2636</v>
      </c>
      <c r="H414" s="662" t="s">
        <v>2637</v>
      </c>
      <c r="I414" s="664">
        <v>7.5</v>
      </c>
      <c r="J414" s="664">
        <v>50</v>
      </c>
      <c r="K414" s="665">
        <v>375</v>
      </c>
    </row>
    <row r="415" spans="1:11" ht="14.4" customHeight="1" thickBot="1" x14ac:dyDescent="0.35">
      <c r="A415" s="666" t="s">
        <v>546</v>
      </c>
      <c r="B415" s="667" t="s">
        <v>1578</v>
      </c>
      <c r="C415" s="668" t="s">
        <v>565</v>
      </c>
      <c r="D415" s="669" t="s">
        <v>1582</v>
      </c>
      <c r="E415" s="668" t="s">
        <v>3060</v>
      </c>
      <c r="F415" s="669" t="s">
        <v>3061</v>
      </c>
      <c r="G415" s="668" t="s">
        <v>2636</v>
      </c>
      <c r="H415" s="668" t="s">
        <v>3047</v>
      </c>
      <c r="I415" s="670">
        <v>7.503333333333333</v>
      </c>
      <c r="J415" s="670">
        <v>300</v>
      </c>
      <c r="K415" s="671">
        <v>2251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2" t="s">
        <v>335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</row>
    <row r="3" spans="1:35" x14ac:dyDescent="0.3">
      <c r="A3" s="401" t="s">
        <v>251</v>
      </c>
      <c r="B3" s="548" t="s">
        <v>232</v>
      </c>
      <c r="C3" s="384">
        <v>0</v>
      </c>
      <c r="D3" s="385">
        <v>101</v>
      </c>
      <c r="E3" s="385">
        <v>102</v>
      </c>
      <c r="F3" s="404">
        <v>305</v>
      </c>
      <c r="G3" s="404">
        <v>306</v>
      </c>
      <c r="H3" s="404">
        <v>407</v>
      </c>
      <c r="I3" s="404">
        <v>408</v>
      </c>
      <c r="J3" s="404">
        <v>409</v>
      </c>
      <c r="K3" s="404">
        <v>410</v>
      </c>
      <c r="L3" s="404">
        <v>415</v>
      </c>
      <c r="M3" s="404">
        <v>416</v>
      </c>
      <c r="N3" s="404">
        <v>418</v>
      </c>
      <c r="O3" s="404">
        <v>419</v>
      </c>
      <c r="P3" s="404">
        <v>420</v>
      </c>
      <c r="Q3" s="404">
        <v>421</v>
      </c>
      <c r="R3" s="404">
        <v>522</v>
      </c>
      <c r="S3" s="404">
        <v>523</v>
      </c>
      <c r="T3" s="404">
        <v>524</v>
      </c>
      <c r="U3" s="404">
        <v>525</v>
      </c>
      <c r="V3" s="404">
        <v>526</v>
      </c>
      <c r="W3" s="404">
        <v>527</v>
      </c>
      <c r="X3" s="404">
        <v>528</v>
      </c>
      <c r="Y3" s="404">
        <v>629</v>
      </c>
      <c r="Z3" s="404">
        <v>630</v>
      </c>
      <c r="AA3" s="404">
        <v>636</v>
      </c>
      <c r="AB3" s="404">
        <v>637</v>
      </c>
      <c r="AC3" s="404">
        <v>640</v>
      </c>
      <c r="AD3" s="404">
        <v>642</v>
      </c>
      <c r="AE3" s="404">
        <v>743</v>
      </c>
      <c r="AF3" s="385">
        <v>745</v>
      </c>
      <c r="AG3" s="385">
        <v>746</v>
      </c>
      <c r="AH3" s="764">
        <v>930</v>
      </c>
      <c r="AI3" s="780"/>
    </row>
    <row r="4" spans="1:35" ht="36.6" outlineLevel="1" thickBot="1" x14ac:dyDescent="0.35">
      <c r="A4" s="402">
        <v>2015</v>
      </c>
      <c r="B4" s="549"/>
      <c r="C4" s="386" t="s">
        <v>233</v>
      </c>
      <c r="D4" s="387" t="s">
        <v>234</v>
      </c>
      <c r="E4" s="387" t="s">
        <v>235</v>
      </c>
      <c r="F4" s="405" t="s">
        <v>263</v>
      </c>
      <c r="G4" s="405" t="s">
        <v>264</v>
      </c>
      <c r="H4" s="405" t="s">
        <v>328</v>
      </c>
      <c r="I4" s="405" t="s">
        <v>265</v>
      </c>
      <c r="J4" s="405" t="s">
        <v>266</v>
      </c>
      <c r="K4" s="405" t="s">
        <v>267</v>
      </c>
      <c r="L4" s="405" t="s">
        <v>268</v>
      </c>
      <c r="M4" s="405" t="s">
        <v>269</v>
      </c>
      <c r="N4" s="405" t="s">
        <v>270</v>
      </c>
      <c r="O4" s="405" t="s">
        <v>271</v>
      </c>
      <c r="P4" s="405" t="s">
        <v>272</v>
      </c>
      <c r="Q4" s="405" t="s">
        <v>273</v>
      </c>
      <c r="R4" s="405" t="s">
        <v>274</v>
      </c>
      <c r="S4" s="405" t="s">
        <v>275</v>
      </c>
      <c r="T4" s="405" t="s">
        <v>276</v>
      </c>
      <c r="U4" s="405" t="s">
        <v>277</v>
      </c>
      <c r="V4" s="405" t="s">
        <v>278</v>
      </c>
      <c r="W4" s="405" t="s">
        <v>279</v>
      </c>
      <c r="X4" s="405" t="s">
        <v>288</v>
      </c>
      <c r="Y4" s="405" t="s">
        <v>280</v>
      </c>
      <c r="Z4" s="405" t="s">
        <v>289</v>
      </c>
      <c r="AA4" s="405" t="s">
        <v>281</v>
      </c>
      <c r="AB4" s="405" t="s">
        <v>282</v>
      </c>
      <c r="AC4" s="405" t="s">
        <v>283</v>
      </c>
      <c r="AD4" s="405" t="s">
        <v>284</v>
      </c>
      <c r="AE4" s="405" t="s">
        <v>285</v>
      </c>
      <c r="AF4" s="387" t="s">
        <v>286</v>
      </c>
      <c r="AG4" s="387" t="s">
        <v>287</v>
      </c>
      <c r="AH4" s="765" t="s">
        <v>253</v>
      </c>
      <c r="AI4" s="780"/>
    </row>
    <row r="5" spans="1:35" x14ac:dyDescent="0.3">
      <c r="A5" s="388" t="s">
        <v>236</v>
      </c>
      <c r="B5" s="424"/>
      <c r="C5" s="425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766"/>
      <c r="AI5" s="780"/>
    </row>
    <row r="6" spans="1:35" ht="15" collapsed="1" thickBot="1" x14ac:dyDescent="0.35">
      <c r="A6" s="389" t="s">
        <v>94</v>
      </c>
      <c r="B6" s="427">
        <f xml:space="preserve">
TRUNC(IF($A$4&lt;=12,SUMIFS('ON Data'!F:F,'ON Data'!$D:$D,$A$4,'ON Data'!$E:$E,1),SUMIFS('ON Data'!F:F,'ON Data'!$E:$E,1)/'ON Data'!$D$3),1)</f>
        <v>29.5</v>
      </c>
      <c r="C6" s="428">
        <f xml:space="preserve">
TRUNC(IF($A$4&lt;=12,SUMIFS('ON Data'!G:G,'ON Data'!$D:$D,$A$4,'ON Data'!$E:$E,1),SUMIFS('ON Data'!G:G,'ON Data'!$E:$E,1)/'ON Data'!$D$3),1)</f>
        <v>0</v>
      </c>
      <c r="D6" s="429">
        <f xml:space="preserve">
TRUNC(IF($A$4&lt;=12,SUMIFS('ON Data'!H:H,'ON Data'!$D:$D,$A$4,'ON Data'!$E:$E,1),SUMIFS('ON Data'!H:H,'ON Data'!$E:$E,1)/'ON Data'!$D$3),1)</f>
        <v>0</v>
      </c>
      <c r="E6" s="429">
        <f xml:space="preserve">
TRUNC(IF($A$4&lt;=12,SUMIFS('ON Data'!I:I,'ON Data'!$D:$D,$A$4,'ON Data'!$E:$E,1),SUMIFS('ON Data'!I:I,'ON Data'!$E:$E,1)/'ON Data'!$D$3),1)</f>
        <v>7.8</v>
      </c>
      <c r="F6" s="429">
        <f xml:space="preserve">
TRUNC(IF($A$4&lt;=12,SUMIFS('ON Data'!K:K,'ON Data'!$D:$D,$A$4,'ON Data'!$E:$E,1),SUMIFS('ON Data'!K:K,'ON Data'!$E:$E,1)/'ON Data'!$D$3),1)</f>
        <v>17.899999999999999</v>
      </c>
      <c r="G6" s="429">
        <f xml:space="preserve">
TRUNC(IF($A$4&lt;=12,SUMIFS('ON Data'!L:L,'ON Data'!$D:$D,$A$4,'ON Data'!$E:$E,1),SUMIFS('ON Data'!L:L,'ON Data'!$E:$E,1)/'ON Data'!$D$3),1)</f>
        <v>0</v>
      </c>
      <c r="H6" s="429">
        <f xml:space="preserve">
TRUNC(IF($A$4&lt;=12,SUMIFS('ON Data'!M:M,'ON Data'!$D:$D,$A$4,'ON Data'!$E:$E,1),SUMIFS('ON Data'!M:M,'ON Data'!$E:$E,1)/'ON Data'!$D$3),1)</f>
        <v>0</v>
      </c>
      <c r="I6" s="429">
        <f xml:space="preserve">
TRUNC(IF($A$4&lt;=12,SUMIFS('ON Data'!N:N,'ON Data'!$D:$D,$A$4,'ON Data'!$E:$E,1),SUMIFS('ON Data'!N:N,'ON Data'!$E:$E,1)/'ON Data'!$D$3),1)</f>
        <v>0</v>
      </c>
      <c r="J6" s="429">
        <f xml:space="preserve">
TRUNC(IF($A$4&lt;=12,SUMIFS('ON Data'!O:O,'ON Data'!$D:$D,$A$4,'ON Data'!$E:$E,1),SUMIFS('ON Data'!O:O,'ON Data'!$E:$E,1)/'ON Data'!$D$3),1)</f>
        <v>0</v>
      </c>
      <c r="K6" s="429">
        <f xml:space="preserve">
TRUNC(IF($A$4&lt;=12,SUMIFS('ON Data'!P:P,'ON Data'!$D:$D,$A$4,'ON Data'!$E:$E,1),SUMIFS('ON Data'!P:P,'ON Data'!$E:$E,1)/'ON Data'!$D$3),1)</f>
        <v>0</v>
      </c>
      <c r="L6" s="429">
        <f xml:space="preserve">
TRUNC(IF($A$4&lt;=12,SUMIFS('ON Data'!Q:Q,'ON Data'!$D:$D,$A$4,'ON Data'!$E:$E,1),SUMIFS('ON Data'!Q:Q,'ON Data'!$E:$E,1)/'ON Data'!$D$3),1)</f>
        <v>0</v>
      </c>
      <c r="M6" s="429">
        <f xml:space="preserve">
TRUNC(IF($A$4&lt;=12,SUMIFS('ON Data'!R:R,'ON Data'!$D:$D,$A$4,'ON Data'!$E:$E,1),SUMIFS('ON Data'!R:R,'ON Data'!$E:$E,1)/'ON Data'!$D$3),1)</f>
        <v>0.5</v>
      </c>
      <c r="N6" s="429">
        <f xml:space="preserve">
TRUNC(IF($A$4&lt;=12,SUMIFS('ON Data'!S:S,'ON Data'!$D:$D,$A$4,'ON Data'!$E:$E,1),SUMIFS('ON Data'!S:S,'ON Data'!$E:$E,1)/'ON Data'!$D$3),1)</f>
        <v>0</v>
      </c>
      <c r="O6" s="429">
        <f xml:space="preserve">
TRUNC(IF($A$4&lt;=12,SUMIFS('ON Data'!T:T,'ON Data'!$D:$D,$A$4,'ON Data'!$E:$E,1),SUMIFS('ON Data'!T:T,'ON Data'!$E:$E,1)/'ON Data'!$D$3),1)</f>
        <v>0</v>
      </c>
      <c r="P6" s="429">
        <f xml:space="preserve">
TRUNC(IF($A$4&lt;=12,SUMIFS('ON Data'!U:U,'ON Data'!$D:$D,$A$4,'ON Data'!$E:$E,1),SUMIFS('ON Data'!U:U,'ON Data'!$E:$E,1)/'ON Data'!$D$3),1)</f>
        <v>0</v>
      </c>
      <c r="Q6" s="429">
        <f xml:space="preserve">
TRUNC(IF($A$4&lt;=12,SUMIFS('ON Data'!V:V,'ON Data'!$D:$D,$A$4,'ON Data'!$E:$E,1),SUMIFS('ON Data'!V:V,'ON Data'!$E:$E,1)/'ON Data'!$D$3),1)</f>
        <v>0</v>
      </c>
      <c r="R6" s="429">
        <f xml:space="preserve">
TRUNC(IF($A$4&lt;=12,SUMIFS('ON Data'!W:W,'ON Data'!$D:$D,$A$4,'ON Data'!$E:$E,1),SUMIFS('ON Data'!W:W,'ON Data'!$E:$E,1)/'ON Data'!$D$3),1)</f>
        <v>0</v>
      </c>
      <c r="S6" s="429">
        <f xml:space="preserve">
TRUNC(IF($A$4&lt;=12,SUMIFS('ON Data'!X:X,'ON Data'!$D:$D,$A$4,'ON Data'!$E:$E,1),SUMIFS('ON Data'!X:X,'ON Data'!$E:$E,1)/'ON Data'!$D$3),1)</f>
        <v>0</v>
      </c>
      <c r="T6" s="429">
        <f xml:space="preserve">
TRUNC(IF($A$4&lt;=12,SUMIFS('ON Data'!Y:Y,'ON Data'!$D:$D,$A$4,'ON Data'!$E:$E,1),SUMIFS('ON Data'!Y:Y,'ON Data'!$E:$E,1)/'ON Data'!$D$3),1)</f>
        <v>0</v>
      </c>
      <c r="U6" s="429">
        <f xml:space="preserve">
TRUNC(IF($A$4&lt;=12,SUMIFS('ON Data'!Z:Z,'ON Data'!$D:$D,$A$4,'ON Data'!$E:$E,1),SUMIFS('ON Data'!Z:Z,'ON Data'!$E:$E,1)/'ON Data'!$D$3),1)</f>
        <v>0</v>
      </c>
      <c r="V6" s="429">
        <f xml:space="preserve">
TRUNC(IF($A$4&lt;=12,SUMIFS('ON Data'!AA:AA,'ON Data'!$D:$D,$A$4,'ON Data'!$E:$E,1),SUMIFS('ON Data'!AA:AA,'ON Data'!$E:$E,1)/'ON Data'!$D$3),1)</f>
        <v>0</v>
      </c>
      <c r="W6" s="429">
        <f xml:space="preserve">
TRUNC(IF($A$4&lt;=12,SUMIFS('ON Data'!AB:AB,'ON Data'!$D:$D,$A$4,'ON Data'!$E:$E,1),SUMIFS('ON Data'!AB:AB,'ON Data'!$E:$E,1)/'ON Data'!$D$3),1)</f>
        <v>0</v>
      </c>
      <c r="X6" s="429">
        <f xml:space="preserve">
TRUNC(IF($A$4&lt;=12,SUMIFS('ON Data'!AC:AC,'ON Data'!$D:$D,$A$4,'ON Data'!$E:$E,1),SUMIFS('ON Data'!AC:AC,'ON Data'!$E:$E,1)/'ON Data'!$D$3),1)</f>
        <v>0</v>
      </c>
      <c r="Y6" s="429">
        <f xml:space="preserve">
TRUNC(IF($A$4&lt;=12,SUMIFS('ON Data'!AD:AD,'ON Data'!$D:$D,$A$4,'ON Data'!$E:$E,1),SUMIFS('ON Data'!AD:AD,'ON Data'!$E:$E,1)/'ON Data'!$D$3),1)</f>
        <v>0</v>
      </c>
      <c r="Z6" s="429">
        <f xml:space="preserve">
TRUNC(IF($A$4&lt;=12,SUMIFS('ON Data'!AE:AE,'ON Data'!$D:$D,$A$4,'ON Data'!$E:$E,1),SUMIFS('ON Data'!AE:AE,'ON Data'!$E:$E,1)/'ON Data'!$D$3),1)</f>
        <v>0</v>
      </c>
      <c r="AA6" s="429">
        <f xml:space="preserve">
TRUNC(IF($A$4&lt;=12,SUMIFS('ON Data'!AF:AF,'ON Data'!$D:$D,$A$4,'ON Data'!$E:$E,1),SUMIFS('ON Data'!AF:AF,'ON Data'!$E:$E,1)/'ON Data'!$D$3),1)</f>
        <v>1</v>
      </c>
      <c r="AB6" s="429">
        <f xml:space="preserve">
TRUNC(IF($A$4&lt;=12,SUMIFS('ON Data'!AG:AG,'ON Data'!$D:$D,$A$4,'ON Data'!$E:$E,1),SUMIFS('ON Data'!AG:AG,'ON Data'!$E:$E,1)/'ON Data'!$D$3),1)</f>
        <v>0</v>
      </c>
      <c r="AC6" s="429">
        <f xml:space="preserve">
TRUNC(IF($A$4&lt;=12,SUMIFS('ON Data'!AH:AH,'ON Data'!$D:$D,$A$4,'ON Data'!$E:$E,1),SUMIFS('ON Data'!AH:AH,'ON Data'!$E:$E,1)/'ON Data'!$D$3),1)</f>
        <v>0</v>
      </c>
      <c r="AD6" s="429">
        <f xml:space="preserve">
TRUNC(IF($A$4&lt;=12,SUMIFS('ON Data'!AI:AI,'ON Data'!$D:$D,$A$4,'ON Data'!$E:$E,1),SUMIFS('ON Data'!AI:AI,'ON Data'!$E:$E,1)/'ON Data'!$D$3),1)</f>
        <v>2</v>
      </c>
      <c r="AE6" s="429">
        <f xml:space="preserve">
TRUNC(IF($A$4&lt;=12,SUMIFS('ON Data'!AJ:AJ,'ON Data'!$D:$D,$A$4,'ON Data'!$E:$E,1),SUMIFS('ON Data'!AJ:AJ,'ON Data'!$E:$E,1)/'ON Data'!$D$3),1)</f>
        <v>0</v>
      </c>
      <c r="AF6" s="429">
        <f xml:space="preserve">
TRUNC(IF($A$4&lt;=12,SUMIFS('ON Data'!AK:AK,'ON Data'!$D:$D,$A$4,'ON Data'!$E:$E,1),SUMIFS('ON Data'!AK:AK,'ON Data'!$E:$E,1)/'ON Data'!$D$3),1)</f>
        <v>0</v>
      </c>
      <c r="AG6" s="429">
        <f xml:space="preserve">
TRUNC(IF($A$4&lt;=12,SUMIFS('ON Data'!AL:AL,'ON Data'!$D:$D,$A$4,'ON Data'!$E:$E,1),SUMIFS('ON Data'!AL:AL,'ON Data'!$E:$E,1)/'ON Data'!$D$3),1)</f>
        <v>0</v>
      </c>
      <c r="AH6" s="767">
        <f xml:space="preserve">
TRUNC(IF($A$4&lt;=12,SUMIFS('ON Data'!AN:AN,'ON Data'!$D:$D,$A$4,'ON Data'!$E:$E,1),SUMIFS('ON Data'!AN:AN,'ON Data'!$E:$E,1)/'ON Data'!$D$3),1)</f>
        <v>0.2</v>
      </c>
      <c r="AI6" s="780"/>
    </row>
    <row r="7" spans="1:35" ht="15" hidden="1" outlineLevel="1" thickBot="1" x14ac:dyDescent="0.35">
      <c r="A7" s="389" t="s">
        <v>131</v>
      </c>
      <c r="B7" s="427"/>
      <c r="C7" s="430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767"/>
      <c r="AI7" s="780"/>
    </row>
    <row r="8" spans="1:35" ht="15" hidden="1" outlineLevel="1" thickBot="1" x14ac:dyDescent="0.35">
      <c r="A8" s="389" t="s">
        <v>96</v>
      </c>
      <c r="B8" s="427"/>
      <c r="C8" s="430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767"/>
      <c r="AI8" s="780"/>
    </row>
    <row r="9" spans="1:35" ht="15" hidden="1" outlineLevel="1" thickBot="1" x14ac:dyDescent="0.35">
      <c r="A9" s="390" t="s">
        <v>69</v>
      </c>
      <c r="B9" s="431"/>
      <c r="C9" s="432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768"/>
      <c r="AI9" s="780"/>
    </row>
    <row r="10" spans="1:35" x14ac:dyDescent="0.3">
      <c r="A10" s="391" t="s">
        <v>237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769"/>
      <c r="AI10" s="780"/>
    </row>
    <row r="11" spans="1:35" x14ac:dyDescent="0.3">
      <c r="A11" s="392" t="s">
        <v>238</v>
      </c>
      <c r="B11" s="409">
        <f xml:space="preserve">
IF($A$4&lt;=12,SUMIFS('ON Data'!F:F,'ON Data'!$D:$D,$A$4,'ON Data'!$E:$E,2),SUMIFS('ON Data'!F:F,'ON Data'!$E:$E,2))</f>
        <v>39214.750000000007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Data'!H:H,'ON Data'!$D:$D,$A$4,'ON Data'!$E:$E,2),SUMIFS('ON Data'!H:H,'ON Data'!$E:$E,2))</f>
        <v>0</v>
      </c>
      <c r="E11" s="411">
        <f xml:space="preserve">
IF($A$4&lt;=12,SUMIFS('ON Data'!I:I,'ON Data'!$D:$D,$A$4,'ON Data'!$E:$E,2),SUMIFS('ON Data'!I:I,'ON Data'!$E:$E,2))</f>
        <v>10529.999999999998</v>
      </c>
      <c r="F11" s="411">
        <f xml:space="preserve">
IF($A$4&lt;=12,SUMIFS('ON Data'!K:K,'ON Data'!$D:$D,$A$4,'ON Data'!$E:$E,2),SUMIFS('ON Data'!K:K,'ON Data'!$E:$E,2))</f>
        <v>23639.75</v>
      </c>
      <c r="G11" s="411">
        <f xml:space="preserve">
IF($A$4&lt;=12,SUMIFS('ON Data'!L:L,'ON Data'!$D:$D,$A$4,'ON Data'!$E:$E,2),SUMIFS('ON Data'!L:L,'ON Data'!$E:$E,2))</f>
        <v>0</v>
      </c>
      <c r="H11" s="411">
        <f xml:space="preserve">
IF($A$4&lt;=12,SUMIFS('ON Data'!M:M,'ON Data'!$D:$D,$A$4,'ON Data'!$E:$E,2),SUMIFS('ON Data'!M:M,'ON Data'!$E:$E,2))</f>
        <v>0</v>
      </c>
      <c r="I11" s="411">
        <f xml:space="preserve">
IF($A$4&lt;=12,SUMIFS('ON Data'!N:N,'ON Data'!$D:$D,$A$4,'ON Data'!$E:$E,2),SUMIFS('ON Data'!N:N,'ON Data'!$E:$E,2))</f>
        <v>0</v>
      </c>
      <c r="J11" s="411">
        <f xml:space="preserve">
IF($A$4&lt;=12,SUMIFS('ON Data'!O:O,'ON Data'!$D:$D,$A$4,'ON Data'!$E:$E,2),SUMIFS('ON Data'!O:O,'ON Data'!$E:$E,2))</f>
        <v>0</v>
      </c>
      <c r="K11" s="411">
        <f xml:space="preserve">
IF($A$4&lt;=12,SUMIFS('ON Data'!P:P,'ON Data'!$D:$D,$A$4,'ON Data'!$E:$E,2),SUMIFS('ON Data'!P:P,'ON Data'!$E:$E,2))</f>
        <v>0</v>
      </c>
      <c r="L11" s="411">
        <f xml:space="preserve">
IF($A$4&lt;=12,SUMIFS('ON Data'!Q:Q,'ON Data'!$D:$D,$A$4,'ON Data'!$E:$E,2),SUMIFS('ON Data'!Q:Q,'ON Data'!$E:$E,2))</f>
        <v>0</v>
      </c>
      <c r="M11" s="411">
        <f xml:space="preserve">
IF($A$4&lt;=12,SUMIFS('ON Data'!R:R,'ON Data'!$D:$D,$A$4,'ON Data'!$E:$E,2),SUMIFS('ON Data'!R:R,'ON Data'!$E:$E,2))</f>
        <v>696</v>
      </c>
      <c r="N11" s="411">
        <f xml:space="preserve">
IF($A$4&lt;=12,SUMIFS('ON Data'!S:S,'ON Data'!$D:$D,$A$4,'ON Data'!$E:$E,2),SUMIFS('ON Data'!S:S,'ON Data'!$E:$E,2))</f>
        <v>0</v>
      </c>
      <c r="O11" s="411">
        <f xml:space="preserve">
IF($A$4&lt;=12,SUMIFS('ON Data'!T:T,'ON Data'!$D:$D,$A$4,'ON Data'!$E:$E,2),SUMIFS('ON Data'!T:T,'ON Data'!$E:$E,2))</f>
        <v>0</v>
      </c>
      <c r="P11" s="411">
        <f xml:space="preserve">
IF($A$4&lt;=12,SUMIFS('ON Data'!U:U,'ON Data'!$D:$D,$A$4,'ON Data'!$E:$E,2),SUMIFS('ON Data'!U:U,'ON Data'!$E:$E,2))</f>
        <v>0</v>
      </c>
      <c r="Q11" s="411">
        <f xml:space="preserve">
IF($A$4&lt;=12,SUMIFS('ON Data'!V:V,'ON Data'!$D:$D,$A$4,'ON Data'!$E:$E,2),SUMIFS('ON Data'!V:V,'ON Data'!$E:$E,2))</f>
        <v>0</v>
      </c>
      <c r="R11" s="411">
        <f xml:space="preserve">
IF($A$4&lt;=12,SUMIFS('ON Data'!W:W,'ON Data'!$D:$D,$A$4,'ON Data'!$E:$E,2),SUMIFS('ON Data'!W:W,'ON Data'!$E:$E,2))</f>
        <v>0</v>
      </c>
      <c r="S11" s="411">
        <f xml:space="preserve">
IF($A$4&lt;=12,SUMIFS('ON Data'!X:X,'ON Data'!$D:$D,$A$4,'ON Data'!$E:$E,2),SUMIFS('ON Data'!X:X,'ON Data'!$E:$E,2))</f>
        <v>0</v>
      </c>
      <c r="T11" s="411">
        <f xml:space="preserve">
IF($A$4&lt;=12,SUMIFS('ON Data'!Y:Y,'ON Data'!$D:$D,$A$4,'ON Data'!$E:$E,2),SUMIFS('ON Data'!Y:Y,'ON Data'!$E:$E,2))</f>
        <v>0</v>
      </c>
      <c r="U11" s="411">
        <f xml:space="preserve">
IF($A$4&lt;=12,SUMIFS('ON Data'!Z:Z,'ON Data'!$D:$D,$A$4,'ON Data'!$E:$E,2),SUMIFS('ON Data'!Z:Z,'ON Data'!$E:$E,2))</f>
        <v>0</v>
      </c>
      <c r="V11" s="411">
        <f xml:space="preserve">
IF($A$4&lt;=12,SUMIFS('ON Data'!AA:AA,'ON Data'!$D:$D,$A$4,'ON Data'!$E:$E,2),SUMIFS('ON Data'!AA:AA,'ON Data'!$E:$E,2))</f>
        <v>0</v>
      </c>
      <c r="W11" s="411">
        <f xml:space="preserve">
IF($A$4&lt;=12,SUMIFS('ON Data'!AB:AB,'ON Data'!$D:$D,$A$4,'ON Data'!$E:$E,2),SUMIFS('ON Data'!AB:AB,'ON Data'!$E:$E,2))</f>
        <v>0</v>
      </c>
      <c r="X11" s="411">
        <f xml:space="preserve">
IF($A$4&lt;=12,SUMIFS('ON Data'!AC:AC,'ON Data'!$D:$D,$A$4,'ON Data'!$E:$E,2),SUMIFS('ON Data'!AC:AC,'ON Data'!$E:$E,2))</f>
        <v>0</v>
      </c>
      <c r="Y11" s="411">
        <f xml:space="preserve">
IF($A$4&lt;=12,SUMIFS('ON Data'!AD:AD,'ON Data'!$D:$D,$A$4,'ON Data'!$E:$E,2),SUMIFS('ON Data'!AD:AD,'ON Data'!$E:$E,2))</f>
        <v>0</v>
      </c>
      <c r="Z11" s="411">
        <f xml:space="preserve">
IF($A$4&lt;=12,SUMIFS('ON Data'!AE:AE,'ON Data'!$D:$D,$A$4,'ON Data'!$E:$E,2),SUMIFS('ON Data'!AE:AE,'ON Data'!$E:$E,2))</f>
        <v>0</v>
      </c>
      <c r="AA11" s="411">
        <f xml:space="preserve">
IF($A$4&lt;=12,SUMIFS('ON Data'!AF:AF,'ON Data'!$D:$D,$A$4,'ON Data'!$E:$E,2),SUMIFS('ON Data'!AF:AF,'ON Data'!$E:$E,2))</f>
        <v>1302</v>
      </c>
      <c r="AB11" s="411">
        <f xml:space="preserve">
IF($A$4&lt;=12,SUMIFS('ON Data'!AG:AG,'ON Data'!$D:$D,$A$4,'ON Data'!$E:$E,2),SUMIFS('ON Data'!AG:AG,'ON Data'!$E:$E,2))</f>
        <v>0</v>
      </c>
      <c r="AC11" s="411">
        <f xml:space="preserve">
IF($A$4&lt;=12,SUMIFS('ON Data'!AH:AH,'ON Data'!$D:$D,$A$4,'ON Data'!$E:$E,2),SUMIFS('ON Data'!AH:AH,'ON Data'!$E:$E,2))</f>
        <v>0</v>
      </c>
      <c r="AD11" s="411">
        <f xml:space="preserve">
IF($A$4&lt;=12,SUMIFS('ON Data'!AI:AI,'ON Data'!$D:$D,$A$4,'ON Data'!$E:$E,2),SUMIFS('ON Data'!AI:AI,'ON Data'!$E:$E,2))</f>
        <v>2705</v>
      </c>
      <c r="AE11" s="411">
        <f xml:space="preserve">
IF($A$4&lt;=12,SUMIFS('ON Data'!AJ:AJ,'ON Data'!$D:$D,$A$4,'ON Data'!$E:$E,2),SUMIFS('ON Data'!AJ:AJ,'ON Data'!$E:$E,2))</f>
        <v>0</v>
      </c>
      <c r="AF11" s="411">
        <f xml:space="preserve">
IF($A$4&lt;=12,SUMIFS('ON Data'!AK:AK,'ON Data'!$D:$D,$A$4,'ON Data'!$E:$E,2),SUMIFS('ON Data'!AK:AK,'ON Data'!$E:$E,2))</f>
        <v>0</v>
      </c>
      <c r="AG11" s="411">
        <f xml:space="preserve">
IF($A$4&lt;=12,SUMIFS('ON Data'!AL:AL,'ON Data'!$D:$D,$A$4,'ON Data'!$E:$E,2),SUMIFS('ON Data'!AL:AL,'ON Data'!$E:$E,2))</f>
        <v>0</v>
      </c>
      <c r="AH11" s="770">
        <f xml:space="preserve">
IF($A$4&lt;=12,SUMIFS('ON Data'!AN:AN,'ON Data'!$D:$D,$A$4,'ON Data'!$E:$E,2),SUMIFS('ON Data'!AN:AN,'ON Data'!$E:$E,2))</f>
        <v>342</v>
      </c>
      <c r="AI11" s="780"/>
    </row>
    <row r="12" spans="1:35" x14ac:dyDescent="0.3">
      <c r="A12" s="392" t="s">
        <v>239</v>
      </c>
      <c r="B12" s="409">
        <f xml:space="preserve">
IF($A$4&lt;=12,SUMIFS('ON Data'!F:F,'ON Data'!$D:$D,$A$4,'ON Data'!$E:$E,3),SUMIFS('ON Data'!F:F,'ON Data'!$E:$E,3))</f>
        <v>1538.8000000000002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Data'!H:H,'ON Data'!$D:$D,$A$4,'ON Data'!$E:$E,3),SUMIFS('ON Data'!H:H,'ON Data'!$E:$E,3))</f>
        <v>0</v>
      </c>
      <c r="E12" s="411">
        <f xml:space="preserve">
IF($A$4&lt;=12,SUMIFS('ON Data'!I:I,'ON Data'!$D:$D,$A$4,'ON Data'!$E:$E,3),SUMIFS('ON Data'!I:I,'ON Data'!$E:$E,3))</f>
        <v>1477.8000000000002</v>
      </c>
      <c r="F12" s="411">
        <f xml:space="preserve">
IF($A$4&lt;=12,SUMIFS('ON Data'!K:K,'ON Data'!$D:$D,$A$4,'ON Data'!$E:$E,3),SUMIFS('ON Data'!K:K,'ON Data'!$E:$E,3))</f>
        <v>12</v>
      </c>
      <c r="G12" s="411">
        <f xml:space="preserve">
IF($A$4&lt;=12,SUMIFS('ON Data'!L:L,'ON Data'!$D:$D,$A$4,'ON Data'!$E:$E,3),SUMIFS('ON Data'!L:L,'ON Data'!$E:$E,3))</f>
        <v>0</v>
      </c>
      <c r="H12" s="411">
        <f xml:space="preserve">
IF($A$4&lt;=12,SUMIFS('ON Data'!M:M,'ON Data'!$D:$D,$A$4,'ON Data'!$E:$E,3),SUMIFS('ON Data'!M:M,'ON Data'!$E:$E,3))</f>
        <v>0</v>
      </c>
      <c r="I12" s="411">
        <f xml:space="preserve">
IF($A$4&lt;=12,SUMIFS('ON Data'!N:N,'ON Data'!$D:$D,$A$4,'ON Data'!$E:$E,3),SUMIFS('ON Data'!N:N,'ON Data'!$E:$E,3))</f>
        <v>0</v>
      </c>
      <c r="J12" s="411">
        <f xml:space="preserve">
IF($A$4&lt;=12,SUMIFS('ON Data'!O:O,'ON Data'!$D:$D,$A$4,'ON Data'!$E:$E,3),SUMIFS('ON Data'!O:O,'ON Data'!$E:$E,3))</f>
        <v>0</v>
      </c>
      <c r="K12" s="411">
        <f xml:space="preserve">
IF($A$4&lt;=12,SUMIFS('ON Data'!P:P,'ON Data'!$D:$D,$A$4,'ON Data'!$E:$E,3),SUMIFS('ON Data'!P:P,'ON Data'!$E:$E,3))</f>
        <v>0</v>
      </c>
      <c r="L12" s="411">
        <f xml:space="preserve">
IF($A$4&lt;=12,SUMIFS('ON Data'!Q:Q,'ON Data'!$D:$D,$A$4,'ON Data'!$E:$E,3),SUMIFS('ON Data'!Q:Q,'ON Data'!$E:$E,3))</f>
        <v>0</v>
      </c>
      <c r="M12" s="411">
        <f xml:space="preserve">
IF($A$4&lt;=12,SUMIFS('ON Data'!R:R,'ON Data'!$D:$D,$A$4,'ON Data'!$E:$E,3),SUMIFS('ON Data'!R:R,'ON Data'!$E:$E,3))</f>
        <v>49</v>
      </c>
      <c r="N12" s="411">
        <f xml:space="preserve">
IF($A$4&lt;=12,SUMIFS('ON Data'!S:S,'ON Data'!$D:$D,$A$4,'ON Data'!$E:$E,3),SUMIFS('ON Data'!S:S,'ON Data'!$E:$E,3))</f>
        <v>0</v>
      </c>
      <c r="O12" s="411">
        <f xml:space="preserve">
IF($A$4&lt;=12,SUMIFS('ON Data'!T:T,'ON Data'!$D:$D,$A$4,'ON Data'!$E:$E,3),SUMIFS('ON Data'!T:T,'ON Data'!$E:$E,3))</f>
        <v>0</v>
      </c>
      <c r="P12" s="411">
        <f xml:space="preserve">
IF($A$4&lt;=12,SUMIFS('ON Data'!U:U,'ON Data'!$D:$D,$A$4,'ON Data'!$E:$E,3),SUMIFS('ON Data'!U:U,'ON Data'!$E:$E,3))</f>
        <v>0</v>
      </c>
      <c r="Q12" s="411">
        <f xml:space="preserve">
IF($A$4&lt;=12,SUMIFS('ON Data'!V:V,'ON Data'!$D:$D,$A$4,'ON Data'!$E:$E,3),SUMIFS('ON Data'!V:V,'ON Data'!$E:$E,3))</f>
        <v>0</v>
      </c>
      <c r="R12" s="411">
        <f xml:space="preserve">
IF($A$4&lt;=12,SUMIFS('ON Data'!W:W,'ON Data'!$D:$D,$A$4,'ON Data'!$E:$E,3),SUMIFS('ON Data'!W:W,'ON Data'!$E:$E,3))</f>
        <v>0</v>
      </c>
      <c r="S12" s="411">
        <f xml:space="preserve">
IF($A$4&lt;=12,SUMIFS('ON Data'!X:X,'ON Data'!$D:$D,$A$4,'ON Data'!$E:$E,3),SUMIFS('ON Data'!X:X,'ON Data'!$E:$E,3))</f>
        <v>0</v>
      </c>
      <c r="T12" s="411">
        <f xml:space="preserve">
IF($A$4&lt;=12,SUMIFS('ON Data'!Y:Y,'ON Data'!$D:$D,$A$4,'ON Data'!$E:$E,3),SUMIFS('ON Data'!Y:Y,'ON Data'!$E:$E,3))</f>
        <v>0</v>
      </c>
      <c r="U12" s="411">
        <f xml:space="preserve">
IF($A$4&lt;=12,SUMIFS('ON Data'!Z:Z,'ON Data'!$D:$D,$A$4,'ON Data'!$E:$E,3),SUMIFS('ON Data'!Z:Z,'ON Data'!$E:$E,3))</f>
        <v>0</v>
      </c>
      <c r="V12" s="411">
        <f xml:space="preserve">
IF($A$4&lt;=12,SUMIFS('ON Data'!AA:AA,'ON Data'!$D:$D,$A$4,'ON Data'!$E:$E,3),SUMIFS('ON Data'!AA:AA,'ON Data'!$E:$E,3))</f>
        <v>0</v>
      </c>
      <c r="W12" s="411">
        <f xml:space="preserve">
IF($A$4&lt;=12,SUMIFS('ON Data'!AB:AB,'ON Data'!$D:$D,$A$4,'ON Data'!$E:$E,3),SUMIFS('ON Data'!AB:AB,'ON Data'!$E:$E,3))</f>
        <v>0</v>
      </c>
      <c r="X12" s="411">
        <f xml:space="preserve">
IF($A$4&lt;=12,SUMIFS('ON Data'!AC:AC,'ON Data'!$D:$D,$A$4,'ON Data'!$E:$E,3),SUMIFS('ON Data'!AC:AC,'ON Data'!$E:$E,3))</f>
        <v>0</v>
      </c>
      <c r="Y12" s="411">
        <f xml:space="preserve">
IF($A$4&lt;=12,SUMIFS('ON Data'!AD:AD,'ON Data'!$D:$D,$A$4,'ON Data'!$E:$E,3),SUMIFS('ON Data'!AD:AD,'ON Data'!$E:$E,3))</f>
        <v>0</v>
      </c>
      <c r="Z12" s="411">
        <f xml:space="preserve">
IF($A$4&lt;=12,SUMIFS('ON Data'!AE:AE,'ON Data'!$D:$D,$A$4,'ON Data'!$E:$E,3),SUMIFS('ON Data'!AE:AE,'ON Data'!$E:$E,3))</f>
        <v>0</v>
      </c>
      <c r="AA12" s="411">
        <f xml:space="preserve">
IF($A$4&lt;=12,SUMIFS('ON Data'!AF:AF,'ON Data'!$D:$D,$A$4,'ON Data'!$E:$E,3),SUMIFS('ON Data'!AF:AF,'ON Data'!$E:$E,3))</f>
        <v>0</v>
      </c>
      <c r="AB12" s="411">
        <f xml:space="preserve">
IF($A$4&lt;=12,SUMIFS('ON Data'!AG:AG,'ON Data'!$D:$D,$A$4,'ON Data'!$E:$E,3),SUMIFS('ON Data'!AG:AG,'ON Data'!$E:$E,3))</f>
        <v>0</v>
      </c>
      <c r="AC12" s="411">
        <f xml:space="preserve">
IF($A$4&lt;=12,SUMIFS('ON Data'!AH:AH,'ON Data'!$D:$D,$A$4,'ON Data'!$E:$E,3),SUMIFS('ON Data'!AH:AH,'ON Data'!$E:$E,3))</f>
        <v>0</v>
      </c>
      <c r="AD12" s="411">
        <f xml:space="preserve">
IF($A$4&lt;=12,SUMIFS('ON Data'!AI:AI,'ON Data'!$D:$D,$A$4,'ON Data'!$E:$E,3),SUMIFS('ON Data'!AI:AI,'ON Data'!$E:$E,3))</f>
        <v>0</v>
      </c>
      <c r="AE12" s="411">
        <f xml:space="preserve">
IF($A$4&lt;=12,SUMIFS('ON Data'!AJ:AJ,'ON Data'!$D:$D,$A$4,'ON Data'!$E:$E,3),SUMIFS('ON Data'!AJ:AJ,'ON Data'!$E:$E,3))</f>
        <v>0</v>
      </c>
      <c r="AF12" s="411">
        <f xml:space="preserve">
IF($A$4&lt;=12,SUMIFS('ON Data'!AK:AK,'ON Data'!$D:$D,$A$4,'ON Data'!$E:$E,3),SUMIFS('ON Data'!AK:AK,'ON Data'!$E:$E,3))</f>
        <v>0</v>
      </c>
      <c r="AG12" s="411">
        <f xml:space="preserve">
IF($A$4&lt;=12,SUMIFS('ON Data'!AL:AL,'ON Data'!$D:$D,$A$4,'ON Data'!$E:$E,3),SUMIFS('ON Data'!AL:AL,'ON Data'!$E:$E,3))</f>
        <v>0</v>
      </c>
      <c r="AH12" s="770">
        <f xml:space="preserve">
IF($A$4&lt;=12,SUMIFS('ON Data'!AN:AN,'ON Data'!$D:$D,$A$4,'ON Data'!$E:$E,3),SUMIFS('ON Data'!AN:AN,'ON Data'!$E:$E,3))</f>
        <v>0</v>
      </c>
      <c r="AI12" s="780"/>
    </row>
    <row r="13" spans="1:35" x14ac:dyDescent="0.3">
      <c r="A13" s="392" t="s">
        <v>246</v>
      </c>
      <c r="B13" s="409">
        <f xml:space="preserve">
IF($A$4&lt;=12,SUMIFS('ON Data'!F:F,'ON Data'!$D:$D,$A$4,'ON Data'!$E:$E,4),SUMIFS('ON Data'!F:F,'ON Data'!$E:$E,4))</f>
        <v>2077.6499999999996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Data'!H:H,'ON Data'!$D:$D,$A$4,'ON Data'!$E:$E,4),SUMIFS('ON Data'!H:H,'ON Data'!$E:$E,4))</f>
        <v>0</v>
      </c>
      <c r="E13" s="411">
        <f xml:space="preserve">
IF($A$4&lt;=12,SUMIFS('ON Data'!I:I,'ON Data'!$D:$D,$A$4,'ON Data'!$E:$E,4),SUMIFS('ON Data'!I:I,'ON Data'!$E:$E,4))</f>
        <v>1441.1499999999999</v>
      </c>
      <c r="F13" s="411">
        <f xml:space="preserve">
IF($A$4&lt;=12,SUMIFS('ON Data'!K:K,'ON Data'!$D:$D,$A$4,'ON Data'!$E:$E,4),SUMIFS('ON Data'!K:K,'ON Data'!$E:$E,4))</f>
        <v>342</v>
      </c>
      <c r="G13" s="411">
        <f xml:space="preserve">
IF($A$4&lt;=12,SUMIFS('ON Data'!L:L,'ON Data'!$D:$D,$A$4,'ON Data'!$E:$E,4),SUMIFS('ON Data'!L:L,'ON Data'!$E:$E,4))</f>
        <v>0</v>
      </c>
      <c r="H13" s="411">
        <f xml:space="preserve">
IF($A$4&lt;=12,SUMIFS('ON Data'!M:M,'ON Data'!$D:$D,$A$4,'ON Data'!$E:$E,4),SUMIFS('ON Data'!M:M,'ON Data'!$E:$E,4))</f>
        <v>0</v>
      </c>
      <c r="I13" s="411">
        <f xml:space="preserve">
IF($A$4&lt;=12,SUMIFS('ON Data'!N:N,'ON Data'!$D:$D,$A$4,'ON Data'!$E:$E,4),SUMIFS('ON Data'!N:N,'ON Data'!$E:$E,4))</f>
        <v>0</v>
      </c>
      <c r="J13" s="411">
        <f xml:space="preserve">
IF($A$4&lt;=12,SUMIFS('ON Data'!O:O,'ON Data'!$D:$D,$A$4,'ON Data'!$E:$E,4),SUMIFS('ON Data'!O:O,'ON Data'!$E:$E,4))</f>
        <v>0</v>
      </c>
      <c r="K13" s="411">
        <f xml:space="preserve">
IF($A$4&lt;=12,SUMIFS('ON Data'!P:P,'ON Data'!$D:$D,$A$4,'ON Data'!$E:$E,4),SUMIFS('ON Data'!P:P,'ON Data'!$E:$E,4))</f>
        <v>0</v>
      </c>
      <c r="L13" s="411">
        <f xml:space="preserve">
IF($A$4&lt;=12,SUMIFS('ON Data'!Q:Q,'ON Data'!$D:$D,$A$4,'ON Data'!$E:$E,4),SUMIFS('ON Data'!Q:Q,'ON Data'!$E:$E,4))</f>
        <v>0</v>
      </c>
      <c r="M13" s="411">
        <f xml:space="preserve">
IF($A$4&lt;=12,SUMIFS('ON Data'!R:R,'ON Data'!$D:$D,$A$4,'ON Data'!$E:$E,4),SUMIFS('ON Data'!R:R,'ON Data'!$E:$E,4))</f>
        <v>0</v>
      </c>
      <c r="N13" s="411">
        <f xml:space="preserve">
IF($A$4&lt;=12,SUMIFS('ON Data'!S:S,'ON Data'!$D:$D,$A$4,'ON Data'!$E:$E,4),SUMIFS('ON Data'!S:S,'ON Data'!$E:$E,4))</f>
        <v>0</v>
      </c>
      <c r="O13" s="411">
        <f xml:space="preserve">
IF($A$4&lt;=12,SUMIFS('ON Data'!T:T,'ON Data'!$D:$D,$A$4,'ON Data'!$E:$E,4),SUMIFS('ON Data'!T:T,'ON Data'!$E:$E,4))</f>
        <v>0</v>
      </c>
      <c r="P13" s="411">
        <f xml:space="preserve">
IF($A$4&lt;=12,SUMIFS('ON Data'!U:U,'ON Data'!$D:$D,$A$4,'ON Data'!$E:$E,4),SUMIFS('ON Data'!U:U,'ON Data'!$E:$E,4))</f>
        <v>0</v>
      </c>
      <c r="Q13" s="411">
        <f xml:space="preserve">
IF($A$4&lt;=12,SUMIFS('ON Data'!V:V,'ON Data'!$D:$D,$A$4,'ON Data'!$E:$E,4),SUMIFS('ON Data'!V:V,'ON Data'!$E:$E,4))</f>
        <v>0</v>
      </c>
      <c r="R13" s="411">
        <f xml:space="preserve">
IF($A$4&lt;=12,SUMIFS('ON Data'!W:W,'ON Data'!$D:$D,$A$4,'ON Data'!$E:$E,4),SUMIFS('ON Data'!W:W,'ON Data'!$E:$E,4))</f>
        <v>0</v>
      </c>
      <c r="S13" s="411">
        <f xml:space="preserve">
IF($A$4&lt;=12,SUMIFS('ON Data'!X:X,'ON Data'!$D:$D,$A$4,'ON Data'!$E:$E,4),SUMIFS('ON Data'!X:X,'ON Data'!$E:$E,4))</f>
        <v>0</v>
      </c>
      <c r="T13" s="411">
        <f xml:space="preserve">
IF($A$4&lt;=12,SUMIFS('ON Data'!Y:Y,'ON Data'!$D:$D,$A$4,'ON Data'!$E:$E,4),SUMIFS('ON Data'!Y:Y,'ON Data'!$E:$E,4))</f>
        <v>0</v>
      </c>
      <c r="U13" s="411">
        <f xml:space="preserve">
IF($A$4&lt;=12,SUMIFS('ON Data'!Z:Z,'ON Data'!$D:$D,$A$4,'ON Data'!$E:$E,4),SUMIFS('ON Data'!Z:Z,'ON Data'!$E:$E,4))</f>
        <v>0</v>
      </c>
      <c r="V13" s="411">
        <f xml:space="preserve">
IF($A$4&lt;=12,SUMIFS('ON Data'!AA:AA,'ON Data'!$D:$D,$A$4,'ON Data'!$E:$E,4),SUMIFS('ON Data'!AA:AA,'ON Data'!$E:$E,4))</f>
        <v>0</v>
      </c>
      <c r="W13" s="411">
        <f xml:space="preserve">
IF($A$4&lt;=12,SUMIFS('ON Data'!AB:AB,'ON Data'!$D:$D,$A$4,'ON Data'!$E:$E,4),SUMIFS('ON Data'!AB:AB,'ON Data'!$E:$E,4))</f>
        <v>0</v>
      </c>
      <c r="X13" s="411">
        <f xml:space="preserve">
IF($A$4&lt;=12,SUMIFS('ON Data'!AC:AC,'ON Data'!$D:$D,$A$4,'ON Data'!$E:$E,4),SUMIFS('ON Data'!AC:AC,'ON Data'!$E:$E,4))</f>
        <v>0</v>
      </c>
      <c r="Y13" s="411">
        <f xml:space="preserve">
IF($A$4&lt;=12,SUMIFS('ON Data'!AD:AD,'ON Data'!$D:$D,$A$4,'ON Data'!$E:$E,4),SUMIFS('ON Data'!AD:AD,'ON Data'!$E:$E,4))</f>
        <v>0</v>
      </c>
      <c r="Z13" s="411">
        <f xml:space="preserve">
IF($A$4&lt;=12,SUMIFS('ON Data'!AE:AE,'ON Data'!$D:$D,$A$4,'ON Data'!$E:$E,4),SUMIFS('ON Data'!AE:AE,'ON Data'!$E:$E,4))</f>
        <v>0</v>
      </c>
      <c r="AA13" s="411">
        <f xml:space="preserve">
IF($A$4&lt;=12,SUMIFS('ON Data'!AF:AF,'ON Data'!$D:$D,$A$4,'ON Data'!$E:$E,4),SUMIFS('ON Data'!AF:AF,'ON Data'!$E:$E,4))</f>
        <v>66</v>
      </c>
      <c r="AB13" s="411">
        <f xml:space="preserve">
IF($A$4&lt;=12,SUMIFS('ON Data'!AG:AG,'ON Data'!$D:$D,$A$4,'ON Data'!$E:$E,4),SUMIFS('ON Data'!AG:AG,'ON Data'!$E:$E,4))</f>
        <v>0</v>
      </c>
      <c r="AC13" s="411">
        <f xml:space="preserve">
IF($A$4&lt;=12,SUMIFS('ON Data'!AH:AH,'ON Data'!$D:$D,$A$4,'ON Data'!$E:$E,4),SUMIFS('ON Data'!AH:AH,'ON Data'!$E:$E,4))</f>
        <v>0</v>
      </c>
      <c r="AD13" s="411">
        <f xml:space="preserve">
IF($A$4&lt;=12,SUMIFS('ON Data'!AI:AI,'ON Data'!$D:$D,$A$4,'ON Data'!$E:$E,4),SUMIFS('ON Data'!AI:AI,'ON Data'!$E:$E,4))</f>
        <v>228.5</v>
      </c>
      <c r="AE13" s="411">
        <f xml:space="preserve">
IF($A$4&lt;=12,SUMIFS('ON Data'!AJ:AJ,'ON Data'!$D:$D,$A$4,'ON Data'!$E:$E,4),SUMIFS('ON Data'!AJ:AJ,'ON Data'!$E:$E,4))</f>
        <v>0</v>
      </c>
      <c r="AF13" s="411">
        <f xml:space="preserve">
IF($A$4&lt;=12,SUMIFS('ON Data'!AK:AK,'ON Data'!$D:$D,$A$4,'ON Data'!$E:$E,4),SUMIFS('ON Data'!AK:AK,'ON Data'!$E:$E,4))</f>
        <v>0</v>
      </c>
      <c r="AG13" s="411">
        <f xml:space="preserve">
IF($A$4&lt;=12,SUMIFS('ON Data'!AL:AL,'ON Data'!$D:$D,$A$4,'ON Data'!$E:$E,4),SUMIFS('ON Data'!AL:AL,'ON Data'!$E:$E,4))</f>
        <v>0</v>
      </c>
      <c r="AH13" s="770">
        <f xml:space="preserve">
IF($A$4&lt;=12,SUMIFS('ON Data'!AN:AN,'ON Data'!$D:$D,$A$4,'ON Data'!$E:$E,4),SUMIFS('ON Data'!AN:AN,'ON Data'!$E:$E,4))</f>
        <v>0</v>
      </c>
      <c r="AI13" s="780"/>
    </row>
    <row r="14" spans="1:35" ht="15" thickBot="1" x14ac:dyDescent="0.35">
      <c r="A14" s="393" t="s">
        <v>240</v>
      </c>
      <c r="B14" s="412">
        <f xml:space="preserve">
IF($A$4&lt;=12,SUMIFS('ON Data'!F:F,'ON Data'!$D:$D,$A$4,'ON Data'!$E:$E,5),SUMIFS('ON Data'!F:F,'ON Data'!$E:$E,5))</f>
        <v>12371</v>
      </c>
      <c r="C14" s="413">
        <f xml:space="preserve">
IF($A$4&lt;=12,SUMIFS('ON Data'!G:G,'ON Data'!$D:$D,$A$4,'ON Data'!$E:$E,5),SUMIFS('ON Data'!G:G,'ON Data'!$E:$E,5))</f>
        <v>12371</v>
      </c>
      <c r="D14" s="414">
        <f xml:space="preserve">
IF($A$4&lt;=12,SUMIFS('ON Data'!H:H,'ON Data'!$D:$D,$A$4,'ON Data'!$E:$E,5),SUMIFS('ON Data'!H:H,'ON Data'!$E:$E,5))</f>
        <v>0</v>
      </c>
      <c r="E14" s="414">
        <f xml:space="preserve">
IF($A$4&lt;=12,SUMIFS('ON Data'!I:I,'ON Data'!$D:$D,$A$4,'ON Data'!$E:$E,5),SUMIFS('ON Data'!I:I,'ON Data'!$E:$E,5))</f>
        <v>0</v>
      </c>
      <c r="F14" s="414">
        <f xml:space="preserve">
IF($A$4&lt;=12,SUMIFS('ON Data'!K:K,'ON Data'!$D:$D,$A$4,'ON Data'!$E:$E,5),SUMIFS('ON Data'!K:K,'ON Data'!$E:$E,5))</f>
        <v>0</v>
      </c>
      <c r="G14" s="414">
        <f xml:space="preserve">
IF($A$4&lt;=12,SUMIFS('ON Data'!L:L,'ON Data'!$D:$D,$A$4,'ON Data'!$E:$E,5),SUMIFS('ON Data'!L:L,'ON Data'!$E:$E,5))</f>
        <v>0</v>
      </c>
      <c r="H14" s="414">
        <f xml:space="preserve">
IF($A$4&lt;=12,SUMIFS('ON Data'!M:M,'ON Data'!$D:$D,$A$4,'ON Data'!$E:$E,5),SUMIFS('ON Data'!M:M,'ON Data'!$E:$E,5))</f>
        <v>0</v>
      </c>
      <c r="I14" s="414">
        <f xml:space="preserve">
IF($A$4&lt;=12,SUMIFS('ON Data'!N:N,'ON Data'!$D:$D,$A$4,'ON Data'!$E:$E,5),SUMIFS('ON Data'!N:N,'ON Data'!$E:$E,5))</f>
        <v>0</v>
      </c>
      <c r="J14" s="414">
        <f xml:space="preserve">
IF($A$4&lt;=12,SUMIFS('ON Data'!O:O,'ON Data'!$D:$D,$A$4,'ON Data'!$E:$E,5),SUMIFS('ON Data'!O:O,'ON Data'!$E:$E,5))</f>
        <v>0</v>
      </c>
      <c r="K14" s="414">
        <f xml:space="preserve">
IF($A$4&lt;=12,SUMIFS('ON Data'!P:P,'ON Data'!$D:$D,$A$4,'ON Data'!$E:$E,5),SUMIFS('ON Data'!P:P,'ON Data'!$E:$E,5))</f>
        <v>0</v>
      </c>
      <c r="L14" s="414">
        <f xml:space="preserve">
IF($A$4&lt;=12,SUMIFS('ON Data'!Q:Q,'ON Data'!$D:$D,$A$4,'ON Data'!$E:$E,5),SUMIFS('ON Data'!Q:Q,'ON Data'!$E:$E,5))</f>
        <v>0</v>
      </c>
      <c r="M14" s="414">
        <f xml:space="preserve">
IF($A$4&lt;=12,SUMIFS('ON Data'!R:R,'ON Data'!$D:$D,$A$4,'ON Data'!$E:$E,5),SUMIFS('ON Data'!R:R,'ON Data'!$E:$E,5))</f>
        <v>0</v>
      </c>
      <c r="N14" s="414">
        <f xml:space="preserve">
IF($A$4&lt;=12,SUMIFS('ON Data'!S:S,'ON Data'!$D:$D,$A$4,'ON Data'!$E:$E,5),SUMIFS('ON Data'!S:S,'ON Data'!$E:$E,5))</f>
        <v>0</v>
      </c>
      <c r="O14" s="414">
        <f xml:space="preserve">
IF($A$4&lt;=12,SUMIFS('ON Data'!T:T,'ON Data'!$D:$D,$A$4,'ON Data'!$E:$E,5),SUMIFS('ON Data'!T:T,'ON Data'!$E:$E,5))</f>
        <v>0</v>
      </c>
      <c r="P14" s="414">
        <f xml:space="preserve">
IF($A$4&lt;=12,SUMIFS('ON Data'!U:U,'ON Data'!$D:$D,$A$4,'ON Data'!$E:$E,5),SUMIFS('ON Data'!U:U,'ON Data'!$E:$E,5))</f>
        <v>0</v>
      </c>
      <c r="Q14" s="414">
        <f xml:space="preserve">
IF($A$4&lt;=12,SUMIFS('ON Data'!V:V,'ON Data'!$D:$D,$A$4,'ON Data'!$E:$E,5),SUMIFS('ON Data'!V:V,'ON Data'!$E:$E,5))</f>
        <v>0</v>
      </c>
      <c r="R14" s="414">
        <f xml:space="preserve">
IF($A$4&lt;=12,SUMIFS('ON Data'!W:W,'ON Data'!$D:$D,$A$4,'ON Data'!$E:$E,5),SUMIFS('ON Data'!W:W,'ON Data'!$E:$E,5))</f>
        <v>0</v>
      </c>
      <c r="S14" s="414">
        <f xml:space="preserve">
IF($A$4&lt;=12,SUMIFS('ON Data'!X:X,'ON Data'!$D:$D,$A$4,'ON Data'!$E:$E,5),SUMIFS('ON Data'!X:X,'ON Data'!$E:$E,5))</f>
        <v>0</v>
      </c>
      <c r="T14" s="414">
        <f xml:space="preserve">
IF($A$4&lt;=12,SUMIFS('ON Data'!Y:Y,'ON Data'!$D:$D,$A$4,'ON Data'!$E:$E,5),SUMIFS('ON Data'!Y:Y,'ON Data'!$E:$E,5))</f>
        <v>0</v>
      </c>
      <c r="U14" s="414">
        <f xml:space="preserve">
IF($A$4&lt;=12,SUMIFS('ON Data'!Z:Z,'ON Data'!$D:$D,$A$4,'ON Data'!$E:$E,5),SUMIFS('ON Data'!Z:Z,'ON Data'!$E:$E,5))</f>
        <v>0</v>
      </c>
      <c r="V14" s="414">
        <f xml:space="preserve">
IF($A$4&lt;=12,SUMIFS('ON Data'!AA:AA,'ON Data'!$D:$D,$A$4,'ON Data'!$E:$E,5),SUMIFS('ON Data'!AA:AA,'ON Data'!$E:$E,5))</f>
        <v>0</v>
      </c>
      <c r="W14" s="414">
        <f xml:space="preserve">
IF($A$4&lt;=12,SUMIFS('ON Data'!AB:AB,'ON Data'!$D:$D,$A$4,'ON Data'!$E:$E,5),SUMIFS('ON Data'!AB:AB,'ON Data'!$E:$E,5))</f>
        <v>0</v>
      </c>
      <c r="X14" s="414">
        <f xml:space="preserve">
IF($A$4&lt;=12,SUMIFS('ON Data'!AC:AC,'ON Data'!$D:$D,$A$4,'ON Data'!$E:$E,5),SUMIFS('ON Data'!AC:AC,'ON Data'!$E:$E,5))</f>
        <v>0</v>
      </c>
      <c r="Y14" s="414">
        <f xml:space="preserve">
IF($A$4&lt;=12,SUMIFS('ON Data'!AD:AD,'ON Data'!$D:$D,$A$4,'ON Data'!$E:$E,5),SUMIFS('ON Data'!AD:AD,'ON Data'!$E:$E,5))</f>
        <v>0</v>
      </c>
      <c r="Z14" s="414">
        <f xml:space="preserve">
IF($A$4&lt;=12,SUMIFS('ON Data'!AE:AE,'ON Data'!$D:$D,$A$4,'ON Data'!$E:$E,5),SUMIFS('ON Data'!AE:AE,'ON Data'!$E:$E,5))</f>
        <v>0</v>
      </c>
      <c r="AA14" s="414">
        <f xml:space="preserve">
IF($A$4&lt;=12,SUMIFS('ON Data'!AF:AF,'ON Data'!$D:$D,$A$4,'ON Data'!$E:$E,5),SUMIFS('ON Data'!AF:AF,'ON Data'!$E:$E,5))</f>
        <v>0</v>
      </c>
      <c r="AB14" s="414">
        <f xml:space="preserve">
IF($A$4&lt;=12,SUMIFS('ON Data'!AG:AG,'ON Data'!$D:$D,$A$4,'ON Data'!$E:$E,5),SUMIFS('ON Data'!AG:AG,'ON Data'!$E:$E,5))</f>
        <v>0</v>
      </c>
      <c r="AC14" s="414">
        <f xml:space="preserve">
IF($A$4&lt;=12,SUMIFS('ON Data'!AH:AH,'ON Data'!$D:$D,$A$4,'ON Data'!$E:$E,5),SUMIFS('ON Data'!AH:AH,'ON Data'!$E:$E,5))</f>
        <v>0</v>
      </c>
      <c r="AD14" s="414">
        <f xml:space="preserve">
IF($A$4&lt;=12,SUMIFS('ON Data'!AI:AI,'ON Data'!$D:$D,$A$4,'ON Data'!$E:$E,5),SUMIFS('ON Data'!AI:AI,'ON Data'!$E:$E,5))</f>
        <v>0</v>
      </c>
      <c r="AE14" s="414">
        <f xml:space="preserve">
IF($A$4&lt;=12,SUMIFS('ON Data'!AJ:AJ,'ON Data'!$D:$D,$A$4,'ON Data'!$E:$E,5),SUMIFS('ON Data'!AJ:AJ,'ON Data'!$E:$E,5))</f>
        <v>0</v>
      </c>
      <c r="AF14" s="414">
        <f xml:space="preserve">
IF($A$4&lt;=12,SUMIFS('ON Data'!AK:AK,'ON Data'!$D:$D,$A$4,'ON Data'!$E:$E,5),SUMIFS('ON Data'!AK:AK,'ON Data'!$E:$E,5))</f>
        <v>0</v>
      </c>
      <c r="AG14" s="414">
        <f xml:space="preserve">
IF($A$4&lt;=12,SUMIFS('ON Data'!AL:AL,'ON Data'!$D:$D,$A$4,'ON Data'!$E:$E,5),SUMIFS('ON Data'!AL:AL,'ON Data'!$E:$E,5))</f>
        <v>0</v>
      </c>
      <c r="AH14" s="771">
        <f xml:space="preserve">
IF($A$4&lt;=12,SUMIFS('ON Data'!AN:AN,'ON Data'!$D:$D,$A$4,'ON Data'!$E:$E,5),SUMIFS('ON Data'!AN:AN,'ON Data'!$E:$E,5))</f>
        <v>0</v>
      </c>
      <c r="AI14" s="780"/>
    </row>
    <row r="15" spans="1:35" x14ac:dyDescent="0.3">
      <c r="A15" s="289" t="s">
        <v>250</v>
      </c>
      <c r="B15" s="415"/>
      <c r="C15" s="416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  <c r="AF15" s="417"/>
      <c r="AG15" s="417"/>
      <c r="AH15" s="772"/>
      <c r="AI15" s="780"/>
    </row>
    <row r="16" spans="1:35" x14ac:dyDescent="0.3">
      <c r="A16" s="394" t="s">
        <v>241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Data'!H:H,'ON Data'!$D:$D,$A$4,'ON Data'!$E:$E,7),SUMIFS('ON Data'!H:H,'ON Data'!$E:$E,7))</f>
        <v>0</v>
      </c>
      <c r="E16" s="411">
        <f xml:space="preserve">
IF($A$4&lt;=12,SUMIFS('ON Data'!I:I,'ON Data'!$D:$D,$A$4,'ON Data'!$E:$E,7),SUMIFS('ON Data'!I:I,'ON Data'!$E:$E,7))</f>
        <v>0</v>
      </c>
      <c r="F16" s="411">
        <f xml:space="preserve">
IF($A$4&lt;=12,SUMIFS('ON Data'!K:K,'ON Data'!$D:$D,$A$4,'ON Data'!$E:$E,7),SUMIFS('ON Data'!K:K,'ON Data'!$E:$E,7))</f>
        <v>0</v>
      </c>
      <c r="G16" s="411">
        <f xml:space="preserve">
IF($A$4&lt;=12,SUMIFS('ON Data'!L:L,'ON Data'!$D:$D,$A$4,'ON Data'!$E:$E,7),SUMIFS('ON Data'!L:L,'ON Data'!$E:$E,7))</f>
        <v>0</v>
      </c>
      <c r="H16" s="411">
        <f xml:space="preserve">
IF($A$4&lt;=12,SUMIFS('ON Data'!M:M,'ON Data'!$D:$D,$A$4,'ON Data'!$E:$E,7),SUMIFS('ON Data'!M:M,'ON Data'!$E:$E,7))</f>
        <v>0</v>
      </c>
      <c r="I16" s="411">
        <f xml:space="preserve">
IF($A$4&lt;=12,SUMIFS('ON Data'!N:N,'ON Data'!$D:$D,$A$4,'ON Data'!$E:$E,7),SUMIFS('ON Data'!N:N,'ON Data'!$E:$E,7))</f>
        <v>0</v>
      </c>
      <c r="J16" s="411">
        <f xml:space="preserve">
IF($A$4&lt;=12,SUMIFS('ON Data'!O:O,'ON Data'!$D:$D,$A$4,'ON Data'!$E:$E,7),SUMIFS('ON Data'!O:O,'ON Data'!$E:$E,7))</f>
        <v>0</v>
      </c>
      <c r="K16" s="411">
        <f xml:space="preserve">
IF($A$4&lt;=12,SUMIFS('ON Data'!P:P,'ON Data'!$D:$D,$A$4,'ON Data'!$E:$E,7),SUMIFS('ON Data'!P:P,'ON Data'!$E:$E,7))</f>
        <v>0</v>
      </c>
      <c r="L16" s="411">
        <f xml:space="preserve">
IF($A$4&lt;=12,SUMIFS('ON Data'!Q:Q,'ON Data'!$D:$D,$A$4,'ON Data'!$E:$E,7),SUMIFS('ON Data'!Q:Q,'ON Data'!$E:$E,7))</f>
        <v>0</v>
      </c>
      <c r="M16" s="411">
        <f xml:space="preserve">
IF($A$4&lt;=12,SUMIFS('ON Data'!R:R,'ON Data'!$D:$D,$A$4,'ON Data'!$E:$E,7),SUMIFS('ON Data'!R:R,'ON Data'!$E:$E,7))</f>
        <v>0</v>
      </c>
      <c r="N16" s="411">
        <f xml:space="preserve">
IF($A$4&lt;=12,SUMIFS('ON Data'!S:S,'ON Data'!$D:$D,$A$4,'ON Data'!$E:$E,7),SUMIFS('ON Data'!S:S,'ON Data'!$E:$E,7))</f>
        <v>0</v>
      </c>
      <c r="O16" s="411">
        <f xml:space="preserve">
IF($A$4&lt;=12,SUMIFS('ON Data'!T:T,'ON Data'!$D:$D,$A$4,'ON Data'!$E:$E,7),SUMIFS('ON Data'!T:T,'ON Data'!$E:$E,7))</f>
        <v>0</v>
      </c>
      <c r="P16" s="411">
        <f xml:space="preserve">
IF($A$4&lt;=12,SUMIFS('ON Data'!U:U,'ON Data'!$D:$D,$A$4,'ON Data'!$E:$E,7),SUMIFS('ON Data'!U:U,'ON Data'!$E:$E,7))</f>
        <v>0</v>
      </c>
      <c r="Q16" s="411">
        <f xml:space="preserve">
IF($A$4&lt;=12,SUMIFS('ON Data'!V:V,'ON Data'!$D:$D,$A$4,'ON Data'!$E:$E,7),SUMIFS('ON Data'!V:V,'ON Data'!$E:$E,7))</f>
        <v>0</v>
      </c>
      <c r="R16" s="411">
        <f xml:space="preserve">
IF($A$4&lt;=12,SUMIFS('ON Data'!W:W,'ON Data'!$D:$D,$A$4,'ON Data'!$E:$E,7),SUMIFS('ON Data'!W:W,'ON Data'!$E:$E,7))</f>
        <v>0</v>
      </c>
      <c r="S16" s="411">
        <f xml:space="preserve">
IF($A$4&lt;=12,SUMIFS('ON Data'!X:X,'ON Data'!$D:$D,$A$4,'ON Data'!$E:$E,7),SUMIFS('ON Data'!X:X,'ON Data'!$E:$E,7))</f>
        <v>0</v>
      </c>
      <c r="T16" s="411">
        <f xml:space="preserve">
IF($A$4&lt;=12,SUMIFS('ON Data'!Y:Y,'ON Data'!$D:$D,$A$4,'ON Data'!$E:$E,7),SUMIFS('ON Data'!Y:Y,'ON Data'!$E:$E,7))</f>
        <v>0</v>
      </c>
      <c r="U16" s="411">
        <f xml:space="preserve">
IF($A$4&lt;=12,SUMIFS('ON Data'!Z:Z,'ON Data'!$D:$D,$A$4,'ON Data'!$E:$E,7),SUMIFS('ON Data'!Z:Z,'ON Data'!$E:$E,7))</f>
        <v>0</v>
      </c>
      <c r="V16" s="411">
        <f xml:space="preserve">
IF($A$4&lt;=12,SUMIFS('ON Data'!AA:AA,'ON Data'!$D:$D,$A$4,'ON Data'!$E:$E,7),SUMIFS('ON Data'!AA:AA,'ON Data'!$E:$E,7))</f>
        <v>0</v>
      </c>
      <c r="W16" s="411">
        <f xml:space="preserve">
IF($A$4&lt;=12,SUMIFS('ON Data'!AB:AB,'ON Data'!$D:$D,$A$4,'ON Data'!$E:$E,7),SUMIFS('ON Data'!AB:AB,'ON Data'!$E:$E,7))</f>
        <v>0</v>
      </c>
      <c r="X16" s="411">
        <f xml:space="preserve">
IF($A$4&lt;=12,SUMIFS('ON Data'!AC:AC,'ON Data'!$D:$D,$A$4,'ON Data'!$E:$E,7),SUMIFS('ON Data'!AC:AC,'ON Data'!$E:$E,7))</f>
        <v>0</v>
      </c>
      <c r="Y16" s="411">
        <f xml:space="preserve">
IF($A$4&lt;=12,SUMIFS('ON Data'!AD:AD,'ON Data'!$D:$D,$A$4,'ON Data'!$E:$E,7),SUMIFS('ON Data'!AD:AD,'ON Data'!$E:$E,7))</f>
        <v>0</v>
      </c>
      <c r="Z16" s="411">
        <f xml:space="preserve">
IF($A$4&lt;=12,SUMIFS('ON Data'!AE:AE,'ON Data'!$D:$D,$A$4,'ON Data'!$E:$E,7),SUMIFS('ON Data'!AE:AE,'ON Data'!$E:$E,7))</f>
        <v>0</v>
      </c>
      <c r="AA16" s="411">
        <f xml:space="preserve">
IF($A$4&lt;=12,SUMIFS('ON Data'!AF:AF,'ON Data'!$D:$D,$A$4,'ON Data'!$E:$E,7),SUMIFS('ON Data'!AF:AF,'ON Data'!$E:$E,7))</f>
        <v>0</v>
      </c>
      <c r="AB16" s="411">
        <f xml:space="preserve">
IF($A$4&lt;=12,SUMIFS('ON Data'!AG:AG,'ON Data'!$D:$D,$A$4,'ON Data'!$E:$E,7),SUMIFS('ON Data'!AG:AG,'ON Data'!$E:$E,7))</f>
        <v>0</v>
      </c>
      <c r="AC16" s="411">
        <f xml:space="preserve">
IF($A$4&lt;=12,SUMIFS('ON Data'!AH:AH,'ON Data'!$D:$D,$A$4,'ON Data'!$E:$E,7),SUMIFS('ON Data'!AH:AH,'ON Data'!$E:$E,7))</f>
        <v>0</v>
      </c>
      <c r="AD16" s="411">
        <f xml:space="preserve">
IF($A$4&lt;=12,SUMIFS('ON Data'!AI:AI,'ON Data'!$D:$D,$A$4,'ON Data'!$E:$E,7),SUMIFS('ON Data'!AI:AI,'ON Data'!$E:$E,7))</f>
        <v>0</v>
      </c>
      <c r="AE16" s="411">
        <f xml:space="preserve">
IF($A$4&lt;=12,SUMIFS('ON Data'!AJ:AJ,'ON Data'!$D:$D,$A$4,'ON Data'!$E:$E,7),SUMIFS('ON Data'!AJ:AJ,'ON Data'!$E:$E,7))</f>
        <v>0</v>
      </c>
      <c r="AF16" s="411">
        <f xml:space="preserve">
IF($A$4&lt;=12,SUMIFS('ON Data'!AK:AK,'ON Data'!$D:$D,$A$4,'ON Data'!$E:$E,7),SUMIFS('ON Data'!AK:AK,'ON Data'!$E:$E,7))</f>
        <v>0</v>
      </c>
      <c r="AG16" s="411">
        <f xml:space="preserve">
IF($A$4&lt;=12,SUMIFS('ON Data'!AL:AL,'ON Data'!$D:$D,$A$4,'ON Data'!$E:$E,7),SUMIFS('ON Data'!AL:AL,'ON Data'!$E:$E,7))</f>
        <v>0</v>
      </c>
      <c r="AH16" s="770">
        <f xml:space="preserve">
IF($A$4&lt;=12,SUMIFS('ON Data'!AN:AN,'ON Data'!$D:$D,$A$4,'ON Data'!$E:$E,7),SUMIFS('ON Data'!AN:AN,'ON Data'!$E:$E,7))</f>
        <v>0</v>
      </c>
      <c r="AI16" s="780"/>
    </row>
    <row r="17" spans="1:35" x14ac:dyDescent="0.3">
      <c r="A17" s="394" t="s">
        <v>242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Data'!H:H,'ON Data'!$D:$D,$A$4,'ON Data'!$E:$E,8),SUMIFS('ON Data'!H:H,'ON Data'!$E:$E,8))</f>
        <v>0</v>
      </c>
      <c r="E17" s="411">
        <f xml:space="preserve">
IF($A$4&lt;=12,SUMIFS('ON Data'!I:I,'ON Data'!$D:$D,$A$4,'ON Data'!$E:$E,8),SUMIFS('ON Data'!I:I,'ON Data'!$E:$E,8))</f>
        <v>0</v>
      </c>
      <c r="F17" s="411">
        <f xml:space="preserve">
IF($A$4&lt;=12,SUMIFS('ON Data'!K:K,'ON Data'!$D:$D,$A$4,'ON Data'!$E:$E,8),SUMIFS('ON Data'!K:K,'ON Data'!$E:$E,8))</f>
        <v>0</v>
      </c>
      <c r="G17" s="411">
        <f xml:space="preserve">
IF($A$4&lt;=12,SUMIFS('ON Data'!L:L,'ON Data'!$D:$D,$A$4,'ON Data'!$E:$E,8),SUMIFS('ON Data'!L:L,'ON Data'!$E:$E,8))</f>
        <v>0</v>
      </c>
      <c r="H17" s="411">
        <f xml:space="preserve">
IF($A$4&lt;=12,SUMIFS('ON Data'!M:M,'ON Data'!$D:$D,$A$4,'ON Data'!$E:$E,8),SUMIFS('ON Data'!M:M,'ON Data'!$E:$E,8))</f>
        <v>0</v>
      </c>
      <c r="I17" s="411">
        <f xml:space="preserve">
IF($A$4&lt;=12,SUMIFS('ON Data'!N:N,'ON Data'!$D:$D,$A$4,'ON Data'!$E:$E,8),SUMIFS('ON Data'!N:N,'ON Data'!$E:$E,8))</f>
        <v>0</v>
      </c>
      <c r="J17" s="411">
        <f xml:space="preserve">
IF($A$4&lt;=12,SUMIFS('ON Data'!O:O,'ON Data'!$D:$D,$A$4,'ON Data'!$E:$E,8),SUMIFS('ON Data'!O:O,'ON Data'!$E:$E,8))</f>
        <v>0</v>
      </c>
      <c r="K17" s="411">
        <f xml:space="preserve">
IF($A$4&lt;=12,SUMIFS('ON Data'!P:P,'ON Data'!$D:$D,$A$4,'ON Data'!$E:$E,8),SUMIFS('ON Data'!P:P,'ON Data'!$E:$E,8))</f>
        <v>0</v>
      </c>
      <c r="L17" s="411">
        <f xml:space="preserve">
IF($A$4&lt;=12,SUMIFS('ON Data'!Q:Q,'ON Data'!$D:$D,$A$4,'ON Data'!$E:$E,8),SUMIFS('ON Data'!Q:Q,'ON Data'!$E:$E,8))</f>
        <v>0</v>
      </c>
      <c r="M17" s="411">
        <f xml:space="preserve">
IF($A$4&lt;=12,SUMIFS('ON Data'!R:R,'ON Data'!$D:$D,$A$4,'ON Data'!$E:$E,8),SUMIFS('ON Data'!R:R,'ON Data'!$E:$E,8))</f>
        <v>0</v>
      </c>
      <c r="N17" s="411">
        <f xml:space="preserve">
IF($A$4&lt;=12,SUMIFS('ON Data'!S:S,'ON Data'!$D:$D,$A$4,'ON Data'!$E:$E,8),SUMIFS('ON Data'!S:S,'ON Data'!$E:$E,8))</f>
        <v>0</v>
      </c>
      <c r="O17" s="411">
        <f xml:space="preserve">
IF($A$4&lt;=12,SUMIFS('ON Data'!T:T,'ON Data'!$D:$D,$A$4,'ON Data'!$E:$E,8),SUMIFS('ON Data'!T:T,'ON Data'!$E:$E,8))</f>
        <v>0</v>
      </c>
      <c r="P17" s="411">
        <f xml:space="preserve">
IF($A$4&lt;=12,SUMIFS('ON Data'!U:U,'ON Data'!$D:$D,$A$4,'ON Data'!$E:$E,8),SUMIFS('ON Data'!U:U,'ON Data'!$E:$E,8))</f>
        <v>0</v>
      </c>
      <c r="Q17" s="411">
        <f xml:space="preserve">
IF($A$4&lt;=12,SUMIFS('ON Data'!V:V,'ON Data'!$D:$D,$A$4,'ON Data'!$E:$E,8),SUMIFS('ON Data'!V:V,'ON Data'!$E:$E,8))</f>
        <v>0</v>
      </c>
      <c r="R17" s="411">
        <f xml:space="preserve">
IF($A$4&lt;=12,SUMIFS('ON Data'!W:W,'ON Data'!$D:$D,$A$4,'ON Data'!$E:$E,8),SUMIFS('ON Data'!W:W,'ON Data'!$E:$E,8))</f>
        <v>0</v>
      </c>
      <c r="S17" s="411">
        <f xml:space="preserve">
IF($A$4&lt;=12,SUMIFS('ON Data'!X:X,'ON Data'!$D:$D,$A$4,'ON Data'!$E:$E,8),SUMIFS('ON Data'!X:X,'ON Data'!$E:$E,8))</f>
        <v>0</v>
      </c>
      <c r="T17" s="411">
        <f xml:space="preserve">
IF($A$4&lt;=12,SUMIFS('ON Data'!Y:Y,'ON Data'!$D:$D,$A$4,'ON Data'!$E:$E,8),SUMIFS('ON Data'!Y:Y,'ON Data'!$E:$E,8))</f>
        <v>0</v>
      </c>
      <c r="U17" s="411">
        <f xml:space="preserve">
IF($A$4&lt;=12,SUMIFS('ON Data'!Z:Z,'ON Data'!$D:$D,$A$4,'ON Data'!$E:$E,8),SUMIFS('ON Data'!Z:Z,'ON Data'!$E:$E,8))</f>
        <v>0</v>
      </c>
      <c r="V17" s="411">
        <f xml:space="preserve">
IF($A$4&lt;=12,SUMIFS('ON Data'!AA:AA,'ON Data'!$D:$D,$A$4,'ON Data'!$E:$E,8),SUMIFS('ON Data'!AA:AA,'ON Data'!$E:$E,8))</f>
        <v>0</v>
      </c>
      <c r="W17" s="411">
        <f xml:space="preserve">
IF($A$4&lt;=12,SUMIFS('ON Data'!AB:AB,'ON Data'!$D:$D,$A$4,'ON Data'!$E:$E,8),SUMIFS('ON Data'!AB:AB,'ON Data'!$E:$E,8))</f>
        <v>0</v>
      </c>
      <c r="X17" s="411">
        <f xml:space="preserve">
IF($A$4&lt;=12,SUMIFS('ON Data'!AC:AC,'ON Data'!$D:$D,$A$4,'ON Data'!$E:$E,8),SUMIFS('ON Data'!AC:AC,'ON Data'!$E:$E,8))</f>
        <v>0</v>
      </c>
      <c r="Y17" s="411">
        <f xml:space="preserve">
IF($A$4&lt;=12,SUMIFS('ON Data'!AD:AD,'ON Data'!$D:$D,$A$4,'ON Data'!$E:$E,8),SUMIFS('ON Data'!AD:AD,'ON Data'!$E:$E,8))</f>
        <v>0</v>
      </c>
      <c r="Z17" s="411">
        <f xml:space="preserve">
IF($A$4&lt;=12,SUMIFS('ON Data'!AE:AE,'ON Data'!$D:$D,$A$4,'ON Data'!$E:$E,8),SUMIFS('ON Data'!AE:AE,'ON Data'!$E:$E,8))</f>
        <v>0</v>
      </c>
      <c r="AA17" s="411">
        <f xml:space="preserve">
IF($A$4&lt;=12,SUMIFS('ON Data'!AF:AF,'ON Data'!$D:$D,$A$4,'ON Data'!$E:$E,8),SUMIFS('ON Data'!AF:AF,'ON Data'!$E:$E,8))</f>
        <v>0</v>
      </c>
      <c r="AB17" s="411">
        <f xml:space="preserve">
IF($A$4&lt;=12,SUMIFS('ON Data'!AG:AG,'ON Data'!$D:$D,$A$4,'ON Data'!$E:$E,8),SUMIFS('ON Data'!AG:AG,'ON Data'!$E:$E,8))</f>
        <v>0</v>
      </c>
      <c r="AC17" s="411">
        <f xml:space="preserve">
IF($A$4&lt;=12,SUMIFS('ON Data'!AH:AH,'ON Data'!$D:$D,$A$4,'ON Data'!$E:$E,8),SUMIFS('ON Data'!AH:AH,'ON Data'!$E:$E,8))</f>
        <v>0</v>
      </c>
      <c r="AD17" s="411">
        <f xml:space="preserve">
IF($A$4&lt;=12,SUMIFS('ON Data'!AI:AI,'ON Data'!$D:$D,$A$4,'ON Data'!$E:$E,8),SUMIFS('ON Data'!AI:AI,'ON Data'!$E:$E,8))</f>
        <v>0</v>
      </c>
      <c r="AE17" s="411">
        <f xml:space="preserve">
IF($A$4&lt;=12,SUMIFS('ON Data'!AJ:AJ,'ON Data'!$D:$D,$A$4,'ON Data'!$E:$E,8),SUMIFS('ON Data'!AJ:AJ,'ON Data'!$E:$E,8))</f>
        <v>0</v>
      </c>
      <c r="AF17" s="411">
        <f xml:space="preserve">
IF($A$4&lt;=12,SUMIFS('ON Data'!AK:AK,'ON Data'!$D:$D,$A$4,'ON Data'!$E:$E,8),SUMIFS('ON Data'!AK:AK,'ON Data'!$E:$E,8))</f>
        <v>0</v>
      </c>
      <c r="AG17" s="411">
        <f xml:space="preserve">
IF($A$4&lt;=12,SUMIFS('ON Data'!AL:AL,'ON Data'!$D:$D,$A$4,'ON Data'!$E:$E,8),SUMIFS('ON Data'!AL:AL,'ON Data'!$E:$E,8))</f>
        <v>0</v>
      </c>
      <c r="AH17" s="770">
        <f xml:space="preserve">
IF($A$4&lt;=12,SUMIFS('ON Data'!AN:AN,'ON Data'!$D:$D,$A$4,'ON Data'!$E:$E,8),SUMIFS('ON Data'!AN:AN,'ON Data'!$E:$E,8))</f>
        <v>0</v>
      </c>
      <c r="AI17" s="780"/>
    </row>
    <row r="18" spans="1:35" x14ac:dyDescent="0.3">
      <c r="A18" s="394" t="s">
        <v>243</v>
      </c>
      <c r="B18" s="409">
        <f xml:space="preserve">
B19-B16-B17</f>
        <v>614136</v>
      </c>
      <c r="C18" s="410">
        <f t="shared" ref="C18:G18" si="0" xml:space="preserve">
C19-C16-C17</f>
        <v>0</v>
      </c>
      <c r="D18" s="411">
        <f t="shared" si="0"/>
        <v>0</v>
      </c>
      <c r="E18" s="411">
        <f t="shared" si="0"/>
        <v>300127</v>
      </c>
      <c r="F18" s="411">
        <f t="shared" si="0"/>
        <v>284732</v>
      </c>
      <c r="G18" s="411">
        <f t="shared" si="0"/>
        <v>0</v>
      </c>
      <c r="H18" s="411">
        <f t="shared" ref="H18:AH18" si="1" xml:space="preserve">
H19-H16-H17</f>
        <v>0</v>
      </c>
      <c r="I18" s="411">
        <f t="shared" si="1"/>
        <v>0</v>
      </c>
      <c r="J18" s="411">
        <f t="shared" si="1"/>
        <v>0</v>
      </c>
      <c r="K18" s="411">
        <f t="shared" si="1"/>
        <v>0</v>
      </c>
      <c r="L18" s="411">
        <f t="shared" si="1"/>
        <v>0</v>
      </c>
      <c r="M18" s="411">
        <f t="shared" si="1"/>
        <v>4916</v>
      </c>
      <c r="N18" s="411">
        <f t="shared" si="1"/>
        <v>0</v>
      </c>
      <c r="O18" s="411">
        <f t="shared" si="1"/>
        <v>0</v>
      </c>
      <c r="P18" s="411">
        <f t="shared" si="1"/>
        <v>0</v>
      </c>
      <c r="Q18" s="411">
        <f t="shared" si="1"/>
        <v>0</v>
      </c>
      <c r="R18" s="411">
        <f t="shared" si="1"/>
        <v>0</v>
      </c>
      <c r="S18" s="411">
        <f t="shared" si="1"/>
        <v>0</v>
      </c>
      <c r="T18" s="411">
        <f t="shared" si="1"/>
        <v>0</v>
      </c>
      <c r="U18" s="411">
        <f t="shared" si="1"/>
        <v>0</v>
      </c>
      <c r="V18" s="411">
        <f t="shared" si="1"/>
        <v>0</v>
      </c>
      <c r="W18" s="411">
        <f t="shared" si="1"/>
        <v>0</v>
      </c>
      <c r="X18" s="411">
        <f t="shared" si="1"/>
        <v>0</v>
      </c>
      <c r="Y18" s="411">
        <f t="shared" si="1"/>
        <v>0</v>
      </c>
      <c r="Z18" s="411">
        <f t="shared" si="1"/>
        <v>0</v>
      </c>
      <c r="AA18" s="411">
        <f t="shared" si="1"/>
        <v>8261</v>
      </c>
      <c r="AB18" s="411">
        <f t="shared" si="1"/>
        <v>0</v>
      </c>
      <c r="AC18" s="411">
        <f t="shared" si="1"/>
        <v>0</v>
      </c>
      <c r="AD18" s="411">
        <f t="shared" si="1"/>
        <v>13908</v>
      </c>
      <c r="AE18" s="411">
        <f t="shared" si="1"/>
        <v>0</v>
      </c>
      <c r="AF18" s="411">
        <f t="shared" si="1"/>
        <v>0</v>
      </c>
      <c r="AG18" s="411">
        <f t="shared" si="1"/>
        <v>0</v>
      </c>
      <c r="AH18" s="770">
        <f t="shared" si="1"/>
        <v>2192</v>
      </c>
      <c r="AI18" s="780"/>
    </row>
    <row r="19" spans="1:35" ht="15" thickBot="1" x14ac:dyDescent="0.35">
      <c r="A19" s="395" t="s">
        <v>244</v>
      </c>
      <c r="B19" s="418">
        <f xml:space="preserve">
IF($A$4&lt;=12,SUMIFS('ON Data'!F:F,'ON Data'!$D:$D,$A$4,'ON Data'!$E:$E,9),SUMIFS('ON Data'!F:F,'ON Data'!$E:$E,9))</f>
        <v>614136</v>
      </c>
      <c r="C19" s="419">
        <f xml:space="preserve">
IF($A$4&lt;=12,SUMIFS('ON Data'!G:G,'ON Data'!$D:$D,$A$4,'ON Data'!$E:$E,9),SUMIFS('ON Data'!G:G,'ON Data'!$E:$E,9))</f>
        <v>0</v>
      </c>
      <c r="D19" s="420">
        <f xml:space="preserve">
IF($A$4&lt;=12,SUMIFS('ON Data'!H:H,'ON Data'!$D:$D,$A$4,'ON Data'!$E:$E,9),SUMIFS('ON Data'!H:H,'ON Data'!$E:$E,9))</f>
        <v>0</v>
      </c>
      <c r="E19" s="420">
        <f xml:space="preserve">
IF($A$4&lt;=12,SUMIFS('ON Data'!I:I,'ON Data'!$D:$D,$A$4,'ON Data'!$E:$E,9),SUMIFS('ON Data'!I:I,'ON Data'!$E:$E,9))</f>
        <v>300127</v>
      </c>
      <c r="F19" s="420">
        <f xml:space="preserve">
IF($A$4&lt;=12,SUMIFS('ON Data'!K:K,'ON Data'!$D:$D,$A$4,'ON Data'!$E:$E,9),SUMIFS('ON Data'!K:K,'ON Data'!$E:$E,9))</f>
        <v>284732</v>
      </c>
      <c r="G19" s="420">
        <f xml:space="preserve">
IF($A$4&lt;=12,SUMIFS('ON Data'!L:L,'ON Data'!$D:$D,$A$4,'ON Data'!$E:$E,9),SUMIFS('ON Data'!L:L,'ON Data'!$E:$E,9))</f>
        <v>0</v>
      </c>
      <c r="H19" s="420">
        <f xml:space="preserve">
IF($A$4&lt;=12,SUMIFS('ON Data'!M:M,'ON Data'!$D:$D,$A$4,'ON Data'!$E:$E,9),SUMIFS('ON Data'!M:M,'ON Data'!$E:$E,9))</f>
        <v>0</v>
      </c>
      <c r="I19" s="420">
        <f xml:space="preserve">
IF($A$4&lt;=12,SUMIFS('ON Data'!N:N,'ON Data'!$D:$D,$A$4,'ON Data'!$E:$E,9),SUMIFS('ON Data'!N:N,'ON Data'!$E:$E,9))</f>
        <v>0</v>
      </c>
      <c r="J19" s="420">
        <f xml:space="preserve">
IF($A$4&lt;=12,SUMIFS('ON Data'!O:O,'ON Data'!$D:$D,$A$4,'ON Data'!$E:$E,9),SUMIFS('ON Data'!O:O,'ON Data'!$E:$E,9))</f>
        <v>0</v>
      </c>
      <c r="K19" s="420">
        <f xml:space="preserve">
IF($A$4&lt;=12,SUMIFS('ON Data'!P:P,'ON Data'!$D:$D,$A$4,'ON Data'!$E:$E,9),SUMIFS('ON Data'!P:P,'ON Data'!$E:$E,9))</f>
        <v>0</v>
      </c>
      <c r="L19" s="420">
        <f xml:space="preserve">
IF($A$4&lt;=12,SUMIFS('ON Data'!Q:Q,'ON Data'!$D:$D,$A$4,'ON Data'!$E:$E,9),SUMIFS('ON Data'!Q:Q,'ON Data'!$E:$E,9))</f>
        <v>0</v>
      </c>
      <c r="M19" s="420">
        <f xml:space="preserve">
IF($A$4&lt;=12,SUMIFS('ON Data'!R:R,'ON Data'!$D:$D,$A$4,'ON Data'!$E:$E,9),SUMIFS('ON Data'!R:R,'ON Data'!$E:$E,9))</f>
        <v>4916</v>
      </c>
      <c r="N19" s="420">
        <f xml:space="preserve">
IF($A$4&lt;=12,SUMIFS('ON Data'!S:S,'ON Data'!$D:$D,$A$4,'ON Data'!$E:$E,9),SUMIFS('ON Data'!S:S,'ON Data'!$E:$E,9))</f>
        <v>0</v>
      </c>
      <c r="O19" s="420">
        <f xml:space="preserve">
IF($A$4&lt;=12,SUMIFS('ON Data'!T:T,'ON Data'!$D:$D,$A$4,'ON Data'!$E:$E,9),SUMIFS('ON Data'!T:T,'ON Data'!$E:$E,9))</f>
        <v>0</v>
      </c>
      <c r="P19" s="420">
        <f xml:space="preserve">
IF($A$4&lt;=12,SUMIFS('ON Data'!U:U,'ON Data'!$D:$D,$A$4,'ON Data'!$E:$E,9),SUMIFS('ON Data'!U:U,'ON Data'!$E:$E,9))</f>
        <v>0</v>
      </c>
      <c r="Q19" s="420">
        <f xml:space="preserve">
IF($A$4&lt;=12,SUMIFS('ON Data'!V:V,'ON Data'!$D:$D,$A$4,'ON Data'!$E:$E,9),SUMIFS('ON Data'!V:V,'ON Data'!$E:$E,9))</f>
        <v>0</v>
      </c>
      <c r="R19" s="420">
        <f xml:space="preserve">
IF($A$4&lt;=12,SUMIFS('ON Data'!W:W,'ON Data'!$D:$D,$A$4,'ON Data'!$E:$E,9),SUMIFS('ON Data'!W:W,'ON Data'!$E:$E,9))</f>
        <v>0</v>
      </c>
      <c r="S19" s="420">
        <f xml:space="preserve">
IF($A$4&lt;=12,SUMIFS('ON Data'!X:X,'ON Data'!$D:$D,$A$4,'ON Data'!$E:$E,9),SUMIFS('ON Data'!X:X,'ON Data'!$E:$E,9))</f>
        <v>0</v>
      </c>
      <c r="T19" s="420">
        <f xml:space="preserve">
IF($A$4&lt;=12,SUMIFS('ON Data'!Y:Y,'ON Data'!$D:$D,$A$4,'ON Data'!$E:$E,9),SUMIFS('ON Data'!Y:Y,'ON Data'!$E:$E,9))</f>
        <v>0</v>
      </c>
      <c r="U19" s="420">
        <f xml:space="preserve">
IF($A$4&lt;=12,SUMIFS('ON Data'!Z:Z,'ON Data'!$D:$D,$A$4,'ON Data'!$E:$E,9),SUMIFS('ON Data'!Z:Z,'ON Data'!$E:$E,9))</f>
        <v>0</v>
      </c>
      <c r="V19" s="420">
        <f xml:space="preserve">
IF($A$4&lt;=12,SUMIFS('ON Data'!AA:AA,'ON Data'!$D:$D,$A$4,'ON Data'!$E:$E,9),SUMIFS('ON Data'!AA:AA,'ON Data'!$E:$E,9))</f>
        <v>0</v>
      </c>
      <c r="W19" s="420">
        <f xml:space="preserve">
IF($A$4&lt;=12,SUMIFS('ON Data'!AB:AB,'ON Data'!$D:$D,$A$4,'ON Data'!$E:$E,9),SUMIFS('ON Data'!AB:AB,'ON Data'!$E:$E,9))</f>
        <v>0</v>
      </c>
      <c r="X19" s="420">
        <f xml:space="preserve">
IF($A$4&lt;=12,SUMIFS('ON Data'!AC:AC,'ON Data'!$D:$D,$A$4,'ON Data'!$E:$E,9),SUMIFS('ON Data'!AC:AC,'ON Data'!$E:$E,9))</f>
        <v>0</v>
      </c>
      <c r="Y19" s="420">
        <f xml:space="preserve">
IF($A$4&lt;=12,SUMIFS('ON Data'!AD:AD,'ON Data'!$D:$D,$A$4,'ON Data'!$E:$E,9),SUMIFS('ON Data'!AD:AD,'ON Data'!$E:$E,9))</f>
        <v>0</v>
      </c>
      <c r="Z19" s="420">
        <f xml:space="preserve">
IF($A$4&lt;=12,SUMIFS('ON Data'!AE:AE,'ON Data'!$D:$D,$A$4,'ON Data'!$E:$E,9),SUMIFS('ON Data'!AE:AE,'ON Data'!$E:$E,9))</f>
        <v>0</v>
      </c>
      <c r="AA19" s="420">
        <f xml:space="preserve">
IF($A$4&lt;=12,SUMIFS('ON Data'!AF:AF,'ON Data'!$D:$D,$A$4,'ON Data'!$E:$E,9),SUMIFS('ON Data'!AF:AF,'ON Data'!$E:$E,9))</f>
        <v>8261</v>
      </c>
      <c r="AB19" s="420">
        <f xml:space="preserve">
IF($A$4&lt;=12,SUMIFS('ON Data'!AG:AG,'ON Data'!$D:$D,$A$4,'ON Data'!$E:$E,9),SUMIFS('ON Data'!AG:AG,'ON Data'!$E:$E,9))</f>
        <v>0</v>
      </c>
      <c r="AC19" s="420">
        <f xml:space="preserve">
IF($A$4&lt;=12,SUMIFS('ON Data'!AH:AH,'ON Data'!$D:$D,$A$4,'ON Data'!$E:$E,9),SUMIFS('ON Data'!AH:AH,'ON Data'!$E:$E,9))</f>
        <v>0</v>
      </c>
      <c r="AD19" s="420">
        <f xml:space="preserve">
IF($A$4&lt;=12,SUMIFS('ON Data'!AI:AI,'ON Data'!$D:$D,$A$4,'ON Data'!$E:$E,9),SUMIFS('ON Data'!AI:AI,'ON Data'!$E:$E,9))</f>
        <v>13908</v>
      </c>
      <c r="AE19" s="420">
        <f xml:space="preserve">
IF($A$4&lt;=12,SUMIFS('ON Data'!AJ:AJ,'ON Data'!$D:$D,$A$4,'ON Data'!$E:$E,9),SUMIFS('ON Data'!AJ:AJ,'ON Data'!$E:$E,9))</f>
        <v>0</v>
      </c>
      <c r="AF19" s="420">
        <f xml:space="preserve">
IF($A$4&lt;=12,SUMIFS('ON Data'!AK:AK,'ON Data'!$D:$D,$A$4,'ON Data'!$E:$E,9),SUMIFS('ON Data'!AK:AK,'ON Data'!$E:$E,9))</f>
        <v>0</v>
      </c>
      <c r="AG19" s="420">
        <f xml:space="preserve">
IF($A$4&lt;=12,SUMIFS('ON Data'!AL:AL,'ON Data'!$D:$D,$A$4,'ON Data'!$E:$E,9),SUMIFS('ON Data'!AL:AL,'ON Data'!$E:$E,9))</f>
        <v>0</v>
      </c>
      <c r="AH19" s="773">
        <f xml:space="preserve">
IF($A$4&lt;=12,SUMIFS('ON Data'!AN:AN,'ON Data'!$D:$D,$A$4,'ON Data'!$E:$E,9),SUMIFS('ON Data'!AN:AN,'ON Data'!$E:$E,9))</f>
        <v>2192</v>
      </c>
      <c r="AI19" s="780"/>
    </row>
    <row r="20" spans="1:35" ht="15" collapsed="1" thickBot="1" x14ac:dyDescent="0.35">
      <c r="A20" s="396" t="s">
        <v>94</v>
      </c>
      <c r="B20" s="421">
        <f xml:space="preserve">
IF($A$4&lt;=12,SUMIFS('ON Data'!F:F,'ON Data'!$D:$D,$A$4,'ON Data'!$E:$E,6),SUMIFS('ON Data'!F:F,'ON Data'!$E:$E,6))</f>
        <v>14860662</v>
      </c>
      <c r="C20" s="422">
        <f xml:space="preserve">
IF($A$4&lt;=12,SUMIFS('ON Data'!G:G,'ON Data'!$D:$D,$A$4,'ON Data'!$E:$E,6),SUMIFS('ON Data'!G:G,'ON Data'!$E:$E,6))</f>
        <v>4019350</v>
      </c>
      <c r="D20" s="423">
        <f xml:space="preserve">
IF($A$4&lt;=12,SUMIFS('ON Data'!H:H,'ON Data'!$D:$D,$A$4,'ON Data'!$E:$E,6),SUMIFS('ON Data'!H:H,'ON Data'!$E:$E,6))</f>
        <v>0</v>
      </c>
      <c r="E20" s="423">
        <f xml:space="preserve">
IF($A$4&lt;=12,SUMIFS('ON Data'!I:I,'ON Data'!$D:$D,$A$4,'ON Data'!$E:$E,6),SUMIFS('ON Data'!I:I,'ON Data'!$E:$E,6))</f>
        <v>4915337</v>
      </c>
      <c r="F20" s="423">
        <f xml:space="preserve">
IF($A$4&lt;=12,SUMIFS('ON Data'!K:K,'ON Data'!$D:$D,$A$4,'ON Data'!$E:$E,6),SUMIFS('ON Data'!K:K,'ON Data'!$E:$E,6))</f>
        <v>5189352</v>
      </c>
      <c r="G20" s="423">
        <f xml:space="preserve">
IF($A$4&lt;=12,SUMIFS('ON Data'!L:L,'ON Data'!$D:$D,$A$4,'ON Data'!$E:$E,6),SUMIFS('ON Data'!L:L,'ON Data'!$E:$E,6))</f>
        <v>0</v>
      </c>
      <c r="H20" s="423">
        <f xml:space="preserve">
IF($A$4&lt;=12,SUMIFS('ON Data'!M:M,'ON Data'!$D:$D,$A$4,'ON Data'!$E:$E,6),SUMIFS('ON Data'!M:M,'ON Data'!$E:$E,6))</f>
        <v>0</v>
      </c>
      <c r="I20" s="423">
        <f xml:space="preserve">
IF($A$4&lt;=12,SUMIFS('ON Data'!N:N,'ON Data'!$D:$D,$A$4,'ON Data'!$E:$E,6),SUMIFS('ON Data'!N:N,'ON Data'!$E:$E,6))</f>
        <v>0</v>
      </c>
      <c r="J20" s="423">
        <f xml:space="preserve">
IF($A$4&lt;=12,SUMIFS('ON Data'!O:O,'ON Data'!$D:$D,$A$4,'ON Data'!$E:$E,6),SUMIFS('ON Data'!O:O,'ON Data'!$E:$E,6))</f>
        <v>0</v>
      </c>
      <c r="K20" s="423">
        <f xml:space="preserve">
IF($A$4&lt;=12,SUMIFS('ON Data'!P:P,'ON Data'!$D:$D,$A$4,'ON Data'!$E:$E,6),SUMIFS('ON Data'!P:P,'ON Data'!$E:$E,6))</f>
        <v>0</v>
      </c>
      <c r="L20" s="423">
        <f xml:space="preserve">
IF($A$4&lt;=12,SUMIFS('ON Data'!Q:Q,'ON Data'!$D:$D,$A$4,'ON Data'!$E:$E,6),SUMIFS('ON Data'!Q:Q,'ON Data'!$E:$E,6))</f>
        <v>0</v>
      </c>
      <c r="M20" s="423">
        <f xml:space="preserve">
IF($A$4&lt;=12,SUMIFS('ON Data'!R:R,'ON Data'!$D:$D,$A$4,'ON Data'!$E:$E,6),SUMIFS('ON Data'!R:R,'ON Data'!$E:$E,6))</f>
        <v>135097</v>
      </c>
      <c r="N20" s="423">
        <f xml:space="preserve">
IF($A$4&lt;=12,SUMIFS('ON Data'!S:S,'ON Data'!$D:$D,$A$4,'ON Data'!$E:$E,6),SUMIFS('ON Data'!S:S,'ON Data'!$E:$E,6))</f>
        <v>0</v>
      </c>
      <c r="O20" s="423">
        <f xml:space="preserve">
IF($A$4&lt;=12,SUMIFS('ON Data'!T:T,'ON Data'!$D:$D,$A$4,'ON Data'!$E:$E,6),SUMIFS('ON Data'!T:T,'ON Data'!$E:$E,6))</f>
        <v>0</v>
      </c>
      <c r="P20" s="423">
        <f xml:space="preserve">
IF($A$4&lt;=12,SUMIFS('ON Data'!U:U,'ON Data'!$D:$D,$A$4,'ON Data'!$E:$E,6),SUMIFS('ON Data'!U:U,'ON Data'!$E:$E,6))</f>
        <v>0</v>
      </c>
      <c r="Q20" s="423">
        <f xml:space="preserve">
IF($A$4&lt;=12,SUMIFS('ON Data'!V:V,'ON Data'!$D:$D,$A$4,'ON Data'!$E:$E,6),SUMIFS('ON Data'!V:V,'ON Data'!$E:$E,6))</f>
        <v>0</v>
      </c>
      <c r="R20" s="423">
        <f xml:space="preserve">
IF($A$4&lt;=12,SUMIFS('ON Data'!W:W,'ON Data'!$D:$D,$A$4,'ON Data'!$E:$E,6),SUMIFS('ON Data'!W:W,'ON Data'!$E:$E,6))</f>
        <v>0</v>
      </c>
      <c r="S20" s="423">
        <f xml:space="preserve">
IF($A$4&lt;=12,SUMIFS('ON Data'!X:X,'ON Data'!$D:$D,$A$4,'ON Data'!$E:$E,6),SUMIFS('ON Data'!X:X,'ON Data'!$E:$E,6))</f>
        <v>0</v>
      </c>
      <c r="T20" s="423">
        <f xml:space="preserve">
IF($A$4&lt;=12,SUMIFS('ON Data'!Y:Y,'ON Data'!$D:$D,$A$4,'ON Data'!$E:$E,6),SUMIFS('ON Data'!Y:Y,'ON Data'!$E:$E,6))</f>
        <v>0</v>
      </c>
      <c r="U20" s="423">
        <f xml:space="preserve">
IF($A$4&lt;=12,SUMIFS('ON Data'!Z:Z,'ON Data'!$D:$D,$A$4,'ON Data'!$E:$E,6),SUMIFS('ON Data'!Z:Z,'ON Data'!$E:$E,6))</f>
        <v>0</v>
      </c>
      <c r="V20" s="423">
        <f xml:space="preserve">
IF($A$4&lt;=12,SUMIFS('ON Data'!AA:AA,'ON Data'!$D:$D,$A$4,'ON Data'!$E:$E,6),SUMIFS('ON Data'!AA:AA,'ON Data'!$E:$E,6))</f>
        <v>0</v>
      </c>
      <c r="W20" s="423">
        <f xml:space="preserve">
IF($A$4&lt;=12,SUMIFS('ON Data'!AB:AB,'ON Data'!$D:$D,$A$4,'ON Data'!$E:$E,6),SUMIFS('ON Data'!AB:AB,'ON Data'!$E:$E,6))</f>
        <v>0</v>
      </c>
      <c r="X20" s="423">
        <f xml:space="preserve">
IF($A$4&lt;=12,SUMIFS('ON Data'!AC:AC,'ON Data'!$D:$D,$A$4,'ON Data'!$E:$E,6),SUMIFS('ON Data'!AC:AC,'ON Data'!$E:$E,6))</f>
        <v>0</v>
      </c>
      <c r="Y20" s="423">
        <f xml:space="preserve">
IF($A$4&lt;=12,SUMIFS('ON Data'!AD:AD,'ON Data'!$D:$D,$A$4,'ON Data'!$E:$E,6),SUMIFS('ON Data'!AD:AD,'ON Data'!$E:$E,6))</f>
        <v>0</v>
      </c>
      <c r="Z20" s="423">
        <f xml:space="preserve">
IF($A$4&lt;=12,SUMIFS('ON Data'!AE:AE,'ON Data'!$D:$D,$A$4,'ON Data'!$E:$E,6),SUMIFS('ON Data'!AE:AE,'ON Data'!$E:$E,6))</f>
        <v>0</v>
      </c>
      <c r="AA20" s="423">
        <f xml:space="preserve">
IF($A$4&lt;=12,SUMIFS('ON Data'!AF:AF,'ON Data'!$D:$D,$A$4,'ON Data'!$E:$E,6),SUMIFS('ON Data'!AF:AF,'ON Data'!$E:$E,6))</f>
        <v>194918</v>
      </c>
      <c r="AB20" s="423">
        <f xml:space="preserve">
IF($A$4&lt;=12,SUMIFS('ON Data'!AG:AG,'ON Data'!$D:$D,$A$4,'ON Data'!$E:$E,6),SUMIFS('ON Data'!AG:AG,'ON Data'!$E:$E,6))</f>
        <v>0</v>
      </c>
      <c r="AC20" s="423">
        <f xml:space="preserve">
IF($A$4&lt;=12,SUMIFS('ON Data'!AH:AH,'ON Data'!$D:$D,$A$4,'ON Data'!$E:$E,6),SUMIFS('ON Data'!AH:AH,'ON Data'!$E:$E,6))</f>
        <v>0</v>
      </c>
      <c r="AD20" s="423">
        <f xml:space="preserve">
IF($A$4&lt;=12,SUMIFS('ON Data'!AI:AI,'ON Data'!$D:$D,$A$4,'ON Data'!$E:$E,6),SUMIFS('ON Data'!AI:AI,'ON Data'!$E:$E,6))</f>
        <v>354274</v>
      </c>
      <c r="AE20" s="423">
        <f xml:space="preserve">
IF($A$4&lt;=12,SUMIFS('ON Data'!AJ:AJ,'ON Data'!$D:$D,$A$4,'ON Data'!$E:$E,6),SUMIFS('ON Data'!AJ:AJ,'ON Data'!$E:$E,6))</f>
        <v>0</v>
      </c>
      <c r="AF20" s="423">
        <f xml:space="preserve">
IF($A$4&lt;=12,SUMIFS('ON Data'!AK:AK,'ON Data'!$D:$D,$A$4,'ON Data'!$E:$E,6),SUMIFS('ON Data'!AK:AK,'ON Data'!$E:$E,6))</f>
        <v>0</v>
      </c>
      <c r="AG20" s="423">
        <f xml:space="preserve">
IF($A$4&lt;=12,SUMIFS('ON Data'!AL:AL,'ON Data'!$D:$D,$A$4,'ON Data'!$E:$E,6),SUMIFS('ON Data'!AL:AL,'ON Data'!$E:$E,6))</f>
        <v>0</v>
      </c>
      <c r="AH20" s="774">
        <f xml:space="preserve">
IF($A$4&lt;=12,SUMIFS('ON Data'!AN:AN,'ON Data'!$D:$D,$A$4,'ON Data'!$E:$E,6),SUMIFS('ON Data'!AN:AN,'ON Data'!$E:$E,6))</f>
        <v>52334</v>
      </c>
      <c r="AI20" s="780"/>
    </row>
    <row r="21" spans="1:35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Data'!H:H,'ON Data'!$D:$D,$A$4,'ON Data'!$E:$E,12),SUMIFS('ON Data'!H:H,'ON Data'!$E:$E,12))</f>
        <v>0</v>
      </c>
      <c r="E21" s="411">
        <f xml:space="preserve">
IF($A$4&lt;=12,SUMIFS('ON Data'!I:I,'ON Data'!$D:$D,$A$4,'ON Data'!$E:$E,12),SUMIFS('ON Data'!I:I,'ON Data'!$E:$E,12))</f>
        <v>0</v>
      </c>
      <c r="F21" s="411">
        <f xml:space="preserve">
IF($A$4&lt;=12,SUMIFS('ON Data'!K:K,'ON Data'!$D:$D,$A$4,'ON Data'!$E:$E,12),SUMIFS('ON Data'!K:K,'ON Data'!$E:$E,12))</f>
        <v>0</v>
      </c>
      <c r="G21" s="411">
        <f xml:space="preserve">
IF($A$4&lt;=12,SUMIFS('ON Data'!L:L,'ON Data'!$D:$D,$A$4,'ON Data'!$E:$E,12),SUMIFS('ON Data'!L:L,'ON Data'!$E:$E,12))</f>
        <v>0</v>
      </c>
      <c r="H21" s="411">
        <f xml:space="preserve">
IF($A$4&lt;=12,SUMIFS('ON Data'!M:M,'ON Data'!$D:$D,$A$4,'ON Data'!$E:$E,12),SUMIFS('ON Data'!M:M,'ON Data'!$E:$E,12))</f>
        <v>0</v>
      </c>
      <c r="I21" s="411">
        <f xml:space="preserve">
IF($A$4&lt;=12,SUMIFS('ON Data'!N:N,'ON Data'!$D:$D,$A$4,'ON Data'!$E:$E,12),SUMIFS('ON Data'!N:N,'ON Data'!$E:$E,12))</f>
        <v>0</v>
      </c>
      <c r="J21" s="411">
        <f xml:space="preserve">
IF($A$4&lt;=12,SUMIFS('ON Data'!O:O,'ON Data'!$D:$D,$A$4,'ON Data'!$E:$E,12),SUMIFS('ON Data'!O:O,'ON Data'!$E:$E,12))</f>
        <v>0</v>
      </c>
      <c r="K21" s="411">
        <f xml:space="preserve">
IF($A$4&lt;=12,SUMIFS('ON Data'!P:P,'ON Data'!$D:$D,$A$4,'ON Data'!$E:$E,12),SUMIFS('ON Data'!P:P,'ON Data'!$E:$E,12))</f>
        <v>0</v>
      </c>
      <c r="L21" s="411">
        <f xml:space="preserve">
IF($A$4&lt;=12,SUMIFS('ON Data'!Q:Q,'ON Data'!$D:$D,$A$4,'ON Data'!$E:$E,12),SUMIFS('ON Data'!Q:Q,'ON Data'!$E:$E,12))</f>
        <v>0</v>
      </c>
      <c r="M21" s="411">
        <f xml:space="preserve">
IF($A$4&lt;=12,SUMIFS('ON Data'!R:R,'ON Data'!$D:$D,$A$4,'ON Data'!$E:$E,12),SUMIFS('ON Data'!R:R,'ON Data'!$E:$E,12))</f>
        <v>0</v>
      </c>
      <c r="N21" s="411">
        <f xml:space="preserve">
IF($A$4&lt;=12,SUMIFS('ON Data'!S:S,'ON Data'!$D:$D,$A$4,'ON Data'!$E:$E,12),SUMIFS('ON Data'!S:S,'ON Data'!$E:$E,12))</f>
        <v>0</v>
      </c>
      <c r="O21" s="411">
        <f xml:space="preserve">
IF($A$4&lt;=12,SUMIFS('ON Data'!T:T,'ON Data'!$D:$D,$A$4,'ON Data'!$E:$E,12),SUMIFS('ON Data'!T:T,'ON Data'!$E:$E,12))</f>
        <v>0</v>
      </c>
      <c r="P21" s="411">
        <f xml:space="preserve">
IF($A$4&lt;=12,SUMIFS('ON Data'!U:U,'ON Data'!$D:$D,$A$4,'ON Data'!$E:$E,12),SUMIFS('ON Data'!U:U,'ON Data'!$E:$E,12))</f>
        <v>0</v>
      </c>
      <c r="Q21" s="411">
        <f xml:space="preserve">
IF($A$4&lt;=12,SUMIFS('ON Data'!V:V,'ON Data'!$D:$D,$A$4,'ON Data'!$E:$E,12),SUMIFS('ON Data'!V:V,'ON Data'!$E:$E,12))</f>
        <v>0</v>
      </c>
      <c r="R21" s="411">
        <f xml:space="preserve">
IF($A$4&lt;=12,SUMIFS('ON Data'!W:W,'ON Data'!$D:$D,$A$4,'ON Data'!$E:$E,12),SUMIFS('ON Data'!W:W,'ON Data'!$E:$E,12))</f>
        <v>0</v>
      </c>
      <c r="S21" s="411">
        <f xml:space="preserve">
IF($A$4&lt;=12,SUMIFS('ON Data'!X:X,'ON Data'!$D:$D,$A$4,'ON Data'!$E:$E,12),SUMIFS('ON Data'!X:X,'ON Data'!$E:$E,12))</f>
        <v>0</v>
      </c>
      <c r="T21" s="411">
        <f xml:space="preserve">
IF($A$4&lt;=12,SUMIFS('ON Data'!Y:Y,'ON Data'!$D:$D,$A$4,'ON Data'!$E:$E,12),SUMIFS('ON Data'!Y:Y,'ON Data'!$E:$E,12))</f>
        <v>0</v>
      </c>
      <c r="U21" s="411">
        <f xml:space="preserve">
IF($A$4&lt;=12,SUMIFS('ON Data'!Z:Z,'ON Data'!$D:$D,$A$4,'ON Data'!$E:$E,12),SUMIFS('ON Data'!Z:Z,'ON Data'!$E:$E,12))</f>
        <v>0</v>
      </c>
      <c r="V21" s="411">
        <f xml:space="preserve">
IF($A$4&lt;=12,SUMIFS('ON Data'!AA:AA,'ON Data'!$D:$D,$A$4,'ON Data'!$E:$E,12),SUMIFS('ON Data'!AA:AA,'ON Data'!$E:$E,12))</f>
        <v>0</v>
      </c>
      <c r="W21" s="411">
        <f xml:space="preserve">
IF($A$4&lt;=12,SUMIFS('ON Data'!AB:AB,'ON Data'!$D:$D,$A$4,'ON Data'!$E:$E,12),SUMIFS('ON Data'!AB:AB,'ON Data'!$E:$E,12))</f>
        <v>0</v>
      </c>
      <c r="X21" s="411">
        <f xml:space="preserve">
IF($A$4&lt;=12,SUMIFS('ON Data'!AC:AC,'ON Data'!$D:$D,$A$4,'ON Data'!$E:$E,12),SUMIFS('ON Data'!AC:AC,'ON Data'!$E:$E,12))</f>
        <v>0</v>
      </c>
      <c r="Y21" s="411">
        <f xml:space="preserve">
IF($A$4&lt;=12,SUMIFS('ON Data'!AD:AD,'ON Data'!$D:$D,$A$4,'ON Data'!$E:$E,12),SUMIFS('ON Data'!AD:AD,'ON Data'!$E:$E,12))</f>
        <v>0</v>
      </c>
      <c r="Z21" s="411">
        <f xml:space="preserve">
IF($A$4&lt;=12,SUMIFS('ON Data'!AE:AE,'ON Data'!$D:$D,$A$4,'ON Data'!$E:$E,12),SUMIFS('ON Data'!AE:AE,'ON Data'!$E:$E,12))</f>
        <v>0</v>
      </c>
      <c r="AA21" s="411">
        <f xml:space="preserve">
IF($A$4&lt;=12,SUMIFS('ON Data'!AF:AF,'ON Data'!$D:$D,$A$4,'ON Data'!$E:$E,12),SUMIFS('ON Data'!AF:AF,'ON Data'!$E:$E,12))</f>
        <v>0</v>
      </c>
      <c r="AB21" s="411">
        <f xml:space="preserve">
IF($A$4&lt;=12,SUMIFS('ON Data'!AG:AG,'ON Data'!$D:$D,$A$4,'ON Data'!$E:$E,12),SUMIFS('ON Data'!AG:AG,'ON Data'!$E:$E,12))</f>
        <v>0</v>
      </c>
      <c r="AC21" s="411">
        <f xml:space="preserve">
IF($A$4&lt;=12,SUMIFS('ON Data'!AH:AH,'ON Data'!$D:$D,$A$4,'ON Data'!$E:$E,12),SUMIFS('ON Data'!AH:AH,'ON Data'!$E:$E,12))</f>
        <v>0</v>
      </c>
      <c r="AD21" s="411">
        <f xml:space="preserve">
IF($A$4&lt;=12,SUMIFS('ON Data'!AI:AI,'ON Data'!$D:$D,$A$4,'ON Data'!$E:$E,12),SUMIFS('ON Data'!AI:AI,'ON Data'!$E:$E,12))</f>
        <v>0</v>
      </c>
      <c r="AE21" s="411">
        <f xml:space="preserve">
IF($A$4&lt;=12,SUMIFS('ON Data'!AJ:AJ,'ON Data'!$D:$D,$A$4,'ON Data'!$E:$E,12),SUMIFS('ON Data'!AJ:AJ,'ON Data'!$E:$E,12))</f>
        <v>0</v>
      </c>
      <c r="AF21" s="411">
        <f xml:space="preserve">
IF($A$4&lt;=12,SUMIFS('ON Data'!AK:AK,'ON Data'!$D:$D,$A$4,'ON Data'!$E:$E,12),SUMIFS('ON Data'!AK:AK,'ON Data'!$E:$E,12))</f>
        <v>0</v>
      </c>
      <c r="AG21" s="411">
        <f xml:space="preserve">
IF($A$4&lt;=12,SUMIFS('ON Data'!AL:AL,'ON Data'!$D:$D,$A$4,'ON Data'!$E:$E,12),SUMIFS('ON Data'!AL:AL,'ON Data'!$E:$E,12))</f>
        <v>0</v>
      </c>
      <c r="AH21" s="770">
        <f xml:space="preserve">
IF($A$4&lt;=12,SUMIFS('ON Data'!AN:AN,'ON Data'!$D:$D,$A$4,'ON Data'!$E:$E,12),SUMIFS('ON Data'!AN:AN,'ON Data'!$E:$E,12))</f>
        <v>0</v>
      </c>
      <c r="AI21" s="780"/>
    </row>
    <row r="22" spans="1:35" ht="15" hidden="1" outlineLevel="1" thickBot="1" x14ac:dyDescent="0.35">
      <c r="A22" s="389" t="s">
        <v>96</v>
      </c>
      <c r="B22" s="470" t="str">
        <f xml:space="preserve">
IF(OR(B21="",B21=0),"",B20/B21)</f>
        <v/>
      </c>
      <c r="C22" s="471" t="str">
        <f t="shared" ref="C22:G22" si="2" xml:space="preserve">
IF(OR(C21="",C21=0),"",C20/C21)</f>
        <v/>
      </c>
      <c r="D22" s="472" t="str">
        <f t="shared" si="2"/>
        <v/>
      </c>
      <c r="E22" s="472" t="str">
        <f t="shared" si="2"/>
        <v/>
      </c>
      <c r="F22" s="472" t="str">
        <f t="shared" si="2"/>
        <v/>
      </c>
      <c r="G22" s="472" t="str">
        <f t="shared" si="2"/>
        <v/>
      </c>
      <c r="H22" s="472" t="str">
        <f t="shared" ref="H22:AH22" si="3" xml:space="preserve">
IF(OR(H21="",H21=0),"",H20/H21)</f>
        <v/>
      </c>
      <c r="I22" s="472" t="str">
        <f t="shared" si="3"/>
        <v/>
      </c>
      <c r="J22" s="472" t="str">
        <f t="shared" si="3"/>
        <v/>
      </c>
      <c r="K22" s="472" t="str">
        <f t="shared" si="3"/>
        <v/>
      </c>
      <c r="L22" s="472" t="str">
        <f t="shared" si="3"/>
        <v/>
      </c>
      <c r="M22" s="472" t="str">
        <f t="shared" si="3"/>
        <v/>
      </c>
      <c r="N22" s="472" t="str">
        <f t="shared" si="3"/>
        <v/>
      </c>
      <c r="O22" s="472" t="str">
        <f t="shared" si="3"/>
        <v/>
      </c>
      <c r="P22" s="472" t="str">
        <f t="shared" si="3"/>
        <v/>
      </c>
      <c r="Q22" s="472" t="str">
        <f t="shared" si="3"/>
        <v/>
      </c>
      <c r="R22" s="472" t="str">
        <f t="shared" si="3"/>
        <v/>
      </c>
      <c r="S22" s="472" t="str">
        <f t="shared" si="3"/>
        <v/>
      </c>
      <c r="T22" s="472" t="str">
        <f t="shared" si="3"/>
        <v/>
      </c>
      <c r="U22" s="472" t="str">
        <f t="shared" si="3"/>
        <v/>
      </c>
      <c r="V22" s="472" t="str">
        <f t="shared" si="3"/>
        <v/>
      </c>
      <c r="W22" s="472" t="str">
        <f t="shared" si="3"/>
        <v/>
      </c>
      <c r="X22" s="472" t="str">
        <f t="shared" si="3"/>
        <v/>
      </c>
      <c r="Y22" s="472" t="str">
        <f t="shared" si="3"/>
        <v/>
      </c>
      <c r="Z22" s="472" t="str">
        <f t="shared" si="3"/>
        <v/>
      </c>
      <c r="AA22" s="472" t="str">
        <f t="shared" si="3"/>
        <v/>
      </c>
      <c r="AB22" s="472" t="str">
        <f t="shared" si="3"/>
        <v/>
      </c>
      <c r="AC22" s="472" t="str">
        <f t="shared" si="3"/>
        <v/>
      </c>
      <c r="AD22" s="472" t="str">
        <f t="shared" si="3"/>
        <v/>
      </c>
      <c r="AE22" s="472" t="str">
        <f t="shared" si="3"/>
        <v/>
      </c>
      <c r="AF22" s="472" t="str">
        <f t="shared" si="3"/>
        <v/>
      </c>
      <c r="AG22" s="472" t="str">
        <f t="shared" si="3"/>
        <v/>
      </c>
      <c r="AH22" s="775" t="str">
        <f t="shared" si="3"/>
        <v/>
      </c>
      <c r="AI22" s="780"/>
    </row>
    <row r="23" spans="1:35" ht="15" hidden="1" outlineLevel="1" thickBot="1" x14ac:dyDescent="0.35">
      <c r="A23" s="397" t="s">
        <v>69</v>
      </c>
      <c r="B23" s="412">
        <f xml:space="preserve">
IF(B21="","",B20-B21)</f>
        <v>14860662</v>
      </c>
      <c r="C23" s="413">
        <f t="shared" ref="C23:G23" si="4" xml:space="preserve">
IF(C21="","",C20-C21)</f>
        <v>4019350</v>
      </c>
      <c r="D23" s="414">
        <f t="shared" si="4"/>
        <v>0</v>
      </c>
      <c r="E23" s="414">
        <f t="shared" si="4"/>
        <v>4915337</v>
      </c>
      <c r="F23" s="414">
        <f t="shared" si="4"/>
        <v>5189352</v>
      </c>
      <c r="G23" s="414">
        <f t="shared" si="4"/>
        <v>0</v>
      </c>
      <c r="H23" s="414">
        <f t="shared" ref="H23:AH23" si="5" xml:space="preserve">
IF(H21="","",H20-H21)</f>
        <v>0</v>
      </c>
      <c r="I23" s="414">
        <f t="shared" si="5"/>
        <v>0</v>
      </c>
      <c r="J23" s="414">
        <f t="shared" si="5"/>
        <v>0</v>
      </c>
      <c r="K23" s="414">
        <f t="shared" si="5"/>
        <v>0</v>
      </c>
      <c r="L23" s="414">
        <f t="shared" si="5"/>
        <v>0</v>
      </c>
      <c r="M23" s="414">
        <f t="shared" si="5"/>
        <v>135097</v>
      </c>
      <c r="N23" s="414">
        <f t="shared" si="5"/>
        <v>0</v>
      </c>
      <c r="O23" s="414">
        <f t="shared" si="5"/>
        <v>0</v>
      </c>
      <c r="P23" s="414">
        <f t="shared" si="5"/>
        <v>0</v>
      </c>
      <c r="Q23" s="414">
        <f t="shared" si="5"/>
        <v>0</v>
      </c>
      <c r="R23" s="414">
        <f t="shared" si="5"/>
        <v>0</v>
      </c>
      <c r="S23" s="414">
        <f t="shared" si="5"/>
        <v>0</v>
      </c>
      <c r="T23" s="414">
        <f t="shared" si="5"/>
        <v>0</v>
      </c>
      <c r="U23" s="414">
        <f t="shared" si="5"/>
        <v>0</v>
      </c>
      <c r="V23" s="414">
        <f t="shared" si="5"/>
        <v>0</v>
      </c>
      <c r="W23" s="414">
        <f t="shared" si="5"/>
        <v>0</v>
      </c>
      <c r="X23" s="414">
        <f t="shared" si="5"/>
        <v>0</v>
      </c>
      <c r="Y23" s="414">
        <f t="shared" si="5"/>
        <v>0</v>
      </c>
      <c r="Z23" s="414">
        <f t="shared" si="5"/>
        <v>0</v>
      </c>
      <c r="AA23" s="414">
        <f t="shared" si="5"/>
        <v>194918</v>
      </c>
      <c r="AB23" s="414">
        <f t="shared" si="5"/>
        <v>0</v>
      </c>
      <c r="AC23" s="414">
        <f t="shared" si="5"/>
        <v>0</v>
      </c>
      <c r="AD23" s="414">
        <f t="shared" si="5"/>
        <v>354274</v>
      </c>
      <c r="AE23" s="414">
        <f t="shared" si="5"/>
        <v>0</v>
      </c>
      <c r="AF23" s="414">
        <f t="shared" si="5"/>
        <v>0</v>
      </c>
      <c r="AG23" s="414">
        <f t="shared" si="5"/>
        <v>0</v>
      </c>
      <c r="AH23" s="771">
        <f t="shared" si="5"/>
        <v>52334</v>
      </c>
      <c r="AI23" s="780"/>
    </row>
    <row r="24" spans="1:35" x14ac:dyDescent="0.3">
      <c r="A24" s="391" t="s">
        <v>245</v>
      </c>
      <c r="B24" s="438" t="s">
        <v>3</v>
      </c>
      <c r="C24" s="781" t="s">
        <v>256</v>
      </c>
      <c r="D24" s="755"/>
      <c r="E24" s="756"/>
      <c r="F24" s="756" t="s">
        <v>257</v>
      </c>
      <c r="G24" s="756"/>
      <c r="H24" s="756"/>
      <c r="I24" s="756"/>
      <c r="J24" s="756"/>
      <c r="K24" s="756"/>
      <c r="L24" s="756"/>
      <c r="M24" s="756"/>
      <c r="N24" s="756"/>
      <c r="O24" s="756"/>
      <c r="P24" s="756"/>
      <c r="Q24" s="756"/>
      <c r="R24" s="756"/>
      <c r="S24" s="756"/>
      <c r="T24" s="756"/>
      <c r="U24" s="756"/>
      <c r="V24" s="756"/>
      <c r="W24" s="756"/>
      <c r="X24" s="756"/>
      <c r="Y24" s="756"/>
      <c r="Z24" s="756"/>
      <c r="AA24" s="756"/>
      <c r="AB24" s="756"/>
      <c r="AC24" s="756"/>
      <c r="AD24" s="756"/>
      <c r="AE24" s="756"/>
      <c r="AF24" s="756"/>
      <c r="AG24" s="756"/>
      <c r="AH24" s="776" t="s">
        <v>258</v>
      </c>
      <c r="AI24" s="780"/>
    </row>
    <row r="25" spans="1:35" x14ac:dyDescent="0.3">
      <c r="A25" s="392" t="s">
        <v>94</v>
      </c>
      <c r="B25" s="409">
        <f xml:space="preserve">
SUM(C25:AH25)</f>
        <v>8800</v>
      </c>
      <c r="C25" s="782">
        <f xml:space="preserve">
IF($A$4&lt;=12,SUMIFS('ON Data'!H:H,'ON Data'!$D:$D,$A$4,'ON Data'!$E:$E,10),SUMIFS('ON Data'!H:H,'ON Data'!$E:$E,10))</f>
        <v>6800</v>
      </c>
      <c r="D25" s="757"/>
      <c r="E25" s="758"/>
      <c r="F25" s="758">
        <f xml:space="preserve">
IF($A$4&lt;=12,SUMIFS('ON Data'!K:K,'ON Data'!$D:$D,$A$4,'ON Data'!$E:$E,10),SUMIFS('ON Data'!K:K,'ON Data'!$E:$E,10))</f>
        <v>2000</v>
      </c>
      <c r="G25" s="758"/>
      <c r="H25" s="758"/>
      <c r="I25" s="758"/>
      <c r="J25" s="758"/>
      <c r="K25" s="758"/>
      <c r="L25" s="758"/>
      <c r="M25" s="758"/>
      <c r="N25" s="758"/>
      <c r="O25" s="758"/>
      <c r="P25" s="758"/>
      <c r="Q25" s="758"/>
      <c r="R25" s="758"/>
      <c r="S25" s="758"/>
      <c r="T25" s="758"/>
      <c r="U25" s="758"/>
      <c r="V25" s="758"/>
      <c r="W25" s="758"/>
      <c r="X25" s="758"/>
      <c r="Y25" s="758"/>
      <c r="Z25" s="758"/>
      <c r="AA25" s="758"/>
      <c r="AB25" s="758"/>
      <c r="AC25" s="758"/>
      <c r="AD25" s="758"/>
      <c r="AE25" s="758"/>
      <c r="AF25" s="758"/>
      <c r="AG25" s="758"/>
      <c r="AH25" s="777">
        <f xml:space="preserve">
IF($A$4&lt;=12,SUMIFS('ON Data'!AN:AN,'ON Data'!$D:$D,$A$4,'ON Data'!$E:$E,10),SUMIFS('ON Data'!AN:AN,'ON Data'!$E:$E,10))</f>
        <v>0</v>
      </c>
      <c r="AI25" s="780"/>
    </row>
    <row r="26" spans="1:35" x14ac:dyDescent="0.3">
      <c r="A26" s="398" t="s">
        <v>255</v>
      </c>
      <c r="B26" s="418">
        <f xml:space="preserve">
SUM(C26:AH26)</f>
        <v>39238.831986178811</v>
      </c>
      <c r="C26" s="782">
        <f xml:space="preserve">
IF($A$4&lt;=12,SUMIFS('ON Data'!H:H,'ON Data'!$D:$D,$A$4,'ON Data'!$E:$E,11),SUMIFS('ON Data'!H:H,'ON Data'!$E:$E,11))</f>
        <v>20488.831986178811</v>
      </c>
      <c r="D26" s="757"/>
      <c r="E26" s="758"/>
      <c r="F26" s="759">
        <f xml:space="preserve">
IF($A$4&lt;=12,SUMIFS('ON Data'!K:K,'ON Data'!$D:$D,$A$4,'ON Data'!$E:$E,11),SUMIFS('ON Data'!K:K,'ON Data'!$E:$E,11))</f>
        <v>18750</v>
      </c>
      <c r="G26" s="759"/>
      <c r="H26" s="759"/>
      <c r="I26" s="759"/>
      <c r="J26" s="759"/>
      <c r="K26" s="759"/>
      <c r="L26" s="759"/>
      <c r="M26" s="759"/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9"/>
      <c r="AC26" s="759"/>
      <c r="AD26" s="759"/>
      <c r="AE26" s="759"/>
      <c r="AF26" s="759"/>
      <c r="AG26" s="759"/>
      <c r="AH26" s="777">
        <f xml:space="preserve">
IF($A$4&lt;=12,SUMIFS('ON Data'!AN:AN,'ON Data'!$D:$D,$A$4,'ON Data'!$E:$E,11),SUMIFS('ON Data'!AN:AN,'ON Data'!$E:$E,11))</f>
        <v>0</v>
      </c>
      <c r="AI26" s="780"/>
    </row>
    <row r="27" spans="1:35" x14ac:dyDescent="0.3">
      <c r="A27" s="398" t="s">
        <v>96</v>
      </c>
      <c r="B27" s="439">
        <f xml:space="preserve">
IF(B26=0,0,B25/B26)</f>
        <v>0.22426763373332939</v>
      </c>
      <c r="C27" s="783">
        <f xml:space="preserve">
IF(C26=0,0,C25/C26)</f>
        <v>0.33188812347073215</v>
      </c>
      <c r="D27" s="760"/>
      <c r="E27" s="761"/>
      <c r="F27" s="761">
        <f xml:space="preserve">
IF(F26=0,0,F25/F26)</f>
        <v>0.10666666666666667</v>
      </c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61"/>
      <c r="AB27" s="761"/>
      <c r="AC27" s="761"/>
      <c r="AD27" s="761"/>
      <c r="AE27" s="761"/>
      <c r="AF27" s="761"/>
      <c r="AG27" s="761"/>
      <c r="AH27" s="778">
        <f xml:space="preserve">
IF(AH26=0,0,AH25/AH26)</f>
        <v>0</v>
      </c>
      <c r="AI27" s="780"/>
    </row>
    <row r="28" spans="1:35" ht="15" thickBot="1" x14ac:dyDescent="0.35">
      <c r="A28" s="398" t="s">
        <v>254</v>
      </c>
      <c r="B28" s="418">
        <f xml:space="preserve">
SUM(C28:AH28)</f>
        <v>30438.831986178811</v>
      </c>
      <c r="C28" s="784">
        <f xml:space="preserve">
C26-C25</f>
        <v>13688.831986178811</v>
      </c>
      <c r="D28" s="762"/>
      <c r="E28" s="763"/>
      <c r="F28" s="763">
        <f xml:space="preserve">
F26-F25</f>
        <v>16750</v>
      </c>
      <c r="G28" s="763"/>
      <c r="H28" s="763"/>
      <c r="I28" s="763"/>
      <c r="J28" s="763"/>
      <c r="K28" s="763"/>
      <c r="L28" s="763"/>
      <c r="M28" s="763"/>
      <c r="N28" s="763"/>
      <c r="O28" s="763"/>
      <c r="P28" s="763"/>
      <c r="Q28" s="763"/>
      <c r="R28" s="763"/>
      <c r="S28" s="763"/>
      <c r="T28" s="763"/>
      <c r="U28" s="763"/>
      <c r="V28" s="763"/>
      <c r="W28" s="763"/>
      <c r="X28" s="763"/>
      <c r="Y28" s="763"/>
      <c r="Z28" s="763"/>
      <c r="AA28" s="763"/>
      <c r="AB28" s="763"/>
      <c r="AC28" s="763"/>
      <c r="AD28" s="763"/>
      <c r="AE28" s="763"/>
      <c r="AF28" s="763"/>
      <c r="AG28" s="763"/>
      <c r="AH28" s="779">
        <f xml:space="preserve">
AH26-AH25</f>
        <v>0</v>
      </c>
      <c r="AI28" s="780"/>
    </row>
    <row r="29" spans="1:35" x14ac:dyDescent="0.3">
      <c r="A29" s="399"/>
      <c r="B29" s="399"/>
      <c r="C29" s="400"/>
      <c r="D29" s="399"/>
      <c r="E29" s="399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0"/>
      <c r="Z29" s="400"/>
      <c r="AA29" s="400"/>
      <c r="AB29" s="400"/>
      <c r="AC29" s="400"/>
      <c r="AD29" s="400"/>
      <c r="AE29" s="400"/>
      <c r="AF29" s="399"/>
      <c r="AG29" s="399"/>
      <c r="AH29" s="399"/>
    </row>
    <row r="30" spans="1:35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5" t="s">
        <v>249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6"/>
      <c r="AG32" s="436"/>
    </row>
    <row r="33" spans="1:1" x14ac:dyDescent="0.3">
      <c r="A33" s="437" t="s">
        <v>259</v>
      </c>
    </row>
    <row r="34" spans="1:1" x14ac:dyDescent="0.3">
      <c r="A34" s="437" t="s">
        <v>260</v>
      </c>
    </row>
    <row r="35" spans="1:1" x14ac:dyDescent="0.3">
      <c r="A35" s="437" t="s">
        <v>261</v>
      </c>
    </row>
    <row r="36" spans="1:1" x14ac:dyDescent="0.3">
      <c r="A36" s="437" t="s">
        <v>262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2" t="s">
        <v>335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32395.403155034172</v>
      </c>
      <c r="D4" s="287">
        <f ca="1">IF(ISERROR(VLOOKUP("Náklady celkem",INDIRECT("HI!$A:$G"),5,0)),0,VLOOKUP("Náklady celkem",INDIRECT("HI!$A:$G"),5,0))</f>
        <v>30861.509110000006</v>
      </c>
      <c r="E4" s="288">
        <f ca="1">IF(C4=0,0,D4/C4)</f>
        <v>0.95265087340653143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969.95043256967244</v>
      </c>
      <c r="D7" s="295">
        <f>IF(ISERROR(HI!E5),"",HI!E5)</f>
        <v>1024.66535</v>
      </c>
      <c r="E7" s="292">
        <f t="shared" ref="E7:E15" si="0">IF(C7=0,0,D7/C7)</f>
        <v>1.05641001394821</v>
      </c>
    </row>
    <row r="8" spans="1:5" ht="14.4" customHeight="1" x14ac:dyDescent="0.3">
      <c r="A8" s="46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0.96753391417220203</v>
      </c>
      <c r="E8" s="292">
        <f t="shared" si="0"/>
        <v>1.0750376824135577</v>
      </c>
    </row>
    <row r="9" spans="1:5" ht="14.4" customHeight="1" x14ac:dyDescent="0.3">
      <c r="A9" s="464" t="str">
        <f>HYPERLINK("#'LŽ Statim'!A1","Podíl statimových žádanek (max. 30%)")</f>
        <v>Podíl statimových žádanek (max. 30%)</v>
      </c>
      <c r="B9" s="462" t="s">
        <v>303</v>
      </c>
      <c r="C9" s="463">
        <v>0.3</v>
      </c>
      <c r="D9" s="463">
        <f>IF('LŽ Statim'!G3="",0,'LŽ Statim'!G3)</f>
        <v>0.14568158168574402</v>
      </c>
      <c r="E9" s="292">
        <f>IF(C9=0,0,D9/C9)</f>
        <v>0.48560527228581341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0.50412292414481785</v>
      </c>
      <c r="E11" s="292">
        <f t="shared" si="0"/>
        <v>0.84020487357469642</v>
      </c>
    </row>
    <row r="12" spans="1:5" ht="14.4" customHeight="1" x14ac:dyDescent="0.3">
      <c r="A12" s="46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0.95518339646637707</v>
      </c>
      <c r="E12" s="292">
        <f t="shared" si="0"/>
        <v>1.1939792455829712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1831.9993208488199</v>
      </c>
      <c r="D15" s="295">
        <f>IF(ISERROR(HI!E6),"",HI!E6)</f>
        <v>1313.61914</v>
      </c>
      <c r="E15" s="292">
        <f t="shared" si="0"/>
        <v>0.71704128110231014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22823.249281122928</v>
      </c>
      <c r="D16" s="291">
        <f ca="1">IF(ISERROR(VLOOKUP("Osobní náklady (Kč) *",INDIRECT("HI!$A:$G"),5,0)),0,VLOOKUP("Osobní náklady (Kč) *",INDIRECT("HI!$A:$G"),5,0))</f>
        <v>20011.565600000002</v>
      </c>
      <c r="E16" s="292">
        <f ca="1">IF(C16=0,0,D16/C16)</f>
        <v>0.87680616171298342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37506.258249999999</v>
      </c>
      <c r="D18" s="310">
        <f ca="1">IF(ISERROR(VLOOKUP("Výnosy celkem",INDIRECT("HI!$A:$G"),5,0)),0,VLOOKUP("Výnosy celkem",INDIRECT("HI!$A:$G"),5,0))</f>
        <v>43448.318929999994</v>
      </c>
      <c r="E18" s="311">
        <f t="shared" ref="E18:E28" ca="1" si="1">IF(C18=0,0,D18/C18)</f>
        <v>1.1584285118604172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14209.278249999996</v>
      </c>
      <c r="D19" s="291">
        <f ca="1">IF(ISERROR(VLOOKUP("Ambulance *",INDIRECT("HI!$A:$G"),5,0)),0,VLOOKUP("Ambulance *",INDIRECT("HI!$A:$G"),5,0))</f>
        <v>15584.348929999989</v>
      </c>
      <c r="E19" s="292">
        <f t="shared" ca="1" si="1"/>
        <v>1.096772732281458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1.096772732281458</v>
      </c>
      <c r="E20" s="292">
        <f t="shared" si="1"/>
        <v>1.096772732281458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1.2161168006398841</v>
      </c>
      <c r="E21" s="292">
        <f t="shared" si="1"/>
        <v>1.4307256478116284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23296.980000000003</v>
      </c>
      <c r="D22" s="291">
        <f ca="1">IF(ISERROR(VLOOKUP("Hospitalizace *",INDIRECT("HI!$A:$G"),5,0)),0,VLOOKUP("Hospitalizace *",INDIRECT("HI!$A:$G"),5,0))</f>
        <v>27863.97</v>
      </c>
      <c r="E22" s="292">
        <f ca="1">IF(C22=0,0,D22/C22)</f>
        <v>1.1960335631485282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1.1960335631485279</v>
      </c>
      <c r="E23" s="292">
        <f t="shared" si="1"/>
        <v>1.1960335631485279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1.1960335631485279</v>
      </c>
      <c r="E24" s="292">
        <f t="shared" si="1"/>
        <v>1.1960335631485279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1.1651205936920224</v>
      </c>
      <c r="E26" s="292">
        <f t="shared" si="1"/>
        <v>1.2264427302021288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1.0358228186971756</v>
      </c>
      <c r="E27" s="292">
        <f t="shared" si="1"/>
        <v>1.0358228186971756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1.2488009440987518</v>
      </c>
      <c r="E28" s="292">
        <f t="shared" si="1"/>
        <v>1.3145273095776335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77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1" x14ac:dyDescent="0.3">
      <c r="A1" s="378" t="s">
        <v>3073</v>
      </c>
    </row>
    <row r="2" spans="1:41" x14ac:dyDescent="0.3">
      <c r="A2" s="382" t="s">
        <v>335</v>
      </c>
    </row>
    <row r="3" spans="1:41" x14ac:dyDescent="0.3">
      <c r="A3" s="378" t="s">
        <v>219</v>
      </c>
      <c r="B3" s="403">
        <v>2015</v>
      </c>
      <c r="D3" s="379">
        <f>MAX(D5:D1048576)</f>
        <v>9</v>
      </c>
      <c r="F3" s="379">
        <f>SUMIF($E5:$E1048576,"&lt;10",F5:F1048576)</f>
        <v>15530266.300000001</v>
      </c>
      <c r="G3" s="379">
        <f t="shared" ref="G3:AO3" si="0">SUMIF($E5:$E1048576,"&lt;10",G5:G1048576)</f>
        <v>4031721</v>
      </c>
      <c r="H3" s="379">
        <f t="shared" si="0"/>
        <v>0</v>
      </c>
      <c r="I3" s="379">
        <f t="shared" si="0"/>
        <v>5228983.5500000007</v>
      </c>
      <c r="J3" s="379">
        <f t="shared" si="0"/>
        <v>0</v>
      </c>
      <c r="K3" s="379">
        <f t="shared" si="0"/>
        <v>5498239.5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0</v>
      </c>
      <c r="P3" s="379">
        <f t="shared" si="0"/>
        <v>0</v>
      </c>
      <c r="Q3" s="379">
        <f t="shared" si="0"/>
        <v>0</v>
      </c>
      <c r="R3" s="379">
        <f t="shared" si="0"/>
        <v>140762.5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204556</v>
      </c>
      <c r="AG3" s="379">
        <f t="shared" si="0"/>
        <v>0</v>
      </c>
      <c r="AH3" s="379">
        <f t="shared" si="0"/>
        <v>0</v>
      </c>
      <c r="AI3" s="379">
        <f t="shared" si="0"/>
        <v>371133.5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0</v>
      </c>
      <c r="AN3" s="379">
        <f t="shared" si="0"/>
        <v>54870.25</v>
      </c>
      <c r="AO3" s="379">
        <f t="shared" si="0"/>
        <v>0</v>
      </c>
    </row>
    <row r="4" spans="1:41" x14ac:dyDescent="0.3">
      <c r="A4" s="378" t="s">
        <v>220</v>
      </c>
      <c r="B4" s="403">
        <v>1</v>
      </c>
      <c r="C4" s="380" t="s">
        <v>5</v>
      </c>
      <c r="D4" s="381" t="s">
        <v>68</v>
      </c>
      <c r="E4" s="381" t="s">
        <v>214</v>
      </c>
      <c r="F4" s="381" t="s">
        <v>3</v>
      </c>
      <c r="G4" s="381" t="s">
        <v>215</v>
      </c>
      <c r="H4" s="381" t="s">
        <v>216</v>
      </c>
      <c r="I4" s="381" t="s">
        <v>217</v>
      </c>
      <c r="J4" s="381" t="s">
        <v>218</v>
      </c>
      <c r="K4" s="381">
        <v>305</v>
      </c>
      <c r="L4" s="381">
        <v>306</v>
      </c>
      <c r="M4" s="381">
        <v>407</v>
      </c>
      <c r="N4" s="381">
        <v>408</v>
      </c>
      <c r="O4" s="381">
        <v>409</v>
      </c>
      <c r="P4" s="381">
        <v>410</v>
      </c>
      <c r="Q4" s="381">
        <v>415</v>
      </c>
      <c r="R4" s="381">
        <v>416</v>
      </c>
      <c r="S4" s="381">
        <v>418</v>
      </c>
      <c r="T4" s="381">
        <v>419</v>
      </c>
      <c r="U4" s="381">
        <v>420</v>
      </c>
      <c r="V4" s="381">
        <v>421</v>
      </c>
      <c r="W4" s="381">
        <v>522</v>
      </c>
      <c r="X4" s="381">
        <v>523</v>
      </c>
      <c r="Y4" s="381">
        <v>524</v>
      </c>
      <c r="Z4" s="381">
        <v>525</v>
      </c>
      <c r="AA4" s="381">
        <v>526</v>
      </c>
      <c r="AB4" s="381">
        <v>527</v>
      </c>
      <c r="AC4" s="381">
        <v>528</v>
      </c>
      <c r="AD4" s="381">
        <v>629</v>
      </c>
      <c r="AE4" s="381">
        <v>630</v>
      </c>
      <c r="AF4" s="381">
        <v>636</v>
      </c>
      <c r="AG4" s="381">
        <v>637</v>
      </c>
      <c r="AH4" s="381">
        <v>640</v>
      </c>
      <c r="AI4" s="381">
        <v>642</v>
      </c>
      <c r="AJ4" s="381">
        <v>743</v>
      </c>
      <c r="AK4" s="381">
        <v>745</v>
      </c>
      <c r="AL4" s="381">
        <v>746</v>
      </c>
      <c r="AM4" s="381">
        <v>747</v>
      </c>
      <c r="AN4" s="381">
        <v>930</v>
      </c>
      <c r="AO4" s="381">
        <v>940</v>
      </c>
    </row>
    <row r="5" spans="1:41" x14ac:dyDescent="0.3">
      <c r="A5" s="378" t="s">
        <v>221</v>
      </c>
      <c r="B5" s="403">
        <v>2</v>
      </c>
      <c r="C5" s="378">
        <v>25</v>
      </c>
      <c r="D5" s="378">
        <v>1</v>
      </c>
      <c r="E5" s="378">
        <v>1</v>
      </c>
      <c r="F5" s="378">
        <v>29.1</v>
      </c>
      <c r="G5" s="378">
        <v>0</v>
      </c>
      <c r="H5" s="378">
        <v>0</v>
      </c>
      <c r="I5" s="378">
        <v>7.6</v>
      </c>
      <c r="J5" s="378">
        <v>0</v>
      </c>
      <c r="K5" s="378">
        <v>17.75</v>
      </c>
      <c r="L5" s="378">
        <v>0</v>
      </c>
      <c r="M5" s="378">
        <v>0</v>
      </c>
      <c r="N5" s="378">
        <v>0</v>
      </c>
      <c r="O5" s="378">
        <v>0</v>
      </c>
      <c r="P5" s="378">
        <v>0</v>
      </c>
      <c r="Q5" s="378">
        <v>0</v>
      </c>
      <c r="R5" s="378">
        <v>0.5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1</v>
      </c>
      <c r="AG5" s="378">
        <v>0</v>
      </c>
      <c r="AH5" s="378">
        <v>0</v>
      </c>
      <c r="AI5" s="378">
        <v>2</v>
      </c>
      <c r="AJ5" s="378">
        <v>0</v>
      </c>
      <c r="AK5" s="378">
        <v>0</v>
      </c>
      <c r="AL5" s="378">
        <v>0</v>
      </c>
      <c r="AM5" s="378">
        <v>0</v>
      </c>
      <c r="AN5" s="378">
        <v>0.25</v>
      </c>
      <c r="AO5" s="378">
        <v>0</v>
      </c>
    </row>
    <row r="6" spans="1:41" x14ac:dyDescent="0.3">
      <c r="A6" s="378" t="s">
        <v>222</v>
      </c>
      <c r="B6" s="403">
        <v>3</v>
      </c>
      <c r="C6" s="378">
        <v>25</v>
      </c>
      <c r="D6" s="378">
        <v>1</v>
      </c>
      <c r="E6" s="378">
        <v>2</v>
      </c>
      <c r="F6" s="378">
        <v>4595.3999999999996</v>
      </c>
      <c r="G6" s="378">
        <v>0</v>
      </c>
      <c r="H6" s="378">
        <v>0</v>
      </c>
      <c r="I6" s="378">
        <v>1114.4000000000001</v>
      </c>
      <c r="J6" s="378">
        <v>0</v>
      </c>
      <c r="K6" s="378">
        <v>2864.5</v>
      </c>
      <c r="L6" s="378">
        <v>0</v>
      </c>
      <c r="M6" s="378">
        <v>0</v>
      </c>
      <c r="N6" s="378">
        <v>0</v>
      </c>
      <c r="O6" s="378">
        <v>0</v>
      </c>
      <c r="P6" s="378">
        <v>0</v>
      </c>
      <c r="Q6" s="378">
        <v>0</v>
      </c>
      <c r="R6" s="378">
        <v>80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162.75</v>
      </c>
      <c r="AG6" s="378">
        <v>0</v>
      </c>
      <c r="AH6" s="378">
        <v>0</v>
      </c>
      <c r="AI6" s="378">
        <v>329.75</v>
      </c>
      <c r="AJ6" s="378">
        <v>0</v>
      </c>
      <c r="AK6" s="378">
        <v>0</v>
      </c>
      <c r="AL6" s="378">
        <v>0</v>
      </c>
      <c r="AM6" s="378">
        <v>0</v>
      </c>
      <c r="AN6" s="378">
        <v>44</v>
      </c>
      <c r="AO6" s="378">
        <v>0</v>
      </c>
    </row>
    <row r="7" spans="1:41" x14ac:dyDescent="0.3">
      <c r="A7" s="378" t="s">
        <v>223</v>
      </c>
      <c r="B7" s="403">
        <v>4</v>
      </c>
      <c r="C7" s="378">
        <v>25</v>
      </c>
      <c r="D7" s="378">
        <v>1</v>
      </c>
      <c r="E7" s="378">
        <v>3</v>
      </c>
      <c r="F7" s="378">
        <v>158.5</v>
      </c>
      <c r="G7" s="378">
        <v>0</v>
      </c>
      <c r="H7" s="378">
        <v>0</v>
      </c>
      <c r="I7" s="378">
        <v>153.5</v>
      </c>
      <c r="J7" s="378">
        <v>0</v>
      </c>
      <c r="K7" s="378">
        <v>0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0</v>
      </c>
      <c r="R7" s="378">
        <v>5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</row>
    <row r="8" spans="1:41" x14ac:dyDescent="0.3">
      <c r="A8" s="378" t="s">
        <v>224</v>
      </c>
      <c r="B8" s="403">
        <v>5</v>
      </c>
      <c r="C8" s="378">
        <v>25</v>
      </c>
      <c r="D8" s="378">
        <v>1</v>
      </c>
      <c r="E8" s="378">
        <v>4</v>
      </c>
      <c r="F8" s="378">
        <v>156.5</v>
      </c>
      <c r="G8" s="378">
        <v>0</v>
      </c>
      <c r="H8" s="378">
        <v>0</v>
      </c>
      <c r="I8" s="378">
        <v>151.5</v>
      </c>
      <c r="J8" s="378">
        <v>0</v>
      </c>
      <c r="K8" s="378">
        <v>0</v>
      </c>
      <c r="L8" s="378">
        <v>0</v>
      </c>
      <c r="M8" s="378">
        <v>0</v>
      </c>
      <c r="N8" s="378">
        <v>0</v>
      </c>
      <c r="O8" s="378">
        <v>0</v>
      </c>
      <c r="P8" s="378">
        <v>0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5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</row>
    <row r="9" spans="1:41" x14ac:dyDescent="0.3">
      <c r="A9" s="378" t="s">
        <v>225</v>
      </c>
      <c r="B9" s="403">
        <v>6</v>
      </c>
      <c r="C9" s="378">
        <v>25</v>
      </c>
      <c r="D9" s="378">
        <v>1</v>
      </c>
      <c r="E9" s="378">
        <v>5</v>
      </c>
      <c r="F9" s="378">
        <v>1458</v>
      </c>
      <c r="G9" s="378">
        <v>1458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</row>
    <row r="10" spans="1:41" x14ac:dyDescent="0.3">
      <c r="A10" s="378" t="s">
        <v>226</v>
      </c>
      <c r="B10" s="403">
        <v>7</v>
      </c>
      <c r="C10" s="378">
        <v>25</v>
      </c>
      <c r="D10" s="378">
        <v>1</v>
      </c>
      <c r="E10" s="378">
        <v>6</v>
      </c>
      <c r="F10" s="378">
        <v>1581275</v>
      </c>
      <c r="G10" s="378">
        <v>475200</v>
      </c>
      <c r="H10" s="378">
        <v>0</v>
      </c>
      <c r="I10" s="378">
        <v>504654</v>
      </c>
      <c r="J10" s="378">
        <v>0</v>
      </c>
      <c r="K10" s="378">
        <v>528288</v>
      </c>
      <c r="L10" s="378">
        <v>0</v>
      </c>
      <c r="M10" s="378">
        <v>0</v>
      </c>
      <c r="N10" s="378">
        <v>0</v>
      </c>
      <c r="O10" s="378">
        <v>0</v>
      </c>
      <c r="P10" s="378">
        <v>0</v>
      </c>
      <c r="Q10" s="378">
        <v>0</v>
      </c>
      <c r="R10" s="378">
        <v>14408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19046</v>
      </c>
      <c r="AG10" s="378">
        <v>0</v>
      </c>
      <c r="AH10" s="378">
        <v>0</v>
      </c>
      <c r="AI10" s="378">
        <v>34111</v>
      </c>
      <c r="AJ10" s="378">
        <v>0</v>
      </c>
      <c r="AK10" s="378">
        <v>0</v>
      </c>
      <c r="AL10" s="378">
        <v>0</v>
      </c>
      <c r="AM10" s="378">
        <v>0</v>
      </c>
      <c r="AN10" s="378">
        <v>5568</v>
      </c>
      <c r="AO10" s="378">
        <v>0</v>
      </c>
    </row>
    <row r="11" spans="1:41" x14ac:dyDescent="0.3">
      <c r="A11" s="378" t="s">
        <v>227</v>
      </c>
      <c r="B11" s="403">
        <v>8</v>
      </c>
      <c r="C11" s="378">
        <v>25</v>
      </c>
      <c r="D11" s="378">
        <v>1</v>
      </c>
      <c r="E11" s="378">
        <v>9</v>
      </c>
      <c r="F11" s="378">
        <v>10300</v>
      </c>
      <c r="G11" s="378">
        <v>0</v>
      </c>
      <c r="H11" s="378">
        <v>0</v>
      </c>
      <c r="I11" s="378">
        <v>10300</v>
      </c>
      <c r="J11" s="378">
        <v>0</v>
      </c>
      <c r="K11" s="378">
        <v>0</v>
      </c>
      <c r="L11" s="378">
        <v>0</v>
      </c>
      <c r="M11" s="378">
        <v>0</v>
      </c>
      <c r="N11" s="378">
        <v>0</v>
      </c>
      <c r="O11" s="378">
        <v>0</v>
      </c>
      <c r="P11" s="378">
        <v>0</v>
      </c>
      <c r="Q11" s="378">
        <v>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</row>
    <row r="12" spans="1:41" x14ac:dyDescent="0.3">
      <c r="A12" s="378" t="s">
        <v>228</v>
      </c>
      <c r="B12" s="403">
        <v>9</v>
      </c>
      <c r="C12" s="378">
        <v>25</v>
      </c>
      <c r="D12" s="378">
        <v>1</v>
      </c>
      <c r="E12" s="378">
        <v>10</v>
      </c>
      <c r="F12" s="378">
        <v>2900</v>
      </c>
      <c r="G12" s="378">
        <v>0</v>
      </c>
      <c r="H12" s="378">
        <v>2900</v>
      </c>
      <c r="I12" s="378">
        <v>0</v>
      </c>
      <c r="J12" s="378">
        <v>0</v>
      </c>
      <c r="K12" s="378">
        <v>0</v>
      </c>
      <c r="L12" s="378">
        <v>0</v>
      </c>
      <c r="M12" s="378">
        <v>0</v>
      </c>
      <c r="N12" s="378">
        <v>0</v>
      </c>
      <c r="O12" s="378">
        <v>0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</row>
    <row r="13" spans="1:41" x14ac:dyDescent="0.3">
      <c r="A13" s="378" t="s">
        <v>229</v>
      </c>
      <c r="B13" s="403">
        <v>10</v>
      </c>
      <c r="C13" s="378">
        <v>25</v>
      </c>
      <c r="D13" s="378">
        <v>1</v>
      </c>
      <c r="E13" s="378">
        <v>11</v>
      </c>
      <c r="F13" s="378">
        <v>4359.8702206865346</v>
      </c>
      <c r="G13" s="378">
        <v>0</v>
      </c>
      <c r="H13" s="378">
        <v>2276.5368873532011</v>
      </c>
      <c r="I13" s="378">
        <v>0</v>
      </c>
      <c r="J13" s="378">
        <v>0</v>
      </c>
      <c r="K13" s="378">
        <v>2083.3333333333335</v>
      </c>
      <c r="L13" s="378">
        <v>0</v>
      </c>
      <c r="M13" s="378">
        <v>0</v>
      </c>
      <c r="N13" s="378">
        <v>0</v>
      </c>
      <c r="O13" s="378">
        <v>0</v>
      </c>
      <c r="P13" s="378">
        <v>0</v>
      </c>
      <c r="Q13" s="378">
        <v>0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0</v>
      </c>
    </row>
    <row r="14" spans="1:41" x14ac:dyDescent="0.3">
      <c r="A14" s="378" t="s">
        <v>230</v>
      </c>
      <c r="B14" s="403">
        <v>11</v>
      </c>
      <c r="C14" s="378">
        <v>25</v>
      </c>
      <c r="D14" s="378">
        <v>2</v>
      </c>
      <c r="E14" s="378">
        <v>1</v>
      </c>
      <c r="F14" s="378">
        <v>29.1</v>
      </c>
      <c r="G14" s="378">
        <v>0</v>
      </c>
      <c r="H14" s="378">
        <v>0</v>
      </c>
      <c r="I14" s="378">
        <v>7.6</v>
      </c>
      <c r="J14" s="378">
        <v>0</v>
      </c>
      <c r="K14" s="378">
        <v>17.75</v>
      </c>
      <c r="L14" s="378">
        <v>0</v>
      </c>
      <c r="M14" s="378">
        <v>0</v>
      </c>
      <c r="N14" s="378">
        <v>0</v>
      </c>
      <c r="O14" s="378">
        <v>0</v>
      </c>
      <c r="P14" s="378">
        <v>0</v>
      </c>
      <c r="Q14" s="378">
        <v>0</v>
      </c>
      <c r="R14" s="378">
        <v>0.5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1</v>
      </c>
      <c r="AG14" s="378">
        <v>0</v>
      </c>
      <c r="AH14" s="378">
        <v>0</v>
      </c>
      <c r="AI14" s="378">
        <v>2</v>
      </c>
      <c r="AJ14" s="378">
        <v>0</v>
      </c>
      <c r="AK14" s="378">
        <v>0</v>
      </c>
      <c r="AL14" s="378">
        <v>0</v>
      </c>
      <c r="AM14" s="378">
        <v>0</v>
      </c>
      <c r="AN14" s="378">
        <v>0.25</v>
      </c>
      <c r="AO14" s="378">
        <v>0</v>
      </c>
    </row>
    <row r="15" spans="1:41" x14ac:dyDescent="0.3">
      <c r="A15" s="378" t="s">
        <v>231</v>
      </c>
      <c r="B15" s="403">
        <v>12</v>
      </c>
      <c r="C15" s="378">
        <v>25</v>
      </c>
      <c r="D15" s="378">
        <v>2</v>
      </c>
      <c r="E15" s="378">
        <v>2</v>
      </c>
      <c r="F15" s="378">
        <v>4084.3</v>
      </c>
      <c r="G15" s="378">
        <v>0</v>
      </c>
      <c r="H15" s="378">
        <v>0</v>
      </c>
      <c r="I15" s="378">
        <v>980.8</v>
      </c>
      <c r="J15" s="378">
        <v>0</v>
      </c>
      <c r="K15" s="378">
        <v>2587</v>
      </c>
      <c r="L15" s="378">
        <v>0</v>
      </c>
      <c r="M15" s="378">
        <v>0</v>
      </c>
      <c r="N15" s="378">
        <v>0</v>
      </c>
      <c r="O15" s="378">
        <v>0</v>
      </c>
      <c r="P15" s="378">
        <v>0</v>
      </c>
      <c r="Q15" s="378">
        <v>0</v>
      </c>
      <c r="R15" s="378">
        <v>80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108.5</v>
      </c>
      <c r="AG15" s="378">
        <v>0</v>
      </c>
      <c r="AH15" s="378">
        <v>0</v>
      </c>
      <c r="AI15" s="378">
        <v>298</v>
      </c>
      <c r="AJ15" s="378">
        <v>0</v>
      </c>
      <c r="AK15" s="378">
        <v>0</v>
      </c>
      <c r="AL15" s="378">
        <v>0</v>
      </c>
      <c r="AM15" s="378">
        <v>0</v>
      </c>
      <c r="AN15" s="378">
        <v>30</v>
      </c>
      <c r="AO15" s="378">
        <v>0</v>
      </c>
    </row>
    <row r="16" spans="1:41" x14ac:dyDescent="0.3">
      <c r="A16" s="378" t="s">
        <v>219</v>
      </c>
      <c r="B16" s="403">
        <v>2015</v>
      </c>
      <c r="C16" s="378">
        <v>25</v>
      </c>
      <c r="D16" s="378">
        <v>2</v>
      </c>
      <c r="E16" s="378">
        <v>3</v>
      </c>
      <c r="F16" s="378">
        <v>154.9</v>
      </c>
      <c r="G16" s="378">
        <v>0</v>
      </c>
      <c r="H16" s="378">
        <v>0</v>
      </c>
      <c r="I16" s="378">
        <v>149.9</v>
      </c>
      <c r="J16" s="378">
        <v>0</v>
      </c>
      <c r="K16" s="378">
        <v>0</v>
      </c>
      <c r="L16" s="378">
        <v>0</v>
      </c>
      <c r="M16" s="378">
        <v>0</v>
      </c>
      <c r="N16" s="378">
        <v>0</v>
      </c>
      <c r="O16" s="378">
        <v>0</v>
      </c>
      <c r="P16" s="378">
        <v>0</v>
      </c>
      <c r="Q16" s="378">
        <v>0</v>
      </c>
      <c r="R16" s="378">
        <v>5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</row>
    <row r="17" spans="3:41" x14ac:dyDescent="0.3">
      <c r="C17" s="378">
        <v>25</v>
      </c>
      <c r="D17" s="378">
        <v>2</v>
      </c>
      <c r="E17" s="378">
        <v>4</v>
      </c>
      <c r="F17" s="378">
        <v>209.6</v>
      </c>
      <c r="G17" s="378">
        <v>0</v>
      </c>
      <c r="H17" s="378">
        <v>0</v>
      </c>
      <c r="I17" s="378">
        <v>164.6</v>
      </c>
      <c r="J17" s="378">
        <v>0</v>
      </c>
      <c r="K17" s="378">
        <v>15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12</v>
      </c>
      <c r="AG17" s="378">
        <v>0</v>
      </c>
      <c r="AH17" s="378">
        <v>0</v>
      </c>
      <c r="AI17" s="378">
        <v>18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</row>
    <row r="18" spans="3:41" x14ac:dyDescent="0.3">
      <c r="C18" s="378">
        <v>25</v>
      </c>
      <c r="D18" s="378">
        <v>2</v>
      </c>
      <c r="E18" s="378">
        <v>5</v>
      </c>
      <c r="F18" s="378">
        <v>1241</v>
      </c>
      <c r="G18" s="378">
        <v>1241</v>
      </c>
      <c r="H18" s="378">
        <v>0</v>
      </c>
      <c r="I18" s="378">
        <v>0</v>
      </c>
      <c r="J18" s="378">
        <v>0</v>
      </c>
      <c r="K18" s="378">
        <v>0</v>
      </c>
      <c r="L18" s="378">
        <v>0</v>
      </c>
      <c r="M18" s="378">
        <v>0</v>
      </c>
      <c r="N18" s="378">
        <v>0</v>
      </c>
      <c r="O18" s="378">
        <v>0</v>
      </c>
      <c r="P18" s="378">
        <v>0</v>
      </c>
      <c r="Q18" s="378">
        <v>0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0</v>
      </c>
    </row>
    <row r="19" spans="3:41" x14ac:dyDescent="0.3">
      <c r="C19" s="378">
        <v>25</v>
      </c>
      <c r="D19" s="378">
        <v>2</v>
      </c>
      <c r="E19" s="378">
        <v>6</v>
      </c>
      <c r="F19" s="378">
        <v>1516908</v>
      </c>
      <c r="G19" s="378">
        <v>402650</v>
      </c>
      <c r="H19" s="378">
        <v>0</v>
      </c>
      <c r="I19" s="378">
        <v>511930</v>
      </c>
      <c r="J19" s="378">
        <v>0</v>
      </c>
      <c r="K19" s="378">
        <v>524244</v>
      </c>
      <c r="L19" s="378">
        <v>0</v>
      </c>
      <c r="M19" s="378">
        <v>0</v>
      </c>
      <c r="N19" s="378">
        <v>0</v>
      </c>
      <c r="O19" s="378">
        <v>0</v>
      </c>
      <c r="P19" s="378">
        <v>0</v>
      </c>
      <c r="Q19" s="378">
        <v>0</v>
      </c>
      <c r="R19" s="378">
        <v>14366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21771</v>
      </c>
      <c r="AG19" s="378">
        <v>0</v>
      </c>
      <c r="AH19" s="378">
        <v>0</v>
      </c>
      <c r="AI19" s="378">
        <v>36403</v>
      </c>
      <c r="AJ19" s="378">
        <v>0</v>
      </c>
      <c r="AK19" s="378">
        <v>0</v>
      </c>
      <c r="AL19" s="378">
        <v>0</v>
      </c>
      <c r="AM19" s="378">
        <v>0</v>
      </c>
      <c r="AN19" s="378">
        <v>5544</v>
      </c>
      <c r="AO19" s="378">
        <v>0</v>
      </c>
    </row>
    <row r="20" spans="3:41" x14ac:dyDescent="0.3">
      <c r="C20" s="378">
        <v>25</v>
      </c>
      <c r="D20" s="378">
        <v>2</v>
      </c>
      <c r="E20" s="378">
        <v>9</v>
      </c>
      <c r="F20" s="378">
        <v>14300</v>
      </c>
      <c r="G20" s="378">
        <v>0</v>
      </c>
      <c r="H20" s="378">
        <v>0</v>
      </c>
      <c r="I20" s="378">
        <v>14300</v>
      </c>
      <c r="J20" s="378">
        <v>0</v>
      </c>
      <c r="K20" s="378">
        <v>0</v>
      </c>
      <c r="L20" s="378">
        <v>0</v>
      </c>
      <c r="M20" s="378">
        <v>0</v>
      </c>
      <c r="N20" s="378">
        <v>0</v>
      </c>
      <c r="O20" s="378">
        <v>0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</row>
    <row r="21" spans="3:41" x14ac:dyDescent="0.3">
      <c r="C21" s="378">
        <v>25</v>
      </c>
      <c r="D21" s="378">
        <v>2</v>
      </c>
      <c r="E21" s="378">
        <v>11</v>
      </c>
      <c r="F21" s="378">
        <v>4359.8702206865346</v>
      </c>
      <c r="G21" s="378">
        <v>0</v>
      </c>
      <c r="H21" s="378">
        <v>2276.5368873532011</v>
      </c>
      <c r="I21" s="378">
        <v>0</v>
      </c>
      <c r="J21" s="378">
        <v>0</v>
      </c>
      <c r="K21" s="378">
        <v>2083.3333333333335</v>
      </c>
      <c r="L21" s="378">
        <v>0</v>
      </c>
      <c r="M21" s="378">
        <v>0</v>
      </c>
      <c r="N21" s="378">
        <v>0</v>
      </c>
      <c r="O21" s="378">
        <v>0</v>
      </c>
      <c r="P21" s="378">
        <v>0</v>
      </c>
      <c r="Q21" s="378">
        <v>0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0</v>
      </c>
    </row>
    <row r="22" spans="3:41" x14ac:dyDescent="0.3">
      <c r="C22" s="378">
        <v>25</v>
      </c>
      <c r="D22" s="378">
        <v>3</v>
      </c>
      <c r="E22" s="378">
        <v>1</v>
      </c>
      <c r="F22" s="378">
        <v>29.1</v>
      </c>
      <c r="G22" s="378">
        <v>0</v>
      </c>
      <c r="H22" s="378">
        <v>0</v>
      </c>
      <c r="I22" s="378">
        <v>7.6</v>
      </c>
      <c r="J22" s="378">
        <v>0</v>
      </c>
      <c r="K22" s="378">
        <v>17.75</v>
      </c>
      <c r="L22" s="378">
        <v>0</v>
      </c>
      <c r="M22" s="378">
        <v>0</v>
      </c>
      <c r="N22" s="378">
        <v>0</v>
      </c>
      <c r="O22" s="378">
        <v>0</v>
      </c>
      <c r="P22" s="378">
        <v>0</v>
      </c>
      <c r="Q22" s="378">
        <v>0</v>
      </c>
      <c r="R22" s="378">
        <v>0.5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1</v>
      </c>
      <c r="AG22" s="378">
        <v>0</v>
      </c>
      <c r="AH22" s="378">
        <v>0</v>
      </c>
      <c r="AI22" s="378">
        <v>2</v>
      </c>
      <c r="AJ22" s="378">
        <v>0</v>
      </c>
      <c r="AK22" s="378">
        <v>0</v>
      </c>
      <c r="AL22" s="378">
        <v>0</v>
      </c>
      <c r="AM22" s="378">
        <v>0</v>
      </c>
      <c r="AN22" s="378">
        <v>0.25</v>
      </c>
      <c r="AO22" s="378">
        <v>0</v>
      </c>
    </row>
    <row r="23" spans="3:41" x14ac:dyDescent="0.3">
      <c r="C23" s="378">
        <v>25</v>
      </c>
      <c r="D23" s="378">
        <v>3</v>
      </c>
      <c r="E23" s="378">
        <v>2</v>
      </c>
      <c r="F23" s="378">
        <v>4826.3999999999996</v>
      </c>
      <c r="G23" s="378">
        <v>0</v>
      </c>
      <c r="H23" s="378">
        <v>0</v>
      </c>
      <c r="I23" s="378">
        <v>1314.4</v>
      </c>
      <c r="J23" s="378">
        <v>0</v>
      </c>
      <c r="K23" s="378">
        <v>2882.75</v>
      </c>
      <c r="L23" s="378">
        <v>0</v>
      </c>
      <c r="M23" s="378">
        <v>0</v>
      </c>
      <c r="N23" s="378">
        <v>0</v>
      </c>
      <c r="O23" s="378">
        <v>0</v>
      </c>
      <c r="P23" s="378">
        <v>0</v>
      </c>
      <c r="Q23" s="378">
        <v>0</v>
      </c>
      <c r="R23" s="378">
        <v>76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162.75</v>
      </c>
      <c r="AG23" s="378">
        <v>0</v>
      </c>
      <c r="AH23" s="378">
        <v>0</v>
      </c>
      <c r="AI23" s="378">
        <v>346.5</v>
      </c>
      <c r="AJ23" s="378">
        <v>0</v>
      </c>
      <c r="AK23" s="378">
        <v>0</v>
      </c>
      <c r="AL23" s="378">
        <v>0</v>
      </c>
      <c r="AM23" s="378">
        <v>0</v>
      </c>
      <c r="AN23" s="378">
        <v>44</v>
      </c>
      <c r="AO23" s="378">
        <v>0</v>
      </c>
    </row>
    <row r="24" spans="3:41" x14ac:dyDescent="0.3">
      <c r="C24" s="378">
        <v>25</v>
      </c>
      <c r="D24" s="378">
        <v>3</v>
      </c>
      <c r="E24" s="378">
        <v>3</v>
      </c>
      <c r="F24" s="378">
        <v>193.5</v>
      </c>
      <c r="G24" s="378">
        <v>0</v>
      </c>
      <c r="H24" s="378">
        <v>0</v>
      </c>
      <c r="I24" s="378">
        <v>183.5</v>
      </c>
      <c r="J24" s="378">
        <v>0</v>
      </c>
      <c r="K24" s="378">
        <v>0</v>
      </c>
      <c r="L24" s="378">
        <v>0</v>
      </c>
      <c r="M24" s="378">
        <v>0</v>
      </c>
      <c r="N24" s="378">
        <v>0</v>
      </c>
      <c r="O24" s="378">
        <v>0</v>
      </c>
      <c r="P24" s="378">
        <v>0</v>
      </c>
      <c r="Q24" s="378">
        <v>0</v>
      </c>
      <c r="R24" s="378">
        <v>10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0</v>
      </c>
    </row>
    <row r="25" spans="3:41" x14ac:dyDescent="0.3">
      <c r="C25" s="378">
        <v>25</v>
      </c>
      <c r="D25" s="378">
        <v>3</v>
      </c>
      <c r="E25" s="378">
        <v>4</v>
      </c>
      <c r="F25" s="378">
        <v>182</v>
      </c>
      <c r="G25" s="378">
        <v>0</v>
      </c>
      <c r="H25" s="378">
        <v>0</v>
      </c>
      <c r="I25" s="378">
        <v>128</v>
      </c>
      <c r="J25" s="378">
        <v>0</v>
      </c>
      <c r="K25" s="378">
        <v>18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12</v>
      </c>
      <c r="AG25" s="378">
        <v>0</v>
      </c>
      <c r="AH25" s="378">
        <v>0</v>
      </c>
      <c r="AI25" s="378">
        <v>24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</row>
    <row r="26" spans="3:41" x14ac:dyDescent="0.3">
      <c r="C26" s="378">
        <v>25</v>
      </c>
      <c r="D26" s="378">
        <v>3</v>
      </c>
      <c r="E26" s="378">
        <v>5</v>
      </c>
      <c r="F26" s="378">
        <v>1372</v>
      </c>
      <c r="G26" s="378">
        <v>1372</v>
      </c>
      <c r="H26" s="378">
        <v>0</v>
      </c>
      <c r="I26" s="378">
        <v>0</v>
      </c>
      <c r="J26" s="378">
        <v>0</v>
      </c>
      <c r="K26" s="378">
        <v>0</v>
      </c>
      <c r="L26" s="378">
        <v>0</v>
      </c>
      <c r="M26" s="378">
        <v>0</v>
      </c>
      <c r="N26" s="378">
        <v>0</v>
      </c>
      <c r="O26" s="378">
        <v>0</v>
      </c>
      <c r="P26" s="378">
        <v>0</v>
      </c>
      <c r="Q26" s="378">
        <v>0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0</v>
      </c>
    </row>
    <row r="27" spans="3:41" x14ac:dyDescent="0.3">
      <c r="C27" s="378">
        <v>25</v>
      </c>
      <c r="D27" s="378">
        <v>3</v>
      </c>
      <c r="E27" s="378">
        <v>6</v>
      </c>
      <c r="F27" s="378">
        <v>1542987</v>
      </c>
      <c r="G27" s="378">
        <v>444250</v>
      </c>
      <c r="H27" s="378">
        <v>0</v>
      </c>
      <c r="I27" s="378">
        <v>487571</v>
      </c>
      <c r="J27" s="378">
        <v>0</v>
      </c>
      <c r="K27" s="378">
        <v>531634</v>
      </c>
      <c r="L27" s="378">
        <v>0</v>
      </c>
      <c r="M27" s="378">
        <v>0</v>
      </c>
      <c r="N27" s="378">
        <v>0</v>
      </c>
      <c r="O27" s="378">
        <v>0</v>
      </c>
      <c r="P27" s="378">
        <v>0</v>
      </c>
      <c r="Q27" s="378">
        <v>0</v>
      </c>
      <c r="R27" s="378">
        <v>15236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21523</v>
      </c>
      <c r="AG27" s="378">
        <v>0</v>
      </c>
      <c r="AH27" s="378">
        <v>0</v>
      </c>
      <c r="AI27" s="378">
        <v>37205</v>
      </c>
      <c r="AJ27" s="378">
        <v>0</v>
      </c>
      <c r="AK27" s="378">
        <v>0</v>
      </c>
      <c r="AL27" s="378">
        <v>0</v>
      </c>
      <c r="AM27" s="378">
        <v>0</v>
      </c>
      <c r="AN27" s="378">
        <v>5568</v>
      </c>
      <c r="AO27" s="378">
        <v>0</v>
      </c>
    </row>
    <row r="28" spans="3:41" x14ac:dyDescent="0.3">
      <c r="C28" s="378">
        <v>25</v>
      </c>
      <c r="D28" s="378">
        <v>3</v>
      </c>
      <c r="E28" s="378">
        <v>11</v>
      </c>
      <c r="F28" s="378">
        <v>4359.8702206865346</v>
      </c>
      <c r="G28" s="378">
        <v>0</v>
      </c>
      <c r="H28" s="378">
        <v>2276.5368873532011</v>
      </c>
      <c r="I28" s="378">
        <v>0</v>
      </c>
      <c r="J28" s="378">
        <v>0</v>
      </c>
      <c r="K28" s="378">
        <v>2083.3333333333335</v>
      </c>
      <c r="L28" s="378">
        <v>0</v>
      </c>
      <c r="M28" s="378">
        <v>0</v>
      </c>
      <c r="N28" s="378">
        <v>0</v>
      </c>
      <c r="O28" s="378">
        <v>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</row>
    <row r="29" spans="3:41" x14ac:dyDescent="0.3">
      <c r="C29" s="378">
        <v>25</v>
      </c>
      <c r="D29" s="378">
        <v>4</v>
      </c>
      <c r="E29" s="378">
        <v>1</v>
      </c>
      <c r="F29" s="378">
        <v>29.1</v>
      </c>
      <c r="G29" s="378">
        <v>0</v>
      </c>
      <c r="H29" s="378">
        <v>0</v>
      </c>
      <c r="I29" s="378">
        <v>7.6</v>
      </c>
      <c r="J29" s="378">
        <v>0</v>
      </c>
      <c r="K29" s="378">
        <v>17.75</v>
      </c>
      <c r="L29" s="378">
        <v>0</v>
      </c>
      <c r="M29" s="378">
        <v>0</v>
      </c>
      <c r="N29" s="378">
        <v>0</v>
      </c>
      <c r="O29" s="378">
        <v>0</v>
      </c>
      <c r="P29" s="378">
        <v>0</v>
      </c>
      <c r="Q29" s="378">
        <v>0</v>
      </c>
      <c r="R29" s="378">
        <v>0.5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1</v>
      </c>
      <c r="AG29" s="378">
        <v>0</v>
      </c>
      <c r="AH29" s="378">
        <v>0</v>
      </c>
      <c r="AI29" s="378">
        <v>2</v>
      </c>
      <c r="AJ29" s="378">
        <v>0</v>
      </c>
      <c r="AK29" s="378">
        <v>0</v>
      </c>
      <c r="AL29" s="378">
        <v>0</v>
      </c>
      <c r="AM29" s="378">
        <v>0</v>
      </c>
      <c r="AN29" s="378">
        <v>0.25</v>
      </c>
      <c r="AO29" s="378">
        <v>0</v>
      </c>
    </row>
    <row r="30" spans="3:41" x14ac:dyDescent="0.3">
      <c r="C30" s="378">
        <v>25</v>
      </c>
      <c r="D30" s="378">
        <v>4</v>
      </c>
      <c r="E30" s="378">
        <v>2</v>
      </c>
      <c r="F30" s="378">
        <v>4872.6499999999996</v>
      </c>
      <c r="G30" s="378">
        <v>0</v>
      </c>
      <c r="H30" s="378">
        <v>0</v>
      </c>
      <c r="I30" s="378">
        <v>1322.4</v>
      </c>
      <c r="J30" s="378">
        <v>0</v>
      </c>
      <c r="K30" s="378">
        <v>2940</v>
      </c>
      <c r="L30" s="378">
        <v>0</v>
      </c>
      <c r="M30" s="378">
        <v>0</v>
      </c>
      <c r="N30" s="378">
        <v>0</v>
      </c>
      <c r="O30" s="378">
        <v>0</v>
      </c>
      <c r="P30" s="378">
        <v>0</v>
      </c>
      <c r="Q30" s="378">
        <v>0</v>
      </c>
      <c r="R30" s="378">
        <v>88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170.5</v>
      </c>
      <c r="AG30" s="378">
        <v>0</v>
      </c>
      <c r="AH30" s="378">
        <v>0</v>
      </c>
      <c r="AI30" s="378">
        <v>307.75</v>
      </c>
      <c r="AJ30" s="378">
        <v>0</v>
      </c>
      <c r="AK30" s="378">
        <v>0</v>
      </c>
      <c r="AL30" s="378">
        <v>0</v>
      </c>
      <c r="AM30" s="378">
        <v>0</v>
      </c>
      <c r="AN30" s="378">
        <v>44</v>
      </c>
      <c r="AO30" s="378">
        <v>0</v>
      </c>
    </row>
    <row r="31" spans="3:41" x14ac:dyDescent="0.3">
      <c r="C31" s="378">
        <v>25</v>
      </c>
      <c r="D31" s="378">
        <v>4</v>
      </c>
      <c r="E31" s="378">
        <v>3</v>
      </c>
      <c r="F31" s="378">
        <v>184.25</v>
      </c>
      <c r="G31" s="378">
        <v>0</v>
      </c>
      <c r="H31" s="378">
        <v>0</v>
      </c>
      <c r="I31" s="378">
        <v>184.25</v>
      </c>
      <c r="J31" s="378">
        <v>0</v>
      </c>
      <c r="K31" s="378">
        <v>0</v>
      </c>
      <c r="L31" s="378">
        <v>0</v>
      </c>
      <c r="M31" s="378">
        <v>0</v>
      </c>
      <c r="N31" s="378">
        <v>0</v>
      </c>
      <c r="O31" s="378">
        <v>0</v>
      </c>
      <c r="P31" s="378">
        <v>0</v>
      </c>
      <c r="Q31" s="378">
        <v>0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0</v>
      </c>
    </row>
    <row r="32" spans="3:41" x14ac:dyDescent="0.3">
      <c r="C32" s="378">
        <v>25</v>
      </c>
      <c r="D32" s="378">
        <v>4</v>
      </c>
      <c r="E32" s="378">
        <v>4</v>
      </c>
      <c r="F32" s="378">
        <v>163.75</v>
      </c>
      <c r="G32" s="378">
        <v>0</v>
      </c>
      <c r="H32" s="378">
        <v>0</v>
      </c>
      <c r="I32" s="378">
        <v>139.75</v>
      </c>
      <c r="J32" s="378">
        <v>0</v>
      </c>
      <c r="K32" s="378">
        <v>0</v>
      </c>
      <c r="L32" s="378">
        <v>0</v>
      </c>
      <c r="M32" s="378">
        <v>0</v>
      </c>
      <c r="N32" s="378">
        <v>0</v>
      </c>
      <c r="O32" s="378">
        <v>0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0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6</v>
      </c>
      <c r="AG32" s="378">
        <v>0</v>
      </c>
      <c r="AH32" s="378">
        <v>0</v>
      </c>
      <c r="AI32" s="378">
        <v>18</v>
      </c>
      <c r="AJ32" s="378">
        <v>0</v>
      </c>
      <c r="AK32" s="378">
        <v>0</v>
      </c>
      <c r="AL32" s="378">
        <v>0</v>
      </c>
      <c r="AM32" s="378">
        <v>0</v>
      </c>
      <c r="AN32" s="378">
        <v>0</v>
      </c>
      <c r="AO32" s="378">
        <v>0</v>
      </c>
    </row>
    <row r="33" spans="3:41" x14ac:dyDescent="0.3">
      <c r="C33" s="378">
        <v>25</v>
      </c>
      <c r="D33" s="378">
        <v>4</v>
      </c>
      <c r="E33" s="378">
        <v>5</v>
      </c>
      <c r="F33" s="378">
        <v>1351</v>
      </c>
      <c r="G33" s="378">
        <v>1351</v>
      </c>
      <c r="H33" s="378">
        <v>0</v>
      </c>
      <c r="I33" s="378">
        <v>0</v>
      </c>
      <c r="J33" s="378">
        <v>0</v>
      </c>
      <c r="K33" s="378">
        <v>0</v>
      </c>
      <c r="L33" s="378">
        <v>0</v>
      </c>
      <c r="M33" s="378">
        <v>0</v>
      </c>
      <c r="N33" s="378">
        <v>0</v>
      </c>
      <c r="O33" s="378">
        <v>0</v>
      </c>
      <c r="P33" s="378">
        <v>0</v>
      </c>
      <c r="Q33" s="378">
        <v>0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</row>
    <row r="34" spans="3:41" x14ac:dyDescent="0.3">
      <c r="C34" s="378">
        <v>25</v>
      </c>
      <c r="D34" s="378">
        <v>4</v>
      </c>
      <c r="E34" s="378">
        <v>6</v>
      </c>
      <c r="F34" s="378">
        <v>1575719</v>
      </c>
      <c r="G34" s="378">
        <v>437900</v>
      </c>
      <c r="H34" s="378">
        <v>0</v>
      </c>
      <c r="I34" s="378">
        <v>527540</v>
      </c>
      <c r="J34" s="378">
        <v>0</v>
      </c>
      <c r="K34" s="378">
        <v>534391</v>
      </c>
      <c r="L34" s="378">
        <v>0</v>
      </c>
      <c r="M34" s="378">
        <v>0</v>
      </c>
      <c r="N34" s="378">
        <v>0</v>
      </c>
      <c r="O34" s="378">
        <v>0</v>
      </c>
      <c r="P34" s="378">
        <v>0</v>
      </c>
      <c r="Q34" s="378">
        <v>0</v>
      </c>
      <c r="R34" s="378">
        <v>13520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20157</v>
      </c>
      <c r="AG34" s="378">
        <v>0</v>
      </c>
      <c r="AH34" s="378">
        <v>0</v>
      </c>
      <c r="AI34" s="378">
        <v>36643</v>
      </c>
      <c r="AJ34" s="378">
        <v>0</v>
      </c>
      <c r="AK34" s="378">
        <v>0</v>
      </c>
      <c r="AL34" s="378">
        <v>0</v>
      </c>
      <c r="AM34" s="378">
        <v>0</v>
      </c>
      <c r="AN34" s="378">
        <v>5568</v>
      </c>
      <c r="AO34" s="378">
        <v>0</v>
      </c>
    </row>
    <row r="35" spans="3:41" x14ac:dyDescent="0.3">
      <c r="C35" s="378">
        <v>25</v>
      </c>
      <c r="D35" s="378">
        <v>4</v>
      </c>
      <c r="E35" s="378">
        <v>9</v>
      </c>
      <c r="F35" s="378">
        <v>43100</v>
      </c>
      <c r="G35" s="378">
        <v>0</v>
      </c>
      <c r="H35" s="378">
        <v>0</v>
      </c>
      <c r="I35" s="378">
        <v>35600</v>
      </c>
      <c r="J35" s="378">
        <v>0</v>
      </c>
      <c r="K35" s="378">
        <v>7500</v>
      </c>
      <c r="L35" s="378">
        <v>0</v>
      </c>
      <c r="M35" s="378">
        <v>0</v>
      </c>
      <c r="N35" s="378">
        <v>0</v>
      </c>
      <c r="O35" s="378">
        <v>0</v>
      </c>
      <c r="P35" s="378">
        <v>0</v>
      </c>
      <c r="Q35" s="378">
        <v>0</v>
      </c>
      <c r="R35" s="378">
        <v>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0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0</v>
      </c>
    </row>
    <row r="36" spans="3:41" x14ac:dyDescent="0.3">
      <c r="C36" s="378">
        <v>25</v>
      </c>
      <c r="D36" s="378">
        <v>4</v>
      </c>
      <c r="E36" s="378">
        <v>10</v>
      </c>
      <c r="F36" s="378">
        <v>3900</v>
      </c>
      <c r="G36" s="378">
        <v>0</v>
      </c>
      <c r="H36" s="378">
        <v>3900</v>
      </c>
      <c r="I36" s="378">
        <v>0</v>
      </c>
      <c r="J36" s="378">
        <v>0</v>
      </c>
      <c r="K36" s="378">
        <v>0</v>
      </c>
      <c r="L36" s="378">
        <v>0</v>
      </c>
      <c r="M36" s="378">
        <v>0</v>
      </c>
      <c r="N36" s="378">
        <v>0</v>
      </c>
      <c r="O36" s="378">
        <v>0</v>
      </c>
      <c r="P36" s="378">
        <v>0</v>
      </c>
      <c r="Q36" s="378">
        <v>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</row>
    <row r="37" spans="3:41" x14ac:dyDescent="0.3">
      <c r="C37" s="378">
        <v>25</v>
      </c>
      <c r="D37" s="378">
        <v>4</v>
      </c>
      <c r="E37" s="378">
        <v>11</v>
      </c>
      <c r="F37" s="378">
        <v>4359.8702206865346</v>
      </c>
      <c r="G37" s="378">
        <v>0</v>
      </c>
      <c r="H37" s="378">
        <v>2276.5368873532011</v>
      </c>
      <c r="I37" s="378">
        <v>0</v>
      </c>
      <c r="J37" s="378">
        <v>0</v>
      </c>
      <c r="K37" s="378">
        <v>2083.3333333333335</v>
      </c>
      <c r="L37" s="378">
        <v>0</v>
      </c>
      <c r="M37" s="378">
        <v>0</v>
      </c>
      <c r="N37" s="378">
        <v>0</v>
      </c>
      <c r="O37" s="378">
        <v>0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</row>
    <row r="38" spans="3:41" x14ac:dyDescent="0.3">
      <c r="C38" s="378">
        <v>25</v>
      </c>
      <c r="D38" s="378">
        <v>5</v>
      </c>
      <c r="E38" s="378">
        <v>1</v>
      </c>
      <c r="F38" s="378">
        <v>30.1</v>
      </c>
      <c r="G38" s="378">
        <v>0</v>
      </c>
      <c r="H38" s="378">
        <v>0</v>
      </c>
      <c r="I38" s="378">
        <v>7.6</v>
      </c>
      <c r="J38" s="378">
        <v>0</v>
      </c>
      <c r="K38" s="378">
        <v>18.75</v>
      </c>
      <c r="L38" s="378">
        <v>0</v>
      </c>
      <c r="M38" s="378">
        <v>0</v>
      </c>
      <c r="N38" s="378">
        <v>0</v>
      </c>
      <c r="O38" s="378">
        <v>0</v>
      </c>
      <c r="P38" s="378">
        <v>0</v>
      </c>
      <c r="Q38" s="378">
        <v>0</v>
      </c>
      <c r="R38" s="378">
        <v>0.5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1</v>
      </c>
      <c r="AG38" s="378">
        <v>0</v>
      </c>
      <c r="AH38" s="378">
        <v>0</v>
      </c>
      <c r="AI38" s="378">
        <v>2</v>
      </c>
      <c r="AJ38" s="378">
        <v>0</v>
      </c>
      <c r="AK38" s="378">
        <v>0</v>
      </c>
      <c r="AL38" s="378">
        <v>0</v>
      </c>
      <c r="AM38" s="378">
        <v>0</v>
      </c>
      <c r="AN38" s="378">
        <v>0.25</v>
      </c>
      <c r="AO38" s="378">
        <v>0</v>
      </c>
    </row>
    <row r="39" spans="3:41" x14ac:dyDescent="0.3">
      <c r="C39" s="378">
        <v>25</v>
      </c>
      <c r="D39" s="378">
        <v>5</v>
      </c>
      <c r="E39" s="378">
        <v>2</v>
      </c>
      <c r="F39" s="378">
        <v>4648.45</v>
      </c>
      <c r="G39" s="378">
        <v>0</v>
      </c>
      <c r="H39" s="378">
        <v>0</v>
      </c>
      <c r="I39" s="378">
        <v>1275.2</v>
      </c>
      <c r="J39" s="378">
        <v>0</v>
      </c>
      <c r="K39" s="378">
        <v>2793.5</v>
      </c>
      <c r="L39" s="378">
        <v>0</v>
      </c>
      <c r="M39" s="378">
        <v>0</v>
      </c>
      <c r="N39" s="378">
        <v>0</v>
      </c>
      <c r="O39" s="378">
        <v>0</v>
      </c>
      <c r="P39" s="378">
        <v>0</v>
      </c>
      <c r="Q39" s="378">
        <v>0</v>
      </c>
      <c r="R39" s="378">
        <v>84</v>
      </c>
      <c r="S39" s="378">
        <v>0</v>
      </c>
      <c r="T39" s="378">
        <v>0</v>
      </c>
      <c r="U39" s="378">
        <v>0</v>
      </c>
      <c r="V39" s="378">
        <v>0</v>
      </c>
      <c r="W39" s="378">
        <v>0</v>
      </c>
      <c r="X39" s="378">
        <v>0</v>
      </c>
      <c r="Y39" s="378">
        <v>0</v>
      </c>
      <c r="Z39" s="378">
        <v>0</v>
      </c>
      <c r="AA39" s="378">
        <v>0</v>
      </c>
      <c r="AB39" s="378">
        <v>0</v>
      </c>
      <c r="AC39" s="378">
        <v>0</v>
      </c>
      <c r="AD39" s="378">
        <v>0</v>
      </c>
      <c r="AE39" s="378">
        <v>0</v>
      </c>
      <c r="AF39" s="378">
        <v>155</v>
      </c>
      <c r="AG39" s="378">
        <v>0</v>
      </c>
      <c r="AH39" s="378">
        <v>0</v>
      </c>
      <c r="AI39" s="378">
        <v>298.75</v>
      </c>
      <c r="AJ39" s="378">
        <v>0</v>
      </c>
      <c r="AK39" s="378">
        <v>0</v>
      </c>
      <c r="AL39" s="378">
        <v>0</v>
      </c>
      <c r="AM39" s="378">
        <v>0</v>
      </c>
      <c r="AN39" s="378">
        <v>42</v>
      </c>
      <c r="AO39" s="378">
        <v>0</v>
      </c>
    </row>
    <row r="40" spans="3:41" x14ac:dyDescent="0.3">
      <c r="C40" s="378">
        <v>25</v>
      </c>
      <c r="D40" s="378">
        <v>5</v>
      </c>
      <c r="E40" s="378">
        <v>3</v>
      </c>
      <c r="F40" s="378">
        <v>218.75</v>
      </c>
      <c r="G40" s="378">
        <v>0</v>
      </c>
      <c r="H40" s="378">
        <v>0</v>
      </c>
      <c r="I40" s="378">
        <v>203.75</v>
      </c>
      <c r="J40" s="378">
        <v>0</v>
      </c>
      <c r="K40" s="378">
        <v>0</v>
      </c>
      <c r="L40" s="378">
        <v>0</v>
      </c>
      <c r="M40" s="378">
        <v>0</v>
      </c>
      <c r="N40" s="378">
        <v>0</v>
      </c>
      <c r="O40" s="378">
        <v>0</v>
      </c>
      <c r="P40" s="378">
        <v>0</v>
      </c>
      <c r="Q40" s="378">
        <v>0</v>
      </c>
      <c r="R40" s="378">
        <v>15</v>
      </c>
      <c r="S40" s="378">
        <v>0</v>
      </c>
      <c r="T40" s="378">
        <v>0</v>
      </c>
      <c r="U40" s="378">
        <v>0</v>
      </c>
      <c r="V40" s="378">
        <v>0</v>
      </c>
      <c r="W40" s="378">
        <v>0</v>
      </c>
      <c r="X40" s="378">
        <v>0</v>
      </c>
      <c r="Y40" s="378">
        <v>0</v>
      </c>
      <c r="Z40" s="378">
        <v>0</v>
      </c>
      <c r="AA40" s="378">
        <v>0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</row>
    <row r="41" spans="3:41" x14ac:dyDescent="0.3">
      <c r="C41" s="378">
        <v>25</v>
      </c>
      <c r="D41" s="378">
        <v>5</v>
      </c>
      <c r="E41" s="378">
        <v>4</v>
      </c>
      <c r="F41" s="378">
        <v>189.5</v>
      </c>
      <c r="G41" s="378">
        <v>0</v>
      </c>
      <c r="H41" s="378">
        <v>0</v>
      </c>
      <c r="I41" s="378">
        <v>137.5</v>
      </c>
      <c r="J41" s="378">
        <v>0</v>
      </c>
      <c r="K41" s="378">
        <v>10</v>
      </c>
      <c r="L41" s="378">
        <v>0</v>
      </c>
      <c r="M41" s="378">
        <v>0</v>
      </c>
      <c r="N41" s="378">
        <v>0</v>
      </c>
      <c r="O41" s="378">
        <v>0</v>
      </c>
      <c r="P41" s="378">
        <v>0</v>
      </c>
      <c r="Q41" s="378">
        <v>0</v>
      </c>
      <c r="R41" s="378">
        <v>0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12</v>
      </c>
      <c r="AG41" s="378">
        <v>0</v>
      </c>
      <c r="AH41" s="378">
        <v>0</v>
      </c>
      <c r="AI41" s="378">
        <v>30</v>
      </c>
      <c r="AJ41" s="378">
        <v>0</v>
      </c>
      <c r="AK41" s="378">
        <v>0</v>
      </c>
      <c r="AL41" s="378">
        <v>0</v>
      </c>
      <c r="AM41" s="378">
        <v>0</v>
      </c>
      <c r="AN41" s="378">
        <v>0</v>
      </c>
      <c r="AO41" s="378">
        <v>0</v>
      </c>
    </row>
    <row r="42" spans="3:41" x14ac:dyDescent="0.3">
      <c r="C42" s="378">
        <v>25</v>
      </c>
      <c r="D42" s="378">
        <v>5</v>
      </c>
      <c r="E42" s="378">
        <v>5</v>
      </c>
      <c r="F42" s="378">
        <v>1521</v>
      </c>
      <c r="G42" s="378">
        <v>1521</v>
      </c>
      <c r="H42" s="378">
        <v>0</v>
      </c>
      <c r="I42" s="378">
        <v>0</v>
      </c>
      <c r="J42" s="378">
        <v>0</v>
      </c>
      <c r="K42" s="378">
        <v>0</v>
      </c>
      <c r="L42" s="378">
        <v>0</v>
      </c>
      <c r="M42" s="378">
        <v>0</v>
      </c>
      <c r="N42" s="378">
        <v>0</v>
      </c>
      <c r="O42" s="378">
        <v>0</v>
      </c>
      <c r="P42" s="378">
        <v>0</v>
      </c>
      <c r="Q42" s="378">
        <v>0</v>
      </c>
      <c r="R42" s="378">
        <v>0</v>
      </c>
      <c r="S42" s="378">
        <v>0</v>
      </c>
      <c r="T42" s="378">
        <v>0</v>
      </c>
      <c r="U42" s="378">
        <v>0</v>
      </c>
      <c r="V42" s="378">
        <v>0</v>
      </c>
      <c r="W42" s="378">
        <v>0</v>
      </c>
      <c r="X42" s="378">
        <v>0</v>
      </c>
      <c r="Y42" s="378">
        <v>0</v>
      </c>
      <c r="Z42" s="378">
        <v>0</v>
      </c>
      <c r="AA42" s="378">
        <v>0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0</v>
      </c>
      <c r="AN42" s="378">
        <v>0</v>
      </c>
      <c r="AO42" s="378">
        <v>0</v>
      </c>
    </row>
    <row r="43" spans="3:41" x14ac:dyDescent="0.3">
      <c r="C43" s="378">
        <v>25</v>
      </c>
      <c r="D43" s="378">
        <v>5</v>
      </c>
      <c r="E43" s="378">
        <v>6</v>
      </c>
      <c r="F43" s="378">
        <v>1643718</v>
      </c>
      <c r="G43" s="378">
        <v>499700</v>
      </c>
      <c r="H43" s="378">
        <v>0</v>
      </c>
      <c r="I43" s="378">
        <v>506474</v>
      </c>
      <c r="J43" s="378">
        <v>0</v>
      </c>
      <c r="K43" s="378">
        <v>555135</v>
      </c>
      <c r="L43" s="378">
        <v>0</v>
      </c>
      <c r="M43" s="378">
        <v>0</v>
      </c>
      <c r="N43" s="378">
        <v>0</v>
      </c>
      <c r="O43" s="378">
        <v>0</v>
      </c>
      <c r="P43" s="378">
        <v>0</v>
      </c>
      <c r="Q43" s="378">
        <v>0</v>
      </c>
      <c r="R43" s="378">
        <v>15935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0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21538</v>
      </c>
      <c r="AG43" s="378">
        <v>0</v>
      </c>
      <c r="AH43" s="378">
        <v>0</v>
      </c>
      <c r="AI43" s="378">
        <v>39368</v>
      </c>
      <c r="AJ43" s="378">
        <v>0</v>
      </c>
      <c r="AK43" s="378">
        <v>0</v>
      </c>
      <c r="AL43" s="378">
        <v>0</v>
      </c>
      <c r="AM43" s="378">
        <v>0</v>
      </c>
      <c r="AN43" s="378">
        <v>5568</v>
      </c>
      <c r="AO43" s="378">
        <v>0</v>
      </c>
    </row>
    <row r="44" spans="3:41" x14ac:dyDescent="0.3">
      <c r="C44" s="378">
        <v>25</v>
      </c>
      <c r="D44" s="378">
        <v>5</v>
      </c>
      <c r="E44" s="378">
        <v>11</v>
      </c>
      <c r="F44" s="378">
        <v>4359.8702206865346</v>
      </c>
      <c r="G44" s="378">
        <v>0</v>
      </c>
      <c r="H44" s="378">
        <v>2276.5368873532011</v>
      </c>
      <c r="I44" s="378">
        <v>0</v>
      </c>
      <c r="J44" s="378">
        <v>0</v>
      </c>
      <c r="K44" s="378">
        <v>2083.3333333333335</v>
      </c>
      <c r="L44" s="378">
        <v>0</v>
      </c>
      <c r="M44" s="378">
        <v>0</v>
      </c>
      <c r="N44" s="378">
        <v>0</v>
      </c>
      <c r="O44" s="378">
        <v>0</v>
      </c>
      <c r="P44" s="378">
        <v>0</v>
      </c>
      <c r="Q44" s="378">
        <v>0</v>
      </c>
      <c r="R44" s="378">
        <v>0</v>
      </c>
      <c r="S44" s="378">
        <v>0</v>
      </c>
      <c r="T44" s="378">
        <v>0</v>
      </c>
      <c r="U44" s="378">
        <v>0</v>
      </c>
      <c r="V44" s="378">
        <v>0</v>
      </c>
      <c r="W44" s="378">
        <v>0</v>
      </c>
      <c r="X44" s="378">
        <v>0</v>
      </c>
      <c r="Y44" s="378">
        <v>0</v>
      </c>
      <c r="Z44" s="378">
        <v>0</v>
      </c>
      <c r="AA44" s="378">
        <v>0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0</v>
      </c>
      <c r="AJ44" s="378">
        <v>0</v>
      </c>
      <c r="AK44" s="378">
        <v>0</v>
      </c>
      <c r="AL44" s="378">
        <v>0</v>
      </c>
      <c r="AM44" s="378">
        <v>0</v>
      </c>
      <c r="AN44" s="378">
        <v>0</v>
      </c>
      <c r="AO44" s="378">
        <v>0</v>
      </c>
    </row>
    <row r="45" spans="3:41" x14ac:dyDescent="0.3">
      <c r="C45" s="378">
        <v>25</v>
      </c>
      <c r="D45" s="378">
        <v>6</v>
      </c>
      <c r="E45" s="378">
        <v>1</v>
      </c>
      <c r="F45" s="378">
        <v>30.1</v>
      </c>
      <c r="G45" s="378">
        <v>0</v>
      </c>
      <c r="H45" s="378">
        <v>0</v>
      </c>
      <c r="I45" s="378">
        <v>7.6</v>
      </c>
      <c r="J45" s="378">
        <v>0</v>
      </c>
      <c r="K45" s="378">
        <v>18.75</v>
      </c>
      <c r="L45" s="378">
        <v>0</v>
      </c>
      <c r="M45" s="378">
        <v>0</v>
      </c>
      <c r="N45" s="378">
        <v>0</v>
      </c>
      <c r="O45" s="378">
        <v>0</v>
      </c>
      <c r="P45" s="378">
        <v>0</v>
      </c>
      <c r="Q45" s="378">
        <v>0</v>
      </c>
      <c r="R45" s="378">
        <v>0.5</v>
      </c>
      <c r="S45" s="378">
        <v>0</v>
      </c>
      <c r="T45" s="378">
        <v>0</v>
      </c>
      <c r="U45" s="378">
        <v>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1</v>
      </c>
      <c r="AG45" s="378">
        <v>0</v>
      </c>
      <c r="AH45" s="378">
        <v>0</v>
      </c>
      <c r="AI45" s="378">
        <v>2</v>
      </c>
      <c r="AJ45" s="378">
        <v>0</v>
      </c>
      <c r="AK45" s="378">
        <v>0</v>
      </c>
      <c r="AL45" s="378">
        <v>0</v>
      </c>
      <c r="AM45" s="378">
        <v>0</v>
      </c>
      <c r="AN45" s="378">
        <v>0.25</v>
      </c>
      <c r="AO45" s="378">
        <v>0</v>
      </c>
    </row>
    <row r="46" spans="3:41" x14ac:dyDescent="0.3">
      <c r="C46" s="378">
        <v>25</v>
      </c>
      <c r="D46" s="378">
        <v>6</v>
      </c>
      <c r="E46" s="378">
        <v>2</v>
      </c>
      <c r="F46" s="378">
        <v>4424.75</v>
      </c>
      <c r="G46" s="378">
        <v>0</v>
      </c>
      <c r="H46" s="378">
        <v>0</v>
      </c>
      <c r="I46" s="378">
        <v>1246</v>
      </c>
      <c r="J46" s="378">
        <v>0</v>
      </c>
      <c r="K46" s="378">
        <v>2601</v>
      </c>
      <c r="L46" s="378">
        <v>0</v>
      </c>
      <c r="M46" s="378">
        <v>0</v>
      </c>
      <c r="N46" s="378">
        <v>0</v>
      </c>
      <c r="O46" s="378">
        <v>0</v>
      </c>
      <c r="P46" s="378">
        <v>0</v>
      </c>
      <c r="Q46" s="378">
        <v>0</v>
      </c>
      <c r="R46" s="378">
        <v>88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124</v>
      </c>
      <c r="AG46" s="378">
        <v>0</v>
      </c>
      <c r="AH46" s="378">
        <v>0</v>
      </c>
      <c r="AI46" s="378">
        <v>321.75</v>
      </c>
      <c r="AJ46" s="378">
        <v>0</v>
      </c>
      <c r="AK46" s="378">
        <v>0</v>
      </c>
      <c r="AL46" s="378">
        <v>0</v>
      </c>
      <c r="AM46" s="378">
        <v>0</v>
      </c>
      <c r="AN46" s="378">
        <v>44</v>
      </c>
      <c r="AO46" s="378">
        <v>0</v>
      </c>
    </row>
    <row r="47" spans="3:41" x14ac:dyDescent="0.3">
      <c r="C47" s="378">
        <v>25</v>
      </c>
      <c r="D47" s="378">
        <v>6</v>
      </c>
      <c r="E47" s="378">
        <v>3</v>
      </c>
      <c r="F47" s="378">
        <v>177.5</v>
      </c>
      <c r="G47" s="378">
        <v>0</v>
      </c>
      <c r="H47" s="378">
        <v>0</v>
      </c>
      <c r="I47" s="378">
        <v>157.5</v>
      </c>
      <c r="J47" s="378">
        <v>0</v>
      </c>
      <c r="K47" s="378">
        <v>12</v>
      </c>
      <c r="L47" s="378">
        <v>0</v>
      </c>
      <c r="M47" s="378">
        <v>0</v>
      </c>
      <c r="N47" s="378">
        <v>0</v>
      </c>
      <c r="O47" s="378">
        <v>0</v>
      </c>
      <c r="P47" s="378">
        <v>0</v>
      </c>
      <c r="Q47" s="378">
        <v>0</v>
      </c>
      <c r="R47" s="378">
        <v>8</v>
      </c>
      <c r="S47" s="378">
        <v>0</v>
      </c>
      <c r="T47" s="378">
        <v>0</v>
      </c>
      <c r="U47" s="378">
        <v>0</v>
      </c>
      <c r="V47" s="378">
        <v>0</v>
      </c>
      <c r="W47" s="378">
        <v>0</v>
      </c>
      <c r="X47" s="378">
        <v>0</v>
      </c>
      <c r="Y47" s="378">
        <v>0</v>
      </c>
      <c r="Z47" s="378">
        <v>0</v>
      </c>
      <c r="AA47" s="378">
        <v>0</v>
      </c>
      <c r="AB47" s="378">
        <v>0</v>
      </c>
      <c r="AC47" s="378">
        <v>0</v>
      </c>
      <c r="AD47" s="378">
        <v>0</v>
      </c>
      <c r="AE47" s="378">
        <v>0</v>
      </c>
      <c r="AF47" s="378">
        <v>0</v>
      </c>
      <c r="AG47" s="378">
        <v>0</v>
      </c>
      <c r="AH47" s="378">
        <v>0</v>
      </c>
      <c r="AI47" s="378">
        <v>0</v>
      </c>
      <c r="AJ47" s="378">
        <v>0</v>
      </c>
      <c r="AK47" s="378">
        <v>0</v>
      </c>
      <c r="AL47" s="378">
        <v>0</v>
      </c>
      <c r="AM47" s="378">
        <v>0</v>
      </c>
      <c r="AN47" s="378">
        <v>0</v>
      </c>
      <c r="AO47" s="378">
        <v>0</v>
      </c>
    </row>
    <row r="48" spans="3:41" x14ac:dyDescent="0.3">
      <c r="C48" s="378">
        <v>25</v>
      </c>
      <c r="D48" s="378">
        <v>6</v>
      </c>
      <c r="E48" s="378">
        <v>4</v>
      </c>
      <c r="F48" s="378">
        <v>303.5</v>
      </c>
      <c r="G48" s="378">
        <v>0</v>
      </c>
      <c r="H48" s="378">
        <v>0</v>
      </c>
      <c r="I48" s="378">
        <v>170</v>
      </c>
      <c r="J48" s="378">
        <v>0</v>
      </c>
      <c r="K48" s="378">
        <v>78</v>
      </c>
      <c r="L48" s="378">
        <v>0</v>
      </c>
      <c r="M48" s="378">
        <v>0</v>
      </c>
      <c r="N48" s="378">
        <v>0</v>
      </c>
      <c r="O48" s="378">
        <v>0</v>
      </c>
      <c r="P48" s="378">
        <v>0</v>
      </c>
      <c r="Q48" s="378">
        <v>0</v>
      </c>
      <c r="R48" s="378">
        <v>0</v>
      </c>
      <c r="S48" s="378">
        <v>0</v>
      </c>
      <c r="T48" s="378">
        <v>0</v>
      </c>
      <c r="U48" s="378">
        <v>0</v>
      </c>
      <c r="V48" s="378">
        <v>0</v>
      </c>
      <c r="W48" s="378">
        <v>0</v>
      </c>
      <c r="X48" s="378">
        <v>0</v>
      </c>
      <c r="Y48" s="378">
        <v>0</v>
      </c>
      <c r="Z48" s="378">
        <v>0</v>
      </c>
      <c r="AA48" s="378">
        <v>0</v>
      </c>
      <c r="AB48" s="378">
        <v>0</v>
      </c>
      <c r="AC48" s="378">
        <v>0</v>
      </c>
      <c r="AD48" s="378">
        <v>0</v>
      </c>
      <c r="AE48" s="378">
        <v>0</v>
      </c>
      <c r="AF48" s="378">
        <v>12</v>
      </c>
      <c r="AG48" s="378">
        <v>0</v>
      </c>
      <c r="AH48" s="378">
        <v>0</v>
      </c>
      <c r="AI48" s="378">
        <v>43.5</v>
      </c>
      <c r="AJ48" s="378">
        <v>0</v>
      </c>
      <c r="AK48" s="378">
        <v>0</v>
      </c>
      <c r="AL48" s="378">
        <v>0</v>
      </c>
      <c r="AM48" s="378">
        <v>0</v>
      </c>
      <c r="AN48" s="378">
        <v>0</v>
      </c>
      <c r="AO48" s="378">
        <v>0</v>
      </c>
    </row>
    <row r="49" spans="3:41" x14ac:dyDescent="0.3">
      <c r="C49" s="378">
        <v>25</v>
      </c>
      <c r="D49" s="378">
        <v>6</v>
      </c>
      <c r="E49" s="378">
        <v>5</v>
      </c>
      <c r="F49" s="378">
        <v>1308</v>
      </c>
      <c r="G49" s="378">
        <v>1308</v>
      </c>
      <c r="H49" s="378">
        <v>0</v>
      </c>
      <c r="I49" s="378">
        <v>0</v>
      </c>
      <c r="J49" s="378">
        <v>0</v>
      </c>
      <c r="K49" s="378">
        <v>0</v>
      </c>
      <c r="L49" s="378">
        <v>0</v>
      </c>
      <c r="M49" s="378">
        <v>0</v>
      </c>
      <c r="N49" s="378">
        <v>0</v>
      </c>
      <c r="O49" s="378">
        <v>0</v>
      </c>
      <c r="P49" s="378">
        <v>0</v>
      </c>
      <c r="Q49" s="378">
        <v>0</v>
      </c>
      <c r="R49" s="378">
        <v>0</v>
      </c>
      <c r="S49" s="378">
        <v>0</v>
      </c>
      <c r="T49" s="378">
        <v>0</v>
      </c>
      <c r="U49" s="378">
        <v>0</v>
      </c>
      <c r="V49" s="378">
        <v>0</v>
      </c>
      <c r="W49" s="378">
        <v>0</v>
      </c>
      <c r="X49" s="378">
        <v>0</v>
      </c>
      <c r="Y49" s="378">
        <v>0</v>
      </c>
      <c r="Z49" s="378">
        <v>0</v>
      </c>
      <c r="AA49" s="378">
        <v>0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378">
        <v>0</v>
      </c>
      <c r="AJ49" s="378">
        <v>0</v>
      </c>
      <c r="AK49" s="378">
        <v>0</v>
      </c>
      <c r="AL49" s="378">
        <v>0</v>
      </c>
      <c r="AM49" s="378">
        <v>0</v>
      </c>
      <c r="AN49" s="378">
        <v>0</v>
      </c>
      <c r="AO49" s="378">
        <v>0</v>
      </c>
    </row>
    <row r="50" spans="3:41" x14ac:dyDescent="0.3">
      <c r="C50" s="378">
        <v>25</v>
      </c>
      <c r="D50" s="378">
        <v>6</v>
      </c>
      <c r="E50" s="378">
        <v>6</v>
      </c>
      <c r="F50" s="378">
        <v>1639742</v>
      </c>
      <c r="G50" s="378">
        <v>423350</v>
      </c>
      <c r="H50" s="378">
        <v>0</v>
      </c>
      <c r="I50" s="378">
        <v>551426</v>
      </c>
      <c r="J50" s="378">
        <v>0</v>
      </c>
      <c r="K50" s="378">
        <v>582563</v>
      </c>
      <c r="L50" s="378">
        <v>0</v>
      </c>
      <c r="M50" s="378">
        <v>0</v>
      </c>
      <c r="N50" s="378">
        <v>0</v>
      </c>
      <c r="O50" s="378">
        <v>0</v>
      </c>
      <c r="P50" s="378">
        <v>0</v>
      </c>
      <c r="Q50" s="378">
        <v>0</v>
      </c>
      <c r="R50" s="378">
        <v>14750</v>
      </c>
      <c r="S50" s="378">
        <v>0</v>
      </c>
      <c r="T50" s="378">
        <v>0</v>
      </c>
      <c r="U50" s="378">
        <v>0</v>
      </c>
      <c r="V50" s="378">
        <v>0</v>
      </c>
      <c r="W50" s="378">
        <v>0</v>
      </c>
      <c r="X50" s="378">
        <v>0</v>
      </c>
      <c r="Y50" s="378">
        <v>0</v>
      </c>
      <c r="Z50" s="378">
        <v>0</v>
      </c>
      <c r="AA50" s="378">
        <v>0</v>
      </c>
      <c r="AB50" s="378">
        <v>0</v>
      </c>
      <c r="AC50" s="378">
        <v>0</v>
      </c>
      <c r="AD50" s="378">
        <v>0</v>
      </c>
      <c r="AE50" s="378">
        <v>0</v>
      </c>
      <c r="AF50" s="378">
        <v>22130</v>
      </c>
      <c r="AG50" s="378">
        <v>0</v>
      </c>
      <c r="AH50" s="378">
        <v>0</v>
      </c>
      <c r="AI50" s="378">
        <v>39955</v>
      </c>
      <c r="AJ50" s="378">
        <v>0</v>
      </c>
      <c r="AK50" s="378">
        <v>0</v>
      </c>
      <c r="AL50" s="378">
        <v>0</v>
      </c>
      <c r="AM50" s="378">
        <v>0</v>
      </c>
      <c r="AN50" s="378">
        <v>5568</v>
      </c>
      <c r="AO50" s="378">
        <v>0</v>
      </c>
    </row>
    <row r="51" spans="3:41" x14ac:dyDescent="0.3">
      <c r="C51" s="378">
        <v>25</v>
      </c>
      <c r="D51" s="378">
        <v>6</v>
      </c>
      <c r="E51" s="378">
        <v>9</v>
      </c>
      <c r="F51" s="378">
        <v>43500</v>
      </c>
      <c r="G51" s="378">
        <v>0</v>
      </c>
      <c r="H51" s="378">
        <v>0</v>
      </c>
      <c r="I51" s="378">
        <v>36000</v>
      </c>
      <c r="J51" s="378">
        <v>0</v>
      </c>
      <c r="K51" s="378">
        <v>7500</v>
      </c>
      <c r="L51" s="378">
        <v>0</v>
      </c>
      <c r="M51" s="378">
        <v>0</v>
      </c>
      <c r="N51" s="378">
        <v>0</v>
      </c>
      <c r="O51" s="378">
        <v>0</v>
      </c>
      <c r="P51" s="378">
        <v>0</v>
      </c>
      <c r="Q51" s="378">
        <v>0</v>
      </c>
      <c r="R51" s="378">
        <v>0</v>
      </c>
      <c r="S51" s="378">
        <v>0</v>
      </c>
      <c r="T51" s="378">
        <v>0</v>
      </c>
      <c r="U51" s="378">
        <v>0</v>
      </c>
      <c r="V51" s="378">
        <v>0</v>
      </c>
      <c r="W51" s="378">
        <v>0</v>
      </c>
      <c r="X51" s="378">
        <v>0</v>
      </c>
      <c r="Y51" s="378">
        <v>0</v>
      </c>
      <c r="Z51" s="378">
        <v>0</v>
      </c>
      <c r="AA51" s="378">
        <v>0</v>
      </c>
      <c r="AB51" s="378">
        <v>0</v>
      </c>
      <c r="AC51" s="378">
        <v>0</v>
      </c>
      <c r="AD51" s="378">
        <v>0</v>
      </c>
      <c r="AE51" s="378">
        <v>0</v>
      </c>
      <c r="AF51" s="378">
        <v>0</v>
      </c>
      <c r="AG51" s="378">
        <v>0</v>
      </c>
      <c r="AH51" s="378">
        <v>0</v>
      </c>
      <c r="AI51" s="378">
        <v>0</v>
      </c>
      <c r="AJ51" s="378">
        <v>0</v>
      </c>
      <c r="AK51" s="378">
        <v>0</v>
      </c>
      <c r="AL51" s="378">
        <v>0</v>
      </c>
      <c r="AM51" s="378">
        <v>0</v>
      </c>
      <c r="AN51" s="378">
        <v>0</v>
      </c>
      <c r="AO51" s="378">
        <v>0</v>
      </c>
    </row>
    <row r="52" spans="3:41" x14ac:dyDescent="0.3">
      <c r="C52" s="378">
        <v>25</v>
      </c>
      <c r="D52" s="378">
        <v>6</v>
      </c>
      <c r="E52" s="378">
        <v>11</v>
      </c>
      <c r="F52" s="378">
        <v>4359.8702206865346</v>
      </c>
      <c r="G52" s="378">
        <v>0</v>
      </c>
      <c r="H52" s="378">
        <v>2276.5368873532011</v>
      </c>
      <c r="I52" s="378">
        <v>0</v>
      </c>
      <c r="J52" s="378">
        <v>0</v>
      </c>
      <c r="K52" s="378">
        <v>2083.3333333333335</v>
      </c>
      <c r="L52" s="378">
        <v>0</v>
      </c>
      <c r="M52" s="378">
        <v>0</v>
      </c>
      <c r="N52" s="378">
        <v>0</v>
      </c>
      <c r="O52" s="378">
        <v>0</v>
      </c>
      <c r="P52" s="378">
        <v>0</v>
      </c>
      <c r="Q52" s="378">
        <v>0</v>
      </c>
      <c r="R52" s="378">
        <v>0</v>
      </c>
      <c r="S52" s="378">
        <v>0</v>
      </c>
      <c r="T52" s="378">
        <v>0</v>
      </c>
      <c r="U52" s="378">
        <v>0</v>
      </c>
      <c r="V52" s="378">
        <v>0</v>
      </c>
      <c r="W52" s="378">
        <v>0</v>
      </c>
      <c r="X52" s="378">
        <v>0</v>
      </c>
      <c r="Y52" s="378">
        <v>0</v>
      </c>
      <c r="Z52" s="378">
        <v>0</v>
      </c>
      <c r="AA52" s="378">
        <v>0</v>
      </c>
      <c r="AB52" s="378">
        <v>0</v>
      </c>
      <c r="AC52" s="378">
        <v>0</v>
      </c>
      <c r="AD52" s="378">
        <v>0</v>
      </c>
      <c r="AE52" s="378">
        <v>0</v>
      </c>
      <c r="AF52" s="378">
        <v>0</v>
      </c>
      <c r="AG52" s="378">
        <v>0</v>
      </c>
      <c r="AH52" s="378">
        <v>0</v>
      </c>
      <c r="AI52" s="378">
        <v>0</v>
      </c>
      <c r="AJ52" s="378">
        <v>0</v>
      </c>
      <c r="AK52" s="378">
        <v>0</v>
      </c>
      <c r="AL52" s="378">
        <v>0</v>
      </c>
      <c r="AM52" s="378">
        <v>0</v>
      </c>
      <c r="AN52" s="378">
        <v>0</v>
      </c>
      <c r="AO52" s="378">
        <v>0</v>
      </c>
    </row>
    <row r="53" spans="3:41" x14ac:dyDescent="0.3">
      <c r="C53" s="378">
        <v>25</v>
      </c>
      <c r="D53" s="378">
        <v>7</v>
      </c>
      <c r="E53" s="378">
        <v>1</v>
      </c>
      <c r="F53" s="378">
        <v>29.1</v>
      </c>
      <c r="G53" s="378">
        <v>0</v>
      </c>
      <c r="H53" s="378">
        <v>0</v>
      </c>
      <c r="I53" s="378">
        <v>7.6</v>
      </c>
      <c r="J53" s="378">
        <v>0</v>
      </c>
      <c r="K53" s="378">
        <v>17.75</v>
      </c>
      <c r="L53" s="378">
        <v>0</v>
      </c>
      <c r="M53" s="378">
        <v>0</v>
      </c>
      <c r="N53" s="378">
        <v>0</v>
      </c>
      <c r="O53" s="378">
        <v>0</v>
      </c>
      <c r="P53" s="378">
        <v>0</v>
      </c>
      <c r="Q53" s="378">
        <v>0</v>
      </c>
      <c r="R53" s="378">
        <v>0.5</v>
      </c>
      <c r="S53" s="378">
        <v>0</v>
      </c>
      <c r="T53" s="378">
        <v>0</v>
      </c>
      <c r="U53" s="378">
        <v>0</v>
      </c>
      <c r="V53" s="378">
        <v>0</v>
      </c>
      <c r="W53" s="378">
        <v>0</v>
      </c>
      <c r="X53" s="378">
        <v>0</v>
      </c>
      <c r="Y53" s="378">
        <v>0</v>
      </c>
      <c r="Z53" s="378">
        <v>0</v>
      </c>
      <c r="AA53" s="378">
        <v>0</v>
      </c>
      <c r="AB53" s="378">
        <v>0</v>
      </c>
      <c r="AC53" s="378">
        <v>0</v>
      </c>
      <c r="AD53" s="378">
        <v>0</v>
      </c>
      <c r="AE53" s="378">
        <v>0</v>
      </c>
      <c r="AF53" s="378">
        <v>1</v>
      </c>
      <c r="AG53" s="378">
        <v>0</v>
      </c>
      <c r="AH53" s="378">
        <v>0</v>
      </c>
      <c r="AI53" s="378">
        <v>2</v>
      </c>
      <c r="AJ53" s="378">
        <v>0</v>
      </c>
      <c r="AK53" s="378">
        <v>0</v>
      </c>
      <c r="AL53" s="378">
        <v>0</v>
      </c>
      <c r="AM53" s="378">
        <v>0</v>
      </c>
      <c r="AN53" s="378">
        <v>0.25</v>
      </c>
      <c r="AO53" s="378">
        <v>0</v>
      </c>
    </row>
    <row r="54" spans="3:41" x14ac:dyDescent="0.3">
      <c r="C54" s="378">
        <v>25</v>
      </c>
      <c r="D54" s="378">
        <v>7</v>
      </c>
      <c r="E54" s="378">
        <v>2</v>
      </c>
      <c r="F54" s="378">
        <v>3512.4</v>
      </c>
      <c r="G54" s="378">
        <v>0</v>
      </c>
      <c r="H54" s="378">
        <v>0</v>
      </c>
      <c r="I54" s="378">
        <v>926.4</v>
      </c>
      <c r="J54" s="378">
        <v>0</v>
      </c>
      <c r="K54" s="378">
        <v>2174.5</v>
      </c>
      <c r="L54" s="378">
        <v>0</v>
      </c>
      <c r="M54" s="378">
        <v>0</v>
      </c>
      <c r="N54" s="378">
        <v>0</v>
      </c>
      <c r="O54" s="378">
        <v>0</v>
      </c>
      <c r="P54" s="378">
        <v>0</v>
      </c>
      <c r="Q54" s="378">
        <v>0</v>
      </c>
      <c r="R54" s="378">
        <v>40</v>
      </c>
      <c r="S54" s="378">
        <v>0</v>
      </c>
      <c r="T54" s="378">
        <v>0</v>
      </c>
      <c r="U54" s="378">
        <v>0</v>
      </c>
      <c r="V54" s="378">
        <v>0</v>
      </c>
      <c r="W54" s="378">
        <v>0</v>
      </c>
      <c r="X54" s="378">
        <v>0</v>
      </c>
      <c r="Y54" s="378">
        <v>0</v>
      </c>
      <c r="Z54" s="378">
        <v>0</v>
      </c>
      <c r="AA54" s="378">
        <v>0</v>
      </c>
      <c r="AB54" s="378">
        <v>0</v>
      </c>
      <c r="AC54" s="378">
        <v>0</v>
      </c>
      <c r="AD54" s="378">
        <v>0</v>
      </c>
      <c r="AE54" s="378">
        <v>0</v>
      </c>
      <c r="AF54" s="378">
        <v>139.5</v>
      </c>
      <c r="AG54" s="378">
        <v>0</v>
      </c>
      <c r="AH54" s="378">
        <v>0</v>
      </c>
      <c r="AI54" s="378">
        <v>204</v>
      </c>
      <c r="AJ54" s="378">
        <v>0</v>
      </c>
      <c r="AK54" s="378">
        <v>0</v>
      </c>
      <c r="AL54" s="378">
        <v>0</v>
      </c>
      <c r="AM54" s="378">
        <v>0</v>
      </c>
      <c r="AN54" s="378">
        <v>28</v>
      </c>
      <c r="AO54" s="378">
        <v>0</v>
      </c>
    </row>
    <row r="55" spans="3:41" x14ac:dyDescent="0.3">
      <c r="C55" s="378">
        <v>25</v>
      </c>
      <c r="D55" s="378">
        <v>7</v>
      </c>
      <c r="E55" s="378">
        <v>3</v>
      </c>
      <c r="F55" s="378">
        <v>166</v>
      </c>
      <c r="G55" s="378">
        <v>0</v>
      </c>
      <c r="H55" s="378">
        <v>0</v>
      </c>
      <c r="I55" s="378">
        <v>166</v>
      </c>
      <c r="J55" s="378">
        <v>0</v>
      </c>
      <c r="K55" s="378">
        <v>0</v>
      </c>
      <c r="L55" s="378">
        <v>0</v>
      </c>
      <c r="M55" s="378">
        <v>0</v>
      </c>
      <c r="N55" s="378">
        <v>0</v>
      </c>
      <c r="O55" s="378">
        <v>0</v>
      </c>
      <c r="P55" s="378">
        <v>0</v>
      </c>
      <c r="Q55" s="378">
        <v>0</v>
      </c>
      <c r="R55" s="378">
        <v>0</v>
      </c>
      <c r="S55" s="378">
        <v>0</v>
      </c>
      <c r="T55" s="378">
        <v>0</v>
      </c>
      <c r="U55" s="378">
        <v>0</v>
      </c>
      <c r="V55" s="378">
        <v>0</v>
      </c>
      <c r="W55" s="378">
        <v>0</v>
      </c>
      <c r="X55" s="378">
        <v>0</v>
      </c>
      <c r="Y55" s="378">
        <v>0</v>
      </c>
      <c r="Z55" s="378">
        <v>0</v>
      </c>
      <c r="AA55" s="378">
        <v>0</v>
      </c>
      <c r="AB55" s="378">
        <v>0</v>
      </c>
      <c r="AC55" s="378">
        <v>0</v>
      </c>
      <c r="AD55" s="378">
        <v>0</v>
      </c>
      <c r="AE55" s="378">
        <v>0</v>
      </c>
      <c r="AF55" s="378">
        <v>0</v>
      </c>
      <c r="AG55" s="378">
        <v>0</v>
      </c>
      <c r="AH55" s="378">
        <v>0</v>
      </c>
      <c r="AI55" s="378">
        <v>0</v>
      </c>
      <c r="AJ55" s="378">
        <v>0</v>
      </c>
      <c r="AK55" s="378">
        <v>0</v>
      </c>
      <c r="AL55" s="378">
        <v>0</v>
      </c>
      <c r="AM55" s="378">
        <v>0</v>
      </c>
      <c r="AN55" s="378">
        <v>0</v>
      </c>
      <c r="AO55" s="378">
        <v>0</v>
      </c>
    </row>
    <row r="56" spans="3:41" x14ac:dyDescent="0.3">
      <c r="C56" s="378">
        <v>25</v>
      </c>
      <c r="D56" s="378">
        <v>7</v>
      </c>
      <c r="E56" s="378">
        <v>4</v>
      </c>
      <c r="F56" s="378">
        <v>219</v>
      </c>
      <c r="G56" s="378">
        <v>0</v>
      </c>
      <c r="H56" s="378">
        <v>0</v>
      </c>
      <c r="I56" s="378">
        <v>170</v>
      </c>
      <c r="J56" s="378">
        <v>0</v>
      </c>
      <c r="K56" s="378">
        <v>31</v>
      </c>
      <c r="L56" s="378">
        <v>0</v>
      </c>
      <c r="M56" s="378">
        <v>0</v>
      </c>
      <c r="N56" s="378">
        <v>0</v>
      </c>
      <c r="O56" s="378">
        <v>0</v>
      </c>
      <c r="P56" s="378">
        <v>0</v>
      </c>
      <c r="Q56" s="378">
        <v>0</v>
      </c>
      <c r="R56" s="378">
        <v>0</v>
      </c>
      <c r="S56" s="378">
        <v>0</v>
      </c>
      <c r="T56" s="378">
        <v>0</v>
      </c>
      <c r="U56" s="378">
        <v>0</v>
      </c>
      <c r="V56" s="378">
        <v>0</v>
      </c>
      <c r="W56" s="378">
        <v>0</v>
      </c>
      <c r="X56" s="378">
        <v>0</v>
      </c>
      <c r="Y56" s="378">
        <v>0</v>
      </c>
      <c r="Z56" s="378">
        <v>0</v>
      </c>
      <c r="AA56" s="378">
        <v>0</v>
      </c>
      <c r="AB56" s="378">
        <v>0</v>
      </c>
      <c r="AC56" s="378">
        <v>0</v>
      </c>
      <c r="AD56" s="378">
        <v>0</v>
      </c>
      <c r="AE56" s="378">
        <v>0</v>
      </c>
      <c r="AF56" s="378">
        <v>0</v>
      </c>
      <c r="AG56" s="378">
        <v>0</v>
      </c>
      <c r="AH56" s="378">
        <v>0</v>
      </c>
      <c r="AI56" s="378">
        <v>18</v>
      </c>
      <c r="AJ56" s="378">
        <v>0</v>
      </c>
      <c r="AK56" s="378">
        <v>0</v>
      </c>
      <c r="AL56" s="378">
        <v>0</v>
      </c>
      <c r="AM56" s="378">
        <v>0</v>
      </c>
      <c r="AN56" s="378">
        <v>0</v>
      </c>
      <c r="AO56" s="378">
        <v>0</v>
      </c>
    </row>
    <row r="57" spans="3:41" x14ac:dyDescent="0.3">
      <c r="C57" s="378">
        <v>25</v>
      </c>
      <c r="D57" s="378">
        <v>7</v>
      </c>
      <c r="E57" s="378">
        <v>5</v>
      </c>
      <c r="F57" s="378">
        <v>1340</v>
      </c>
      <c r="G57" s="378">
        <v>1340</v>
      </c>
      <c r="H57" s="378">
        <v>0</v>
      </c>
      <c r="I57" s="378">
        <v>0</v>
      </c>
      <c r="J57" s="378">
        <v>0</v>
      </c>
      <c r="K57" s="378">
        <v>0</v>
      </c>
      <c r="L57" s="378">
        <v>0</v>
      </c>
      <c r="M57" s="378">
        <v>0</v>
      </c>
      <c r="N57" s="378">
        <v>0</v>
      </c>
      <c r="O57" s="378">
        <v>0</v>
      </c>
      <c r="P57" s="378">
        <v>0</v>
      </c>
      <c r="Q57" s="378">
        <v>0</v>
      </c>
      <c r="R57" s="378">
        <v>0</v>
      </c>
      <c r="S57" s="378">
        <v>0</v>
      </c>
      <c r="T57" s="378">
        <v>0</v>
      </c>
      <c r="U57" s="378">
        <v>0</v>
      </c>
      <c r="V57" s="378">
        <v>0</v>
      </c>
      <c r="W57" s="378">
        <v>0</v>
      </c>
      <c r="X57" s="378">
        <v>0</v>
      </c>
      <c r="Y57" s="378">
        <v>0</v>
      </c>
      <c r="Z57" s="378">
        <v>0</v>
      </c>
      <c r="AA57" s="378">
        <v>0</v>
      </c>
      <c r="AB57" s="378">
        <v>0</v>
      </c>
      <c r="AC57" s="378">
        <v>0</v>
      </c>
      <c r="AD57" s="378">
        <v>0</v>
      </c>
      <c r="AE57" s="378">
        <v>0</v>
      </c>
      <c r="AF57" s="378">
        <v>0</v>
      </c>
      <c r="AG57" s="378">
        <v>0</v>
      </c>
      <c r="AH57" s="378">
        <v>0</v>
      </c>
      <c r="AI57" s="378">
        <v>0</v>
      </c>
      <c r="AJ57" s="378">
        <v>0</v>
      </c>
      <c r="AK57" s="378">
        <v>0</v>
      </c>
      <c r="AL57" s="378">
        <v>0</v>
      </c>
      <c r="AM57" s="378">
        <v>0</v>
      </c>
      <c r="AN57" s="378">
        <v>0</v>
      </c>
      <c r="AO57" s="378">
        <v>0</v>
      </c>
    </row>
    <row r="58" spans="3:41" x14ac:dyDescent="0.3">
      <c r="C58" s="378">
        <v>25</v>
      </c>
      <c r="D58" s="378">
        <v>7</v>
      </c>
      <c r="E58" s="378">
        <v>6</v>
      </c>
      <c r="F58" s="378">
        <v>2039006</v>
      </c>
      <c r="G58" s="378">
        <v>433650</v>
      </c>
      <c r="H58" s="378">
        <v>0</v>
      </c>
      <c r="I58" s="378">
        <v>712290</v>
      </c>
      <c r="J58" s="378">
        <v>0</v>
      </c>
      <c r="K58" s="378">
        <v>786816</v>
      </c>
      <c r="L58" s="378">
        <v>0</v>
      </c>
      <c r="M58" s="378">
        <v>0</v>
      </c>
      <c r="N58" s="378">
        <v>0</v>
      </c>
      <c r="O58" s="378">
        <v>0</v>
      </c>
      <c r="P58" s="378">
        <v>0</v>
      </c>
      <c r="Q58" s="378">
        <v>0</v>
      </c>
      <c r="R58" s="378">
        <v>18917</v>
      </c>
      <c r="S58" s="378">
        <v>0</v>
      </c>
      <c r="T58" s="378">
        <v>0</v>
      </c>
      <c r="U58" s="378">
        <v>0</v>
      </c>
      <c r="V58" s="378">
        <v>0</v>
      </c>
      <c r="W58" s="378">
        <v>0</v>
      </c>
      <c r="X58" s="378">
        <v>0</v>
      </c>
      <c r="Y58" s="378">
        <v>0</v>
      </c>
      <c r="Z58" s="378">
        <v>0</v>
      </c>
      <c r="AA58" s="378">
        <v>0</v>
      </c>
      <c r="AB58" s="378">
        <v>0</v>
      </c>
      <c r="AC58" s="378">
        <v>0</v>
      </c>
      <c r="AD58" s="378">
        <v>0</v>
      </c>
      <c r="AE58" s="378">
        <v>0</v>
      </c>
      <c r="AF58" s="378">
        <v>27670</v>
      </c>
      <c r="AG58" s="378">
        <v>0</v>
      </c>
      <c r="AH58" s="378">
        <v>0</v>
      </c>
      <c r="AI58" s="378">
        <v>51768</v>
      </c>
      <c r="AJ58" s="378">
        <v>0</v>
      </c>
      <c r="AK58" s="378">
        <v>0</v>
      </c>
      <c r="AL58" s="378">
        <v>0</v>
      </c>
      <c r="AM58" s="378">
        <v>0</v>
      </c>
      <c r="AN58" s="378">
        <v>7895</v>
      </c>
      <c r="AO58" s="378">
        <v>0</v>
      </c>
    </row>
    <row r="59" spans="3:41" x14ac:dyDescent="0.3">
      <c r="C59" s="378">
        <v>25</v>
      </c>
      <c r="D59" s="378">
        <v>7</v>
      </c>
      <c r="E59" s="378">
        <v>9</v>
      </c>
      <c r="F59" s="378">
        <v>441236</v>
      </c>
      <c r="G59" s="378">
        <v>0</v>
      </c>
      <c r="H59" s="378">
        <v>0</v>
      </c>
      <c r="I59" s="378">
        <v>179727</v>
      </c>
      <c r="J59" s="378">
        <v>0</v>
      </c>
      <c r="K59" s="378">
        <v>232232</v>
      </c>
      <c r="L59" s="378">
        <v>0</v>
      </c>
      <c r="M59" s="378">
        <v>0</v>
      </c>
      <c r="N59" s="378">
        <v>0</v>
      </c>
      <c r="O59" s="378">
        <v>0</v>
      </c>
      <c r="P59" s="378">
        <v>0</v>
      </c>
      <c r="Q59" s="378">
        <v>0</v>
      </c>
      <c r="R59" s="378">
        <v>4916</v>
      </c>
      <c r="S59" s="378">
        <v>0</v>
      </c>
      <c r="T59" s="378">
        <v>0</v>
      </c>
      <c r="U59" s="378">
        <v>0</v>
      </c>
      <c r="V59" s="378">
        <v>0</v>
      </c>
      <c r="W59" s="378">
        <v>0</v>
      </c>
      <c r="X59" s="378">
        <v>0</v>
      </c>
      <c r="Y59" s="378">
        <v>0</v>
      </c>
      <c r="Z59" s="378">
        <v>0</v>
      </c>
      <c r="AA59" s="378">
        <v>0</v>
      </c>
      <c r="AB59" s="378">
        <v>0</v>
      </c>
      <c r="AC59" s="378">
        <v>0</v>
      </c>
      <c r="AD59" s="378">
        <v>0</v>
      </c>
      <c r="AE59" s="378">
        <v>0</v>
      </c>
      <c r="AF59" s="378">
        <v>8261</v>
      </c>
      <c r="AG59" s="378">
        <v>0</v>
      </c>
      <c r="AH59" s="378">
        <v>0</v>
      </c>
      <c r="AI59" s="378">
        <v>13908</v>
      </c>
      <c r="AJ59" s="378">
        <v>0</v>
      </c>
      <c r="AK59" s="378">
        <v>0</v>
      </c>
      <c r="AL59" s="378">
        <v>0</v>
      </c>
      <c r="AM59" s="378">
        <v>0</v>
      </c>
      <c r="AN59" s="378">
        <v>2192</v>
      </c>
      <c r="AO59" s="378">
        <v>0</v>
      </c>
    </row>
    <row r="60" spans="3:41" x14ac:dyDescent="0.3">
      <c r="C60" s="378">
        <v>25</v>
      </c>
      <c r="D60" s="378">
        <v>7</v>
      </c>
      <c r="E60" s="378">
        <v>10</v>
      </c>
      <c r="F60" s="378">
        <v>2000</v>
      </c>
      <c r="G60" s="378">
        <v>0</v>
      </c>
      <c r="H60" s="378">
        <v>0</v>
      </c>
      <c r="I60" s="378">
        <v>0</v>
      </c>
      <c r="J60" s="378">
        <v>0</v>
      </c>
      <c r="K60" s="378">
        <v>2000</v>
      </c>
      <c r="L60" s="378">
        <v>0</v>
      </c>
      <c r="M60" s="378">
        <v>0</v>
      </c>
      <c r="N60" s="378">
        <v>0</v>
      </c>
      <c r="O60" s="378">
        <v>0</v>
      </c>
      <c r="P60" s="378">
        <v>0</v>
      </c>
      <c r="Q60" s="378">
        <v>0</v>
      </c>
      <c r="R60" s="378">
        <v>0</v>
      </c>
      <c r="S60" s="378">
        <v>0</v>
      </c>
      <c r="T60" s="378">
        <v>0</v>
      </c>
      <c r="U60" s="378">
        <v>0</v>
      </c>
      <c r="V60" s="378">
        <v>0</v>
      </c>
      <c r="W60" s="378">
        <v>0</v>
      </c>
      <c r="X60" s="378">
        <v>0</v>
      </c>
      <c r="Y60" s="378">
        <v>0</v>
      </c>
      <c r="Z60" s="378">
        <v>0</v>
      </c>
      <c r="AA60" s="378">
        <v>0</v>
      </c>
      <c r="AB60" s="378">
        <v>0</v>
      </c>
      <c r="AC60" s="378">
        <v>0</v>
      </c>
      <c r="AD60" s="378">
        <v>0</v>
      </c>
      <c r="AE60" s="378">
        <v>0</v>
      </c>
      <c r="AF60" s="378">
        <v>0</v>
      </c>
      <c r="AG60" s="378">
        <v>0</v>
      </c>
      <c r="AH60" s="378">
        <v>0</v>
      </c>
      <c r="AI60" s="378">
        <v>0</v>
      </c>
      <c r="AJ60" s="378">
        <v>0</v>
      </c>
      <c r="AK60" s="378">
        <v>0</v>
      </c>
      <c r="AL60" s="378">
        <v>0</v>
      </c>
      <c r="AM60" s="378">
        <v>0</v>
      </c>
      <c r="AN60" s="378">
        <v>0</v>
      </c>
      <c r="AO60" s="378">
        <v>0</v>
      </c>
    </row>
    <row r="61" spans="3:41" x14ac:dyDescent="0.3">
      <c r="C61" s="378">
        <v>25</v>
      </c>
      <c r="D61" s="378">
        <v>7</v>
      </c>
      <c r="E61" s="378">
        <v>11</v>
      </c>
      <c r="F61" s="378">
        <v>4359.8702206865346</v>
      </c>
      <c r="G61" s="378">
        <v>0</v>
      </c>
      <c r="H61" s="378">
        <v>2276.5368873532011</v>
      </c>
      <c r="I61" s="378">
        <v>0</v>
      </c>
      <c r="J61" s="378">
        <v>0</v>
      </c>
      <c r="K61" s="378">
        <v>2083.3333333333335</v>
      </c>
      <c r="L61" s="378">
        <v>0</v>
      </c>
      <c r="M61" s="378">
        <v>0</v>
      </c>
      <c r="N61" s="378">
        <v>0</v>
      </c>
      <c r="O61" s="378">
        <v>0</v>
      </c>
      <c r="P61" s="378">
        <v>0</v>
      </c>
      <c r="Q61" s="378">
        <v>0</v>
      </c>
      <c r="R61" s="378">
        <v>0</v>
      </c>
      <c r="S61" s="378">
        <v>0</v>
      </c>
      <c r="T61" s="378">
        <v>0</v>
      </c>
      <c r="U61" s="378">
        <v>0</v>
      </c>
      <c r="V61" s="378">
        <v>0</v>
      </c>
      <c r="W61" s="378">
        <v>0</v>
      </c>
      <c r="X61" s="378">
        <v>0</v>
      </c>
      <c r="Y61" s="378">
        <v>0</v>
      </c>
      <c r="Z61" s="378">
        <v>0</v>
      </c>
      <c r="AA61" s="378">
        <v>0</v>
      </c>
      <c r="AB61" s="378">
        <v>0</v>
      </c>
      <c r="AC61" s="378">
        <v>0</v>
      </c>
      <c r="AD61" s="378">
        <v>0</v>
      </c>
      <c r="AE61" s="378">
        <v>0</v>
      </c>
      <c r="AF61" s="378">
        <v>0</v>
      </c>
      <c r="AG61" s="378">
        <v>0</v>
      </c>
      <c r="AH61" s="378">
        <v>0</v>
      </c>
      <c r="AI61" s="378">
        <v>0</v>
      </c>
      <c r="AJ61" s="378">
        <v>0</v>
      </c>
      <c r="AK61" s="378">
        <v>0</v>
      </c>
      <c r="AL61" s="378">
        <v>0</v>
      </c>
      <c r="AM61" s="378">
        <v>0</v>
      </c>
      <c r="AN61" s="378">
        <v>0</v>
      </c>
      <c r="AO61" s="378">
        <v>0</v>
      </c>
    </row>
    <row r="62" spans="3:41" x14ac:dyDescent="0.3">
      <c r="C62" s="378">
        <v>25</v>
      </c>
      <c r="D62" s="378">
        <v>8</v>
      </c>
      <c r="E62" s="378">
        <v>1</v>
      </c>
      <c r="F62" s="378">
        <v>30.2</v>
      </c>
      <c r="G62" s="378">
        <v>0</v>
      </c>
      <c r="H62" s="378">
        <v>0</v>
      </c>
      <c r="I62" s="378">
        <v>8.6999999999999993</v>
      </c>
      <c r="J62" s="378">
        <v>0</v>
      </c>
      <c r="K62" s="378">
        <v>17.75</v>
      </c>
      <c r="L62" s="378">
        <v>0</v>
      </c>
      <c r="M62" s="378">
        <v>0</v>
      </c>
      <c r="N62" s="378">
        <v>0</v>
      </c>
      <c r="O62" s="378">
        <v>0</v>
      </c>
      <c r="P62" s="378">
        <v>0</v>
      </c>
      <c r="Q62" s="378">
        <v>0</v>
      </c>
      <c r="R62" s="378">
        <v>0.5</v>
      </c>
      <c r="S62" s="378">
        <v>0</v>
      </c>
      <c r="T62" s="378">
        <v>0</v>
      </c>
      <c r="U62" s="378">
        <v>0</v>
      </c>
      <c r="V62" s="378">
        <v>0</v>
      </c>
      <c r="W62" s="378">
        <v>0</v>
      </c>
      <c r="X62" s="378">
        <v>0</v>
      </c>
      <c r="Y62" s="378">
        <v>0</v>
      </c>
      <c r="Z62" s="378">
        <v>0</v>
      </c>
      <c r="AA62" s="378">
        <v>0</v>
      </c>
      <c r="AB62" s="378">
        <v>0</v>
      </c>
      <c r="AC62" s="378">
        <v>0</v>
      </c>
      <c r="AD62" s="378">
        <v>0</v>
      </c>
      <c r="AE62" s="378">
        <v>0</v>
      </c>
      <c r="AF62" s="378">
        <v>1</v>
      </c>
      <c r="AG62" s="378">
        <v>0</v>
      </c>
      <c r="AH62" s="378">
        <v>0</v>
      </c>
      <c r="AI62" s="378">
        <v>2</v>
      </c>
      <c r="AJ62" s="378">
        <v>0</v>
      </c>
      <c r="AK62" s="378">
        <v>0</v>
      </c>
      <c r="AL62" s="378">
        <v>0</v>
      </c>
      <c r="AM62" s="378">
        <v>0</v>
      </c>
      <c r="AN62" s="378">
        <v>0.25</v>
      </c>
      <c r="AO62" s="378">
        <v>0</v>
      </c>
    </row>
    <row r="63" spans="3:41" x14ac:dyDescent="0.3">
      <c r="C63" s="378">
        <v>25</v>
      </c>
      <c r="D63" s="378">
        <v>8</v>
      </c>
      <c r="E63" s="378">
        <v>2</v>
      </c>
      <c r="F63" s="378">
        <v>3725.35</v>
      </c>
      <c r="G63" s="378">
        <v>0</v>
      </c>
      <c r="H63" s="378">
        <v>0</v>
      </c>
      <c r="I63" s="378">
        <v>1069.5999999999999</v>
      </c>
      <c r="J63" s="378">
        <v>0</v>
      </c>
      <c r="K63" s="378">
        <v>2139</v>
      </c>
      <c r="L63" s="378">
        <v>0</v>
      </c>
      <c r="M63" s="378">
        <v>0</v>
      </c>
      <c r="N63" s="378">
        <v>0</v>
      </c>
      <c r="O63" s="378">
        <v>0</v>
      </c>
      <c r="P63" s="378">
        <v>0</v>
      </c>
      <c r="Q63" s="378">
        <v>0</v>
      </c>
      <c r="R63" s="378">
        <v>80</v>
      </c>
      <c r="S63" s="378">
        <v>0</v>
      </c>
      <c r="T63" s="378">
        <v>0</v>
      </c>
      <c r="U63" s="378">
        <v>0</v>
      </c>
      <c r="V63" s="378">
        <v>0</v>
      </c>
      <c r="W63" s="378">
        <v>0</v>
      </c>
      <c r="X63" s="378">
        <v>0</v>
      </c>
      <c r="Y63" s="378">
        <v>0</v>
      </c>
      <c r="Z63" s="378">
        <v>0</v>
      </c>
      <c r="AA63" s="378">
        <v>0</v>
      </c>
      <c r="AB63" s="378">
        <v>0</v>
      </c>
      <c r="AC63" s="378">
        <v>0</v>
      </c>
      <c r="AD63" s="378">
        <v>0</v>
      </c>
      <c r="AE63" s="378">
        <v>0</v>
      </c>
      <c r="AF63" s="378">
        <v>162.75</v>
      </c>
      <c r="AG63" s="378">
        <v>0</v>
      </c>
      <c r="AH63" s="378">
        <v>0</v>
      </c>
      <c r="AI63" s="378">
        <v>252</v>
      </c>
      <c r="AJ63" s="378">
        <v>0</v>
      </c>
      <c r="AK63" s="378">
        <v>0</v>
      </c>
      <c r="AL63" s="378">
        <v>0</v>
      </c>
      <c r="AM63" s="378">
        <v>0</v>
      </c>
      <c r="AN63" s="378">
        <v>22</v>
      </c>
      <c r="AO63" s="378">
        <v>0</v>
      </c>
    </row>
    <row r="64" spans="3:41" x14ac:dyDescent="0.3">
      <c r="C64" s="378">
        <v>25</v>
      </c>
      <c r="D64" s="378">
        <v>8</v>
      </c>
      <c r="E64" s="378">
        <v>3</v>
      </c>
      <c r="F64" s="378">
        <v>118.4</v>
      </c>
      <c r="G64" s="378">
        <v>0</v>
      </c>
      <c r="H64" s="378">
        <v>0</v>
      </c>
      <c r="I64" s="378">
        <v>118.4</v>
      </c>
      <c r="J64" s="378">
        <v>0</v>
      </c>
      <c r="K64" s="378">
        <v>0</v>
      </c>
      <c r="L64" s="378">
        <v>0</v>
      </c>
      <c r="M64" s="378">
        <v>0</v>
      </c>
      <c r="N64" s="378">
        <v>0</v>
      </c>
      <c r="O64" s="378">
        <v>0</v>
      </c>
      <c r="P64" s="378">
        <v>0</v>
      </c>
      <c r="Q64" s="378">
        <v>0</v>
      </c>
      <c r="R64" s="378">
        <v>0</v>
      </c>
      <c r="S64" s="378">
        <v>0</v>
      </c>
      <c r="T64" s="378">
        <v>0</v>
      </c>
      <c r="U64" s="378">
        <v>0</v>
      </c>
      <c r="V64" s="378">
        <v>0</v>
      </c>
      <c r="W64" s="378">
        <v>0</v>
      </c>
      <c r="X64" s="378">
        <v>0</v>
      </c>
      <c r="Y64" s="378">
        <v>0</v>
      </c>
      <c r="Z64" s="378">
        <v>0</v>
      </c>
      <c r="AA64" s="378">
        <v>0</v>
      </c>
      <c r="AB64" s="378">
        <v>0</v>
      </c>
      <c r="AC64" s="378">
        <v>0</v>
      </c>
      <c r="AD64" s="378">
        <v>0</v>
      </c>
      <c r="AE64" s="378">
        <v>0</v>
      </c>
      <c r="AF64" s="378">
        <v>0</v>
      </c>
      <c r="AG64" s="378">
        <v>0</v>
      </c>
      <c r="AH64" s="378">
        <v>0</v>
      </c>
      <c r="AI64" s="378">
        <v>0</v>
      </c>
      <c r="AJ64" s="378">
        <v>0</v>
      </c>
      <c r="AK64" s="378">
        <v>0</v>
      </c>
      <c r="AL64" s="378">
        <v>0</v>
      </c>
      <c r="AM64" s="378">
        <v>0</v>
      </c>
      <c r="AN64" s="378">
        <v>0</v>
      </c>
      <c r="AO64" s="378">
        <v>0</v>
      </c>
    </row>
    <row r="65" spans="3:41" x14ac:dyDescent="0.3">
      <c r="C65" s="378">
        <v>25</v>
      </c>
      <c r="D65" s="378">
        <v>8</v>
      </c>
      <c r="E65" s="378">
        <v>4</v>
      </c>
      <c r="F65" s="378">
        <v>341.8</v>
      </c>
      <c r="G65" s="378">
        <v>0</v>
      </c>
      <c r="H65" s="378">
        <v>0</v>
      </c>
      <c r="I65" s="378">
        <v>213.8</v>
      </c>
      <c r="J65" s="378">
        <v>0</v>
      </c>
      <c r="K65" s="378">
        <v>92</v>
      </c>
      <c r="L65" s="378">
        <v>0</v>
      </c>
      <c r="M65" s="378">
        <v>0</v>
      </c>
      <c r="N65" s="378">
        <v>0</v>
      </c>
      <c r="O65" s="378">
        <v>0</v>
      </c>
      <c r="P65" s="378">
        <v>0</v>
      </c>
      <c r="Q65" s="378">
        <v>0</v>
      </c>
      <c r="R65" s="378">
        <v>0</v>
      </c>
      <c r="S65" s="378">
        <v>0</v>
      </c>
      <c r="T65" s="378">
        <v>0</v>
      </c>
      <c r="U65" s="378">
        <v>0</v>
      </c>
      <c r="V65" s="378">
        <v>0</v>
      </c>
      <c r="W65" s="378">
        <v>0</v>
      </c>
      <c r="X65" s="378">
        <v>0</v>
      </c>
      <c r="Y65" s="378">
        <v>0</v>
      </c>
      <c r="Z65" s="378">
        <v>0</v>
      </c>
      <c r="AA65" s="378">
        <v>0</v>
      </c>
      <c r="AB65" s="378">
        <v>0</v>
      </c>
      <c r="AC65" s="378">
        <v>0</v>
      </c>
      <c r="AD65" s="378">
        <v>0</v>
      </c>
      <c r="AE65" s="378">
        <v>0</v>
      </c>
      <c r="AF65" s="378">
        <v>12</v>
      </c>
      <c r="AG65" s="378">
        <v>0</v>
      </c>
      <c r="AH65" s="378">
        <v>0</v>
      </c>
      <c r="AI65" s="378">
        <v>24</v>
      </c>
      <c r="AJ65" s="378">
        <v>0</v>
      </c>
      <c r="AK65" s="378">
        <v>0</v>
      </c>
      <c r="AL65" s="378">
        <v>0</v>
      </c>
      <c r="AM65" s="378">
        <v>0</v>
      </c>
      <c r="AN65" s="378">
        <v>0</v>
      </c>
      <c r="AO65" s="378">
        <v>0</v>
      </c>
    </row>
    <row r="66" spans="3:41" x14ac:dyDescent="0.3">
      <c r="C66" s="378">
        <v>25</v>
      </c>
      <c r="D66" s="378">
        <v>8</v>
      </c>
      <c r="E66" s="378">
        <v>5</v>
      </c>
      <c r="F66" s="378">
        <v>1400</v>
      </c>
      <c r="G66" s="378">
        <v>1400</v>
      </c>
      <c r="H66" s="378">
        <v>0</v>
      </c>
      <c r="I66" s="378">
        <v>0</v>
      </c>
      <c r="J66" s="378">
        <v>0</v>
      </c>
      <c r="K66" s="378">
        <v>0</v>
      </c>
      <c r="L66" s="378">
        <v>0</v>
      </c>
      <c r="M66" s="378">
        <v>0</v>
      </c>
      <c r="N66" s="378">
        <v>0</v>
      </c>
      <c r="O66" s="378">
        <v>0</v>
      </c>
      <c r="P66" s="378">
        <v>0</v>
      </c>
      <c r="Q66" s="378">
        <v>0</v>
      </c>
      <c r="R66" s="378">
        <v>0</v>
      </c>
      <c r="S66" s="378">
        <v>0</v>
      </c>
      <c r="T66" s="378">
        <v>0</v>
      </c>
      <c r="U66" s="378">
        <v>0</v>
      </c>
      <c r="V66" s="378">
        <v>0</v>
      </c>
      <c r="W66" s="378">
        <v>0</v>
      </c>
      <c r="X66" s="378">
        <v>0</v>
      </c>
      <c r="Y66" s="378">
        <v>0</v>
      </c>
      <c r="Z66" s="378">
        <v>0</v>
      </c>
      <c r="AA66" s="378">
        <v>0</v>
      </c>
      <c r="AB66" s="378">
        <v>0</v>
      </c>
      <c r="AC66" s="378">
        <v>0</v>
      </c>
      <c r="AD66" s="378">
        <v>0</v>
      </c>
      <c r="AE66" s="378">
        <v>0</v>
      </c>
      <c r="AF66" s="378">
        <v>0</v>
      </c>
      <c r="AG66" s="378">
        <v>0</v>
      </c>
      <c r="AH66" s="378">
        <v>0</v>
      </c>
      <c r="AI66" s="378">
        <v>0</v>
      </c>
      <c r="AJ66" s="378">
        <v>0</v>
      </c>
      <c r="AK66" s="378">
        <v>0</v>
      </c>
      <c r="AL66" s="378">
        <v>0</v>
      </c>
      <c r="AM66" s="378">
        <v>0</v>
      </c>
      <c r="AN66" s="378">
        <v>0</v>
      </c>
      <c r="AO66" s="378">
        <v>0</v>
      </c>
    </row>
    <row r="67" spans="3:41" x14ac:dyDescent="0.3">
      <c r="C67" s="378">
        <v>25</v>
      </c>
      <c r="D67" s="378">
        <v>8</v>
      </c>
      <c r="E67" s="378">
        <v>6</v>
      </c>
      <c r="F67" s="378">
        <v>1674046</v>
      </c>
      <c r="G67" s="378">
        <v>451300</v>
      </c>
      <c r="H67" s="378">
        <v>0</v>
      </c>
      <c r="I67" s="378">
        <v>564742</v>
      </c>
      <c r="J67" s="378">
        <v>0</v>
      </c>
      <c r="K67" s="378">
        <v>580007</v>
      </c>
      <c r="L67" s="378">
        <v>0</v>
      </c>
      <c r="M67" s="378">
        <v>0</v>
      </c>
      <c r="N67" s="378">
        <v>0</v>
      </c>
      <c r="O67" s="378">
        <v>0</v>
      </c>
      <c r="P67" s="378">
        <v>0</v>
      </c>
      <c r="Q67" s="378">
        <v>0</v>
      </c>
      <c r="R67" s="378">
        <v>13502</v>
      </c>
      <c r="S67" s="378">
        <v>0</v>
      </c>
      <c r="T67" s="378">
        <v>0</v>
      </c>
      <c r="U67" s="378">
        <v>0</v>
      </c>
      <c r="V67" s="378">
        <v>0</v>
      </c>
      <c r="W67" s="378">
        <v>0</v>
      </c>
      <c r="X67" s="378">
        <v>0</v>
      </c>
      <c r="Y67" s="378">
        <v>0</v>
      </c>
      <c r="Z67" s="378">
        <v>0</v>
      </c>
      <c r="AA67" s="378">
        <v>0</v>
      </c>
      <c r="AB67" s="378">
        <v>0</v>
      </c>
      <c r="AC67" s="378">
        <v>0</v>
      </c>
      <c r="AD67" s="378">
        <v>0</v>
      </c>
      <c r="AE67" s="378">
        <v>0</v>
      </c>
      <c r="AF67" s="378">
        <v>21384</v>
      </c>
      <c r="AG67" s="378">
        <v>0</v>
      </c>
      <c r="AH67" s="378">
        <v>0</v>
      </c>
      <c r="AI67" s="378">
        <v>37624</v>
      </c>
      <c r="AJ67" s="378">
        <v>0</v>
      </c>
      <c r="AK67" s="378">
        <v>0</v>
      </c>
      <c r="AL67" s="378">
        <v>0</v>
      </c>
      <c r="AM67" s="378">
        <v>0</v>
      </c>
      <c r="AN67" s="378">
        <v>5487</v>
      </c>
      <c r="AO67" s="378">
        <v>0</v>
      </c>
    </row>
    <row r="68" spans="3:41" x14ac:dyDescent="0.3">
      <c r="C68" s="378">
        <v>25</v>
      </c>
      <c r="D68" s="378">
        <v>8</v>
      </c>
      <c r="E68" s="378">
        <v>9</v>
      </c>
      <c r="F68" s="378">
        <v>49900</v>
      </c>
      <c r="G68" s="378">
        <v>0</v>
      </c>
      <c r="H68" s="378">
        <v>0</v>
      </c>
      <c r="I68" s="378">
        <v>19900</v>
      </c>
      <c r="J68" s="378">
        <v>0</v>
      </c>
      <c r="K68" s="378">
        <v>30000</v>
      </c>
      <c r="L68" s="378">
        <v>0</v>
      </c>
      <c r="M68" s="378">
        <v>0</v>
      </c>
      <c r="N68" s="378">
        <v>0</v>
      </c>
      <c r="O68" s="378">
        <v>0</v>
      </c>
      <c r="P68" s="378">
        <v>0</v>
      </c>
      <c r="Q68" s="378">
        <v>0</v>
      </c>
      <c r="R68" s="378">
        <v>0</v>
      </c>
      <c r="S68" s="378">
        <v>0</v>
      </c>
      <c r="T68" s="378">
        <v>0</v>
      </c>
      <c r="U68" s="378">
        <v>0</v>
      </c>
      <c r="V68" s="378">
        <v>0</v>
      </c>
      <c r="W68" s="378">
        <v>0</v>
      </c>
      <c r="X68" s="378">
        <v>0</v>
      </c>
      <c r="Y68" s="378">
        <v>0</v>
      </c>
      <c r="Z68" s="378">
        <v>0</v>
      </c>
      <c r="AA68" s="378">
        <v>0</v>
      </c>
      <c r="AB68" s="378">
        <v>0</v>
      </c>
      <c r="AC68" s="378">
        <v>0</v>
      </c>
      <c r="AD68" s="378">
        <v>0</v>
      </c>
      <c r="AE68" s="378">
        <v>0</v>
      </c>
      <c r="AF68" s="378">
        <v>0</v>
      </c>
      <c r="AG68" s="378">
        <v>0</v>
      </c>
      <c r="AH68" s="378">
        <v>0</v>
      </c>
      <c r="AI68" s="378">
        <v>0</v>
      </c>
      <c r="AJ68" s="378">
        <v>0</v>
      </c>
      <c r="AK68" s="378">
        <v>0</v>
      </c>
      <c r="AL68" s="378">
        <v>0</v>
      </c>
      <c r="AM68" s="378">
        <v>0</v>
      </c>
      <c r="AN68" s="378">
        <v>0</v>
      </c>
      <c r="AO68" s="378">
        <v>0</v>
      </c>
    </row>
    <row r="69" spans="3:41" x14ac:dyDescent="0.3">
      <c r="C69" s="378">
        <v>25</v>
      </c>
      <c r="D69" s="378">
        <v>8</v>
      </c>
      <c r="E69" s="378">
        <v>11</v>
      </c>
      <c r="F69" s="378">
        <v>4359.8702206865346</v>
      </c>
      <c r="G69" s="378">
        <v>0</v>
      </c>
      <c r="H69" s="378">
        <v>2276.5368873532011</v>
      </c>
      <c r="I69" s="378">
        <v>0</v>
      </c>
      <c r="J69" s="378">
        <v>0</v>
      </c>
      <c r="K69" s="378">
        <v>2083.3333333333335</v>
      </c>
      <c r="L69" s="378">
        <v>0</v>
      </c>
      <c r="M69" s="378">
        <v>0</v>
      </c>
      <c r="N69" s="378">
        <v>0</v>
      </c>
      <c r="O69" s="378">
        <v>0</v>
      </c>
      <c r="P69" s="378">
        <v>0</v>
      </c>
      <c r="Q69" s="378">
        <v>0</v>
      </c>
      <c r="R69" s="378">
        <v>0</v>
      </c>
      <c r="S69" s="378">
        <v>0</v>
      </c>
      <c r="T69" s="378">
        <v>0</v>
      </c>
      <c r="U69" s="378">
        <v>0</v>
      </c>
      <c r="V69" s="378">
        <v>0</v>
      </c>
      <c r="W69" s="378">
        <v>0</v>
      </c>
      <c r="X69" s="378">
        <v>0</v>
      </c>
      <c r="Y69" s="378">
        <v>0</v>
      </c>
      <c r="Z69" s="378">
        <v>0</v>
      </c>
      <c r="AA69" s="378">
        <v>0</v>
      </c>
      <c r="AB69" s="378">
        <v>0</v>
      </c>
      <c r="AC69" s="378">
        <v>0</v>
      </c>
      <c r="AD69" s="378">
        <v>0</v>
      </c>
      <c r="AE69" s="378">
        <v>0</v>
      </c>
      <c r="AF69" s="378">
        <v>0</v>
      </c>
      <c r="AG69" s="378">
        <v>0</v>
      </c>
      <c r="AH69" s="378">
        <v>0</v>
      </c>
      <c r="AI69" s="378">
        <v>0</v>
      </c>
      <c r="AJ69" s="378">
        <v>0</v>
      </c>
      <c r="AK69" s="378">
        <v>0</v>
      </c>
      <c r="AL69" s="378">
        <v>0</v>
      </c>
      <c r="AM69" s="378">
        <v>0</v>
      </c>
      <c r="AN69" s="378">
        <v>0</v>
      </c>
      <c r="AO69" s="378">
        <v>0</v>
      </c>
    </row>
    <row r="70" spans="3:41" x14ac:dyDescent="0.3">
      <c r="C70" s="378">
        <v>25</v>
      </c>
      <c r="D70" s="378">
        <v>9</v>
      </c>
      <c r="E70" s="378">
        <v>1</v>
      </c>
      <c r="F70" s="378">
        <v>30.2</v>
      </c>
      <c r="G70" s="378">
        <v>0</v>
      </c>
      <c r="H70" s="378">
        <v>0</v>
      </c>
      <c r="I70" s="378">
        <v>8.6999999999999993</v>
      </c>
      <c r="J70" s="378">
        <v>0</v>
      </c>
      <c r="K70" s="378">
        <v>17.75</v>
      </c>
      <c r="L70" s="378">
        <v>0</v>
      </c>
      <c r="M70" s="378">
        <v>0</v>
      </c>
      <c r="N70" s="378">
        <v>0</v>
      </c>
      <c r="O70" s="378">
        <v>0</v>
      </c>
      <c r="P70" s="378">
        <v>0</v>
      </c>
      <c r="Q70" s="378">
        <v>0</v>
      </c>
      <c r="R70" s="378">
        <v>0.5</v>
      </c>
      <c r="S70" s="378">
        <v>0</v>
      </c>
      <c r="T70" s="378">
        <v>0</v>
      </c>
      <c r="U70" s="378">
        <v>0</v>
      </c>
      <c r="V70" s="378">
        <v>0</v>
      </c>
      <c r="W70" s="378">
        <v>0</v>
      </c>
      <c r="X70" s="378">
        <v>0</v>
      </c>
      <c r="Y70" s="378">
        <v>0</v>
      </c>
      <c r="Z70" s="378">
        <v>0</v>
      </c>
      <c r="AA70" s="378">
        <v>0</v>
      </c>
      <c r="AB70" s="378">
        <v>0</v>
      </c>
      <c r="AC70" s="378">
        <v>0</v>
      </c>
      <c r="AD70" s="378">
        <v>0</v>
      </c>
      <c r="AE70" s="378">
        <v>0</v>
      </c>
      <c r="AF70" s="378">
        <v>1</v>
      </c>
      <c r="AG70" s="378">
        <v>0</v>
      </c>
      <c r="AH70" s="378">
        <v>0</v>
      </c>
      <c r="AI70" s="378">
        <v>2</v>
      </c>
      <c r="AJ70" s="378">
        <v>0</v>
      </c>
      <c r="AK70" s="378">
        <v>0</v>
      </c>
      <c r="AL70" s="378">
        <v>0</v>
      </c>
      <c r="AM70" s="378">
        <v>0</v>
      </c>
      <c r="AN70" s="378">
        <v>0.25</v>
      </c>
      <c r="AO70" s="378">
        <v>0</v>
      </c>
    </row>
    <row r="71" spans="3:41" x14ac:dyDescent="0.3">
      <c r="C71" s="378">
        <v>25</v>
      </c>
      <c r="D71" s="378">
        <v>9</v>
      </c>
      <c r="E71" s="378">
        <v>2</v>
      </c>
      <c r="F71" s="378">
        <v>4525.05</v>
      </c>
      <c r="G71" s="378">
        <v>0</v>
      </c>
      <c r="H71" s="378">
        <v>0</v>
      </c>
      <c r="I71" s="378">
        <v>1280.8</v>
      </c>
      <c r="J71" s="378">
        <v>0</v>
      </c>
      <c r="K71" s="378">
        <v>2657.5</v>
      </c>
      <c r="L71" s="378">
        <v>0</v>
      </c>
      <c r="M71" s="378">
        <v>0</v>
      </c>
      <c r="N71" s="378">
        <v>0</v>
      </c>
      <c r="O71" s="378">
        <v>0</v>
      </c>
      <c r="P71" s="378">
        <v>0</v>
      </c>
      <c r="Q71" s="378">
        <v>0</v>
      </c>
      <c r="R71" s="378">
        <v>80</v>
      </c>
      <c r="S71" s="378">
        <v>0</v>
      </c>
      <c r="T71" s="378">
        <v>0</v>
      </c>
      <c r="U71" s="378">
        <v>0</v>
      </c>
      <c r="V71" s="378">
        <v>0</v>
      </c>
      <c r="W71" s="378">
        <v>0</v>
      </c>
      <c r="X71" s="378">
        <v>0</v>
      </c>
      <c r="Y71" s="378">
        <v>0</v>
      </c>
      <c r="Z71" s="378">
        <v>0</v>
      </c>
      <c r="AA71" s="378">
        <v>0</v>
      </c>
      <c r="AB71" s="378">
        <v>0</v>
      </c>
      <c r="AC71" s="378">
        <v>0</v>
      </c>
      <c r="AD71" s="378">
        <v>0</v>
      </c>
      <c r="AE71" s="378">
        <v>0</v>
      </c>
      <c r="AF71" s="378">
        <v>116.25</v>
      </c>
      <c r="AG71" s="378">
        <v>0</v>
      </c>
      <c r="AH71" s="378">
        <v>0</v>
      </c>
      <c r="AI71" s="378">
        <v>346.5</v>
      </c>
      <c r="AJ71" s="378">
        <v>0</v>
      </c>
      <c r="AK71" s="378">
        <v>0</v>
      </c>
      <c r="AL71" s="378">
        <v>0</v>
      </c>
      <c r="AM71" s="378">
        <v>0</v>
      </c>
      <c r="AN71" s="378">
        <v>44</v>
      </c>
      <c r="AO71" s="378">
        <v>0</v>
      </c>
    </row>
    <row r="72" spans="3:41" x14ac:dyDescent="0.3">
      <c r="C72" s="378">
        <v>25</v>
      </c>
      <c r="D72" s="378">
        <v>9</v>
      </c>
      <c r="E72" s="378">
        <v>3</v>
      </c>
      <c r="F72" s="378">
        <v>167</v>
      </c>
      <c r="G72" s="378">
        <v>0</v>
      </c>
      <c r="H72" s="378">
        <v>0</v>
      </c>
      <c r="I72" s="378">
        <v>161</v>
      </c>
      <c r="J72" s="378">
        <v>0</v>
      </c>
      <c r="K72" s="378">
        <v>0</v>
      </c>
      <c r="L72" s="378">
        <v>0</v>
      </c>
      <c r="M72" s="378">
        <v>0</v>
      </c>
      <c r="N72" s="378">
        <v>0</v>
      </c>
      <c r="O72" s="378">
        <v>0</v>
      </c>
      <c r="P72" s="378">
        <v>0</v>
      </c>
      <c r="Q72" s="378">
        <v>0</v>
      </c>
      <c r="R72" s="378">
        <v>6</v>
      </c>
      <c r="S72" s="378">
        <v>0</v>
      </c>
      <c r="T72" s="378">
        <v>0</v>
      </c>
      <c r="U72" s="378">
        <v>0</v>
      </c>
      <c r="V72" s="378">
        <v>0</v>
      </c>
      <c r="W72" s="378">
        <v>0</v>
      </c>
      <c r="X72" s="378">
        <v>0</v>
      </c>
      <c r="Y72" s="378">
        <v>0</v>
      </c>
      <c r="Z72" s="378">
        <v>0</v>
      </c>
      <c r="AA72" s="378">
        <v>0</v>
      </c>
      <c r="AB72" s="378">
        <v>0</v>
      </c>
      <c r="AC72" s="378">
        <v>0</v>
      </c>
      <c r="AD72" s="378">
        <v>0</v>
      </c>
      <c r="AE72" s="378">
        <v>0</v>
      </c>
      <c r="AF72" s="378">
        <v>0</v>
      </c>
      <c r="AG72" s="378">
        <v>0</v>
      </c>
      <c r="AH72" s="378">
        <v>0</v>
      </c>
      <c r="AI72" s="378">
        <v>0</v>
      </c>
      <c r="AJ72" s="378">
        <v>0</v>
      </c>
      <c r="AK72" s="378">
        <v>0</v>
      </c>
      <c r="AL72" s="378">
        <v>0</v>
      </c>
      <c r="AM72" s="378">
        <v>0</v>
      </c>
      <c r="AN72" s="378">
        <v>0</v>
      </c>
      <c r="AO72" s="378">
        <v>0</v>
      </c>
    </row>
    <row r="73" spans="3:41" x14ac:dyDescent="0.3">
      <c r="C73" s="378">
        <v>25</v>
      </c>
      <c r="D73" s="378">
        <v>9</v>
      </c>
      <c r="E73" s="378">
        <v>4</v>
      </c>
      <c r="F73" s="378">
        <v>312</v>
      </c>
      <c r="G73" s="378">
        <v>0</v>
      </c>
      <c r="H73" s="378">
        <v>0</v>
      </c>
      <c r="I73" s="378">
        <v>166</v>
      </c>
      <c r="J73" s="378">
        <v>0</v>
      </c>
      <c r="K73" s="378">
        <v>98</v>
      </c>
      <c r="L73" s="378">
        <v>0</v>
      </c>
      <c r="M73" s="378">
        <v>0</v>
      </c>
      <c r="N73" s="378">
        <v>0</v>
      </c>
      <c r="O73" s="378">
        <v>0</v>
      </c>
      <c r="P73" s="378">
        <v>0</v>
      </c>
      <c r="Q73" s="378">
        <v>0</v>
      </c>
      <c r="R73" s="378">
        <v>0</v>
      </c>
      <c r="S73" s="378">
        <v>0</v>
      </c>
      <c r="T73" s="378">
        <v>0</v>
      </c>
      <c r="U73" s="378">
        <v>0</v>
      </c>
      <c r="V73" s="378">
        <v>0</v>
      </c>
      <c r="W73" s="378">
        <v>0</v>
      </c>
      <c r="X73" s="378">
        <v>0</v>
      </c>
      <c r="Y73" s="378">
        <v>0</v>
      </c>
      <c r="Z73" s="378">
        <v>0</v>
      </c>
      <c r="AA73" s="378">
        <v>0</v>
      </c>
      <c r="AB73" s="378">
        <v>0</v>
      </c>
      <c r="AC73" s="378">
        <v>0</v>
      </c>
      <c r="AD73" s="378">
        <v>0</v>
      </c>
      <c r="AE73" s="378">
        <v>0</v>
      </c>
      <c r="AF73" s="378">
        <v>0</v>
      </c>
      <c r="AG73" s="378">
        <v>0</v>
      </c>
      <c r="AH73" s="378">
        <v>0</v>
      </c>
      <c r="AI73" s="378">
        <v>48</v>
      </c>
      <c r="AJ73" s="378">
        <v>0</v>
      </c>
      <c r="AK73" s="378">
        <v>0</v>
      </c>
      <c r="AL73" s="378">
        <v>0</v>
      </c>
      <c r="AM73" s="378">
        <v>0</v>
      </c>
      <c r="AN73" s="378">
        <v>0</v>
      </c>
      <c r="AO73" s="378">
        <v>0</v>
      </c>
    </row>
    <row r="74" spans="3:41" x14ac:dyDescent="0.3">
      <c r="C74" s="378">
        <v>25</v>
      </c>
      <c r="D74" s="378">
        <v>9</v>
      </c>
      <c r="E74" s="378">
        <v>5</v>
      </c>
      <c r="F74" s="378">
        <v>1380</v>
      </c>
      <c r="G74" s="378">
        <v>1380</v>
      </c>
      <c r="H74" s="378">
        <v>0</v>
      </c>
      <c r="I74" s="378">
        <v>0</v>
      </c>
      <c r="J74" s="378">
        <v>0</v>
      </c>
      <c r="K74" s="378">
        <v>0</v>
      </c>
      <c r="L74" s="378">
        <v>0</v>
      </c>
      <c r="M74" s="378">
        <v>0</v>
      </c>
      <c r="N74" s="378">
        <v>0</v>
      </c>
      <c r="O74" s="378">
        <v>0</v>
      </c>
      <c r="P74" s="378">
        <v>0</v>
      </c>
      <c r="Q74" s="378">
        <v>0</v>
      </c>
      <c r="R74" s="378">
        <v>0</v>
      </c>
      <c r="S74" s="378">
        <v>0</v>
      </c>
      <c r="T74" s="378">
        <v>0</v>
      </c>
      <c r="U74" s="378">
        <v>0</v>
      </c>
      <c r="V74" s="378">
        <v>0</v>
      </c>
      <c r="W74" s="378">
        <v>0</v>
      </c>
      <c r="X74" s="378">
        <v>0</v>
      </c>
      <c r="Y74" s="378">
        <v>0</v>
      </c>
      <c r="Z74" s="378">
        <v>0</v>
      </c>
      <c r="AA74" s="378">
        <v>0</v>
      </c>
      <c r="AB74" s="378">
        <v>0</v>
      </c>
      <c r="AC74" s="378">
        <v>0</v>
      </c>
      <c r="AD74" s="378">
        <v>0</v>
      </c>
      <c r="AE74" s="378">
        <v>0</v>
      </c>
      <c r="AF74" s="378">
        <v>0</v>
      </c>
      <c r="AG74" s="378">
        <v>0</v>
      </c>
      <c r="AH74" s="378">
        <v>0</v>
      </c>
      <c r="AI74" s="378">
        <v>0</v>
      </c>
      <c r="AJ74" s="378">
        <v>0</v>
      </c>
      <c r="AK74" s="378">
        <v>0</v>
      </c>
      <c r="AL74" s="378">
        <v>0</v>
      </c>
      <c r="AM74" s="378">
        <v>0</v>
      </c>
      <c r="AN74" s="378">
        <v>0</v>
      </c>
      <c r="AO74" s="378">
        <v>0</v>
      </c>
    </row>
    <row r="75" spans="3:41" x14ac:dyDescent="0.3">
      <c r="C75" s="378">
        <v>25</v>
      </c>
      <c r="D75" s="378">
        <v>9</v>
      </c>
      <c r="E75" s="378">
        <v>6</v>
      </c>
      <c r="F75" s="378">
        <v>1647261</v>
      </c>
      <c r="G75" s="378">
        <v>451350</v>
      </c>
      <c r="H75" s="378">
        <v>0</v>
      </c>
      <c r="I75" s="378">
        <v>548710</v>
      </c>
      <c r="J75" s="378">
        <v>0</v>
      </c>
      <c r="K75" s="378">
        <v>566274</v>
      </c>
      <c r="L75" s="378">
        <v>0</v>
      </c>
      <c r="M75" s="378">
        <v>0</v>
      </c>
      <c r="N75" s="378">
        <v>0</v>
      </c>
      <c r="O75" s="378">
        <v>0</v>
      </c>
      <c r="P75" s="378">
        <v>0</v>
      </c>
      <c r="Q75" s="378">
        <v>0</v>
      </c>
      <c r="R75" s="378">
        <v>14463</v>
      </c>
      <c r="S75" s="378">
        <v>0</v>
      </c>
      <c r="T75" s="378">
        <v>0</v>
      </c>
      <c r="U75" s="378">
        <v>0</v>
      </c>
      <c r="V75" s="378">
        <v>0</v>
      </c>
      <c r="W75" s="378">
        <v>0</v>
      </c>
      <c r="X75" s="378">
        <v>0</v>
      </c>
      <c r="Y75" s="378">
        <v>0</v>
      </c>
      <c r="Z75" s="378">
        <v>0</v>
      </c>
      <c r="AA75" s="378">
        <v>0</v>
      </c>
      <c r="AB75" s="378">
        <v>0</v>
      </c>
      <c r="AC75" s="378">
        <v>0</v>
      </c>
      <c r="AD75" s="378">
        <v>0</v>
      </c>
      <c r="AE75" s="378">
        <v>0</v>
      </c>
      <c r="AF75" s="378">
        <v>19699</v>
      </c>
      <c r="AG75" s="378">
        <v>0</v>
      </c>
      <c r="AH75" s="378">
        <v>0</v>
      </c>
      <c r="AI75" s="378">
        <v>41197</v>
      </c>
      <c r="AJ75" s="378">
        <v>0</v>
      </c>
      <c r="AK75" s="378">
        <v>0</v>
      </c>
      <c r="AL75" s="378">
        <v>0</v>
      </c>
      <c r="AM75" s="378">
        <v>0</v>
      </c>
      <c r="AN75" s="378">
        <v>5568</v>
      </c>
      <c r="AO75" s="378">
        <v>0</v>
      </c>
    </row>
    <row r="76" spans="3:41" x14ac:dyDescent="0.3">
      <c r="C76" s="378">
        <v>25</v>
      </c>
      <c r="D76" s="378">
        <v>9</v>
      </c>
      <c r="E76" s="378">
        <v>9</v>
      </c>
      <c r="F76" s="378">
        <v>11800</v>
      </c>
      <c r="G76" s="378">
        <v>0</v>
      </c>
      <c r="H76" s="378">
        <v>0</v>
      </c>
      <c r="I76" s="378">
        <v>4300</v>
      </c>
      <c r="J76" s="378">
        <v>0</v>
      </c>
      <c r="K76" s="378">
        <v>7500</v>
      </c>
      <c r="L76" s="378">
        <v>0</v>
      </c>
      <c r="M76" s="378">
        <v>0</v>
      </c>
      <c r="N76" s="378">
        <v>0</v>
      </c>
      <c r="O76" s="378">
        <v>0</v>
      </c>
      <c r="P76" s="378">
        <v>0</v>
      </c>
      <c r="Q76" s="378">
        <v>0</v>
      </c>
      <c r="R76" s="378">
        <v>0</v>
      </c>
      <c r="S76" s="378">
        <v>0</v>
      </c>
      <c r="T76" s="378">
        <v>0</v>
      </c>
      <c r="U76" s="378">
        <v>0</v>
      </c>
      <c r="V76" s="378">
        <v>0</v>
      </c>
      <c r="W76" s="378">
        <v>0</v>
      </c>
      <c r="X76" s="378">
        <v>0</v>
      </c>
      <c r="Y76" s="378">
        <v>0</v>
      </c>
      <c r="Z76" s="378">
        <v>0</v>
      </c>
      <c r="AA76" s="378">
        <v>0</v>
      </c>
      <c r="AB76" s="378">
        <v>0</v>
      </c>
      <c r="AC76" s="378">
        <v>0</v>
      </c>
      <c r="AD76" s="378">
        <v>0</v>
      </c>
      <c r="AE76" s="378">
        <v>0</v>
      </c>
      <c r="AF76" s="378">
        <v>0</v>
      </c>
      <c r="AG76" s="378">
        <v>0</v>
      </c>
      <c r="AH76" s="378">
        <v>0</v>
      </c>
      <c r="AI76" s="378">
        <v>0</v>
      </c>
      <c r="AJ76" s="378">
        <v>0</v>
      </c>
      <c r="AK76" s="378">
        <v>0</v>
      </c>
      <c r="AL76" s="378">
        <v>0</v>
      </c>
      <c r="AM76" s="378">
        <v>0</v>
      </c>
      <c r="AN76" s="378">
        <v>0</v>
      </c>
      <c r="AO76" s="378">
        <v>0</v>
      </c>
    </row>
    <row r="77" spans="3:41" x14ac:dyDescent="0.3">
      <c r="C77" s="378">
        <v>25</v>
      </c>
      <c r="D77" s="378">
        <v>9</v>
      </c>
      <c r="E77" s="378">
        <v>11</v>
      </c>
      <c r="F77" s="378">
        <v>4359.8702206865346</v>
      </c>
      <c r="G77" s="378">
        <v>0</v>
      </c>
      <c r="H77" s="378">
        <v>2276.5368873532011</v>
      </c>
      <c r="I77" s="378">
        <v>0</v>
      </c>
      <c r="J77" s="378">
        <v>0</v>
      </c>
      <c r="K77" s="378">
        <v>2083.3333333333335</v>
      </c>
      <c r="L77" s="378">
        <v>0</v>
      </c>
      <c r="M77" s="378">
        <v>0</v>
      </c>
      <c r="N77" s="378">
        <v>0</v>
      </c>
      <c r="O77" s="378">
        <v>0</v>
      </c>
      <c r="P77" s="378">
        <v>0</v>
      </c>
      <c r="Q77" s="378">
        <v>0</v>
      </c>
      <c r="R77" s="378">
        <v>0</v>
      </c>
      <c r="S77" s="378">
        <v>0</v>
      </c>
      <c r="T77" s="378">
        <v>0</v>
      </c>
      <c r="U77" s="378">
        <v>0</v>
      </c>
      <c r="V77" s="378">
        <v>0</v>
      </c>
      <c r="W77" s="378">
        <v>0</v>
      </c>
      <c r="X77" s="378">
        <v>0</v>
      </c>
      <c r="Y77" s="378">
        <v>0</v>
      </c>
      <c r="Z77" s="378">
        <v>0</v>
      </c>
      <c r="AA77" s="378">
        <v>0</v>
      </c>
      <c r="AB77" s="378">
        <v>0</v>
      </c>
      <c r="AC77" s="378">
        <v>0</v>
      </c>
      <c r="AD77" s="378">
        <v>0</v>
      </c>
      <c r="AE77" s="378">
        <v>0</v>
      </c>
      <c r="AF77" s="378">
        <v>0</v>
      </c>
      <c r="AG77" s="378">
        <v>0</v>
      </c>
      <c r="AH77" s="378">
        <v>0</v>
      </c>
      <c r="AI77" s="378">
        <v>0</v>
      </c>
      <c r="AJ77" s="378">
        <v>0</v>
      </c>
      <c r="AK77" s="378">
        <v>0</v>
      </c>
      <c r="AL77" s="378">
        <v>0</v>
      </c>
      <c r="AM77" s="378">
        <v>0</v>
      </c>
      <c r="AN77" s="378">
        <v>0</v>
      </c>
      <c r="AO77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8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1" t="s">
        <v>3078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14209278.249999996</v>
      </c>
      <c r="C3" s="351">
        <f t="shared" ref="C3:R3" si="0">SUBTOTAL(9,C6:C1048576)</f>
        <v>8</v>
      </c>
      <c r="D3" s="351">
        <f>SUBTOTAL(9,D6:D1048576)/2</f>
        <v>14863582.989999998</v>
      </c>
      <c r="E3" s="351">
        <f t="shared" si="0"/>
        <v>7.4593363100610688</v>
      </c>
      <c r="F3" s="351">
        <f>SUBTOTAL(9,F6:F1048576)/2</f>
        <v>15584348.929999989</v>
      </c>
      <c r="G3" s="352">
        <f>IF(B3&lt;&gt;0,F3/B3,"")</f>
        <v>1.096772732281458</v>
      </c>
      <c r="H3" s="353">
        <f t="shared" si="0"/>
        <v>196160.76</v>
      </c>
      <c r="I3" s="351">
        <f t="shared" si="0"/>
        <v>2</v>
      </c>
      <c r="J3" s="351">
        <f t="shared" si="0"/>
        <v>184757.46</v>
      </c>
      <c r="K3" s="351">
        <f t="shared" si="0"/>
        <v>2.3875980234108924</v>
      </c>
      <c r="L3" s="351">
        <f t="shared" si="0"/>
        <v>172699.47</v>
      </c>
      <c r="M3" s="354">
        <f>IF(H3&lt;&gt;0,L3/H3,"")</f>
        <v>0.88039763916085967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2" t="s">
        <v>329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3074</v>
      </c>
      <c r="B6" s="789">
        <v>327.78</v>
      </c>
      <c r="C6" s="736">
        <v>1</v>
      </c>
      <c r="D6" s="789"/>
      <c r="E6" s="736"/>
      <c r="F6" s="789"/>
      <c r="G6" s="741"/>
      <c r="H6" s="789"/>
      <c r="I6" s="736"/>
      <c r="J6" s="789"/>
      <c r="K6" s="736"/>
      <c r="L6" s="789"/>
      <c r="M6" s="741"/>
      <c r="N6" s="789"/>
      <c r="O6" s="736"/>
      <c r="P6" s="789"/>
      <c r="Q6" s="736"/>
      <c r="R6" s="789"/>
      <c r="S6" s="235"/>
    </row>
    <row r="7" spans="1:19" ht="14.4" customHeight="1" x14ac:dyDescent="0.3">
      <c r="A7" s="687" t="s">
        <v>3075</v>
      </c>
      <c r="B7" s="790">
        <v>10050511.280000001</v>
      </c>
      <c r="C7" s="661">
        <v>1</v>
      </c>
      <c r="D7" s="790">
        <v>10290014.559999999</v>
      </c>
      <c r="E7" s="661">
        <v>1.0238299598227005</v>
      </c>
      <c r="F7" s="790">
        <v>10659536.809999991</v>
      </c>
      <c r="G7" s="677">
        <v>1.0605964724612487</v>
      </c>
      <c r="H7" s="790">
        <v>194339</v>
      </c>
      <c r="I7" s="661">
        <v>1</v>
      </c>
      <c r="J7" s="790">
        <v>182115</v>
      </c>
      <c r="K7" s="661">
        <v>0.93709960429970307</v>
      </c>
      <c r="L7" s="790">
        <v>172139</v>
      </c>
      <c r="M7" s="677">
        <v>0.88576662430083519</v>
      </c>
      <c r="N7" s="790"/>
      <c r="O7" s="661"/>
      <c r="P7" s="790"/>
      <c r="Q7" s="661"/>
      <c r="R7" s="790"/>
      <c r="S7" s="700"/>
    </row>
    <row r="8" spans="1:19" ht="14.4" customHeight="1" x14ac:dyDescent="0.3">
      <c r="A8" s="687" t="s">
        <v>3076</v>
      </c>
      <c r="B8" s="790">
        <v>3960390.1899999958</v>
      </c>
      <c r="C8" s="661">
        <v>1</v>
      </c>
      <c r="D8" s="790">
        <v>4367204.4299999978</v>
      </c>
      <c r="E8" s="661">
        <v>1.1027207473211125</v>
      </c>
      <c r="F8" s="790">
        <v>4727659.1199999992</v>
      </c>
      <c r="G8" s="677">
        <v>1.1937356909774601</v>
      </c>
      <c r="H8" s="790"/>
      <c r="I8" s="661"/>
      <c r="J8" s="790"/>
      <c r="K8" s="661"/>
      <c r="L8" s="790"/>
      <c r="M8" s="677"/>
      <c r="N8" s="790"/>
      <c r="O8" s="661"/>
      <c r="P8" s="790"/>
      <c r="Q8" s="661"/>
      <c r="R8" s="790"/>
      <c r="S8" s="700"/>
    </row>
    <row r="9" spans="1:19" ht="14.4" customHeight="1" thickBot="1" x14ac:dyDescent="0.35">
      <c r="A9" s="792" t="s">
        <v>3077</v>
      </c>
      <c r="B9" s="791">
        <v>198049</v>
      </c>
      <c r="C9" s="667">
        <v>1</v>
      </c>
      <c r="D9" s="791">
        <v>206364</v>
      </c>
      <c r="E9" s="667">
        <v>1.0419845593767199</v>
      </c>
      <c r="F9" s="791">
        <v>197153</v>
      </c>
      <c r="G9" s="678">
        <v>0.99547586708339852</v>
      </c>
      <c r="H9" s="791">
        <v>1821.76</v>
      </c>
      <c r="I9" s="667">
        <v>1</v>
      </c>
      <c r="J9" s="791">
        <v>2642.46</v>
      </c>
      <c r="K9" s="667">
        <v>1.4504984191111892</v>
      </c>
      <c r="L9" s="791">
        <v>560.47</v>
      </c>
      <c r="M9" s="678">
        <v>0.30765303881960304</v>
      </c>
      <c r="N9" s="791"/>
      <c r="O9" s="667"/>
      <c r="P9" s="791"/>
      <c r="Q9" s="667"/>
      <c r="R9" s="791"/>
      <c r="S9" s="701"/>
    </row>
    <row r="10" spans="1:19" ht="14.4" customHeight="1" thickBot="1" x14ac:dyDescent="0.35"/>
    <row r="11" spans="1:19" ht="14.4" customHeight="1" x14ac:dyDescent="0.3">
      <c r="A11" s="750" t="s">
        <v>559</v>
      </c>
      <c r="B11" s="789">
        <v>8699413.1500000004</v>
      </c>
      <c r="C11" s="736">
        <v>1</v>
      </c>
      <c r="D11" s="789">
        <v>8707828.1799999997</v>
      </c>
      <c r="E11" s="736">
        <v>1.0009673100765422</v>
      </c>
      <c r="F11" s="789">
        <v>9272931.3099999931</v>
      </c>
      <c r="G11" s="741">
        <v>1.0659260745651553</v>
      </c>
      <c r="H11" s="789"/>
      <c r="I11" s="736"/>
      <c r="J11" s="789"/>
      <c r="K11" s="736"/>
      <c r="L11" s="789"/>
      <c r="M11" s="741"/>
      <c r="N11" s="789"/>
      <c r="O11" s="736"/>
      <c r="P11" s="789"/>
      <c r="Q11" s="736"/>
      <c r="R11" s="789"/>
      <c r="S11" s="235"/>
    </row>
    <row r="12" spans="1:19" ht="14.4" customHeight="1" x14ac:dyDescent="0.3">
      <c r="A12" s="687" t="s">
        <v>562</v>
      </c>
      <c r="B12" s="790">
        <v>3960717.9699999942</v>
      </c>
      <c r="C12" s="661">
        <v>1</v>
      </c>
      <c r="D12" s="790">
        <v>4367204.4300000025</v>
      </c>
      <c r="E12" s="661">
        <v>1.1026294886631398</v>
      </c>
      <c r="F12" s="790">
        <v>4727659.1199999945</v>
      </c>
      <c r="G12" s="677">
        <v>1.1936369001300038</v>
      </c>
      <c r="H12" s="790"/>
      <c r="I12" s="661"/>
      <c r="J12" s="790"/>
      <c r="K12" s="661"/>
      <c r="L12" s="790"/>
      <c r="M12" s="677"/>
      <c r="N12" s="790"/>
      <c r="O12" s="661"/>
      <c r="P12" s="790"/>
      <c r="Q12" s="661"/>
      <c r="R12" s="790"/>
      <c r="S12" s="700"/>
    </row>
    <row r="13" spans="1:19" ht="14.4" customHeight="1" x14ac:dyDescent="0.3">
      <c r="A13" s="687" t="s">
        <v>3079</v>
      </c>
      <c r="B13" s="790">
        <v>90136</v>
      </c>
      <c r="C13" s="661">
        <v>1</v>
      </c>
      <c r="D13" s="790">
        <v>92357</v>
      </c>
      <c r="E13" s="661">
        <v>1.0246405431791958</v>
      </c>
      <c r="F13" s="790">
        <v>63244</v>
      </c>
      <c r="G13" s="677">
        <v>0.70165083873258183</v>
      </c>
      <c r="H13" s="790"/>
      <c r="I13" s="661"/>
      <c r="J13" s="790"/>
      <c r="K13" s="661"/>
      <c r="L13" s="790"/>
      <c r="M13" s="677"/>
      <c r="N13" s="790"/>
      <c r="O13" s="661"/>
      <c r="P13" s="790"/>
      <c r="Q13" s="661"/>
      <c r="R13" s="790"/>
      <c r="S13" s="700"/>
    </row>
    <row r="14" spans="1:19" ht="14.4" customHeight="1" x14ac:dyDescent="0.3">
      <c r="A14" s="687" t="s">
        <v>3080</v>
      </c>
      <c r="B14" s="790">
        <v>1459011.1300000001</v>
      </c>
      <c r="C14" s="661">
        <v>1</v>
      </c>
      <c r="D14" s="790">
        <v>1696193.38</v>
      </c>
      <c r="E14" s="661">
        <v>1.1625637016216592</v>
      </c>
      <c r="F14" s="790">
        <v>1520514.5000000007</v>
      </c>
      <c r="G14" s="677">
        <v>1.04215414724081</v>
      </c>
      <c r="H14" s="790"/>
      <c r="I14" s="661"/>
      <c r="J14" s="790"/>
      <c r="K14" s="661"/>
      <c r="L14" s="790"/>
      <c r="M14" s="677"/>
      <c r="N14" s="790"/>
      <c r="O14" s="661"/>
      <c r="P14" s="790"/>
      <c r="Q14" s="661"/>
      <c r="R14" s="790"/>
      <c r="S14" s="700"/>
    </row>
    <row r="15" spans="1:19" ht="14.4" customHeight="1" thickBot="1" x14ac:dyDescent="0.35">
      <c r="A15" s="792" t="s">
        <v>3081</v>
      </c>
      <c r="B15" s="791">
        <v>0</v>
      </c>
      <c r="C15" s="667"/>
      <c r="D15" s="791"/>
      <c r="E15" s="667"/>
      <c r="F15" s="791"/>
      <c r="G15" s="678"/>
      <c r="H15" s="791"/>
      <c r="I15" s="667"/>
      <c r="J15" s="791"/>
      <c r="K15" s="667"/>
      <c r="L15" s="791"/>
      <c r="M15" s="678"/>
      <c r="N15" s="791"/>
      <c r="O15" s="667"/>
      <c r="P15" s="791"/>
      <c r="Q15" s="667"/>
      <c r="R15" s="791"/>
      <c r="S15" s="701"/>
    </row>
    <row r="16" spans="1:19" ht="14.4" customHeight="1" x14ac:dyDescent="0.3">
      <c r="A16" s="715" t="s">
        <v>1774</v>
      </c>
    </row>
    <row r="17" spans="1:1" ht="14.4" customHeight="1" x14ac:dyDescent="0.3">
      <c r="A17" s="716" t="s">
        <v>1775</v>
      </c>
    </row>
    <row r="18" spans="1:1" ht="14.4" customHeight="1" x14ac:dyDescent="0.3">
      <c r="A18" s="715" t="s">
        <v>3082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3089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2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7">
        <f t="shared" ref="B3:G3" si="0">SUBTOTAL(9,B6:B1048576)</f>
        <v>61776</v>
      </c>
      <c r="C3" s="468">
        <f t="shared" si="0"/>
        <v>67170</v>
      </c>
      <c r="D3" s="468">
        <f t="shared" si="0"/>
        <v>64795</v>
      </c>
      <c r="E3" s="353">
        <f t="shared" si="0"/>
        <v>14209278.249999996</v>
      </c>
      <c r="F3" s="351">
        <f t="shared" si="0"/>
        <v>14863582.990000002</v>
      </c>
      <c r="G3" s="469">
        <f t="shared" si="0"/>
        <v>15584348.930000002</v>
      </c>
    </row>
    <row r="4" spans="1:7" ht="14.4" customHeight="1" x14ac:dyDescent="0.3">
      <c r="A4" s="552" t="s">
        <v>167</v>
      </c>
      <c r="B4" s="553" t="s">
        <v>305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85"/>
      <c r="B5" s="786">
        <v>2013</v>
      </c>
      <c r="C5" s="787">
        <v>2014</v>
      </c>
      <c r="D5" s="787">
        <v>2015</v>
      </c>
      <c r="E5" s="786">
        <v>2013</v>
      </c>
      <c r="F5" s="787">
        <v>2014</v>
      </c>
      <c r="G5" s="793">
        <v>2015</v>
      </c>
    </row>
    <row r="6" spans="1:7" ht="14.4" customHeight="1" x14ac:dyDescent="0.3">
      <c r="A6" s="750" t="s">
        <v>3083</v>
      </c>
      <c r="B6" s="229">
        <v>32991</v>
      </c>
      <c r="C6" s="229">
        <v>34605</v>
      </c>
      <c r="D6" s="229">
        <v>37247</v>
      </c>
      <c r="E6" s="789">
        <v>10524086.889999999</v>
      </c>
      <c r="F6" s="789">
        <v>10736275.390000002</v>
      </c>
      <c r="G6" s="794">
        <v>11239236.440000001</v>
      </c>
    </row>
    <row r="7" spans="1:7" ht="14.4" customHeight="1" x14ac:dyDescent="0.3">
      <c r="A7" s="687" t="s">
        <v>1777</v>
      </c>
      <c r="B7" s="664">
        <v>1169</v>
      </c>
      <c r="C7" s="664">
        <v>2625</v>
      </c>
      <c r="D7" s="664">
        <v>1819</v>
      </c>
      <c r="E7" s="790">
        <v>165146.67999999996</v>
      </c>
      <c r="F7" s="790">
        <v>387798.91</v>
      </c>
      <c r="G7" s="795">
        <v>277003.33999999991</v>
      </c>
    </row>
    <row r="8" spans="1:7" ht="14.4" customHeight="1" x14ac:dyDescent="0.3">
      <c r="A8" s="687" t="s">
        <v>1778</v>
      </c>
      <c r="B8" s="664">
        <v>920</v>
      </c>
      <c r="C8" s="664">
        <v>833</v>
      </c>
      <c r="D8" s="664">
        <v>1773</v>
      </c>
      <c r="E8" s="790">
        <v>131464.47999999998</v>
      </c>
      <c r="F8" s="790">
        <v>117812.24999999999</v>
      </c>
      <c r="G8" s="795">
        <v>257191.11000000004</v>
      </c>
    </row>
    <row r="9" spans="1:7" ht="14.4" customHeight="1" x14ac:dyDescent="0.3">
      <c r="A9" s="687" t="s">
        <v>1779</v>
      </c>
      <c r="B9" s="664">
        <v>1602</v>
      </c>
      <c r="C9" s="664">
        <v>2289</v>
      </c>
      <c r="D9" s="664">
        <v>1859</v>
      </c>
      <c r="E9" s="790">
        <v>245932.21999999986</v>
      </c>
      <c r="F9" s="790">
        <v>402505.52</v>
      </c>
      <c r="G9" s="795">
        <v>320771.12999999995</v>
      </c>
    </row>
    <row r="10" spans="1:7" ht="14.4" customHeight="1" x14ac:dyDescent="0.3">
      <c r="A10" s="687" t="s">
        <v>3084</v>
      </c>
      <c r="B10" s="664">
        <v>1698</v>
      </c>
      <c r="C10" s="664"/>
      <c r="D10" s="664"/>
      <c r="E10" s="790">
        <v>254823.37000000002</v>
      </c>
      <c r="F10" s="790"/>
      <c r="G10" s="795"/>
    </row>
    <row r="11" spans="1:7" ht="14.4" customHeight="1" x14ac:dyDescent="0.3">
      <c r="A11" s="687" t="s">
        <v>1780</v>
      </c>
      <c r="B11" s="664">
        <v>2661</v>
      </c>
      <c r="C11" s="664">
        <v>3066</v>
      </c>
      <c r="D11" s="664">
        <v>2073</v>
      </c>
      <c r="E11" s="790">
        <v>343435.57000000012</v>
      </c>
      <c r="F11" s="790">
        <v>364854.45000000007</v>
      </c>
      <c r="G11" s="795">
        <v>309584.46999999991</v>
      </c>
    </row>
    <row r="12" spans="1:7" ht="14.4" customHeight="1" x14ac:dyDescent="0.3">
      <c r="A12" s="687" t="s">
        <v>3085</v>
      </c>
      <c r="B12" s="664">
        <v>26</v>
      </c>
      <c r="C12" s="664">
        <v>15</v>
      </c>
      <c r="D12" s="664"/>
      <c r="E12" s="790">
        <v>2277.7799999999997</v>
      </c>
      <c r="F12" s="790">
        <v>3483.34</v>
      </c>
      <c r="G12" s="795"/>
    </row>
    <row r="13" spans="1:7" ht="14.4" customHeight="1" x14ac:dyDescent="0.3">
      <c r="A13" s="687" t="s">
        <v>3086</v>
      </c>
      <c r="B13" s="664">
        <v>1138</v>
      </c>
      <c r="C13" s="664">
        <v>555</v>
      </c>
      <c r="D13" s="664">
        <v>3</v>
      </c>
      <c r="E13" s="790">
        <v>167883.34999999998</v>
      </c>
      <c r="F13" s="790">
        <v>85531.13</v>
      </c>
      <c r="G13" s="795">
        <v>438.89</v>
      </c>
    </row>
    <row r="14" spans="1:7" ht="14.4" customHeight="1" x14ac:dyDescent="0.3">
      <c r="A14" s="687" t="s">
        <v>1781</v>
      </c>
      <c r="B14" s="664">
        <v>1899</v>
      </c>
      <c r="C14" s="664">
        <v>1847</v>
      </c>
      <c r="D14" s="664">
        <v>1758</v>
      </c>
      <c r="E14" s="790">
        <v>302738.86999999988</v>
      </c>
      <c r="F14" s="790">
        <v>298143.32000000007</v>
      </c>
      <c r="G14" s="795">
        <v>284590.01</v>
      </c>
    </row>
    <row r="15" spans="1:7" ht="14.4" customHeight="1" x14ac:dyDescent="0.3">
      <c r="A15" s="687" t="s">
        <v>1782</v>
      </c>
      <c r="B15" s="664">
        <v>303</v>
      </c>
      <c r="C15" s="664">
        <v>320</v>
      </c>
      <c r="D15" s="664">
        <v>9</v>
      </c>
      <c r="E15" s="790">
        <v>0</v>
      </c>
      <c r="F15" s="790">
        <v>34</v>
      </c>
      <c r="G15" s="795">
        <v>2772.2400000000002</v>
      </c>
    </row>
    <row r="16" spans="1:7" ht="14.4" customHeight="1" x14ac:dyDescent="0.3">
      <c r="A16" s="687" t="s">
        <v>1783</v>
      </c>
      <c r="B16" s="664">
        <v>58</v>
      </c>
      <c r="C16" s="664">
        <v>230</v>
      </c>
      <c r="D16" s="664">
        <v>4</v>
      </c>
      <c r="E16" s="790">
        <v>0</v>
      </c>
      <c r="F16" s="790">
        <v>808.90000000000009</v>
      </c>
      <c r="G16" s="795">
        <v>1605.5500000000002</v>
      </c>
    </row>
    <row r="17" spans="1:7" ht="14.4" customHeight="1" x14ac:dyDescent="0.3">
      <c r="A17" s="687" t="s">
        <v>1784</v>
      </c>
      <c r="B17" s="664">
        <v>222</v>
      </c>
      <c r="C17" s="664">
        <v>251</v>
      </c>
      <c r="D17" s="664">
        <v>3</v>
      </c>
      <c r="E17" s="790">
        <v>0</v>
      </c>
      <c r="F17" s="790">
        <v>0</v>
      </c>
      <c r="G17" s="795">
        <v>753.33999999999992</v>
      </c>
    </row>
    <row r="18" spans="1:7" ht="14.4" customHeight="1" x14ac:dyDescent="0.3">
      <c r="A18" s="687" t="s">
        <v>1785</v>
      </c>
      <c r="B18" s="664">
        <v>1613</v>
      </c>
      <c r="C18" s="664">
        <v>1184</v>
      </c>
      <c r="D18" s="664">
        <v>508</v>
      </c>
      <c r="E18" s="790">
        <v>246496.68999999997</v>
      </c>
      <c r="F18" s="790">
        <v>195958.9</v>
      </c>
      <c r="G18" s="795">
        <v>81035.569999999992</v>
      </c>
    </row>
    <row r="19" spans="1:7" ht="14.4" customHeight="1" x14ac:dyDescent="0.3">
      <c r="A19" s="687" t="s">
        <v>1786</v>
      </c>
      <c r="B19" s="664">
        <v>2520</v>
      </c>
      <c r="C19" s="664">
        <v>4382</v>
      </c>
      <c r="D19" s="664">
        <v>3114</v>
      </c>
      <c r="E19" s="790">
        <v>235414.48999999993</v>
      </c>
      <c r="F19" s="790">
        <v>468136.91000000009</v>
      </c>
      <c r="G19" s="795">
        <v>466833.35999999993</v>
      </c>
    </row>
    <row r="20" spans="1:7" ht="14.4" customHeight="1" x14ac:dyDescent="0.3">
      <c r="A20" s="687" t="s">
        <v>1799</v>
      </c>
      <c r="B20" s="664"/>
      <c r="C20" s="664">
        <v>583</v>
      </c>
      <c r="D20" s="664">
        <v>598</v>
      </c>
      <c r="E20" s="790"/>
      <c r="F20" s="790">
        <v>94685.560000000012</v>
      </c>
      <c r="G20" s="795">
        <v>93474.439999999988</v>
      </c>
    </row>
    <row r="21" spans="1:7" ht="14.4" customHeight="1" x14ac:dyDescent="0.3">
      <c r="A21" s="687" t="s">
        <v>1787</v>
      </c>
      <c r="B21" s="664">
        <v>2310</v>
      </c>
      <c r="C21" s="664">
        <v>2392</v>
      </c>
      <c r="D21" s="664">
        <v>1240</v>
      </c>
      <c r="E21" s="790">
        <v>271065.55999999994</v>
      </c>
      <c r="F21" s="790">
        <v>273183.28000000003</v>
      </c>
      <c r="G21" s="795">
        <v>191285.56000000003</v>
      </c>
    </row>
    <row r="22" spans="1:7" ht="14.4" customHeight="1" x14ac:dyDescent="0.3">
      <c r="A22" s="687" t="s">
        <v>1788</v>
      </c>
      <c r="B22" s="664">
        <v>2264</v>
      </c>
      <c r="C22" s="664">
        <v>2321</v>
      </c>
      <c r="D22" s="664">
        <v>2690</v>
      </c>
      <c r="E22" s="790">
        <v>368743.35</v>
      </c>
      <c r="F22" s="790">
        <v>370512.2099999999</v>
      </c>
      <c r="G22" s="795">
        <v>438204.47000000009</v>
      </c>
    </row>
    <row r="23" spans="1:7" ht="14.4" customHeight="1" x14ac:dyDescent="0.3">
      <c r="A23" s="687" t="s">
        <v>1789</v>
      </c>
      <c r="B23" s="664">
        <v>361</v>
      </c>
      <c r="C23" s="664">
        <v>298</v>
      </c>
      <c r="D23" s="664">
        <v>14</v>
      </c>
      <c r="E23" s="790">
        <v>2183.35</v>
      </c>
      <c r="F23" s="790">
        <v>2950.01</v>
      </c>
      <c r="G23" s="795">
        <v>5177.78</v>
      </c>
    </row>
    <row r="24" spans="1:7" ht="14.4" customHeight="1" x14ac:dyDescent="0.3">
      <c r="A24" s="687" t="s">
        <v>1790</v>
      </c>
      <c r="B24" s="664">
        <v>276</v>
      </c>
      <c r="C24" s="664">
        <v>356</v>
      </c>
      <c r="D24" s="664">
        <v>2</v>
      </c>
      <c r="E24" s="790">
        <v>0</v>
      </c>
      <c r="F24" s="790">
        <v>0</v>
      </c>
      <c r="G24" s="795">
        <v>50</v>
      </c>
    </row>
    <row r="25" spans="1:7" ht="14.4" customHeight="1" x14ac:dyDescent="0.3">
      <c r="A25" s="687" t="s">
        <v>1791</v>
      </c>
      <c r="B25" s="664">
        <v>1100</v>
      </c>
      <c r="C25" s="664">
        <v>2129</v>
      </c>
      <c r="D25" s="664">
        <v>1602</v>
      </c>
      <c r="E25" s="790">
        <v>176052.24000000002</v>
      </c>
      <c r="F25" s="790">
        <v>325528.89</v>
      </c>
      <c r="G25" s="795">
        <v>263673.39</v>
      </c>
    </row>
    <row r="26" spans="1:7" ht="14.4" customHeight="1" x14ac:dyDescent="0.3">
      <c r="A26" s="687" t="s">
        <v>1792</v>
      </c>
      <c r="B26" s="664">
        <v>677</v>
      </c>
      <c r="C26" s="664">
        <v>667</v>
      </c>
      <c r="D26" s="664"/>
      <c r="E26" s="790">
        <v>505.56</v>
      </c>
      <c r="F26" s="790">
        <v>0</v>
      </c>
      <c r="G26" s="795"/>
    </row>
    <row r="27" spans="1:7" ht="14.4" customHeight="1" x14ac:dyDescent="0.3">
      <c r="A27" s="687" t="s">
        <v>1793</v>
      </c>
      <c r="B27" s="664">
        <v>348</v>
      </c>
      <c r="C27" s="664">
        <v>358</v>
      </c>
      <c r="D27" s="664"/>
      <c r="E27" s="790">
        <v>1827.78</v>
      </c>
      <c r="F27" s="790">
        <v>88.89</v>
      </c>
      <c r="G27" s="795"/>
    </row>
    <row r="28" spans="1:7" ht="14.4" customHeight="1" x14ac:dyDescent="0.3">
      <c r="A28" s="687" t="s">
        <v>3087</v>
      </c>
      <c r="B28" s="664">
        <v>195</v>
      </c>
      <c r="C28" s="664"/>
      <c r="D28" s="664"/>
      <c r="E28" s="790">
        <v>31703.350000000009</v>
      </c>
      <c r="F28" s="790"/>
      <c r="G28" s="795"/>
    </row>
    <row r="29" spans="1:7" ht="14.4" customHeight="1" x14ac:dyDescent="0.3">
      <c r="A29" s="687" t="s">
        <v>3088</v>
      </c>
      <c r="B29" s="664">
        <v>833</v>
      </c>
      <c r="C29" s="664">
        <v>1327</v>
      </c>
      <c r="D29" s="664"/>
      <c r="E29" s="790">
        <v>77117.77</v>
      </c>
      <c r="F29" s="790">
        <v>146956.68000000002</v>
      </c>
      <c r="G29" s="795"/>
    </row>
    <row r="30" spans="1:7" ht="14.4" customHeight="1" x14ac:dyDescent="0.3">
      <c r="A30" s="687" t="s">
        <v>1794</v>
      </c>
      <c r="B30" s="664">
        <v>1145</v>
      </c>
      <c r="C30" s="664">
        <v>108</v>
      </c>
      <c r="D30" s="664"/>
      <c r="E30" s="790">
        <v>175176.65999999997</v>
      </c>
      <c r="F30" s="790">
        <v>0</v>
      </c>
      <c r="G30" s="795"/>
    </row>
    <row r="31" spans="1:7" ht="14.4" customHeight="1" x14ac:dyDescent="0.3">
      <c r="A31" s="687" t="s">
        <v>1795</v>
      </c>
      <c r="B31" s="664">
        <v>149</v>
      </c>
      <c r="C31" s="664">
        <v>183</v>
      </c>
      <c r="D31" s="664">
        <v>6</v>
      </c>
      <c r="E31" s="790">
        <v>2850.01</v>
      </c>
      <c r="F31" s="790">
        <v>0</v>
      </c>
      <c r="G31" s="795">
        <v>1450.01</v>
      </c>
    </row>
    <row r="32" spans="1:7" ht="14.4" customHeight="1" x14ac:dyDescent="0.3">
      <c r="A32" s="687" t="s">
        <v>1796</v>
      </c>
      <c r="B32" s="664">
        <v>1546</v>
      </c>
      <c r="C32" s="664">
        <v>1557</v>
      </c>
      <c r="D32" s="664">
        <v>1323</v>
      </c>
      <c r="E32" s="790">
        <v>232955.54999999996</v>
      </c>
      <c r="F32" s="790">
        <v>233268.88999999996</v>
      </c>
      <c r="G32" s="795">
        <v>196816.66999999993</v>
      </c>
    </row>
    <row r="33" spans="1:7" ht="14.4" customHeight="1" x14ac:dyDescent="0.3">
      <c r="A33" s="687" t="s">
        <v>1797</v>
      </c>
      <c r="B33" s="664">
        <v>166</v>
      </c>
      <c r="C33" s="664">
        <v>181</v>
      </c>
      <c r="D33" s="664">
        <v>1</v>
      </c>
      <c r="E33" s="790">
        <v>1755.56</v>
      </c>
      <c r="F33" s="790">
        <v>1394.4399999999998</v>
      </c>
      <c r="G33" s="795">
        <v>327.78</v>
      </c>
    </row>
    <row r="34" spans="1:7" ht="14.4" customHeight="1" x14ac:dyDescent="0.3">
      <c r="A34" s="687" t="s">
        <v>1798</v>
      </c>
      <c r="B34" s="664">
        <v>1586</v>
      </c>
      <c r="C34" s="664">
        <v>2051</v>
      </c>
      <c r="D34" s="664">
        <v>1334</v>
      </c>
      <c r="E34" s="790">
        <v>247641.11999999997</v>
      </c>
      <c r="F34" s="790">
        <v>351460</v>
      </c>
      <c r="G34" s="795">
        <v>219028.88999999998</v>
      </c>
    </row>
    <row r="35" spans="1:7" ht="14.4" customHeight="1" x14ac:dyDescent="0.3">
      <c r="A35" s="687" t="s">
        <v>1801</v>
      </c>
      <c r="B35" s="664"/>
      <c r="C35" s="664">
        <v>270</v>
      </c>
      <c r="D35" s="664">
        <v>1962</v>
      </c>
      <c r="E35" s="790"/>
      <c r="F35" s="790">
        <v>0</v>
      </c>
      <c r="G35" s="795">
        <v>324544.49000000005</v>
      </c>
    </row>
    <row r="36" spans="1:7" ht="14.4" customHeight="1" x14ac:dyDescent="0.3">
      <c r="A36" s="687" t="s">
        <v>1800</v>
      </c>
      <c r="B36" s="664"/>
      <c r="C36" s="664">
        <v>187</v>
      </c>
      <c r="D36" s="664">
        <v>1964</v>
      </c>
      <c r="E36" s="790"/>
      <c r="F36" s="790">
        <v>2211.12</v>
      </c>
      <c r="G36" s="795">
        <v>305888.87999999989</v>
      </c>
    </row>
    <row r="37" spans="1:7" ht="14.4" customHeight="1" thickBot="1" x14ac:dyDescent="0.35">
      <c r="A37" s="792" t="s">
        <v>1803</v>
      </c>
      <c r="B37" s="670"/>
      <c r="C37" s="670"/>
      <c r="D37" s="670">
        <v>1889</v>
      </c>
      <c r="E37" s="791"/>
      <c r="F37" s="791"/>
      <c r="G37" s="796">
        <v>302611.12</v>
      </c>
    </row>
    <row r="38" spans="1:7" ht="14.4" customHeight="1" x14ac:dyDescent="0.3">
      <c r="A38" s="715" t="s">
        <v>1774</v>
      </c>
    </row>
    <row r="39" spans="1:7" ht="14.4" customHeight="1" x14ac:dyDescent="0.3">
      <c r="A39" s="716" t="s">
        <v>1775</v>
      </c>
    </row>
    <row r="40" spans="1:7" ht="14.4" customHeight="1" x14ac:dyDescent="0.3">
      <c r="A40" s="715" t="s">
        <v>3082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6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3255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335</v>
      </c>
      <c r="B2" s="473"/>
      <c r="C2" s="255"/>
      <c r="D2" s="46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62029.32</v>
      </c>
      <c r="G3" s="212">
        <f t="shared" si="0"/>
        <v>14405439.010000004</v>
      </c>
      <c r="H3" s="78"/>
      <c r="I3" s="78"/>
      <c r="J3" s="212">
        <f t="shared" si="0"/>
        <v>67441.659999999989</v>
      </c>
      <c r="K3" s="212">
        <f t="shared" si="0"/>
        <v>15048340.450000001</v>
      </c>
      <c r="L3" s="78"/>
      <c r="M3" s="78"/>
      <c r="N3" s="212">
        <f t="shared" si="0"/>
        <v>65011.200000000004</v>
      </c>
      <c r="O3" s="212">
        <f t="shared" si="0"/>
        <v>15757048.400000002</v>
      </c>
      <c r="P3" s="79">
        <f>IF(G3=0,0,O3/G3)</f>
        <v>1.0938263241447717</v>
      </c>
      <c r="Q3" s="213">
        <f>IF(N3=0,0,O3/N3)</f>
        <v>242.37436626304392</v>
      </c>
    </row>
    <row r="4" spans="1:17" ht="14.4" customHeight="1" x14ac:dyDescent="0.3">
      <c r="A4" s="560" t="s">
        <v>119</v>
      </c>
      <c r="B4" s="567" t="s">
        <v>0</v>
      </c>
      <c r="C4" s="561" t="s">
        <v>120</v>
      </c>
      <c r="D4" s="566" t="s">
        <v>90</v>
      </c>
      <c r="E4" s="562" t="s">
        <v>81</v>
      </c>
      <c r="F4" s="563">
        <v>2013</v>
      </c>
      <c r="G4" s="564"/>
      <c r="H4" s="210"/>
      <c r="I4" s="210"/>
      <c r="J4" s="563">
        <v>2014</v>
      </c>
      <c r="K4" s="564"/>
      <c r="L4" s="210"/>
      <c r="M4" s="210"/>
      <c r="N4" s="563">
        <v>2015</v>
      </c>
      <c r="O4" s="564"/>
      <c r="P4" s="565" t="s">
        <v>2</v>
      </c>
      <c r="Q4" s="559" t="s">
        <v>122</v>
      </c>
    </row>
    <row r="5" spans="1:17" ht="14.4" customHeight="1" thickBot="1" x14ac:dyDescent="0.35">
      <c r="A5" s="797"/>
      <c r="B5" s="798"/>
      <c r="C5" s="799"/>
      <c r="D5" s="800"/>
      <c r="E5" s="801"/>
      <c r="F5" s="802" t="s">
        <v>91</v>
      </c>
      <c r="G5" s="803" t="s">
        <v>14</v>
      </c>
      <c r="H5" s="804"/>
      <c r="I5" s="804"/>
      <c r="J5" s="802" t="s">
        <v>91</v>
      </c>
      <c r="K5" s="803" t="s">
        <v>14</v>
      </c>
      <c r="L5" s="804"/>
      <c r="M5" s="804"/>
      <c r="N5" s="802" t="s">
        <v>91</v>
      </c>
      <c r="O5" s="803" t="s">
        <v>14</v>
      </c>
      <c r="P5" s="805"/>
      <c r="Q5" s="806"/>
    </row>
    <row r="6" spans="1:17" ht="14.4" customHeight="1" x14ac:dyDescent="0.3">
      <c r="A6" s="735" t="s">
        <v>3090</v>
      </c>
      <c r="B6" s="736" t="s">
        <v>562</v>
      </c>
      <c r="C6" s="736" t="s">
        <v>3091</v>
      </c>
      <c r="D6" s="736" t="s">
        <v>3092</v>
      </c>
      <c r="E6" s="736" t="s">
        <v>3093</v>
      </c>
      <c r="F6" s="229">
        <v>1</v>
      </c>
      <c r="G6" s="229">
        <v>327.78</v>
      </c>
      <c r="H6" s="736">
        <v>1</v>
      </c>
      <c r="I6" s="736">
        <v>327.78</v>
      </c>
      <c r="J6" s="229"/>
      <c r="K6" s="229"/>
      <c r="L6" s="736"/>
      <c r="M6" s="736"/>
      <c r="N6" s="229"/>
      <c r="O6" s="229"/>
      <c r="P6" s="741"/>
      <c r="Q6" s="749"/>
    </row>
    <row r="7" spans="1:17" ht="14.4" customHeight="1" x14ac:dyDescent="0.3">
      <c r="A7" s="660" t="s">
        <v>3094</v>
      </c>
      <c r="B7" s="661" t="s">
        <v>559</v>
      </c>
      <c r="C7" s="661" t="s">
        <v>3095</v>
      </c>
      <c r="D7" s="661" t="s">
        <v>3096</v>
      </c>
      <c r="E7" s="661"/>
      <c r="F7" s="664">
        <v>9</v>
      </c>
      <c r="G7" s="664">
        <v>9072</v>
      </c>
      <c r="H7" s="661">
        <v>1</v>
      </c>
      <c r="I7" s="661">
        <v>1008</v>
      </c>
      <c r="J7" s="664"/>
      <c r="K7" s="664"/>
      <c r="L7" s="661"/>
      <c r="M7" s="661"/>
      <c r="N7" s="664">
        <v>2</v>
      </c>
      <c r="O7" s="664">
        <v>2016</v>
      </c>
      <c r="P7" s="677">
        <v>0.22222222222222221</v>
      </c>
      <c r="Q7" s="665">
        <v>1008</v>
      </c>
    </row>
    <row r="8" spans="1:17" ht="14.4" customHeight="1" x14ac:dyDescent="0.3">
      <c r="A8" s="660" t="s">
        <v>3094</v>
      </c>
      <c r="B8" s="661" t="s">
        <v>559</v>
      </c>
      <c r="C8" s="661" t="s">
        <v>3095</v>
      </c>
      <c r="D8" s="661" t="s">
        <v>3097</v>
      </c>
      <c r="E8" s="661"/>
      <c r="F8" s="664">
        <v>17</v>
      </c>
      <c r="G8" s="664">
        <v>10132</v>
      </c>
      <c r="H8" s="661">
        <v>1</v>
      </c>
      <c r="I8" s="661">
        <v>596</v>
      </c>
      <c r="J8" s="664">
        <v>2</v>
      </c>
      <c r="K8" s="664">
        <v>1192</v>
      </c>
      <c r="L8" s="661">
        <v>0.11764705882352941</v>
      </c>
      <c r="M8" s="661">
        <v>596</v>
      </c>
      <c r="N8" s="664">
        <v>3</v>
      </c>
      <c r="O8" s="664">
        <v>1788</v>
      </c>
      <c r="P8" s="677">
        <v>0.17647058823529413</v>
      </c>
      <c r="Q8" s="665">
        <v>596</v>
      </c>
    </row>
    <row r="9" spans="1:17" ht="14.4" customHeight="1" x14ac:dyDescent="0.3">
      <c r="A9" s="660" t="s">
        <v>3094</v>
      </c>
      <c r="B9" s="661" t="s">
        <v>559</v>
      </c>
      <c r="C9" s="661" t="s">
        <v>3095</v>
      </c>
      <c r="D9" s="661" t="s">
        <v>3098</v>
      </c>
      <c r="E9" s="661"/>
      <c r="F9" s="664">
        <v>2</v>
      </c>
      <c r="G9" s="664">
        <v>1332</v>
      </c>
      <c r="H9" s="661">
        <v>1</v>
      </c>
      <c r="I9" s="661">
        <v>666</v>
      </c>
      <c r="J9" s="664">
        <v>1</v>
      </c>
      <c r="K9" s="664">
        <v>666</v>
      </c>
      <c r="L9" s="661">
        <v>0.5</v>
      </c>
      <c r="M9" s="661">
        <v>666</v>
      </c>
      <c r="N9" s="664">
        <v>3</v>
      </c>
      <c r="O9" s="664">
        <v>1998</v>
      </c>
      <c r="P9" s="677">
        <v>1.5</v>
      </c>
      <c r="Q9" s="665">
        <v>666</v>
      </c>
    </row>
    <row r="10" spans="1:17" ht="14.4" customHeight="1" x14ac:dyDescent="0.3">
      <c r="A10" s="660" t="s">
        <v>3094</v>
      </c>
      <c r="B10" s="661" t="s">
        <v>559</v>
      </c>
      <c r="C10" s="661" t="s">
        <v>3095</v>
      </c>
      <c r="D10" s="661" t="s">
        <v>3099</v>
      </c>
      <c r="E10" s="661"/>
      <c r="F10" s="664"/>
      <c r="G10" s="664"/>
      <c r="H10" s="661"/>
      <c r="I10" s="661"/>
      <c r="J10" s="664"/>
      <c r="K10" s="664"/>
      <c r="L10" s="661"/>
      <c r="M10" s="661"/>
      <c r="N10" s="664">
        <v>1</v>
      </c>
      <c r="O10" s="664">
        <v>770</v>
      </c>
      <c r="P10" s="677"/>
      <c r="Q10" s="665">
        <v>770</v>
      </c>
    </row>
    <row r="11" spans="1:17" ht="14.4" customHeight="1" x14ac:dyDescent="0.3">
      <c r="A11" s="660" t="s">
        <v>3094</v>
      </c>
      <c r="B11" s="661" t="s">
        <v>559</v>
      </c>
      <c r="C11" s="661" t="s">
        <v>3095</v>
      </c>
      <c r="D11" s="661" t="s">
        <v>3100</v>
      </c>
      <c r="E11" s="661"/>
      <c r="F11" s="664"/>
      <c r="G11" s="664"/>
      <c r="H11" s="661"/>
      <c r="I11" s="661"/>
      <c r="J11" s="664"/>
      <c r="K11" s="664"/>
      <c r="L11" s="661"/>
      <c r="M11" s="661"/>
      <c r="N11" s="664">
        <v>1</v>
      </c>
      <c r="O11" s="664">
        <v>800</v>
      </c>
      <c r="P11" s="677"/>
      <c r="Q11" s="665">
        <v>800</v>
      </c>
    </row>
    <row r="12" spans="1:17" ht="14.4" customHeight="1" x14ac:dyDescent="0.3">
      <c r="A12" s="660" t="s">
        <v>3094</v>
      </c>
      <c r="B12" s="661" t="s">
        <v>559</v>
      </c>
      <c r="C12" s="661" t="s">
        <v>3095</v>
      </c>
      <c r="D12" s="661" t="s">
        <v>3101</v>
      </c>
      <c r="E12" s="661"/>
      <c r="F12" s="664">
        <v>28</v>
      </c>
      <c r="G12" s="664">
        <v>15708</v>
      </c>
      <c r="H12" s="661">
        <v>1</v>
      </c>
      <c r="I12" s="661">
        <v>561</v>
      </c>
      <c r="J12" s="664">
        <v>33</v>
      </c>
      <c r="K12" s="664">
        <v>14025</v>
      </c>
      <c r="L12" s="661">
        <v>0.8928571428571429</v>
      </c>
      <c r="M12" s="661">
        <v>425</v>
      </c>
      <c r="N12" s="664">
        <v>22</v>
      </c>
      <c r="O12" s="664">
        <v>12342</v>
      </c>
      <c r="P12" s="677">
        <v>0.7857142857142857</v>
      </c>
      <c r="Q12" s="665">
        <v>561</v>
      </c>
    </row>
    <row r="13" spans="1:17" ht="14.4" customHeight="1" x14ac:dyDescent="0.3">
      <c r="A13" s="660" t="s">
        <v>3094</v>
      </c>
      <c r="B13" s="661" t="s">
        <v>559</v>
      </c>
      <c r="C13" s="661" t="s">
        <v>3095</v>
      </c>
      <c r="D13" s="661" t="s">
        <v>3102</v>
      </c>
      <c r="E13" s="661"/>
      <c r="F13" s="664">
        <v>24</v>
      </c>
      <c r="G13" s="664">
        <v>12456</v>
      </c>
      <c r="H13" s="661">
        <v>1</v>
      </c>
      <c r="I13" s="661">
        <v>519</v>
      </c>
      <c r="J13" s="664">
        <v>31</v>
      </c>
      <c r="K13" s="664">
        <v>16089</v>
      </c>
      <c r="L13" s="661">
        <v>1.2916666666666667</v>
      </c>
      <c r="M13" s="661">
        <v>519</v>
      </c>
      <c r="N13" s="664">
        <v>44</v>
      </c>
      <c r="O13" s="664">
        <v>22836</v>
      </c>
      <c r="P13" s="677">
        <v>1.8333333333333333</v>
      </c>
      <c r="Q13" s="665">
        <v>519</v>
      </c>
    </row>
    <row r="14" spans="1:17" ht="14.4" customHeight="1" x14ac:dyDescent="0.3">
      <c r="A14" s="660" t="s">
        <v>3094</v>
      </c>
      <c r="B14" s="661" t="s">
        <v>559</v>
      </c>
      <c r="C14" s="661" t="s">
        <v>3095</v>
      </c>
      <c r="D14" s="661" t="s">
        <v>3103</v>
      </c>
      <c r="E14" s="661"/>
      <c r="F14" s="664">
        <v>18</v>
      </c>
      <c r="G14" s="664">
        <v>5778</v>
      </c>
      <c r="H14" s="661">
        <v>1</v>
      </c>
      <c r="I14" s="661">
        <v>321</v>
      </c>
      <c r="J14" s="664">
        <v>22</v>
      </c>
      <c r="K14" s="664">
        <v>7062</v>
      </c>
      <c r="L14" s="661">
        <v>1.2222222222222223</v>
      </c>
      <c r="M14" s="661">
        <v>321</v>
      </c>
      <c r="N14" s="664">
        <v>23</v>
      </c>
      <c r="O14" s="664">
        <v>7383</v>
      </c>
      <c r="P14" s="677">
        <v>1.2777777777777777</v>
      </c>
      <c r="Q14" s="665">
        <v>321</v>
      </c>
    </row>
    <row r="15" spans="1:17" ht="14.4" customHeight="1" x14ac:dyDescent="0.3">
      <c r="A15" s="660" t="s">
        <v>3094</v>
      </c>
      <c r="B15" s="661" t="s">
        <v>559</v>
      </c>
      <c r="C15" s="661" t="s">
        <v>3095</v>
      </c>
      <c r="D15" s="661" t="s">
        <v>3104</v>
      </c>
      <c r="E15" s="661"/>
      <c r="F15" s="664">
        <v>5</v>
      </c>
      <c r="G15" s="664">
        <v>1410</v>
      </c>
      <c r="H15" s="661">
        <v>1</v>
      </c>
      <c r="I15" s="661">
        <v>282</v>
      </c>
      <c r="J15" s="664">
        <v>5</v>
      </c>
      <c r="K15" s="664">
        <v>1410</v>
      </c>
      <c r="L15" s="661">
        <v>1</v>
      </c>
      <c r="M15" s="661">
        <v>282</v>
      </c>
      <c r="N15" s="664">
        <v>2</v>
      </c>
      <c r="O15" s="664">
        <v>564</v>
      </c>
      <c r="P15" s="677">
        <v>0.4</v>
      </c>
      <c r="Q15" s="665">
        <v>282</v>
      </c>
    </row>
    <row r="16" spans="1:17" ht="14.4" customHeight="1" x14ac:dyDescent="0.3">
      <c r="A16" s="660" t="s">
        <v>3094</v>
      </c>
      <c r="B16" s="661" t="s">
        <v>559</v>
      </c>
      <c r="C16" s="661" t="s">
        <v>3095</v>
      </c>
      <c r="D16" s="661" t="s">
        <v>3105</v>
      </c>
      <c r="E16" s="661"/>
      <c r="F16" s="664">
        <v>3</v>
      </c>
      <c r="G16" s="664">
        <v>2037</v>
      </c>
      <c r="H16" s="661">
        <v>1</v>
      </c>
      <c r="I16" s="661">
        <v>679</v>
      </c>
      <c r="J16" s="664">
        <v>2</v>
      </c>
      <c r="K16" s="664">
        <v>1358</v>
      </c>
      <c r="L16" s="661">
        <v>0.66666666666666663</v>
      </c>
      <c r="M16" s="661">
        <v>679</v>
      </c>
      <c r="N16" s="664">
        <v>3</v>
      </c>
      <c r="O16" s="664">
        <v>2037</v>
      </c>
      <c r="P16" s="677">
        <v>1</v>
      </c>
      <c r="Q16" s="665">
        <v>679</v>
      </c>
    </row>
    <row r="17" spans="1:17" ht="14.4" customHeight="1" x14ac:dyDescent="0.3">
      <c r="A17" s="660" t="s">
        <v>3094</v>
      </c>
      <c r="B17" s="661" t="s">
        <v>559</v>
      </c>
      <c r="C17" s="661" t="s">
        <v>3095</v>
      </c>
      <c r="D17" s="661" t="s">
        <v>3106</v>
      </c>
      <c r="E17" s="661"/>
      <c r="F17" s="664">
        <v>3</v>
      </c>
      <c r="G17" s="664">
        <v>2787</v>
      </c>
      <c r="H17" s="661">
        <v>1</v>
      </c>
      <c r="I17" s="661">
        <v>929</v>
      </c>
      <c r="J17" s="664"/>
      <c r="K17" s="664"/>
      <c r="L17" s="661"/>
      <c r="M17" s="661"/>
      <c r="N17" s="664">
        <v>1</v>
      </c>
      <c r="O17" s="664">
        <v>929</v>
      </c>
      <c r="P17" s="677">
        <v>0.33333333333333331</v>
      </c>
      <c r="Q17" s="665">
        <v>929</v>
      </c>
    </row>
    <row r="18" spans="1:17" ht="14.4" customHeight="1" x14ac:dyDescent="0.3">
      <c r="A18" s="660" t="s">
        <v>3094</v>
      </c>
      <c r="B18" s="661" t="s">
        <v>559</v>
      </c>
      <c r="C18" s="661" t="s">
        <v>3095</v>
      </c>
      <c r="D18" s="661" t="s">
        <v>3107</v>
      </c>
      <c r="E18" s="661"/>
      <c r="F18" s="664"/>
      <c r="G18" s="664"/>
      <c r="H18" s="661"/>
      <c r="I18" s="661"/>
      <c r="J18" s="664">
        <v>1</v>
      </c>
      <c r="K18" s="664">
        <v>1740</v>
      </c>
      <c r="L18" s="661"/>
      <c r="M18" s="661">
        <v>1740</v>
      </c>
      <c r="N18" s="664">
        <v>1</v>
      </c>
      <c r="O18" s="664">
        <v>1740</v>
      </c>
      <c r="P18" s="677"/>
      <c r="Q18" s="665">
        <v>1740</v>
      </c>
    </row>
    <row r="19" spans="1:17" ht="14.4" customHeight="1" x14ac:dyDescent="0.3">
      <c r="A19" s="660" t="s">
        <v>3094</v>
      </c>
      <c r="B19" s="661" t="s">
        <v>559</v>
      </c>
      <c r="C19" s="661" t="s">
        <v>3095</v>
      </c>
      <c r="D19" s="661" t="s">
        <v>3108</v>
      </c>
      <c r="E19" s="661"/>
      <c r="F19" s="664">
        <v>4</v>
      </c>
      <c r="G19" s="664">
        <v>14216</v>
      </c>
      <c r="H19" s="661">
        <v>1</v>
      </c>
      <c r="I19" s="661">
        <v>3554</v>
      </c>
      <c r="J19" s="664">
        <v>2</v>
      </c>
      <c r="K19" s="664">
        <v>7108</v>
      </c>
      <c r="L19" s="661">
        <v>0.5</v>
      </c>
      <c r="M19" s="661">
        <v>3554</v>
      </c>
      <c r="N19" s="664">
        <v>3</v>
      </c>
      <c r="O19" s="664">
        <v>10662</v>
      </c>
      <c r="P19" s="677">
        <v>0.75</v>
      </c>
      <c r="Q19" s="665">
        <v>3554</v>
      </c>
    </row>
    <row r="20" spans="1:17" ht="14.4" customHeight="1" x14ac:dyDescent="0.3">
      <c r="A20" s="660" t="s">
        <v>3094</v>
      </c>
      <c r="B20" s="661" t="s">
        <v>559</v>
      </c>
      <c r="C20" s="661" t="s">
        <v>3095</v>
      </c>
      <c r="D20" s="661" t="s">
        <v>3109</v>
      </c>
      <c r="E20" s="661"/>
      <c r="F20" s="664">
        <v>3</v>
      </c>
      <c r="G20" s="664">
        <v>10851</v>
      </c>
      <c r="H20" s="661">
        <v>1</v>
      </c>
      <c r="I20" s="661">
        <v>3617</v>
      </c>
      <c r="J20" s="664">
        <v>1</v>
      </c>
      <c r="K20" s="664">
        <v>3617</v>
      </c>
      <c r="L20" s="661">
        <v>0.33333333333333331</v>
      </c>
      <c r="M20" s="661">
        <v>3617</v>
      </c>
      <c r="N20" s="664">
        <v>3</v>
      </c>
      <c r="O20" s="664">
        <v>10851</v>
      </c>
      <c r="P20" s="677">
        <v>1</v>
      </c>
      <c r="Q20" s="665">
        <v>3617</v>
      </c>
    </row>
    <row r="21" spans="1:17" ht="14.4" customHeight="1" x14ac:dyDescent="0.3">
      <c r="A21" s="660" t="s">
        <v>3094</v>
      </c>
      <c r="B21" s="661" t="s">
        <v>559</v>
      </c>
      <c r="C21" s="661" t="s">
        <v>3095</v>
      </c>
      <c r="D21" s="661" t="s">
        <v>3110</v>
      </c>
      <c r="E21" s="661"/>
      <c r="F21" s="664">
        <v>1</v>
      </c>
      <c r="G21" s="664">
        <v>1351</v>
      </c>
      <c r="H21" s="661">
        <v>1</v>
      </c>
      <c r="I21" s="661">
        <v>1351</v>
      </c>
      <c r="J21" s="664">
        <v>3</v>
      </c>
      <c r="K21" s="664">
        <v>4053</v>
      </c>
      <c r="L21" s="661">
        <v>3</v>
      </c>
      <c r="M21" s="661">
        <v>1351</v>
      </c>
      <c r="N21" s="664"/>
      <c r="O21" s="664"/>
      <c r="P21" s="677"/>
      <c r="Q21" s="665"/>
    </row>
    <row r="22" spans="1:17" ht="14.4" customHeight="1" x14ac:dyDescent="0.3">
      <c r="A22" s="660" t="s">
        <v>3094</v>
      </c>
      <c r="B22" s="661" t="s">
        <v>559</v>
      </c>
      <c r="C22" s="661" t="s">
        <v>3095</v>
      </c>
      <c r="D22" s="661" t="s">
        <v>3111</v>
      </c>
      <c r="E22" s="661"/>
      <c r="F22" s="664"/>
      <c r="G22" s="664"/>
      <c r="H22" s="661"/>
      <c r="I22" s="661"/>
      <c r="J22" s="664">
        <v>3</v>
      </c>
      <c r="K22" s="664">
        <v>492</v>
      </c>
      <c r="L22" s="661"/>
      <c r="M22" s="661">
        <v>164</v>
      </c>
      <c r="N22" s="664"/>
      <c r="O22" s="664"/>
      <c r="P22" s="677"/>
      <c r="Q22" s="665"/>
    </row>
    <row r="23" spans="1:17" ht="14.4" customHeight="1" x14ac:dyDescent="0.3">
      <c r="A23" s="660" t="s">
        <v>3094</v>
      </c>
      <c r="B23" s="661" t="s">
        <v>559</v>
      </c>
      <c r="C23" s="661" t="s">
        <v>3095</v>
      </c>
      <c r="D23" s="661" t="s">
        <v>3112</v>
      </c>
      <c r="E23" s="661"/>
      <c r="F23" s="664">
        <v>4</v>
      </c>
      <c r="G23" s="664">
        <v>900</v>
      </c>
      <c r="H23" s="661">
        <v>1</v>
      </c>
      <c r="I23" s="661">
        <v>225</v>
      </c>
      <c r="J23" s="664"/>
      <c r="K23" s="664"/>
      <c r="L23" s="661"/>
      <c r="M23" s="661"/>
      <c r="N23" s="664"/>
      <c r="O23" s="664"/>
      <c r="P23" s="677"/>
      <c r="Q23" s="665"/>
    </row>
    <row r="24" spans="1:17" ht="14.4" customHeight="1" x14ac:dyDescent="0.3">
      <c r="A24" s="660" t="s">
        <v>3094</v>
      </c>
      <c r="B24" s="661" t="s">
        <v>559</v>
      </c>
      <c r="C24" s="661" t="s">
        <v>3095</v>
      </c>
      <c r="D24" s="661" t="s">
        <v>3113</v>
      </c>
      <c r="E24" s="661"/>
      <c r="F24" s="664">
        <v>1</v>
      </c>
      <c r="G24" s="664">
        <v>587</v>
      </c>
      <c r="H24" s="661">
        <v>1</v>
      </c>
      <c r="I24" s="661">
        <v>587</v>
      </c>
      <c r="J24" s="664">
        <v>2</v>
      </c>
      <c r="K24" s="664">
        <v>0</v>
      </c>
      <c r="L24" s="661">
        <v>0</v>
      </c>
      <c r="M24" s="661">
        <v>0</v>
      </c>
      <c r="N24" s="664"/>
      <c r="O24" s="664"/>
      <c r="P24" s="677"/>
      <c r="Q24" s="665"/>
    </row>
    <row r="25" spans="1:17" ht="14.4" customHeight="1" x14ac:dyDescent="0.3">
      <c r="A25" s="660" t="s">
        <v>3094</v>
      </c>
      <c r="B25" s="661" t="s">
        <v>559</v>
      </c>
      <c r="C25" s="661" t="s">
        <v>3095</v>
      </c>
      <c r="D25" s="661" t="s">
        <v>3114</v>
      </c>
      <c r="E25" s="661"/>
      <c r="F25" s="664">
        <v>3</v>
      </c>
      <c r="G25" s="664">
        <v>13077</v>
      </c>
      <c r="H25" s="661">
        <v>1</v>
      </c>
      <c r="I25" s="661">
        <v>4359</v>
      </c>
      <c r="J25" s="664">
        <v>1</v>
      </c>
      <c r="K25" s="664">
        <v>4359</v>
      </c>
      <c r="L25" s="661">
        <v>0.33333333333333331</v>
      </c>
      <c r="M25" s="661">
        <v>4359</v>
      </c>
      <c r="N25" s="664"/>
      <c r="O25" s="664"/>
      <c r="P25" s="677"/>
      <c r="Q25" s="665"/>
    </row>
    <row r="26" spans="1:17" ht="14.4" customHeight="1" x14ac:dyDescent="0.3">
      <c r="A26" s="660" t="s">
        <v>3094</v>
      </c>
      <c r="B26" s="661" t="s">
        <v>559</v>
      </c>
      <c r="C26" s="661" t="s">
        <v>3095</v>
      </c>
      <c r="D26" s="661" t="s">
        <v>3115</v>
      </c>
      <c r="E26" s="661"/>
      <c r="F26" s="664">
        <v>90</v>
      </c>
      <c r="G26" s="664">
        <v>90720</v>
      </c>
      <c r="H26" s="661">
        <v>1</v>
      </c>
      <c r="I26" s="661">
        <v>1008</v>
      </c>
      <c r="J26" s="664">
        <v>118</v>
      </c>
      <c r="K26" s="664">
        <v>118944</v>
      </c>
      <c r="L26" s="661">
        <v>1.3111111111111111</v>
      </c>
      <c r="M26" s="661">
        <v>1008</v>
      </c>
      <c r="N26" s="664">
        <v>92</v>
      </c>
      <c r="O26" s="664">
        <v>92736</v>
      </c>
      <c r="P26" s="677">
        <v>1.0222222222222221</v>
      </c>
      <c r="Q26" s="665">
        <v>1008</v>
      </c>
    </row>
    <row r="27" spans="1:17" ht="14.4" customHeight="1" x14ac:dyDescent="0.3">
      <c r="A27" s="660" t="s">
        <v>3094</v>
      </c>
      <c r="B27" s="661" t="s">
        <v>559</v>
      </c>
      <c r="C27" s="661" t="s">
        <v>3095</v>
      </c>
      <c r="D27" s="661" t="s">
        <v>3116</v>
      </c>
      <c r="E27" s="661"/>
      <c r="F27" s="664">
        <v>2</v>
      </c>
      <c r="G27" s="664">
        <v>1406</v>
      </c>
      <c r="H27" s="661">
        <v>1</v>
      </c>
      <c r="I27" s="661">
        <v>703</v>
      </c>
      <c r="J27" s="664"/>
      <c r="K27" s="664"/>
      <c r="L27" s="661"/>
      <c r="M27" s="661"/>
      <c r="N27" s="664">
        <v>2</v>
      </c>
      <c r="O27" s="664">
        <v>1406</v>
      </c>
      <c r="P27" s="677">
        <v>1</v>
      </c>
      <c r="Q27" s="665">
        <v>703</v>
      </c>
    </row>
    <row r="28" spans="1:17" ht="14.4" customHeight="1" x14ac:dyDescent="0.3">
      <c r="A28" s="660" t="s">
        <v>3094</v>
      </c>
      <c r="B28" s="661" t="s">
        <v>559</v>
      </c>
      <c r="C28" s="661" t="s">
        <v>3095</v>
      </c>
      <c r="D28" s="661" t="s">
        <v>3117</v>
      </c>
      <c r="E28" s="661"/>
      <c r="F28" s="664">
        <v>1</v>
      </c>
      <c r="G28" s="664">
        <v>519</v>
      </c>
      <c r="H28" s="661">
        <v>1</v>
      </c>
      <c r="I28" s="661">
        <v>519</v>
      </c>
      <c r="J28" s="664">
        <v>2</v>
      </c>
      <c r="K28" s="664">
        <v>0</v>
      </c>
      <c r="L28" s="661">
        <v>0</v>
      </c>
      <c r="M28" s="661">
        <v>0</v>
      </c>
      <c r="N28" s="664"/>
      <c r="O28" s="664"/>
      <c r="P28" s="677"/>
      <c r="Q28" s="665"/>
    </row>
    <row r="29" spans="1:17" ht="14.4" customHeight="1" x14ac:dyDescent="0.3">
      <c r="A29" s="660" t="s">
        <v>3094</v>
      </c>
      <c r="B29" s="661" t="s">
        <v>559</v>
      </c>
      <c r="C29" s="661" t="s">
        <v>3095</v>
      </c>
      <c r="D29" s="661" t="s">
        <v>3118</v>
      </c>
      <c r="E29" s="661"/>
      <c r="F29" s="664"/>
      <c r="G29" s="664"/>
      <c r="H29" s="661"/>
      <c r="I29" s="661"/>
      <c r="J29" s="664"/>
      <c r="K29" s="664"/>
      <c r="L29" s="661"/>
      <c r="M29" s="661"/>
      <c r="N29" s="664">
        <v>1</v>
      </c>
      <c r="O29" s="664">
        <v>1281</v>
      </c>
      <c r="P29" s="677"/>
      <c r="Q29" s="665">
        <v>1281</v>
      </c>
    </row>
    <row r="30" spans="1:17" ht="14.4" customHeight="1" x14ac:dyDescent="0.3">
      <c r="A30" s="660" t="s">
        <v>3094</v>
      </c>
      <c r="B30" s="661" t="s">
        <v>559</v>
      </c>
      <c r="C30" s="661" t="s">
        <v>3091</v>
      </c>
      <c r="D30" s="661" t="s">
        <v>3119</v>
      </c>
      <c r="E30" s="661" t="s">
        <v>3120</v>
      </c>
      <c r="F30" s="664"/>
      <c r="G30" s="664"/>
      <c r="H30" s="661"/>
      <c r="I30" s="661"/>
      <c r="J30" s="664"/>
      <c r="K30" s="664"/>
      <c r="L30" s="661"/>
      <c r="M30" s="661"/>
      <c r="N30" s="664">
        <v>1</v>
      </c>
      <c r="O30" s="664">
        <v>105.56</v>
      </c>
      <c r="P30" s="677"/>
      <c r="Q30" s="665">
        <v>105.56</v>
      </c>
    </row>
    <row r="31" spans="1:17" ht="14.4" customHeight="1" x14ac:dyDescent="0.3">
      <c r="A31" s="660" t="s">
        <v>3094</v>
      </c>
      <c r="B31" s="661" t="s">
        <v>559</v>
      </c>
      <c r="C31" s="661" t="s">
        <v>3091</v>
      </c>
      <c r="D31" s="661" t="s">
        <v>3121</v>
      </c>
      <c r="E31" s="661" t="s">
        <v>3122</v>
      </c>
      <c r="F31" s="664">
        <v>386</v>
      </c>
      <c r="G31" s="664">
        <v>30022.23</v>
      </c>
      <c r="H31" s="661">
        <v>1</v>
      </c>
      <c r="I31" s="661">
        <v>77.777797927461137</v>
      </c>
      <c r="J31" s="664">
        <v>303</v>
      </c>
      <c r="K31" s="664">
        <v>23566.660000000003</v>
      </c>
      <c r="L31" s="661">
        <v>0.78497366784545997</v>
      </c>
      <c r="M31" s="661">
        <v>77.777755775577575</v>
      </c>
      <c r="N31" s="664">
        <v>278</v>
      </c>
      <c r="O31" s="664">
        <v>21622.22</v>
      </c>
      <c r="P31" s="677">
        <v>0.72020699328464277</v>
      </c>
      <c r="Q31" s="665">
        <v>77.777769784172662</v>
      </c>
    </row>
    <row r="32" spans="1:17" ht="14.4" customHeight="1" x14ac:dyDescent="0.3">
      <c r="A32" s="660" t="s">
        <v>3094</v>
      </c>
      <c r="B32" s="661" t="s">
        <v>559</v>
      </c>
      <c r="C32" s="661" t="s">
        <v>3091</v>
      </c>
      <c r="D32" s="661" t="s">
        <v>3123</v>
      </c>
      <c r="E32" s="661" t="s">
        <v>3124</v>
      </c>
      <c r="F32" s="664">
        <v>61</v>
      </c>
      <c r="G32" s="664">
        <v>15250</v>
      </c>
      <c r="H32" s="661">
        <v>1</v>
      </c>
      <c r="I32" s="661">
        <v>250</v>
      </c>
      <c r="J32" s="664">
        <v>50</v>
      </c>
      <c r="K32" s="664">
        <v>12500</v>
      </c>
      <c r="L32" s="661">
        <v>0.81967213114754101</v>
      </c>
      <c r="M32" s="661">
        <v>250</v>
      </c>
      <c r="N32" s="664">
        <v>65</v>
      </c>
      <c r="O32" s="664">
        <v>16250</v>
      </c>
      <c r="P32" s="677">
        <v>1.0655737704918034</v>
      </c>
      <c r="Q32" s="665">
        <v>250</v>
      </c>
    </row>
    <row r="33" spans="1:17" ht="14.4" customHeight="1" x14ac:dyDescent="0.3">
      <c r="A33" s="660" t="s">
        <v>3094</v>
      </c>
      <c r="B33" s="661" t="s">
        <v>559</v>
      </c>
      <c r="C33" s="661" t="s">
        <v>3091</v>
      </c>
      <c r="D33" s="661" t="s">
        <v>3125</v>
      </c>
      <c r="E33" s="661" t="s">
        <v>3126</v>
      </c>
      <c r="F33" s="664">
        <v>1</v>
      </c>
      <c r="G33" s="664">
        <v>300</v>
      </c>
      <c r="H33" s="661">
        <v>1</v>
      </c>
      <c r="I33" s="661">
        <v>300</v>
      </c>
      <c r="J33" s="664"/>
      <c r="K33" s="664"/>
      <c r="L33" s="661"/>
      <c r="M33" s="661"/>
      <c r="N33" s="664"/>
      <c r="O33" s="664"/>
      <c r="P33" s="677"/>
      <c r="Q33" s="665"/>
    </row>
    <row r="34" spans="1:17" ht="14.4" customHeight="1" x14ac:dyDescent="0.3">
      <c r="A34" s="660" t="s">
        <v>3094</v>
      </c>
      <c r="B34" s="661" t="s">
        <v>559</v>
      </c>
      <c r="C34" s="661" t="s">
        <v>3091</v>
      </c>
      <c r="D34" s="661" t="s">
        <v>3127</v>
      </c>
      <c r="E34" s="661" t="s">
        <v>3128</v>
      </c>
      <c r="F34" s="664">
        <v>2363</v>
      </c>
      <c r="G34" s="664">
        <v>262555.55</v>
      </c>
      <c r="H34" s="661">
        <v>1</v>
      </c>
      <c r="I34" s="661">
        <v>111.11110876005078</v>
      </c>
      <c r="J34" s="664">
        <v>2717</v>
      </c>
      <c r="K34" s="664">
        <v>300333.30999999994</v>
      </c>
      <c r="L34" s="661">
        <v>1.1438848274203306</v>
      </c>
      <c r="M34" s="661">
        <v>110.5385756348914</v>
      </c>
      <c r="N34" s="664">
        <v>2725</v>
      </c>
      <c r="O34" s="664">
        <v>302777.76</v>
      </c>
      <c r="P34" s="677">
        <v>1.1531950476765775</v>
      </c>
      <c r="Q34" s="665">
        <v>111.11110458715596</v>
      </c>
    </row>
    <row r="35" spans="1:17" ht="14.4" customHeight="1" x14ac:dyDescent="0.3">
      <c r="A35" s="660" t="s">
        <v>3094</v>
      </c>
      <c r="B35" s="661" t="s">
        <v>559</v>
      </c>
      <c r="C35" s="661" t="s">
        <v>3091</v>
      </c>
      <c r="D35" s="661" t="s">
        <v>3129</v>
      </c>
      <c r="E35" s="661" t="s">
        <v>3130</v>
      </c>
      <c r="F35" s="664">
        <v>27</v>
      </c>
      <c r="G35" s="664">
        <v>6600.01</v>
      </c>
      <c r="H35" s="661">
        <v>1</v>
      </c>
      <c r="I35" s="661">
        <v>244.44481481481483</v>
      </c>
      <c r="J35" s="664">
        <v>6</v>
      </c>
      <c r="K35" s="664">
        <v>1540</v>
      </c>
      <c r="L35" s="661">
        <v>0.23333297979851544</v>
      </c>
      <c r="M35" s="661">
        <v>256.66666666666669</v>
      </c>
      <c r="N35" s="664">
        <v>13</v>
      </c>
      <c r="O35" s="664">
        <v>3495.5599999999995</v>
      </c>
      <c r="P35" s="677">
        <v>0.52962950056136271</v>
      </c>
      <c r="Q35" s="665">
        <v>268.88923076923072</v>
      </c>
    </row>
    <row r="36" spans="1:17" ht="14.4" customHeight="1" x14ac:dyDescent="0.3">
      <c r="A36" s="660" t="s">
        <v>3094</v>
      </c>
      <c r="B36" s="661" t="s">
        <v>559</v>
      </c>
      <c r="C36" s="661" t="s">
        <v>3091</v>
      </c>
      <c r="D36" s="661" t="s">
        <v>3131</v>
      </c>
      <c r="E36" s="661" t="s">
        <v>3132</v>
      </c>
      <c r="F36" s="664">
        <v>4</v>
      </c>
      <c r="G36" s="664">
        <v>1177.77</v>
      </c>
      <c r="H36" s="661">
        <v>1</v>
      </c>
      <c r="I36" s="661">
        <v>294.4425</v>
      </c>
      <c r="J36" s="664">
        <v>2</v>
      </c>
      <c r="K36" s="664">
        <v>588.89</v>
      </c>
      <c r="L36" s="661">
        <v>0.50000424531105392</v>
      </c>
      <c r="M36" s="661">
        <v>294.44499999999999</v>
      </c>
      <c r="N36" s="664">
        <v>3</v>
      </c>
      <c r="O36" s="664">
        <v>883.33</v>
      </c>
      <c r="P36" s="677">
        <v>0.75000212265552701</v>
      </c>
      <c r="Q36" s="665">
        <v>294.44333333333333</v>
      </c>
    </row>
    <row r="37" spans="1:17" ht="14.4" customHeight="1" x14ac:dyDescent="0.3">
      <c r="A37" s="660" t="s">
        <v>3094</v>
      </c>
      <c r="B37" s="661" t="s">
        <v>559</v>
      </c>
      <c r="C37" s="661" t="s">
        <v>3091</v>
      </c>
      <c r="D37" s="661" t="s">
        <v>3133</v>
      </c>
      <c r="E37" s="661" t="s">
        <v>3134</v>
      </c>
      <c r="F37" s="664"/>
      <c r="G37" s="664"/>
      <c r="H37" s="661"/>
      <c r="I37" s="661"/>
      <c r="J37" s="664"/>
      <c r="K37" s="664"/>
      <c r="L37" s="661"/>
      <c r="M37" s="661"/>
      <c r="N37" s="664">
        <v>1</v>
      </c>
      <c r="O37" s="664">
        <v>777.78</v>
      </c>
      <c r="P37" s="677"/>
      <c r="Q37" s="665">
        <v>777.78</v>
      </c>
    </row>
    <row r="38" spans="1:17" ht="14.4" customHeight="1" x14ac:dyDescent="0.3">
      <c r="A38" s="660" t="s">
        <v>3094</v>
      </c>
      <c r="B38" s="661" t="s">
        <v>559</v>
      </c>
      <c r="C38" s="661" t="s">
        <v>3091</v>
      </c>
      <c r="D38" s="661" t="s">
        <v>3135</v>
      </c>
      <c r="E38" s="661" t="s">
        <v>3136</v>
      </c>
      <c r="F38" s="664">
        <v>1416</v>
      </c>
      <c r="G38" s="664">
        <v>264320.01</v>
      </c>
      <c r="H38" s="661">
        <v>1</v>
      </c>
      <c r="I38" s="661">
        <v>186.66667372881358</v>
      </c>
      <c r="J38" s="664">
        <v>1790</v>
      </c>
      <c r="K38" s="664">
        <v>330773.35000000003</v>
      </c>
      <c r="L38" s="661">
        <v>1.2514124450888149</v>
      </c>
      <c r="M38" s="661">
        <v>184.7895810055866</v>
      </c>
      <c r="N38" s="664">
        <v>2197</v>
      </c>
      <c r="O38" s="664">
        <v>410106.67000000004</v>
      </c>
      <c r="P38" s="677">
        <v>1.5515536262275416</v>
      </c>
      <c r="Q38" s="665">
        <v>186.66666818388714</v>
      </c>
    </row>
    <row r="39" spans="1:17" ht="14.4" customHeight="1" x14ac:dyDescent="0.3">
      <c r="A39" s="660" t="s">
        <v>3094</v>
      </c>
      <c r="B39" s="661" t="s">
        <v>559</v>
      </c>
      <c r="C39" s="661" t="s">
        <v>3091</v>
      </c>
      <c r="D39" s="661" t="s">
        <v>3137</v>
      </c>
      <c r="E39" s="661" t="s">
        <v>3138</v>
      </c>
      <c r="F39" s="664">
        <v>2019</v>
      </c>
      <c r="G39" s="664">
        <v>1177750</v>
      </c>
      <c r="H39" s="661">
        <v>1</v>
      </c>
      <c r="I39" s="661">
        <v>583.33333333333337</v>
      </c>
      <c r="J39" s="664">
        <v>2204</v>
      </c>
      <c r="K39" s="664">
        <v>1275166.67</v>
      </c>
      <c r="L39" s="661">
        <v>1.0827142177881552</v>
      </c>
      <c r="M39" s="661">
        <v>578.56926950998184</v>
      </c>
      <c r="N39" s="664">
        <v>2410</v>
      </c>
      <c r="O39" s="664">
        <v>1405833.3200000003</v>
      </c>
      <c r="P39" s="677">
        <v>1.1936602165145407</v>
      </c>
      <c r="Q39" s="665">
        <v>583.33332780083003</v>
      </c>
    </row>
    <row r="40" spans="1:17" ht="14.4" customHeight="1" x14ac:dyDescent="0.3">
      <c r="A40" s="660" t="s">
        <v>3094</v>
      </c>
      <c r="B40" s="661" t="s">
        <v>559</v>
      </c>
      <c r="C40" s="661" t="s">
        <v>3091</v>
      </c>
      <c r="D40" s="661" t="s">
        <v>3139</v>
      </c>
      <c r="E40" s="661" t="s">
        <v>3140</v>
      </c>
      <c r="F40" s="664">
        <v>249</v>
      </c>
      <c r="G40" s="664">
        <v>116200.01</v>
      </c>
      <c r="H40" s="661">
        <v>1</v>
      </c>
      <c r="I40" s="661">
        <v>466.66670682730921</v>
      </c>
      <c r="J40" s="664">
        <v>246</v>
      </c>
      <c r="K40" s="664">
        <v>114799.99</v>
      </c>
      <c r="L40" s="661">
        <v>0.98795163614874049</v>
      </c>
      <c r="M40" s="661">
        <v>466.66662601626018</v>
      </c>
      <c r="N40" s="664">
        <v>205</v>
      </c>
      <c r="O40" s="664">
        <v>95666.67</v>
      </c>
      <c r="P40" s="677">
        <v>0.8232931305255482</v>
      </c>
      <c r="Q40" s="665">
        <v>466.66668292682925</v>
      </c>
    </row>
    <row r="41" spans="1:17" ht="14.4" customHeight="1" x14ac:dyDescent="0.3">
      <c r="A41" s="660" t="s">
        <v>3094</v>
      </c>
      <c r="B41" s="661" t="s">
        <v>559</v>
      </c>
      <c r="C41" s="661" t="s">
        <v>3091</v>
      </c>
      <c r="D41" s="661" t="s">
        <v>3141</v>
      </c>
      <c r="E41" s="661" t="s">
        <v>3140</v>
      </c>
      <c r="F41" s="664">
        <v>34</v>
      </c>
      <c r="G41" s="664">
        <v>34000</v>
      </c>
      <c r="H41" s="661">
        <v>1</v>
      </c>
      <c r="I41" s="661">
        <v>1000</v>
      </c>
      <c r="J41" s="664">
        <v>21</v>
      </c>
      <c r="K41" s="664">
        <v>21000</v>
      </c>
      <c r="L41" s="661">
        <v>0.61764705882352944</v>
      </c>
      <c r="M41" s="661">
        <v>1000</v>
      </c>
      <c r="N41" s="664">
        <v>21</v>
      </c>
      <c r="O41" s="664">
        <v>21000</v>
      </c>
      <c r="P41" s="677">
        <v>0.61764705882352944</v>
      </c>
      <c r="Q41" s="665">
        <v>1000</v>
      </c>
    </row>
    <row r="42" spans="1:17" ht="14.4" customHeight="1" x14ac:dyDescent="0.3">
      <c r="A42" s="660" t="s">
        <v>3094</v>
      </c>
      <c r="B42" s="661" t="s">
        <v>559</v>
      </c>
      <c r="C42" s="661" t="s">
        <v>3091</v>
      </c>
      <c r="D42" s="661" t="s">
        <v>3142</v>
      </c>
      <c r="E42" s="661" t="s">
        <v>3143</v>
      </c>
      <c r="F42" s="664">
        <v>15</v>
      </c>
      <c r="G42" s="664">
        <v>10000.01</v>
      </c>
      <c r="H42" s="661">
        <v>1</v>
      </c>
      <c r="I42" s="661">
        <v>666.66733333333332</v>
      </c>
      <c r="J42" s="664">
        <v>12</v>
      </c>
      <c r="K42" s="664">
        <v>8000</v>
      </c>
      <c r="L42" s="661">
        <v>0.79999920000079994</v>
      </c>
      <c r="M42" s="661">
        <v>666.66666666666663</v>
      </c>
      <c r="N42" s="664">
        <v>10</v>
      </c>
      <c r="O42" s="664">
        <v>6666.67</v>
      </c>
      <c r="P42" s="677">
        <v>0.66666633333366665</v>
      </c>
      <c r="Q42" s="665">
        <v>666.66700000000003</v>
      </c>
    </row>
    <row r="43" spans="1:17" ht="14.4" customHeight="1" x14ac:dyDescent="0.3">
      <c r="A43" s="660" t="s">
        <v>3094</v>
      </c>
      <c r="B43" s="661" t="s">
        <v>559</v>
      </c>
      <c r="C43" s="661" t="s">
        <v>3091</v>
      </c>
      <c r="D43" s="661" t="s">
        <v>3144</v>
      </c>
      <c r="E43" s="661" t="s">
        <v>3145</v>
      </c>
      <c r="F43" s="664">
        <v>3100</v>
      </c>
      <c r="G43" s="664">
        <v>155000</v>
      </c>
      <c r="H43" s="661">
        <v>1</v>
      </c>
      <c r="I43" s="661">
        <v>50</v>
      </c>
      <c r="J43" s="664">
        <v>2996</v>
      </c>
      <c r="K43" s="664">
        <v>148200</v>
      </c>
      <c r="L43" s="661">
        <v>0.95612903225806456</v>
      </c>
      <c r="M43" s="661">
        <v>49.465954606141523</v>
      </c>
      <c r="N43" s="664">
        <v>3256</v>
      </c>
      <c r="O43" s="664">
        <v>162800</v>
      </c>
      <c r="P43" s="677">
        <v>1.0503225806451613</v>
      </c>
      <c r="Q43" s="665">
        <v>50</v>
      </c>
    </row>
    <row r="44" spans="1:17" ht="14.4" customHeight="1" x14ac:dyDescent="0.3">
      <c r="A44" s="660" t="s">
        <v>3094</v>
      </c>
      <c r="B44" s="661" t="s">
        <v>559</v>
      </c>
      <c r="C44" s="661" t="s">
        <v>3091</v>
      </c>
      <c r="D44" s="661" t="s">
        <v>3146</v>
      </c>
      <c r="E44" s="661" t="s">
        <v>3147</v>
      </c>
      <c r="F44" s="664"/>
      <c r="G44" s="664"/>
      <c r="H44" s="661"/>
      <c r="I44" s="661"/>
      <c r="J44" s="664">
        <v>9</v>
      </c>
      <c r="K44" s="664">
        <v>50</v>
      </c>
      <c r="L44" s="661"/>
      <c r="M44" s="661">
        <v>5.5555555555555554</v>
      </c>
      <c r="N44" s="664">
        <v>29</v>
      </c>
      <c r="O44" s="664">
        <v>161.11000000000001</v>
      </c>
      <c r="P44" s="677"/>
      <c r="Q44" s="665">
        <v>5.5555172413793112</v>
      </c>
    </row>
    <row r="45" spans="1:17" ht="14.4" customHeight="1" x14ac:dyDescent="0.3">
      <c r="A45" s="660" t="s">
        <v>3094</v>
      </c>
      <c r="B45" s="661" t="s">
        <v>559</v>
      </c>
      <c r="C45" s="661" t="s">
        <v>3091</v>
      </c>
      <c r="D45" s="661" t="s">
        <v>3148</v>
      </c>
      <c r="E45" s="661" t="s">
        <v>3149</v>
      </c>
      <c r="F45" s="664">
        <v>75</v>
      </c>
      <c r="G45" s="664">
        <v>7583.32</v>
      </c>
      <c r="H45" s="661">
        <v>1</v>
      </c>
      <c r="I45" s="661">
        <v>101.11093333333334</v>
      </c>
      <c r="J45" s="664">
        <v>134</v>
      </c>
      <c r="K45" s="664">
        <v>13548.88</v>
      </c>
      <c r="L45" s="661">
        <v>1.7866686359008983</v>
      </c>
      <c r="M45" s="661">
        <v>101.1110447761194</v>
      </c>
      <c r="N45" s="664">
        <v>65</v>
      </c>
      <c r="O45" s="664">
        <v>6572.23</v>
      </c>
      <c r="P45" s="677">
        <v>0.86666921612169867</v>
      </c>
      <c r="Q45" s="665">
        <v>101.11123076923076</v>
      </c>
    </row>
    <row r="46" spans="1:17" ht="14.4" customHeight="1" x14ac:dyDescent="0.3">
      <c r="A46" s="660" t="s">
        <v>3094</v>
      </c>
      <c r="B46" s="661" t="s">
        <v>559</v>
      </c>
      <c r="C46" s="661" t="s">
        <v>3091</v>
      </c>
      <c r="D46" s="661" t="s">
        <v>3150</v>
      </c>
      <c r="E46" s="661" t="s">
        <v>3151</v>
      </c>
      <c r="F46" s="664">
        <v>1</v>
      </c>
      <c r="G46" s="664">
        <v>76.67</v>
      </c>
      <c r="H46" s="661">
        <v>1</v>
      </c>
      <c r="I46" s="661">
        <v>76.67</v>
      </c>
      <c r="J46" s="664">
        <v>1</v>
      </c>
      <c r="K46" s="664">
        <v>76.67</v>
      </c>
      <c r="L46" s="661">
        <v>1</v>
      </c>
      <c r="M46" s="661">
        <v>76.67</v>
      </c>
      <c r="N46" s="664">
        <v>2</v>
      </c>
      <c r="O46" s="664">
        <v>153.34</v>
      </c>
      <c r="P46" s="677">
        <v>2</v>
      </c>
      <c r="Q46" s="665">
        <v>76.67</v>
      </c>
    </row>
    <row r="47" spans="1:17" ht="14.4" customHeight="1" x14ac:dyDescent="0.3">
      <c r="A47" s="660" t="s">
        <v>3094</v>
      </c>
      <c r="B47" s="661" t="s">
        <v>559</v>
      </c>
      <c r="C47" s="661" t="s">
        <v>3091</v>
      </c>
      <c r="D47" s="661" t="s">
        <v>3152</v>
      </c>
      <c r="E47" s="661" t="s">
        <v>3153</v>
      </c>
      <c r="F47" s="664">
        <v>98</v>
      </c>
      <c r="G47" s="664">
        <v>0</v>
      </c>
      <c r="H47" s="661"/>
      <c r="I47" s="661">
        <v>0</v>
      </c>
      <c r="J47" s="664">
        <v>92</v>
      </c>
      <c r="K47" s="664">
        <v>0</v>
      </c>
      <c r="L47" s="661"/>
      <c r="M47" s="661">
        <v>0</v>
      </c>
      <c r="N47" s="664"/>
      <c r="O47" s="664"/>
      <c r="P47" s="677"/>
      <c r="Q47" s="665"/>
    </row>
    <row r="48" spans="1:17" ht="14.4" customHeight="1" x14ac:dyDescent="0.3">
      <c r="A48" s="660" t="s">
        <v>3094</v>
      </c>
      <c r="B48" s="661" t="s">
        <v>559</v>
      </c>
      <c r="C48" s="661" t="s">
        <v>3091</v>
      </c>
      <c r="D48" s="661" t="s">
        <v>3154</v>
      </c>
      <c r="E48" s="661" t="s">
        <v>3155</v>
      </c>
      <c r="F48" s="664">
        <v>155</v>
      </c>
      <c r="G48" s="664">
        <v>0</v>
      </c>
      <c r="H48" s="661"/>
      <c r="I48" s="661">
        <v>0</v>
      </c>
      <c r="J48" s="664">
        <v>171</v>
      </c>
      <c r="K48" s="664">
        <v>0</v>
      </c>
      <c r="L48" s="661"/>
      <c r="M48" s="661">
        <v>0</v>
      </c>
      <c r="N48" s="664">
        <v>135</v>
      </c>
      <c r="O48" s="664">
        <v>0</v>
      </c>
      <c r="P48" s="677"/>
      <c r="Q48" s="665">
        <v>0</v>
      </c>
    </row>
    <row r="49" spans="1:17" ht="14.4" customHeight="1" x14ac:dyDescent="0.3">
      <c r="A49" s="660" t="s">
        <v>3094</v>
      </c>
      <c r="B49" s="661" t="s">
        <v>559</v>
      </c>
      <c r="C49" s="661" t="s">
        <v>3091</v>
      </c>
      <c r="D49" s="661" t="s">
        <v>3156</v>
      </c>
      <c r="E49" s="661" t="s">
        <v>3157</v>
      </c>
      <c r="F49" s="664">
        <v>1876</v>
      </c>
      <c r="G49" s="664">
        <v>573222.23</v>
      </c>
      <c r="H49" s="661">
        <v>1</v>
      </c>
      <c r="I49" s="661">
        <v>305.55555970149254</v>
      </c>
      <c r="J49" s="664">
        <v>2022</v>
      </c>
      <c r="K49" s="664">
        <v>613555.57000000007</v>
      </c>
      <c r="L49" s="661">
        <v>1.0703624840229942</v>
      </c>
      <c r="M49" s="661">
        <v>303.43994559841747</v>
      </c>
      <c r="N49" s="664">
        <v>2172</v>
      </c>
      <c r="O49" s="664">
        <v>663666.67000000016</v>
      </c>
      <c r="P49" s="677">
        <v>1.1577825060971556</v>
      </c>
      <c r="Q49" s="665">
        <v>305.55555709023946</v>
      </c>
    </row>
    <row r="50" spans="1:17" ht="14.4" customHeight="1" x14ac:dyDescent="0.3">
      <c r="A50" s="660" t="s">
        <v>3094</v>
      </c>
      <c r="B50" s="661" t="s">
        <v>559</v>
      </c>
      <c r="C50" s="661" t="s">
        <v>3091</v>
      </c>
      <c r="D50" s="661" t="s">
        <v>3158</v>
      </c>
      <c r="E50" s="661" t="s">
        <v>3159</v>
      </c>
      <c r="F50" s="664">
        <v>6250</v>
      </c>
      <c r="G50" s="664">
        <v>0</v>
      </c>
      <c r="H50" s="661"/>
      <c r="I50" s="661">
        <v>0</v>
      </c>
      <c r="J50" s="664">
        <v>6630</v>
      </c>
      <c r="K50" s="664">
        <v>0</v>
      </c>
      <c r="L50" s="661"/>
      <c r="M50" s="661">
        <v>0</v>
      </c>
      <c r="N50" s="664"/>
      <c r="O50" s="664"/>
      <c r="P50" s="677"/>
      <c r="Q50" s="665"/>
    </row>
    <row r="51" spans="1:17" ht="14.4" customHeight="1" x14ac:dyDescent="0.3">
      <c r="A51" s="660" t="s">
        <v>3094</v>
      </c>
      <c r="B51" s="661" t="s">
        <v>559</v>
      </c>
      <c r="C51" s="661" t="s">
        <v>3091</v>
      </c>
      <c r="D51" s="661" t="s">
        <v>3160</v>
      </c>
      <c r="E51" s="661" t="s">
        <v>3161</v>
      </c>
      <c r="F51" s="664">
        <v>6787</v>
      </c>
      <c r="G51" s="664">
        <v>3091855.59</v>
      </c>
      <c r="H51" s="661">
        <v>1</v>
      </c>
      <c r="I51" s="661">
        <v>455.55556063061732</v>
      </c>
      <c r="J51" s="664">
        <v>7254</v>
      </c>
      <c r="K51" s="664">
        <v>3264511.1500000004</v>
      </c>
      <c r="L51" s="661">
        <v>1.0558420517951812</v>
      </c>
      <c r="M51" s="661">
        <v>450.0291080783017</v>
      </c>
      <c r="N51" s="664">
        <v>7798</v>
      </c>
      <c r="O51" s="664">
        <v>3552422.2800000003</v>
      </c>
      <c r="P51" s="677">
        <v>1.1489612553346971</v>
      </c>
      <c r="Q51" s="665">
        <v>455.55556296486282</v>
      </c>
    </row>
    <row r="52" spans="1:17" ht="14.4" customHeight="1" x14ac:dyDescent="0.3">
      <c r="A52" s="660" t="s">
        <v>3094</v>
      </c>
      <c r="B52" s="661" t="s">
        <v>559</v>
      </c>
      <c r="C52" s="661" t="s">
        <v>3091</v>
      </c>
      <c r="D52" s="661" t="s">
        <v>3162</v>
      </c>
      <c r="E52" s="661" t="s">
        <v>3163</v>
      </c>
      <c r="F52" s="664">
        <v>4</v>
      </c>
      <c r="G52" s="664">
        <v>0</v>
      </c>
      <c r="H52" s="661"/>
      <c r="I52" s="661">
        <v>0</v>
      </c>
      <c r="J52" s="664">
        <v>8</v>
      </c>
      <c r="K52" s="664">
        <v>0</v>
      </c>
      <c r="L52" s="661"/>
      <c r="M52" s="661">
        <v>0</v>
      </c>
      <c r="N52" s="664">
        <v>1</v>
      </c>
      <c r="O52" s="664">
        <v>0</v>
      </c>
      <c r="P52" s="677"/>
      <c r="Q52" s="665">
        <v>0</v>
      </c>
    </row>
    <row r="53" spans="1:17" ht="14.4" customHeight="1" x14ac:dyDescent="0.3">
      <c r="A53" s="660" t="s">
        <v>3094</v>
      </c>
      <c r="B53" s="661" t="s">
        <v>559</v>
      </c>
      <c r="C53" s="661" t="s">
        <v>3091</v>
      </c>
      <c r="D53" s="661" t="s">
        <v>3164</v>
      </c>
      <c r="E53" s="661" t="s">
        <v>3165</v>
      </c>
      <c r="F53" s="664">
        <v>43</v>
      </c>
      <c r="G53" s="664">
        <v>2532.23</v>
      </c>
      <c r="H53" s="661">
        <v>1</v>
      </c>
      <c r="I53" s="661">
        <v>58.88906976744186</v>
      </c>
      <c r="J53" s="664">
        <v>65</v>
      </c>
      <c r="K53" s="664">
        <v>3827.7799999999997</v>
      </c>
      <c r="L53" s="661">
        <v>1.5116241415669192</v>
      </c>
      <c r="M53" s="661">
        <v>58.888923076923071</v>
      </c>
      <c r="N53" s="664">
        <v>47</v>
      </c>
      <c r="O53" s="664">
        <v>2767.77</v>
      </c>
      <c r="P53" s="677">
        <v>1.0930168270654719</v>
      </c>
      <c r="Q53" s="665">
        <v>58.888723404255316</v>
      </c>
    </row>
    <row r="54" spans="1:17" ht="14.4" customHeight="1" x14ac:dyDescent="0.3">
      <c r="A54" s="660" t="s">
        <v>3094</v>
      </c>
      <c r="B54" s="661" t="s">
        <v>559</v>
      </c>
      <c r="C54" s="661" t="s">
        <v>3091</v>
      </c>
      <c r="D54" s="661" t="s">
        <v>3166</v>
      </c>
      <c r="E54" s="661" t="s">
        <v>3167</v>
      </c>
      <c r="F54" s="664">
        <v>2907</v>
      </c>
      <c r="G54" s="664">
        <v>226100.00999999998</v>
      </c>
      <c r="H54" s="661">
        <v>1</v>
      </c>
      <c r="I54" s="661">
        <v>77.777781217750245</v>
      </c>
      <c r="J54" s="664">
        <v>3208</v>
      </c>
      <c r="K54" s="664">
        <v>247800</v>
      </c>
      <c r="L54" s="661">
        <v>1.0959751837251135</v>
      </c>
      <c r="M54" s="661">
        <v>77.244389027431424</v>
      </c>
      <c r="N54" s="664">
        <v>3751</v>
      </c>
      <c r="O54" s="664">
        <v>291744.46000000008</v>
      </c>
      <c r="P54" s="677">
        <v>1.2903336890608723</v>
      </c>
      <c r="Q54" s="665">
        <v>77.777781924820076</v>
      </c>
    </row>
    <row r="55" spans="1:17" ht="14.4" customHeight="1" x14ac:dyDescent="0.3">
      <c r="A55" s="660" t="s">
        <v>3094</v>
      </c>
      <c r="B55" s="661" t="s">
        <v>559</v>
      </c>
      <c r="C55" s="661" t="s">
        <v>3091</v>
      </c>
      <c r="D55" s="661" t="s">
        <v>3168</v>
      </c>
      <c r="E55" s="661" t="s">
        <v>3169</v>
      </c>
      <c r="F55" s="664">
        <v>0</v>
      </c>
      <c r="G55" s="664">
        <v>0</v>
      </c>
      <c r="H55" s="661"/>
      <c r="I55" s="661"/>
      <c r="J55" s="664"/>
      <c r="K55" s="664"/>
      <c r="L55" s="661"/>
      <c r="M55" s="661"/>
      <c r="N55" s="664"/>
      <c r="O55" s="664"/>
      <c r="P55" s="677"/>
      <c r="Q55" s="665"/>
    </row>
    <row r="56" spans="1:17" ht="14.4" customHeight="1" x14ac:dyDescent="0.3">
      <c r="A56" s="660" t="s">
        <v>3094</v>
      </c>
      <c r="B56" s="661" t="s">
        <v>559</v>
      </c>
      <c r="C56" s="661" t="s">
        <v>3091</v>
      </c>
      <c r="D56" s="661" t="s">
        <v>3170</v>
      </c>
      <c r="E56" s="661" t="s">
        <v>3171</v>
      </c>
      <c r="F56" s="664">
        <v>2242</v>
      </c>
      <c r="G56" s="664">
        <v>199288.9</v>
      </c>
      <c r="H56" s="661">
        <v>1</v>
      </c>
      <c r="I56" s="661">
        <v>88.88889384478145</v>
      </c>
      <c r="J56" s="664">
        <v>2052</v>
      </c>
      <c r="K56" s="664">
        <v>180088.89</v>
      </c>
      <c r="L56" s="661">
        <v>0.90365740389956495</v>
      </c>
      <c r="M56" s="661">
        <v>87.762616959064331</v>
      </c>
      <c r="N56" s="664">
        <v>2387</v>
      </c>
      <c r="O56" s="664">
        <v>212177.78000000003</v>
      </c>
      <c r="P56" s="677">
        <v>1.0646743496501814</v>
      </c>
      <c r="Q56" s="665">
        <v>88.888889819857567</v>
      </c>
    </row>
    <row r="57" spans="1:17" ht="14.4" customHeight="1" x14ac:dyDescent="0.3">
      <c r="A57" s="660" t="s">
        <v>3094</v>
      </c>
      <c r="B57" s="661" t="s">
        <v>559</v>
      </c>
      <c r="C57" s="661" t="s">
        <v>3091</v>
      </c>
      <c r="D57" s="661" t="s">
        <v>3172</v>
      </c>
      <c r="E57" s="661" t="s">
        <v>3173</v>
      </c>
      <c r="F57" s="664">
        <v>12</v>
      </c>
      <c r="G57" s="664">
        <v>520</v>
      </c>
      <c r="H57" s="661">
        <v>1</v>
      </c>
      <c r="I57" s="661">
        <v>43.333333333333336</v>
      </c>
      <c r="J57" s="664">
        <v>4</v>
      </c>
      <c r="K57" s="664">
        <v>173.32999999999998</v>
      </c>
      <c r="L57" s="661">
        <v>0.33332692307692302</v>
      </c>
      <c r="M57" s="661">
        <v>43.332499999999996</v>
      </c>
      <c r="N57" s="664">
        <v>4</v>
      </c>
      <c r="O57" s="664">
        <v>173.32999999999998</v>
      </c>
      <c r="P57" s="677">
        <v>0.33332692307692302</v>
      </c>
      <c r="Q57" s="665">
        <v>43.332499999999996</v>
      </c>
    </row>
    <row r="58" spans="1:17" ht="14.4" customHeight="1" x14ac:dyDescent="0.3">
      <c r="A58" s="660" t="s">
        <v>3094</v>
      </c>
      <c r="B58" s="661" t="s">
        <v>559</v>
      </c>
      <c r="C58" s="661" t="s">
        <v>3091</v>
      </c>
      <c r="D58" s="661" t="s">
        <v>3174</v>
      </c>
      <c r="E58" s="661" t="s">
        <v>3175</v>
      </c>
      <c r="F58" s="664">
        <v>66</v>
      </c>
      <c r="G58" s="664">
        <v>6380.01</v>
      </c>
      <c r="H58" s="661">
        <v>1</v>
      </c>
      <c r="I58" s="661">
        <v>96.666818181818186</v>
      </c>
      <c r="J58" s="664">
        <v>71</v>
      </c>
      <c r="K58" s="664">
        <v>6863.34</v>
      </c>
      <c r="L58" s="661">
        <v>1.0757569345502593</v>
      </c>
      <c r="M58" s="661">
        <v>96.666760563380279</v>
      </c>
      <c r="N58" s="664">
        <v>74</v>
      </c>
      <c r="O58" s="664">
        <v>7153.33</v>
      </c>
      <c r="P58" s="677">
        <v>1.1212098413638849</v>
      </c>
      <c r="Q58" s="665">
        <v>96.666621621621616</v>
      </c>
    </row>
    <row r="59" spans="1:17" ht="14.4" customHeight="1" x14ac:dyDescent="0.3">
      <c r="A59" s="660" t="s">
        <v>3094</v>
      </c>
      <c r="B59" s="661" t="s">
        <v>559</v>
      </c>
      <c r="C59" s="661" t="s">
        <v>3091</v>
      </c>
      <c r="D59" s="661" t="s">
        <v>3176</v>
      </c>
      <c r="E59" s="661" t="s">
        <v>3177</v>
      </c>
      <c r="F59" s="664">
        <v>521</v>
      </c>
      <c r="G59" s="664">
        <v>173666.66999999998</v>
      </c>
      <c r="H59" s="661">
        <v>1</v>
      </c>
      <c r="I59" s="661">
        <v>333.33333973128595</v>
      </c>
      <c r="J59" s="664">
        <v>747</v>
      </c>
      <c r="K59" s="664">
        <v>249000</v>
      </c>
      <c r="L59" s="661">
        <v>1.4337811624994019</v>
      </c>
      <c r="M59" s="661">
        <v>333.33333333333331</v>
      </c>
      <c r="N59" s="664">
        <v>666</v>
      </c>
      <c r="O59" s="664">
        <v>221999.99</v>
      </c>
      <c r="P59" s="677">
        <v>1.2783108583817495</v>
      </c>
      <c r="Q59" s="665">
        <v>333.33331831831828</v>
      </c>
    </row>
    <row r="60" spans="1:17" ht="14.4" customHeight="1" x14ac:dyDescent="0.3">
      <c r="A60" s="660" t="s">
        <v>3094</v>
      </c>
      <c r="B60" s="661" t="s">
        <v>559</v>
      </c>
      <c r="C60" s="661" t="s">
        <v>3091</v>
      </c>
      <c r="D60" s="661" t="s">
        <v>3178</v>
      </c>
      <c r="E60" s="661" t="s">
        <v>3179</v>
      </c>
      <c r="F60" s="664"/>
      <c r="G60" s="664"/>
      <c r="H60" s="661"/>
      <c r="I60" s="661"/>
      <c r="J60" s="664">
        <v>1</v>
      </c>
      <c r="K60" s="664">
        <v>140</v>
      </c>
      <c r="L60" s="661"/>
      <c r="M60" s="661">
        <v>140</v>
      </c>
      <c r="N60" s="664"/>
      <c r="O60" s="664"/>
      <c r="P60" s="677"/>
      <c r="Q60" s="665"/>
    </row>
    <row r="61" spans="1:17" ht="14.4" customHeight="1" x14ac:dyDescent="0.3">
      <c r="A61" s="660" t="s">
        <v>3094</v>
      </c>
      <c r="B61" s="661" t="s">
        <v>559</v>
      </c>
      <c r="C61" s="661" t="s">
        <v>3091</v>
      </c>
      <c r="D61" s="661" t="s">
        <v>3180</v>
      </c>
      <c r="E61" s="661" t="s">
        <v>3181</v>
      </c>
      <c r="F61" s="664">
        <v>1</v>
      </c>
      <c r="G61" s="664">
        <v>75.56</v>
      </c>
      <c r="H61" s="661">
        <v>1</v>
      </c>
      <c r="I61" s="661">
        <v>75.56</v>
      </c>
      <c r="J61" s="664"/>
      <c r="K61" s="664"/>
      <c r="L61" s="661"/>
      <c r="M61" s="661"/>
      <c r="N61" s="664"/>
      <c r="O61" s="664"/>
      <c r="P61" s="677"/>
      <c r="Q61" s="665"/>
    </row>
    <row r="62" spans="1:17" ht="14.4" customHeight="1" x14ac:dyDescent="0.3">
      <c r="A62" s="660" t="s">
        <v>3094</v>
      </c>
      <c r="B62" s="661" t="s">
        <v>559</v>
      </c>
      <c r="C62" s="661" t="s">
        <v>3091</v>
      </c>
      <c r="D62" s="661" t="s">
        <v>3182</v>
      </c>
      <c r="E62" s="661" t="s">
        <v>3183</v>
      </c>
      <c r="F62" s="664">
        <v>1711</v>
      </c>
      <c r="G62" s="664">
        <v>2195783.33</v>
      </c>
      <c r="H62" s="661">
        <v>1</v>
      </c>
      <c r="I62" s="661">
        <v>1283.3333313851549</v>
      </c>
      <c r="J62" s="664">
        <v>1364</v>
      </c>
      <c r="K62" s="664">
        <v>1740199.99</v>
      </c>
      <c r="L62" s="661">
        <v>0.79251899138882698</v>
      </c>
      <c r="M62" s="661">
        <v>1275.8064442815248</v>
      </c>
      <c r="N62" s="664">
        <v>1326</v>
      </c>
      <c r="O62" s="664">
        <v>1701700</v>
      </c>
      <c r="P62" s="677">
        <v>0.77498538983807652</v>
      </c>
      <c r="Q62" s="665">
        <v>1283.3333333333333</v>
      </c>
    </row>
    <row r="63" spans="1:17" ht="14.4" customHeight="1" x14ac:dyDescent="0.3">
      <c r="A63" s="660" t="s">
        <v>3094</v>
      </c>
      <c r="B63" s="661" t="s">
        <v>559</v>
      </c>
      <c r="C63" s="661" t="s">
        <v>3091</v>
      </c>
      <c r="D63" s="661" t="s">
        <v>3184</v>
      </c>
      <c r="E63" s="661" t="s">
        <v>3185</v>
      </c>
      <c r="F63" s="664">
        <v>8</v>
      </c>
      <c r="G63" s="664">
        <v>3733.34</v>
      </c>
      <c r="H63" s="661">
        <v>1</v>
      </c>
      <c r="I63" s="661">
        <v>466.66750000000002</v>
      </c>
      <c r="J63" s="664">
        <v>10</v>
      </c>
      <c r="K63" s="664">
        <v>4666.68</v>
      </c>
      <c r="L63" s="661">
        <v>1.2500013392833227</v>
      </c>
      <c r="M63" s="661">
        <v>466.66800000000001</v>
      </c>
      <c r="N63" s="664">
        <v>5</v>
      </c>
      <c r="O63" s="664">
        <v>2333.34</v>
      </c>
      <c r="P63" s="677">
        <v>0.62500066964166134</v>
      </c>
      <c r="Q63" s="665">
        <v>466.66800000000001</v>
      </c>
    </row>
    <row r="64" spans="1:17" ht="14.4" customHeight="1" x14ac:dyDescent="0.3">
      <c r="A64" s="660" t="s">
        <v>3094</v>
      </c>
      <c r="B64" s="661" t="s">
        <v>559</v>
      </c>
      <c r="C64" s="661" t="s">
        <v>3091</v>
      </c>
      <c r="D64" s="661" t="s">
        <v>3186</v>
      </c>
      <c r="E64" s="661" t="s">
        <v>3187</v>
      </c>
      <c r="F64" s="664">
        <v>165</v>
      </c>
      <c r="G64" s="664">
        <v>19250.010000000002</v>
      </c>
      <c r="H64" s="661">
        <v>1</v>
      </c>
      <c r="I64" s="661">
        <v>116.66672727272729</v>
      </c>
      <c r="J64" s="664">
        <v>172</v>
      </c>
      <c r="K64" s="664">
        <v>20066.669999999998</v>
      </c>
      <c r="L64" s="661">
        <v>1.0424238740655198</v>
      </c>
      <c r="M64" s="661">
        <v>116.66668604651161</v>
      </c>
      <c r="N64" s="664">
        <v>167</v>
      </c>
      <c r="O64" s="664">
        <v>19483.34</v>
      </c>
      <c r="P64" s="677">
        <v>1.0121210326643986</v>
      </c>
      <c r="Q64" s="665">
        <v>116.66670658682635</v>
      </c>
    </row>
    <row r="65" spans="1:17" ht="14.4" customHeight="1" x14ac:dyDescent="0.3">
      <c r="A65" s="660" t="s">
        <v>3094</v>
      </c>
      <c r="B65" s="661" t="s">
        <v>559</v>
      </c>
      <c r="C65" s="661" t="s">
        <v>3091</v>
      </c>
      <c r="D65" s="661" t="s">
        <v>3188</v>
      </c>
      <c r="E65" s="661" t="s">
        <v>3189</v>
      </c>
      <c r="F65" s="664">
        <v>2</v>
      </c>
      <c r="G65" s="664">
        <v>933.33</v>
      </c>
      <c r="H65" s="661">
        <v>1</v>
      </c>
      <c r="I65" s="661">
        <v>466.66500000000002</v>
      </c>
      <c r="J65" s="664"/>
      <c r="K65" s="664"/>
      <c r="L65" s="661"/>
      <c r="M65" s="661"/>
      <c r="N65" s="664">
        <v>1</v>
      </c>
      <c r="O65" s="664">
        <v>466.67</v>
      </c>
      <c r="P65" s="677">
        <v>0.50000535716198991</v>
      </c>
      <c r="Q65" s="665">
        <v>466.67</v>
      </c>
    </row>
    <row r="66" spans="1:17" ht="14.4" customHeight="1" x14ac:dyDescent="0.3">
      <c r="A66" s="660" t="s">
        <v>3094</v>
      </c>
      <c r="B66" s="661" t="s">
        <v>559</v>
      </c>
      <c r="C66" s="661" t="s">
        <v>3091</v>
      </c>
      <c r="D66" s="661" t="s">
        <v>3092</v>
      </c>
      <c r="E66" s="661" t="s">
        <v>3093</v>
      </c>
      <c r="F66" s="664">
        <v>5</v>
      </c>
      <c r="G66" s="664">
        <v>1638.8999999999999</v>
      </c>
      <c r="H66" s="661">
        <v>1</v>
      </c>
      <c r="I66" s="661">
        <v>327.78</v>
      </c>
      <c r="J66" s="664">
        <v>8</v>
      </c>
      <c r="K66" s="664">
        <v>2622.2299999999996</v>
      </c>
      <c r="L66" s="661">
        <v>1.5999938983464517</v>
      </c>
      <c r="M66" s="661">
        <v>327.77874999999995</v>
      </c>
      <c r="N66" s="664">
        <v>8</v>
      </c>
      <c r="O66" s="664">
        <v>2622.24</v>
      </c>
      <c r="P66" s="677">
        <v>1.6</v>
      </c>
      <c r="Q66" s="665">
        <v>327.78</v>
      </c>
    </row>
    <row r="67" spans="1:17" ht="14.4" customHeight="1" x14ac:dyDescent="0.3">
      <c r="A67" s="660" t="s">
        <v>3094</v>
      </c>
      <c r="B67" s="661" t="s">
        <v>559</v>
      </c>
      <c r="C67" s="661" t="s">
        <v>3091</v>
      </c>
      <c r="D67" s="661" t="s">
        <v>3190</v>
      </c>
      <c r="E67" s="661" t="s">
        <v>3191</v>
      </c>
      <c r="F67" s="664">
        <v>18</v>
      </c>
      <c r="G67" s="664">
        <v>15000.01</v>
      </c>
      <c r="H67" s="661">
        <v>1</v>
      </c>
      <c r="I67" s="661">
        <v>833.33388888888885</v>
      </c>
      <c r="J67" s="664">
        <v>12</v>
      </c>
      <c r="K67" s="664">
        <v>10000.01</v>
      </c>
      <c r="L67" s="661">
        <v>0.66666688888874071</v>
      </c>
      <c r="M67" s="661">
        <v>833.33416666666665</v>
      </c>
      <c r="N67" s="664">
        <v>6</v>
      </c>
      <c r="O67" s="664">
        <v>5000</v>
      </c>
      <c r="P67" s="677">
        <v>0.33333311111125924</v>
      </c>
      <c r="Q67" s="665">
        <v>833.33333333333337</v>
      </c>
    </row>
    <row r="68" spans="1:17" ht="14.4" customHeight="1" x14ac:dyDescent="0.3">
      <c r="A68" s="660" t="s">
        <v>3094</v>
      </c>
      <c r="B68" s="661" t="s">
        <v>559</v>
      </c>
      <c r="C68" s="661" t="s">
        <v>3091</v>
      </c>
      <c r="D68" s="661" t="s">
        <v>3192</v>
      </c>
      <c r="E68" s="661" t="s">
        <v>3193</v>
      </c>
      <c r="F68" s="664">
        <v>7</v>
      </c>
      <c r="G68" s="664">
        <v>38.89</v>
      </c>
      <c r="H68" s="661">
        <v>1</v>
      </c>
      <c r="I68" s="661">
        <v>5.555714285714286</v>
      </c>
      <c r="J68" s="664">
        <v>29</v>
      </c>
      <c r="K68" s="664">
        <v>161.12</v>
      </c>
      <c r="L68" s="661">
        <v>4.1429673437901773</v>
      </c>
      <c r="M68" s="661">
        <v>5.5558620689655172</v>
      </c>
      <c r="N68" s="664">
        <v>37</v>
      </c>
      <c r="O68" s="664">
        <v>205.56</v>
      </c>
      <c r="P68" s="677">
        <v>5.2856775520699406</v>
      </c>
      <c r="Q68" s="665">
        <v>5.5556756756756753</v>
      </c>
    </row>
    <row r="69" spans="1:17" ht="14.4" customHeight="1" x14ac:dyDescent="0.3">
      <c r="A69" s="660" t="s">
        <v>3094</v>
      </c>
      <c r="B69" s="661" t="s">
        <v>559</v>
      </c>
      <c r="C69" s="661" t="s">
        <v>3091</v>
      </c>
      <c r="D69" s="661" t="s">
        <v>3194</v>
      </c>
      <c r="E69" s="661" t="s">
        <v>3195</v>
      </c>
      <c r="F69" s="664">
        <v>1</v>
      </c>
      <c r="G69" s="664">
        <v>645.55999999999995</v>
      </c>
      <c r="H69" s="661">
        <v>1</v>
      </c>
      <c r="I69" s="661">
        <v>645.55999999999995</v>
      </c>
      <c r="J69" s="664"/>
      <c r="K69" s="664"/>
      <c r="L69" s="661"/>
      <c r="M69" s="661"/>
      <c r="N69" s="664"/>
      <c r="O69" s="664"/>
      <c r="P69" s="677"/>
      <c r="Q69" s="665"/>
    </row>
    <row r="70" spans="1:17" ht="14.4" customHeight="1" x14ac:dyDescent="0.3">
      <c r="A70" s="660" t="s">
        <v>3094</v>
      </c>
      <c r="B70" s="661" t="s">
        <v>559</v>
      </c>
      <c r="C70" s="661" t="s">
        <v>3091</v>
      </c>
      <c r="D70" s="661" t="s">
        <v>3196</v>
      </c>
      <c r="E70" s="661" t="s">
        <v>3197</v>
      </c>
      <c r="F70" s="664">
        <v>0</v>
      </c>
      <c r="G70" s="664">
        <v>0</v>
      </c>
      <c r="H70" s="661"/>
      <c r="I70" s="661"/>
      <c r="J70" s="664"/>
      <c r="K70" s="664"/>
      <c r="L70" s="661"/>
      <c r="M70" s="661"/>
      <c r="N70" s="664"/>
      <c r="O70" s="664"/>
      <c r="P70" s="677"/>
      <c r="Q70" s="665"/>
    </row>
    <row r="71" spans="1:17" ht="14.4" customHeight="1" x14ac:dyDescent="0.3">
      <c r="A71" s="660" t="s">
        <v>3094</v>
      </c>
      <c r="B71" s="661" t="s">
        <v>559</v>
      </c>
      <c r="C71" s="661" t="s">
        <v>3091</v>
      </c>
      <c r="D71" s="661" t="s">
        <v>3198</v>
      </c>
      <c r="E71" s="661" t="s">
        <v>3199</v>
      </c>
      <c r="F71" s="664"/>
      <c r="G71" s="664"/>
      <c r="H71" s="661"/>
      <c r="I71" s="661"/>
      <c r="J71" s="664"/>
      <c r="K71" s="664"/>
      <c r="L71" s="661"/>
      <c r="M71" s="661"/>
      <c r="N71" s="664">
        <v>0</v>
      </c>
      <c r="O71" s="664">
        <v>0</v>
      </c>
      <c r="P71" s="677"/>
      <c r="Q71" s="665"/>
    </row>
    <row r="72" spans="1:17" ht="14.4" customHeight="1" x14ac:dyDescent="0.3">
      <c r="A72" s="660" t="s">
        <v>3094</v>
      </c>
      <c r="B72" s="661" t="s">
        <v>559</v>
      </c>
      <c r="C72" s="661" t="s">
        <v>3091</v>
      </c>
      <c r="D72" s="661" t="s">
        <v>3200</v>
      </c>
      <c r="E72" s="661" t="s">
        <v>3201</v>
      </c>
      <c r="F72" s="664"/>
      <c r="G72" s="664"/>
      <c r="H72" s="661"/>
      <c r="I72" s="661"/>
      <c r="J72" s="664"/>
      <c r="K72" s="664"/>
      <c r="L72" s="661"/>
      <c r="M72" s="661"/>
      <c r="N72" s="664">
        <v>1</v>
      </c>
      <c r="O72" s="664">
        <v>233.33</v>
      </c>
      <c r="P72" s="677"/>
      <c r="Q72" s="665">
        <v>233.33</v>
      </c>
    </row>
    <row r="73" spans="1:17" ht="14.4" customHeight="1" x14ac:dyDescent="0.3">
      <c r="A73" s="660" t="s">
        <v>3094</v>
      </c>
      <c r="B73" s="661" t="s">
        <v>3080</v>
      </c>
      <c r="C73" s="661" t="s">
        <v>3091</v>
      </c>
      <c r="D73" s="661" t="s">
        <v>3119</v>
      </c>
      <c r="E73" s="661" t="s">
        <v>3120</v>
      </c>
      <c r="F73" s="664"/>
      <c r="G73" s="664"/>
      <c r="H73" s="661"/>
      <c r="I73" s="661"/>
      <c r="J73" s="664">
        <v>1</v>
      </c>
      <c r="K73" s="664">
        <v>105.56</v>
      </c>
      <c r="L73" s="661"/>
      <c r="M73" s="661">
        <v>105.56</v>
      </c>
      <c r="N73" s="664">
        <v>1</v>
      </c>
      <c r="O73" s="664">
        <v>105.56</v>
      </c>
      <c r="P73" s="677"/>
      <c r="Q73" s="665">
        <v>105.56</v>
      </c>
    </row>
    <row r="74" spans="1:17" ht="14.4" customHeight="1" x14ac:dyDescent="0.3">
      <c r="A74" s="660" t="s">
        <v>3094</v>
      </c>
      <c r="B74" s="661" t="s">
        <v>3080</v>
      </c>
      <c r="C74" s="661" t="s">
        <v>3091</v>
      </c>
      <c r="D74" s="661" t="s">
        <v>3121</v>
      </c>
      <c r="E74" s="661" t="s">
        <v>3122</v>
      </c>
      <c r="F74" s="664">
        <v>4</v>
      </c>
      <c r="G74" s="664">
        <v>311.11</v>
      </c>
      <c r="H74" s="661">
        <v>1</v>
      </c>
      <c r="I74" s="661">
        <v>77.777500000000003</v>
      </c>
      <c r="J74" s="664">
        <v>6</v>
      </c>
      <c r="K74" s="664">
        <v>466.67</v>
      </c>
      <c r="L74" s="661">
        <v>1.5000160714859696</v>
      </c>
      <c r="M74" s="661">
        <v>77.778333333333336</v>
      </c>
      <c r="N74" s="664">
        <v>6</v>
      </c>
      <c r="O74" s="664">
        <v>466.67999999999995</v>
      </c>
      <c r="P74" s="677">
        <v>1.5000482144579086</v>
      </c>
      <c r="Q74" s="665">
        <v>77.779999999999987</v>
      </c>
    </row>
    <row r="75" spans="1:17" ht="14.4" customHeight="1" x14ac:dyDescent="0.3">
      <c r="A75" s="660" t="s">
        <v>3094</v>
      </c>
      <c r="B75" s="661" t="s">
        <v>3080</v>
      </c>
      <c r="C75" s="661" t="s">
        <v>3091</v>
      </c>
      <c r="D75" s="661" t="s">
        <v>3123</v>
      </c>
      <c r="E75" s="661" t="s">
        <v>3124</v>
      </c>
      <c r="F75" s="664"/>
      <c r="G75" s="664"/>
      <c r="H75" s="661"/>
      <c r="I75" s="661"/>
      <c r="J75" s="664">
        <v>1</v>
      </c>
      <c r="K75" s="664">
        <v>250</v>
      </c>
      <c r="L75" s="661"/>
      <c r="M75" s="661">
        <v>250</v>
      </c>
      <c r="N75" s="664">
        <v>2</v>
      </c>
      <c r="O75" s="664">
        <v>500</v>
      </c>
      <c r="P75" s="677"/>
      <c r="Q75" s="665">
        <v>250</v>
      </c>
    </row>
    <row r="76" spans="1:17" ht="14.4" customHeight="1" x14ac:dyDescent="0.3">
      <c r="A76" s="660" t="s">
        <v>3094</v>
      </c>
      <c r="B76" s="661" t="s">
        <v>3080</v>
      </c>
      <c r="C76" s="661" t="s">
        <v>3091</v>
      </c>
      <c r="D76" s="661" t="s">
        <v>3125</v>
      </c>
      <c r="E76" s="661" t="s">
        <v>3126</v>
      </c>
      <c r="F76" s="664"/>
      <c r="G76" s="664"/>
      <c r="H76" s="661"/>
      <c r="I76" s="661"/>
      <c r="J76" s="664"/>
      <c r="K76" s="664"/>
      <c r="L76" s="661"/>
      <c r="M76" s="661"/>
      <c r="N76" s="664">
        <v>1</v>
      </c>
      <c r="O76" s="664">
        <v>300</v>
      </c>
      <c r="P76" s="677"/>
      <c r="Q76" s="665">
        <v>300</v>
      </c>
    </row>
    <row r="77" spans="1:17" ht="14.4" customHeight="1" x14ac:dyDescent="0.3">
      <c r="A77" s="660" t="s">
        <v>3094</v>
      </c>
      <c r="B77" s="661" t="s">
        <v>3080</v>
      </c>
      <c r="C77" s="661" t="s">
        <v>3091</v>
      </c>
      <c r="D77" s="661" t="s">
        <v>3127</v>
      </c>
      <c r="E77" s="661" t="s">
        <v>3128</v>
      </c>
      <c r="F77" s="664">
        <v>687</v>
      </c>
      <c r="G77" s="664">
        <v>76333.33</v>
      </c>
      <c r="H77" s="661">
        <v>1</v>
      </c>
      <c r="I77" s="661">
        <v>111.11110625909753</v>
      </c>
      <c r="J77" s="664">
        <v>829</v>
      </c>
      <c r="K77" s="664">
        <v>91666.680000000008</v>
      </c>
      <c r="L77" s="661">
        <v>1.2008735895577987</v>
      </c>
      <c r="M77" s="661">
        <v>110.5750060313631</v>
      </c>
      <c r="N77" s="664">
        <v>736</v>
      </c>
      <c r="O77" s="664">
        <v>81777.78</v>
      </c>
      <c r="P77" s="677">
        <v>1.0713246756036976</v>
      </c>
      <c r="Q77" s="665">
        <v>111.11111413043479</v>
      </c>
    </row>
    <row r="78" spans="1:17" ht="14.4" customHeight="1" x14ac:dyDescent="0.3">
      <c r="A78" s="660" t="s">
        <v>3094</v>
      </c>
      <c r="B78" s="661" t="s">
        <v>3080</v>
      </c>
      <c r="C78" s="661" t="s">
        <v>3091</v>
      </c>
      <c r="D78" s="661" t="s">
        <v>3202</v>
      </c>
      <c r="E78" s="661" t="s">
        <v>3203</v>
      </c>
      <c r="F78" s="664">
        <v>10</v>
      </c>
      <c r="G78" s="664">
        <v>3500</v>
      </c>
      <c r="H78" s="661">
        <v>1</v>
      </c>
      <c r="I78" s="661">
        <v>350</v>
      </c>
      <c r="J78" s="664">
        <v>6</v>
      </c>
      <c r="K78" s="664">
        <v>2100</v>
      </c>
      <c r="L78" s="661">
        <v>0.6</v>
      </c>
      <c r="M78" s="661">
        <v>350</v>
      </c>
      <c r="N78" s="664"/>
      <c r="O78" s="664"/>
      <c r="P78" s="677"/>
      <c r="Q78" s="665"/>
    </row>
    <row r="79" spans="1:17" ht="14.4" customHeight="1" x14ac:dyDescent="0.3">
      <c r="A79" s="660" t="s">
        <v>3094</v>
      </c>
      <c r="B79" s="661" t="s">
        <v>3080</v>
      </c>
      <c r="C79" s="661" t="s">
        <v>3091</v>
      </c>
      <c r="D79" s="661" t="s">
        <v>3129</v>
      </c>
      <c r="E79" s="661" t="s">
        <v>3130</v>
      </c>
      <c r="F79" s="664">
        <v>48</v>
      </c>
      <c r="G79" s="664">
        <v>11733.34</v>
      </c>
      <c r="H79" s="661">
        <v>1</v>
      </c>
      <c r="I79" s="661">
        <v>244.44458333333333</v>
      </c>
      <c r="J79" s="664">
        <v>28</v>
      </c>
      <c r="K79" s="664">
        <v>7186.67</v>
      </c>
      <c r="L79" s="661">
        <v>0.61249993607958175</v>
      </c>
      <c r="M79" s="661">
        <v>256.66678571428571</v>
      </c>
      <c r="N79" s="664">
        <v>34</v>
      </c>
      <c r="O79" s="664">
        <v>9142.23</v>
      </c>
      <c r="P79" s="677">
        <v>0.77916688683699609</v>
      </c>
      <c r="Q79" s="665">
        <v>268.88911764705881</v>
      </c>
    </row>
    <row r="80" spans="1:17" ht="14.4" customHeight="1" x14ac:dyDescent="0.3">
      <c r="A80" s="660" t="s">
        <v>3094</v>
      </c>
      <c r="B80" s="661" t="s">
        <v>3080</v>
      </c>
      <c r="C80" s="661" t="s">
        <v>3091</v>
      </c>
      <c r="D80" s="661" t="s">
        <v>3131</v>
      </c>
      <c r="E80" s="661" t="s">
        <v>3132</v>
      </c>
      <c r="F80" s="664">
        <v>3</v>
      </c>
      <c r="G80" s="664">
        <v>883.32999999999993</v>
      </c>
      <c r="H80" s="661">
        <v>1</v>
      </c>
      <c r="I80" s="661">
        <v>294.44333333333333</v>
      </c>
      <c r="J80" s="664"/>
      <c r="K80" s="664"/>
      <c r="L80" s="661"/>
      <c r="M80" s="661"/>
      <c r="N80" s="664"/>
      <c r="O80" s="664"/>
      <c r="P80" s="677"/>
      <c r="Q80" s="665"/>
    </row>
    <row r="81" spans="1:17" ht="14.4" customHeight="1" x14ac:dyDescent="0.3">
      <c r="A81" s="660" t="s">
        <v>3094</v>
      </c>
      <c r="B81" s="661" t="s">
        <v>3080</v>
      </c>
      <c r="C81" s="661" t="s">
        <v>3091</v>
      </c>
      <c r="D81" s="661" t="s">
        <v>3135</v>
      </c>
      <c r="E81" s="661" t="s">
        <v>3136</v>
      </c>
      <c r="F81" s="664">
        <v>113</v>
      </c>
      <c r="G81" s="664">
        <v>21093.320000000007</v>
      </c>
      <c r="H81" s="661">
        <v>1</v>
      </c>
      <c r="I81" s="661">
        <v>186.66654867256642</v>
      </c>
      <c r="J81" s="664">
        <v>190</v>
      </c>
      <c r="K81" s="664">
        <v>35466.68</v>
      </c>
      <c r="L81" s="661">
        <v>1.6814176241577896</v>
      </c>
      <c r="M81" s="661">
        <v>186.66673684210525</v>
      </c>
      <c r="N81" s="664">
        <v>102</v>
      </c>
      <c r="O81" s="664">
        <v>19040</v>
      </c>
      <c r="P81" s="677">
        <v>0.90265543783529545</v>
      </c>
      <c r="Q81" s="665">
        <v>186.66666666666666</v>
      </c>
    </row>
    <row r="82" spans="1:17" ht="14.4" customHeight="1" x14ac:dyDescent="0.3">
      <c r="A82" s="660" t="s">
        <v>3094</v>
      </c>
      <c r="B82" s="661" t="s">
        <v>3080</v>
      </c>
      <c r="C82" s="661" t="s">
        <v>3091</v>
      </c>
      <c r="D82" s="661" t="s">
        <v>3137</v>
      </c>
      <c r="E82" s="661" t="s">
        <v>3138</v>
      </c>
      <c r="F82" s="664">
        <v>138</v>
      </c>
      <c r="G82" s="664">
        <v>80500</v>
      </c>
      <c r="H82" s="661">
        <v>1</v>
      </c>
      <c r="I82" s="661">
        <v>583.33333333333337</v>
      </c>
      <c r="J82" s="664">
        <v>221</v>
      </c>
      <c r="K82" s="664">
        <v>123083.33</v>
      </c>
      <c r="L82" s="661">
        <v>1.5289854658385094</v>
      </c>
      <c r="M82" s="661">
        <v>556.93814479638013</v>
      </c>
      <c r="N82" s="664">
        <v>152</v>
      </c>
      <c r="O82" s="664">
        <v>88666.68</v>
      </c>
      <c r="P82" s="677">
        <v>1.1014494409937887</v>
      </c>
      <c r="Q82" s="665">
        <v>583.33342105263148</v>
      </c>
    </row>
    <row r="83" spans="1:17" ht="14.4" customHeight="1" x14ac:dyDescent="0.3">
      <c r="A83" s="660" t="s">
        <v>3094</v>
      </c>
      <c r="B83" s="661" t="s">
        <v>3080</v>
      </c>
      <c r="C83" s="661" t="s">
        <v>3091</v>
      </c>
      <c r="D83" s="661" t="s">
        <v>3139</v>
      </c>
      <c r="E83" s="661" t="s">
        <v>3140</v>
      </c>
      <c r="F83" s="664">
        <v>94</v>
      </c>
      <c r="G83" s="664">
        <v>43866.67</v>
      </c>
      <c r="H83" s="661">
        <v>1</v>
      </c>
      <c r="I83" s="661">
        <v>466.66670212765956</v>
      </c>
      <c r="J83" s="664">
        <v>103</v>
      </c>
      <c r="K83" s="664">
        <v>48066.67</v>
      </c>
      <c r="L83" s="661">
        <v>1.0957446735756327</v>
      </c>
      <c r="M83" s="661">
        <v>466.66669902912622</v>
      </c>
      <c r="N83" s="664">
        <v>101</v>
      </c>
      <c r="O83" s="664">
        <v>47133.320000000007</v>
      </c>
      <c r="P83" s="677">
        <v>1.0744676995085336</v>
      </c>
      <c r="Q83" s="665">
        <v>466.66653465346542</v>
      </c>
    </row>
    <row r="84" spans="1:17" ht="14.4" customHeight="1" x14ac:dyDescent="0.3">
      <c r="A84" s="660" t="s">
        <v>3094</v>
      </c>
      <c r="B84" s="661" t="s">
        <v>3080</v>
      </c>
      <c r="C84" s="661" t="s">
        <v>3091</v>
      </c>
      <c r="D84" s="661" t="s">
        <v>3141</v>
      </c>
      <c r="E84" s="661" t="s">
        <v>3140</v>
      </c>
      <c r="F84" s="664">
        <v>27</v>
      </c>
      <c r="G84" s="664">
        <v>27000</v>
      </c>
      <c r="H84" s="661">
        <v>1</v>
      </c>
      <c r="I84" s="661">
        <v>1000</v>
      </c>
      <c r="J84" s="664">
        <v>21</v>
      </c>
      <c r="K84" s="664">
        <v>21000</v>
      </c>
      <c r="L84" s="661">
        <v>0.77777777777777779</v>
      </c>
      <c r="M84" s="661">
        <v>1000</v>
      </c>
      <c r="N84" s="664">
        <v>18</v>
      </c>
      <c r="O84" s="664">
        <v>18000</v>
      </c>
      <c r="P84" s="677">
        <v>0.66666666666666663</v>
      </c>
      <c r="Q84" s="665">
        <v>1000</v>
      </c>
    </row>
    <row r="85" spans="1:17" ht="14.4" customHeight="1" x14ac:dyDescent="0.3">
      <c r="A85" s="660" t="s">
        <v>3094</v>
      </c>
      <c r="B85" s="661" t="s">
        <v>3080</v>
      </c>
      <c r="C85" s="661" t="s">
        <v>3091</v>
      </c>
      <c r="D85" s="661" t="s">
        <v>3142</v>
      </c>
      <c r="E85" s="661" t="s">
        <v>3143</v>
      </c>
      <c r="F85" s="664">
        <v>1</v>
      </c>
      <c r="G85" s="664">
        <v>666.67</v>
      </c>
      <c r="H85" s="661">
        <v>1</v>
      </c>
      <c r="I85" s="661">
        <v>666.67</v>
      </c>
      <c r="J85" s="664"/>
      <c r="K85" s="664"/>
      <c r="L85" s="661"/>
      <c r="M85" s="661"/>
      <c r="N85" s="664"/>
      <c r="O85" s="664"/>
      <c r="P85" s="677"/>
      <c r="Q85" s="665"/>
    </row>
    <row r="86" spans="1:17" ht="14.4" customHeight="1" x14ac:dyDescent="0.3">
      <c r="A86" s="660" t="s">
        <v>3094</v>
      </c>
      <c r="B86" s="661" t="s">
        <v>3080</v>
      </c>
      <c r="C86" s="661" t="s">
        <v>3091</v>
      </c>
      <c r="D86" s="661" t="s">
        <v>3144</v>
      </c>
      <c r="E86" s="661" t="s">
        <v>3145</v>
      </c>
      <c r="F86" s="664">
        <v>2</v>
      </c>
      <c r="G86" s="664">
        <v>100</v>
      </c>
      <c r="H86" s="661">
        <v>1</v>
      </c>
      <c r="I86" s="661">
        <v>50</v>
      </c>
      <c r="J86" s="664">
        <v>3</v>
      </c>
      <c r="K86" s="664">
        <v>150</v>
      </c>
      <c r="L86" s="661">
        <v>1.5</v>
      </c>
      <c r="M86" s="661">
        <v>50</v>
      </c>
      <c r="N86" s="664">
        <v>4</v>
      </c>
      <c r="O86" s="664">
        <v>200</v>
      </c>
      <c r="P86" s="677">
        <v>2</v>
      </c>
      <c r="Q86" s="665">
        <v>50</v>
      </c>
    </row>
    <row r="87" spans="1:17" ht="14.4" customHeight="1" x14ac:dyDescent="0.3">
      <c r="A87" s="660" t="s">
        <v>3094</v>
      </c>
      <c r="B87" s="661" t="s">
        <v>3080</v>
      </c>
      <c r="C87" s="661" t="s">
        <v>3091</v>
      </c>
      <c r="D87" s="661" t="s">
        <v>3146</v>
      </c>
      <c r="E87" s="661" t="s">
        <v>3147</v>
      </c>
      <c r="F87" s="664"/>
      <c r="G87" s="664"/>
      <c r="H87" s="661"/>
      <c r="I87" s="661"/>
      <c r="J87" s="664">
        <v>1</v>
      </c>
      <c r="K87" s="664">
        <v>5.5600000000000005</v>
      </c>
      <c r="L87" s="661"/>
      <c r="M87" s="661">
        <v>5.5600000000000005</v>
      </c>
      <c r="N87" s="664">
        <v>2</v>
      </c>
      <c r="O87" s="664">
        <v>11.11</v>
      </c>
      <c r="P87" s="677"/>
      <c r="Q87" s="665">
        <v>5.5549999999999997</v>
      </c>
    </row>
    <row r="88" spans="1:17" ht="14.4" customHeight="1" x14ac:dyDescent="0.3">
      <c r="A88" s="660" t="s">
        <v>3094</v>
      </c>
      <c r="B88" s="661" t="s">
        <v>3080</v>
      </c>
      <c r="C88" s="661" t="s">
        <v>3091</v>
      </c>
      <c r="D88" s="661" t="s">
        <v>3156</v>
      </c>
      <c r="E88" s="661" t="s">
        <v>3157</v>
      </c>
      <c r="F88" s="664">
        <v>16</v>
      </c>
      <c r="G88" s="664">
        <v>4888.8999999999996</v>
      </c>
      <c r="H88" s="661">
        <v>1</v>
      </c>
      <c r="I88" s="661">
        <v>305.55624999999998</v>
      </c>
      <c r="J88" s="664">
        <v>33</v>
      </c>
      <c r="K88" s="664">
        <v>10083.34</v>
      </c>
      <c r="L88" s="661">
        <v>2.0624966761439181</v>
      </c>
      <c r="M88" s="661">
        <v>305.55575757575758</v>
      </c>
      <c r="N88" s="664">
        <v>14</v>
      </c>
      <c r="O88" s="664">
        <v>4277.7999999999993</v>
      </c>
      <c r="P88" s="677">
        <v>0.87500255681237082</v>
      </c>
      <c r="Q88" s="665">
        <v>305.55714285714282</v>
      </c>
    </row>
    <row r="89" spans="1:17" ht="14.4" customHeight="1" x14ac:dyDescent="0.3">
      <c r="A89" s="660" t="s">
        <v>3094</v>
      </c>
      <c r="B89" s="661" t="s">
        <v>3080</v>
      </c>
      <c r="C89" s="661" t="s">
        <v>3091</v>
      </c>
      <c r="D89" s="661" t="s">
        <v>3160</v>
      </c>
      <c r="E89" s="661" t="s">
        <v>3161</v>
      </c>
      <c r="F89" s="664">
        <v>73</v>
      </c>
      <c r="G89" s="664">
        <v>33255.57</v>
      </c>
      <c r="H89" s="661">
        <v>1</v>
      </c>
      <c r="I89" s="661">
        <v>455.55575342465755</v>
      </c>
      <c r="J89" s="664">
        <v>51</v>
      </c>
      <c r="K89" s="664">
        <v>23233.34</v>
      </c>
      <c r="L89" s="661">
        <v>0.69863003400633339</v>
      </c>
      <c r="M89" s="661">
        <v>455.55568627450981</v>
      </c>
      <c r="N89" s="664">
        <v>80</v>
      </c>
      <c r="O89" s="664">
        <v>36444.44</v>
      </c>
      <c r="P89" s="677">
        <v>1.0958898013174936</v>
      </c>
      <c r="Q89" s="665">
        <v>455.55550000000005</v>
      </c>
    </row>
    <row r="90" spans="1:17" ht="14.4" customHeight="1" x14ac:dyDescent="0.3">
      <c r="A90" s="660" t="s">
        <v>3094</v>
      </c>
      <c r="B90" s="661" t="s">
        <v>3080</v>
      </c>
      <c r="C90" s="661" t="s">
        <v>3091</v>
      </c>
      <c r="D90" s="661" t="s">
        <v>3164</v>
      </c>
      <c r="E90" s="661" t="s">
        <v>3165</v>
      </c>
      <c r="F90" s="664"/>
      <c r="G90" s="664"/>
      <c r="H90" s="661"/>
      <c r="I90" s="661"/>
      <c r="J90" s="664">
        <v>1</v>
      </c>
      <c r="K90" s="664">
        <v>58.89</v>
      </c>
      <c r="L90" s="661"/>
      <c r="M90" s="661">
        <v>58.89</v>
      </c>
      <c r="N90" s="664"/>
      <c r="O90" s="664"/>
      <c r="P90" s="677"/>
      <c r="Q90" s="665"/>
    </row>
    <row r="91" spans="1:17" ht="14.4" customHeight="1" x14ac:dyDescent="0.3">
      <c r="A91" s="660" t="s">
        <v>3094</v>
      </c>
      <c r="B91" s="661" t="s">
        <v>3080</v>
      </c>
      <c r="C91" s="661" t="s">
        <v>3091</v>
      </c>
      <c r="D91" s="661" t="s">
        <v>3166</v>
      </c>
      <c r="E91" s="661" t="s">
        <v>3167</v>
      </c>
      <c r="F91" s="664">
        <v>35</v>
      </c>
      <c r="G91" s="664">
        <v>2722.23</v>
      </c>
      <c r="H91" s="661">
        <v>1</v>
      </c>
      <c r="I91" s="661">
        <v>77.778000000000006</v>
      </c>
      <c r="J91" s="664">
        <v>48</v>
      </c>
      <c r="K91" s="664">
        <v>3577.78</v>
      </c>
      <c r="L91" s="661">
        <v>1.3142827755186006</v>
      </c>
      <c r="M91" s="661">
        <v>74.537083333333342</v>
      </c>
      <c r="N91" s="664">
        <v>30</v>
      </c>
      <c r="O91" s="664">
        <v>2333.35</v>
      </c>
      <c r="P91" s="677">
        <v>0.85714653060174928</v>
      </c>
      <c r="Q91" s="665">
        <v>77.778333333333336</v>
      </c>
    </row>
    <row r="92" spans="1:17" ht="14.4" customHeight="1" x14ac:dyDescent="0.3">
      <c r="A92" s="660" t="s">
        <v>3094</v>
      </c>
      <c r="B92" s="661" t="s">
        <v>3080</v>
      </c>
      <c r="C92" s="661" t="s">
        <v>3091</v>
      </c>
      <c r="D92" s="661" t="s">
        <v>3204</v>
      </c>
      <c r="E92" s="661" t="s">
        <v>3205</v>
      </c>
      <c r="F92" s="664"/>
      <c r="G92" s="664"/>
      <c r="H92" s="661"/>
      <c r="I92" s="661"/>
      <c r="J92" s="664"/>
      <c r="K92" s="664"/>
      <c r="L92" s="661"/>
      <c r="M92" s="661"/>
      <c r="N92" s="664">
        <v>1</v>
      </c>
      <c r="O92" s="664">
        <v>700</v>
      </c>
      <c r="P92" s="677"/>
      <c r="Q92" s="665">
        <v>700</v>
      </c>
    </row>
    <row r="93" spans="1:17" ht="14.4" customHeight="1" x14ac:dyDescent="0.3">
      <c r="A93" s="660" t="s">
        <v>3094</v>
      </c>
      <c r="B93" s="661" t="s">
        <v>3080</v>
      </c>
      <c r="C93" s="661" t="s">
        <v>3091</v>
      </c>
      <c r="D93" s="661" t="s">
        <v>3170</v>
      </c>
      <c r="E93" s="661" t="s">
        <v>3171</v>
      </c>
      <c r="F93" s="664">
        <v>312</v>
      </c>
      <c r="G93" s="664">
        <v>27733.33</v>
      </c>
      <c r="H93" s="661">
        <v>1</v>
      </c>
      <c r="I93" s="661">
        <v>88.888878205128208</v>
      </c>
      <c r="J93" s="664">
        <v>335</v>
      </c>
      <c r="K93" s="664">
        <v>28888.89</v>
      </c>
      <c r="L93" s="661">
        <v>1.0416668319311095</v>
      </c>
      <c r="M93" s="661">
        <v>86.235492537313434</v>
      </c>
      <c r="N93" s="664">
        <v>294</v>
      </c>
      <c r="O93" s="664">
        <v>26133.339999999997</v>
      </c>
      <c r="P93" s="677">
        <v>0.94230804595048612</v>
      </c>
      <c r="Q93" s="665">
        <v>88.888911564625843</v>
      </c>
    </row>
    <row r="94" spans="1:17" ht="14.4" customHeight="1" x14ac:dyDescent="0.3">
      <c r="A94" s="660" t="s">
        <v>3094</v>
      </c>
      <c r="B94" s="661" t="s">
        <v>3080</v>
      </c>
      <c r="C94" s="661" t="s">
        <v>3091</v>
      </c>
      <c r="D94" s="661" t="s">
        <v>3174</v>
      </c>
      <c r="E94" s="661" t="s">
        <v>3175</v>
      </c>
      <c r="F94" s="664">
        <v>18</v>
      </c>
      <c r="G94" s="664">
        <v>1740</v>
      </c>
      <c r="H94" s="661">
        <v>1</v>
      </c>
      <c r="I94" s="661">
        <v>96.666666666666671</v>
      </c>
      <c r="J94" s="664">
        <v>66</v>
      </c>
      <c r="K94" s="664">
        <v>6186.67</v>
      </c>
      <c r="L94" s="661">
        <v>3.5555574712643678</v>
      </c>
      <c r="M94" s="661">
        <v>93.73742424242424</v>
      </c>
      <c r="N94" s="664">
        <v>58</v>
      </c>
      <c r="O94" s="664">
        <v>5606.66</v>
      </c>
      <c r="P94" s="677">
        <v>3.2222183908045978</v>
      </c>
      <c r="Q94" s="665">
        <v>96.666551724137932</v>
      </c>
    </row>
    <row r="95" spans="1:17" ht="14.4" customHeight="1" x14ac:dyDescent="0.3">
      <c r="A95" s="660" t="s">
        <v>3094</v>
      </c>
      <c r="B95" s="661" t="s">
        <v>3080</v>
      </c>
      <c r="C95" s="661" t="s">
        <v>3091</v>
      </c>
      <c r="D95" s="661" t="s">
        <v>3178</v>
      </c>
      <c r="E95" s="661" t="s">
        <v>3179</v>
      </c>
      <c r="F95" s="664"/>
      <c r="G95" s="664"/>
      <c r="H95" s="661"/>
      <c r="I95" s="661"/>
      <c r="J95" s="664">
        <v>1</v>
      </c>
      <c r="K95" s="664">
        <v>140</v>
      </c>
      <c r="L95" s="661"/>
      <c r="M95" s="661">
        <v>140</v>
      </c>
      <c r="N95" s="664"/>
      <c r="O95" s="664"/>
      <c r="P95" s="677"/>
      <c r="Q95" s="665"/>
    </row>
    <row r="96" spans="1:17" ht="14.4" customHeight="1" x14ac:dyDescent="0.3">
      <c r="A96" s="660" t="s">
        <v>3094</v>
      </c>
      <c r="B96" s="661" t="s">
        <v>3080</v>
      </c>
      <c r="C96" s="661" t="s">
        <v>3091</v>
      </c>
      <c r="D96" s="661" t="s">
        <v>3182</v>
      </c>
      <c r="E96" s="661" t="s">
        <v>3183</v>
      </c>
      <c r="F96" s="664">
        <v>858</v>
      </c>
      <c r="G96" s="664">
        <v>1101099.99</v>
      </c>
      <c r="H96" s="661">
        <v>1</v>
      </c>
      <c r="I96" s="661">
        <v>1283.3333216783217</v>
      </c>
      <c r="J96" s="664">
        <v>1002</v>
      </c>
      <c r="K96" s="664">
        <v>1278199.99</v>
      </c>
      <c r="L96" s="661">
        <v>1.1608391622998744</v>
      </c>
      <c r="M96" s="661">
        <v>1275.6486926147704</v>
      </c>
      <c r="N96" s="664">
        <v>899</v>
      </c>
      <c r="O96" s="664">
        <v>1153716.6599999999</v>
      </c>
      <c r="P96" s="677">
        <v>1.0477855512468035</v>
      </c>
      <c r="Q96" s="665">
        <v>1283.3333259176861</v>
      </c>
    </row>
    <row r="97" spans="1:17" ht="14.4" customHeight="1" x14ac:dyDescent="0.3">
      <c r="A97" s="660" t="s">
        <v>3094</v>
      </c>
      <c r="B97" s="661" t="s">
        <v>3080</v>
      </c>
      <c r="C97" s="661" t="s">
        <v>3091</v>
      </c>
      <c r="D97" s="661" t="s">
        <v>3186</v>
      </c>
      <c r="E97" s="661" t="s">
        <v>3187</v>
      </c>
      <c r="F97" s="664">
        <v>1</v>
      </c>
      <c r="G97" s="664">
        <v>116.67</v>
      </c>
      <c r="H97" s="661">
        <v>1</v>
      </c>
      <c r="I97" s="661">
        <v>116.67</v>
      </c>
      <c r="J97" s="664"/>
      <c r="K97" s="664"/>
      <c r="L97" s="661"/>
      <c r="M97" s="661"/>
      <c r="N97" s="664"/>
      <c r="O97" s="664"/>
      <c r="P97" s="677"/>
      <c r="Q97" s="665"/>
    </row>
    <row r="98" spans="1:17" ht="14.4" customHeight="1" x14ac:dyDescent="0.3">
      <c r="A98" s="660" t="s">
        <v>3094</v>
      </c>
      <c r="B98" s="661" t="s">
        <v>3080</v>
      </c>
      <c r="C98" s="661" t="s">
        <v>3091</v>
      </c>
      <c r="D98" s="661" t="s">
        <v>3188</v>
      </c>
      <c r="E98" s="661" t="s">
        <v>3189</v>
      </c>
      <c r="F98" s="664">
        <v>46</v>
      </c>
      <c r="G98" s="664">
        <v>21466.67</v>
      </c>
      <c r="H98" s="661">
        <v>1</v>
      </c>
      <c r="I98" s="661">
        <v>466.66673913043473</v>
      </c>
      <c r="J98" s="664">
        <v>33</v>
      </c>
      <c r="K98" s="664">
        <v>15400</v>
      </c>
      <c r="L98" s="661">
        <v>0.71739119295167819</v>
      </c>
      <c r="M98" s="661">
        <v>466.66666666666669</v>
      </c>
      <c r="N98" s="664">
        <v>51</v>
      </c>
      <c r="O98" s="664">
        <v>23800</v>
      </c>
      <c r="P98" s="677">
        <v>1.1086954800162299</v>
      </c>
      <c r="Q98" s="665">
        <v>466.66666666666669</v>
      </c>
    </row>
    <row r="99" spans="1:17" ht="14.4" customHeight="1" x14ac:dyDescent="0.3">
      <c r="A99" s="660" t="s">
        <v>3094</v>
      </c>
      <c r="B99" s="661" t="s">
        <v>3080</v>
      </c>
      <c r="C99" s="661" t="s">
        <v>3091</v>
      </c>
      <c r="D99" s="661" t="s">
        <v>3206</v>
      </c>
      <c r="E99" s="661" t="s">
        <v>3207</v>
      </c>
      <c r="F99" s="664"/>
      <c r="G99" s="664"/>
      <c r="H99" s="661"/>
      <c r="I99" s="661"/>
      <c r="J99" s="664"/>
      <c r="K99" s="664"/>
      <c r="L99" s="661"/>
      <c r="M99" s="661"/>
      <c r="N99" s="664">
        <v>4</v>
      </c>
      <c r="O99" s="664">
        <v>1866.67</v>
      </c>
      <c r="P99" s="677"/>
      <c r="Q99" s="665">
        <v>466.66750000000002</v>
      </c>
    </row>
    <row r="100" spans="1:17" ht="14.4" customHeight="1" x14ac:dyDescent="0.3">
      <c r="A100" s="660" t="s">
        <v>3094</v>
      </c>
      <c r="B100" s="661" t="s">
        <v>3080</v>
      </c>
      <c r="C100" s="661" t="s">
        <v>3091</v>
      </c>
      <c r="D100" s="661" t="s">
        <v>3208</v>
      </c>
      <c r="E100" s="661" t="s">
        <v>3209</v>
      </c>
      <c r="F100" s="664"/>
      <c r="G100" s="664"/>
      <c r="H100" s="661"/>
      <c r="I100" s="661"/>
      <c r="J100" s="664">
        <v>3</v>
      </c>
      <c r="K100" s="664">
        <v>876.66000000000008</v>
      </c>
      <c r="L100" s="661"/>
      <c r="M100" s="661">
        <v>292.22000000000003</v>
      </c>
      <c r="N100" s="664">
        <v>1</v>
      </c>
      <c r="O100" s="664">
        <v>292.22000000000003</v>
      </c>
      <c r="P100" s="677"/>
      <c r="Q100" s="665">
        <v>292.22000000000003</v>
      </c>
    </row>
    <row r="101" spans="1:17" ht="14.4" customHeight="1" x14ac:dyDescent="0.3">
      <c r="A101" s="660" t="s">
        <v>3210</v>
      </c>
      <c r="B101" s="661" t="s">
        <v>562</v>
      </c>
      <c r="C101" s="661" t="s">
        <v>3091</v>
      </c>
      <c r="D101" s="661" t="s">
        <v>3121</v>
      </c>
      <c r="E101" s="661" t="s">
        <v>3122</v>
      </c>
      <c r="F101" s="664">
        <v>570</v>
      </c>
      <c r="G101" s="664">
        <v>44333.37999999999</v>
      </c>
      <c r="H101" s="661">
        <v>1</v>
      </c>
      <c r="I101" s="661">
        <v>77.777859649122789</v>
      </c>
      <c r="J101" s="664">
        <v>737</v>
      </c>
      <c r="K101" s="664">
        <v>57322.250000000007</v>
      </c>
      <c r="L101" s="661">
        <v>1.2929817216733761</v>
      </c>
      <c r="M101" s="661">
        <v>77.777815468113985</v>
      </c>
      <c r="N101" s="664">
        <v>795</v>
      </c>
      <c r="O101" s="664">
        <v>61833.37999999999</v>
      </c>
      <c r="P101" s="677">
        <v>1.3947364265932352</v>
      </c>
      <c r="Q101" s="665">
        <v>77.777836477987407</v>
      </c>
    </row>
    <row r="102" spans="1:17" ht="14.4" customHeight="1" x14ac:dyDescent="0.3">
      <c r="A102" s="660" t="s">
        <v>3210</v>
      </c>
      <c r="B102" s="661" t="s">
        <v>562</v>
      </c>
      <c r="C102" s="661" t="s">
        <v>3091</v>
      </c>
      <c r="D102" s="661" t="s">
        <v>3127</v>
      </c>
      <c r="E102" s="661" t="s">
        <v>3128</v>
      </c>
      <c r="F102" s="664">
        <v>2109</v>
      </c>
      <c r="G102" s="664">
        <v>234333.28999999992</v>
      </c>
      <c r="H102" s="661">
        <v>1</v>
      </c>
      <c r="I102" s="661">
        <v>111.11109056424843</v>
      </c>
      <c r="J102" s="664">
        <v>2399</v>
      </c>
      <c r="K102" s="664">
        <v>265222.21000000008</v>
      </c>
      <c r="L102" s="661">
        <v>1.1318161836928939</v>
      </c>
      <c r="M102" s="661">
        <v>110.55531888286789</v>
      </c>
      <c r="N102" s="664">
        <v>2636</v>
      </c>
      <c r="O102" s="664">
        <v>292888.87999999995</v>
      </c>
      <c r="P102" s="677">
        <v>1.2498816536054269</v>
      </c>
      <c r="Q102" s="665">
        <v>111.11110773899846</v>
      </c>
    </row>
    <row r="103" spans="1:17" ht="14.4" customHeight="1" x14ac:dyDescent="0.3">
      <c r="A103" s="660" t="s">
        <v>3210</v>
      </c>
      <c r="B103" s="661" t="s">
        <v>562</v>
      </c>
      <c r="C103" s="661" t="s">
        <v>3091</v>
      </c>
      <c r="D103" s="661" t="s">
        <v>3135</v>
      </c>
      <c r="E103" s="661" t="s">
        <v>3136</v>
      </c>
      <c r="F103" s="664">
        <v>1233</v>
      </c>
      <c r="G103" s="664">
        <v>230160.05000000002</v>
      </c>
      <c r="H103" s="661">
        <v>1</v>
      </c>
      <c r="I103" s="661">
        <v>186.66670721816709</v>
      </c>
      <c r="J103" s="664">
        <v>1433</v>
      </c>
      <c r="K103" s="664">
        <v>262266.66999999993</v>
      </c>
      <c r="L103" s="661">
        <v>1.1394969283331313</v>
      </c>
      <c r="M103" s="661">
        <v>183.01930914166081</v>
      </c>
      <c r="N103" s="664">
        <v>1271</v>
      </c>
      <c r="O103" s="664">
        <v>237253.37000000014</v>
      </c>
      <c r="P103" s="677">
        <v>1.0308190756823354</v>
      </c>
      <c r="Q103" s="665">
        <v>186.66669551534235</v>
      </c>
    </row>
    <row r="104" spans="1:17" ht="14.4" customHeight="1" x14ac:dyDescent="0.3">
      <c r="A104" s="660" t="s">
        <v>3210</v>
      </c>
      <c r="B104" s="661" t="s">
        <v>562</v>
      </c>
      <c r="C104" s="661" t="s">
        <v>3091</v>
      </c>
      <c r="D104" s="661" t="s">
        <v>3137</v>
      </c>
      <c r="E104" s="661" t="s">
        <v>3138</v>
      </c>
      <c r="F104" s="664">
        <v>599</v>
      </c>
      <c r="G104" s="664">
        <v>349416.62</v>
      </c>
      <c r="H104" s="661">
        <v>1</v>
      </c>
      <c r="I104" s="661">
        <v>583.33325542570947</v>
      </c>
      <c r="J104" s="664">
        <v>755</v>
      </c>
      <c r="K104" s="664">
        <v>438083.27000000019</v>
      </c>
      <c r="L104" s="661">
        <v>1.2537562466261627</v>
      </c>
      <c r="M104" s="661">
        <v>580.2427417218546</v>
      </c>
      <c r="N104" s="664">
        <v>860</v>
      </c>
      <c r="O104" s="664">
        <v>501666.71999999986</v>
      </c>
      <c r="P104" s="677">
        <v>1.4357265547357188</v>
      </c>
      <c r="Q104" s="665">
        <v>583.33339534883703</v>
      </c>
    </row>
    <row r="105" spans="1:17" ht="14.4" customHeight="1" x14ac:dyDescent="0.3">
      <c r="A105" s="660" t="s">
        <v>3210</v>
      </c>
      <c r="B105" s="661" t="s">
        <v>562</v>
      </c>
      <c r="C105" s="661" t="s">
        <v>3091</v>
      </c>
      <c r="D105" s="661" t="s">
        <v>3139</v>
      </c>
      <c r="E105" s="661" t="s">
        <v>3140</v>
      </c>
      <c r="F105" s="664">
        <v>167</v>
      </c>
      <c r="G105" s="664">
        <v>77933.37999999999</v>
      </c>
      <c r="H105" s="661">
        <v>1</v>
      </c>
      <c r="I105" s="661">
        <v>466.66694610778438</v>
      </c>
      <c r="J105" s="664">
        <v>178</v>
      </c>
      <c r="K105" s="664">
        <v>83066.689999999988</v>
      </c>
      <c r="L105" s="661">
        <v>1.0658679246299851</v>
      </c>
      <c r="M105" s="661">
        <v>466.66679775280892</v>
      </c>
      <c r="N105" s="664">
        <v>185</v>
      </c>
      <c r="O105" s="664">
        <v>86333.349999999991</v>
      </c>
      <c r="P105" s="677">
        <v>1.1077839816520212</v>
      </c>
      <c r="Q105" s="665">
        <v>466.66675675675668</v>
      </c>
    </row>
    <row r="106" spans="1:17" ht="14.4" customHeight="1" x14ac:dyDescent="0.3">
      <c r="A106" s="660" t="s">
        <v>3210</v>
      </c>
      <c r="B106" s="661" t="s">
        <v>562</v>
      </c>
      <c r="C106" s="661" t="s">
        <v>3091</v>
      </c>
      <c r="D106" s="661" t="s">
        <v>3141</v>
      </c>
      <c r="E106" s="661" t="s">
        <v>3140</v>
      </c>
      <c r="F106" s="664">
        <v>15</v>
      </c>
      <c r="G106" s="664">
        <v>15000</v>
      </c>
      <c r="H106" s="661">
        <v>1</v>
      </c>
      <c r="I106" s="661">
        <v>1000</v>
      </c>
      <c r="J106" s="664">
        <v>11</v>
      </c>
      <c r="K106" s="664">
        <v>7000</v>
      </c>
      <c r="L106" s="661">
        <v>0.46666666666666667</v>
      </c>
      <c r="M106" s="661">
        <v>636.36363636363637</v>
      </c>
      <c r="N106" s="664">
        <v>12</v>
      </c>
      <c r="O106" s="664">
        <v>12000</v>
      </c>
      <c r="P106" s="677">
        <v>0.8</v>
      </c>
      <c r="Q106" s="665">
        <v>1000</v>
      </c>
    </row>
    <row r="107" spans="1:17" ht="14.4" customHeight="1" x14ac:dyDescent="0.3">
      <c r="A107" s="660" t="s">
        <v>3210</v>
      </c>
      <c r="B107" s="661" t="s">
        <v>562</v>
      </c>
      <c r="C107" s="661" t="s">
        <v>3091</v>
      </c>
      <c r="D107" s="661" t="s">
        <v>3142</v>
      </c>
      <c r="E107" s="661" t="s">
        <v>3143</v>
      </c>
      <c r="F107" s="664">
        <v>4</v>
      </c>
      <c r="G107" s="664">
        <v>2666.68</v>
      </c>
      <c r="H107" s="661">
        <v>1</v>
      </c>
      <c r="I107" s="661">
        <v>666.67</v>
      </c>
      <c r="J107" s="664">
        <v>7</v>
      </c>
      <c r="K107" s="664">
        <v>4666.6899999999996</v>
      </c>
      <c r="L107" s="661">
        <v>1.75</v>
      </c>
      <c r="M107" s="661">
        <v>666.67</v>
      </c>
      <c r="N107" s="664">
        <v>1</v>
      </c>
      <c r="O107" s="664">
        <v>666.67</v>
      </c>
      <c r="P107" s="677">
        <v>0.25</v>
      </c>
      <c r="Q107" s="665">
        <v>666.67</v>
      </c>
    </row>
    <row r="108" spans="1:17" ht="14.4" customHeight="1" x14ac:dyDescent="0.3">
      <c r="A108" s="660" t="s">
        <v>3210</v>
      </c>
      <c r="B108" s="661" t="s">
        <v>562</v>
      </c>
      <c r="C108" s="661" t="s">
        <v>3091</v>
      </c>
      <c r="D108" s="661" t="s">
        <v>3144</v>
      </c>
      <c r="E108" s="661" t="s">
        <v>3145</v>
      </c>
      <c r="F108" s="664">
        <v>1627</v>
      </c>
      <c r="G108" s="664">
        <v>81350</v>
      </c>
      <c r="H108" s="661">
        <v>1</v>
      </c>
      <c r="I108" s="661">
        <v>50</v>
      </c>
      <c r="J108" s="664">
        <v>1511</v>
      </c>
      <c r="K108" s="664">
        <v>74950</v>
      </c>
      <c r="L108" s="661">
        <v>0.92132759680393361</v>
      </c>
      <c r="M108" s="661">
        <v>49.602911978821972</v>
      </c>
      <c r="N108" s="664">
        <v>1769</v>
      </c>
      <c r="O108" s="664">
        <v>88450</v>
      </c>
      <c r="P108" s="677">
        <v>1.0872771972956361</v>
      </c>
      <c r="Q108" s="665">
        <v>50</v>
      </c>
    </row>
    <row r="109" spans="1:17" ht="14.4" customHeight="1" x14ac:dyDescent="0.3">
      <c r="A109" s="660" t="s">
        <v>3210</v>
      </c>
      <c r="B109" s="661" t="s">
        <v>562</v>
      </c>
      <c r="C109" s="661" t="s">
        <v>3091</v>
      </c>
      <c r="D109" s="661" t="s">
        <v>3148</v>
      </c>
      <c r="E109" s="661" t="s">
        <v>3149</v>
      </c>
      <c r="F109" s="664">
        <v>16</v>
      </c>
      <c r="G109" s="664">
        <v>1617.76</v>
      </c>
      <c r="H109" s="661">
        <v>1</v>
      </c>
      <c r="I109" s="661">
        <v>101.11</v>
      </c>
      <c r="J109" s="664">
        <v>32</v>
      </c>
      <c r="K109" s="664">
        <v>3235.5299999999997</v>
      </c>
      <c r="L109" s="661">
        <v>2.0000061813866084</v>
      </c>
      <c r="M109" s="661">
        <v>101.11031249999999</v>
      </c>
      <c r="N109" s="664">
        <v>18</v>
      </c>
      <c r="O109" s="664">
        <v>1819.9899999999998</v>
      </c>
      <c r="P109" s="677">
        <v>1.1250061813866086</v>
      </c>
      <c r="Q109" s="665">
        <v>101.11055555555555</v>
      </c>
    </row>
    <row r="110" spans="1:17" ht="14.4" customHeight="1" x14ac:dyDescent="0.3">
      <c r="A110" s="660" t="s">
        <v>3210</v>
      </c>
      <c r="B110" s="661" t="s">
        <v>562</v>
      </c>
      <c r="C110" s="661" t="s">
        <v>3091</v>
      </c>
      <c r="D110" s="661" t="s">
        <v>3150</v>
      </c>
      <c r="E110" s="661" t="s">
        <v>3151</v>
      </c>
      <c r="F110" s="664"/>
      <c r="G110" s="664"/>
      <c r="H110" s="661"/>
      <c r="I110" s="661"/>
      <c r="J110" s="664"/>
      <c r="K110" s="664"/>
      <c r="L110" s="661"/>
      <c r="M110" s="661"/>
      <c r="N110" s="664">
        <v>1</v>
      </c>
      <c r="O110" s="664">
        <v>76.67</v>
      </c>
      <c r="P110" s="677"/>
      <c r="Q110" s="665">
        <v>76.67</v>
      </c>
    </row>
    <row r="111" spans="1:17" ht="14.4" customHeight="1" x14ac:dyDescent="0.3">
      <c r="A111" s="660" t="s">
        <v>3210</v>
      </c>
      <c r="B111" s="661" t="s">
        <v>562</v>
      </c>
      <c r="C111" s="661" t="s">
        <v>3091</v>
      </c>
      <c r="D111" s="661" t="s">
        <v>3152</v>
      </c>
      <c r="E111" s="661" t="s">
        <v>3153</v>
      </c>
      <c r="F111" s="664">
        <v>188</v>
      </c>
      <c r="G111" s="664">
        <v>0</v>
      </c>
      <c r="H111" s="661"/>
      <c r="I111" s="661">
        <v>0</v>
      </c>
      <c r="J111" s="664">
        <v>215</v>
      </c>
      <c r="K111" s="664">
        <v>0</v>
      </c>
      <c r="L111" s="661"/>
      <c r="M111" s="661">
        <v>0</v>
      </c>
      <c r="N111" s="664">
        <v>81</v>
      </c>
      <c r="O111" s="664">
        <v>0</v>
      </c>
      <c r="P111" s="677"/>
      <c r="Q111" s="665">
        <v>0</v>
      </c>
    </row>
    <row r="112" spans="1:17" ht="14.4" customHeight="1" x14ac:dyDescent="0.3">
      <c r="A112" s="660" t="s">
        <v>3210</v>
      </c>
      <c r="B112" s="661" t="s">
        <v>562</v>
      </c>
      <c r="C112" s="661" t="s">
        <v>3091</v>
      </c>
      <c r="D112" s="661" t="s">
        <v>3158</v>
      </c>
      <c r="E112" s="661" t="s">
        <v>3159</v>
      </c>
      <c r="F112" s="664">
        <v>6</v>
      </c>
      <c r="G112" s="664">
        <v>0</v>
      </c>
      <c r="H112" s="661"/>
      <c r="I112" s="661">
        <v>0</v>
      </c>
      <c r="J112" s="664"/>
      <c r="K112" s="664"/>
      <c r="L112" s="661"/>
      <c r="M112" s="661"/>
      <c r="N112" s="664"/>
      <c r="O112" s="664"/>
      <c r="P112" s="677"/>
      <c r="Q112" s="665"/>
    </row>
    <row r="113" spans="1:17" ht="14.4" customHeight="1" x14ac:dyDescent="0.3">
      <c r="A113" s="660" t="s">
        <v>3210</v>
      </c>
      <c r="B113" s="661" t="s">
        <v>562</v>
      </c>
      <c r="C113" s="661" t="s">
        <v>3091</v>
      </c>
      <c r="D113" s="661" t="s">
        <v>3162</v>
      </c>
      <c r="E113" s="661" t="s">
        <v>3163</v>
      </c>
      <c r="F113" s="664">
        <v>7167</v>
      </c>
      <c r="G113" s="664">
        <v>0</v>
      </c>
      <c r="H113" s="661"/>
      <c r="I113" s="661">
        <v>0</v>
      </c>
      <c r="J113" s="664">
        <v>8076</v>
      </c>
      <c r="K113" s="664">
        <v>0</v>
      </c>
      <c r="L113" s="661"/>
      <c r="M113" s="661">
        <v>0</v>
      </c>
      <c r="N113" s="664">
        <v>8924</v>
      </c>
      <c r="O113" s="664">
        <v>0</v>
      </c>
      <c r="P113" s="677"/>
      <c r="Q113" s="665">
        <v>0</v>
      </c>
    </row>
    <row r="114" spans="1:17" ht="14.4" customHeight="1" x14ac:dyDescent="0.3">
      <c r="A114" s="660" t="s">
        <v>3210</v>
      </c>
      <c r="B114" s="661" t="s">
        <v>562</v>
      </c>
      <c r="C114" s="661" t="s">
        <v>3091</v>
      </c>
      <c r="D114" s="661" t="s">
        <v>3164</v>
      </c>
      <c r="E114" s="661" t="s">
        <v>3165</v>
      </c>
      <c r="F114" s="664">
        <v>4</v>
      </c>
      <c r="G114" s="664">
        <v>235.56</v>
      </c>
      <c r="H114" s="661">
        <v>1</v>
      </c>
      <c r="I114" s="661">
        <v>58.89</v>
      </c>
      <c r="J114" s="664">
        <v>1</v>
      </c>
      <c r="K114" s="664">
        <v>58.89</v>
      </c>
      <c r="L114" s="661">
        <v>0.25</v>
      </c>
      <c r="M114" s="661">
        <v>58.89</v>
      </c>
      <c r="N114" s="664">
        <v>1</v>
      </c>
      <c r="O114" s="664">
        <v>58.89</v>
      </c>
      <c r="P114" s="677">
        <v>0.25</v>
      </c>
      <c r="Q114" s="665">
        <v>58.89</v>
      </c>
    </row>
    <row r="115" spans="1:17" ht="14.4" customHeight="1" x14ac:dyDescent="0.3">
      <c r="A115" s="660" t="s">
        <v>3210</v>
      </c>
      <c r="B115" s="661" t="s">
        <v>562</v>
      </c>
      <c r="C115" s="661" t="s">
        <v>3091</v>
      </c>
      <c r="D115" s="661" t="s">
        <v>3166</v>
      </c>
      <c r="E115" s="661" t="s">
        <v>3167</v>
      </c>
      <c r="F115" s="664">
        <v>7</v>
      </c>
      <c r="G115" s="664">
        <v>544.46</v>
      </c>
      <c r="H115" s="661">
        <v>1</v>
      </c>
      <c r="I115" s="661">
        <v>77.78</v>
      </c>
      <c r="J115" s="664">
        <v>5</v>
      </c>
      <c r="K115" s="664">
        <v>388.9</v>
      </c>
      <c r="L115" s="661">
        <v>0.71428571428571419</v>
      </c>
      <c r="M115" s="661">
        <v>77.78</v>
      </c>
      <c r="N115" s="664">
        <v>9</v>
      </c>
      <c r="O115" s="664">
        <v>700.02</v>
      </c>
      <c r="P115" s="677">
        <v>1.2857142857142856</v>
      </c>
      <c r="Q115" s="665">
        <v>77.78</v>
      </c>
    </row>
    <row r="116" spans="1:17" ht="14.4" customHeight="1" x14ac:dyDescent="0.3">
      <c r="A116" s="660" t="s">
        <v>3210</v>
      </c>
      <c r="B116" s="661" t="s">
        <v>562</v>
      </c>
      <c r="C116" s="661" t="s">
        <v>3091</v>
      </c>
      <c r="D116" s="661" t="s">
        <v>3168</v>
      </c>
      <c r="E116" s="661" t="s">
        <v>3169</v>
      </c>
      <c r="F116" s="664">
        <v>1</v>
      </c>
      <c r="G116" s="664">
        <v>0</v>
      </c>
      <c r="H116" s="661"/>
      <c r="I116" s="661">
        <v>0</v>
      </c>
      <c r="J116" s="664"/>
      <c r="K116" s="664"/>
      <c r="L116" s="661"/>
      <c r="M116" s="661"/>
      <c r="N116" s="664"/>
      <c r="O116" s="664"/>
      <c r="P116" s="677"/>
      <c r="Q116" s="665"/>
    </row>
    <row r="117" spans="1:17" ht="14.4" customHeight="1" x14ac:dyDescent="0.3">
      <c r="A117" s="660" t="s">
        <v>3210</v>
      </c>
      <c r="B117" s="661" t="s">
        <v>562</v>
      </c>
      <c r="C117" s="661" t="s">
        <v>3091</v>
      </c>
      <c r="D117" s="661" t="s">
        <v>3170</v>
      </c>
      <c r="E117" s="661" t="s">
        <v>3171</v>
      </c>
      <c r="F117" s="664">
        <v>2540</v>
      </c>
      <c r="G117" s="664">
        <v>225777.80000000005</v>
      </c>
      <c r="H117" s="661">
        <v>1</v>
      </c>
      <c r="I117" s="661">
        <v>88.888897637795296</v>
      </c>
      <c r="J117" s="664">
        <v>2855</v>
      </c>
      <c r="K117" s="664">
        <v>250933.33999999994</v>
      </c>
      <c r="L117" s="661">
        <v>1.1114172429707434</v>
      </c>
      <c r="M117" s="661">
        <v>87.892588441330972</v>
      </c>
      <c r="N117" s="664">
        <v>2928</v>
      </c>
      <c r="O117" s="664">
        <v>260266.58000000002</v>
      </c>
      <c r="P117" s="677">
        <v>1.1527554081933651</v>
      </c>
      <c r="Q117" s="665">
        <v>88.888859289617486</v>
      </c>
    </row>
    <row r="118" spans="1:17" ht="14.4" customHeight="1" x14ac:dyDescent="0.3">
      <c r="A118" s="660" t="s">
        <v>3210</v>
      </c>
      <c r="B118" s="661" t="s">
        <v>562</v>
      </c>
      <c r="C118" s="661" t="s">
        <v>3091</v>
      </c>
      <c r="D118" s="661" t="s">
        <v>3174</v>
      </c>
      <c r="E118" s="661" t="s">
        <v>3175</v>
      </c>
      <c r="F118" s="664">
        <v>487</v>
      </c>
      <c r="G118" s="664">
        <v>47076.729999999974</v>
      </c>
      <c r="H118" s="661">
        <v>1</v>
      </c>
      <c r="I118" s="661">
        <v>96.666796714579007</v>
      </c>
      <c r="J118" s="664">
        <v>584</v>
      </c>
      <c r="K118" s="664">
        <v>55293.34</v>
      </c>
      <c r="L118" s="661">
        <v>1.1745365491613378</v>
      </c>
      <c r="M118" s="661">
        <v>94.680376712328766</v>
      </c>
      <c r="N118" s="664">
        <v>575</v>
      </c>
      <c r="O118" s="664">
        <v>55583.409999999974</v>
      </c>
      <c r="P118" s="677">
        <v>1.1806981920791866</v>
      </c>
      <c r="Q118" s="665">
        <v>96.666799999999952</v>
      </c>
    </row>
    <row r="119" spans="1:17" ht="14.4" customHeight="1" x14ac:dyDescent="0.3">
      <c r="A119" s="660" t="s">
        <v>3210</v>
      </c>
      <c r="B119" s="661" t="s">
        <v>562</v>
      </c>
      <c r="C119" s="661" t="s">
        <v>3091</v>
      </c>
      <c r="D119" s="661" t="s">
        <v>3176</v>
      </c>
      <c r="E119" s="661" t="s">
        <v>3177</v>
      </c>
      <c r="F119" s="664"/>
      <c r="G119" s="664"/>
      <c r="H119" s="661"/>
      <c r="I119" s="661"/>
      <c r="J119" s="664">
        <v>1</v>
      </c>
      <c r="K119" s="664">
        <v>333.33</v>
      </c>
      <c r="L119" s="661"/>
      <c r="M119" s="661">
        <v>333.33</v>
      </c>
      <c r="N119" s="664">
        <v>1</v>
      </c>
      <c r="O119" s="664">
        <v>333.33</v>
      </c>
      <c r="P119" s="677"/>
      <c r="Q119" s="665">
        <v>333.33</v>
      </c>
    </row>
    <row r="120" spans="1:17" ht="14.4" customHeight="1" x14ac:dyDescent="0.3">
      <c r="A120" s="660" t="s">
        <v>3210</v>
      </c>
      <c r="B120" s="661" t="s">
        <v>562</v>
      </c>
      <c r="C120" s="661" t="s">
        <v>3091</v>
      </c>
      <c r="D120" s="661" t="s">
        <v>3182</v>
      </c>
      <c r="E120" s="661" t="s">
        <v>3183</v>
      </c>
      <c r="F120" s="664">
        <v>77</v>
      </c>
      <c r="G120" s="664">
        <v>98816.620000000024</v>
      </c>
      <c r="H120" s="661">
        <v>1</v>
      </c>
      <c r="I120" s="661">
        <v>1283.3327272727277</v>
      </c>
      <c r="J120" s="664">
        <v>19</v>
      </c>
      <c r="K120" s="664">
        <v>24383.299999999996</v>
      </c>
      <c r="L120" s="661">
        <v>0.24675302595858864</v>
      </c>
      <c r="M120" s="661">
        <v>1283.3315789473681</v>
      </c>
      <c r="N120" s="664">
        <v>12</v>
      </c>
      <c r="O120" s="664">
        <v>15399.99</v>
      </c>
      <c r="P120" s="677">
        <v>0.15584412824482355</v>
      </c>
      <c r="Q120" s="665">
        <v>1283.3325</v>
      </c>
    </row>
    <row r="121" spans="1:17" ht="14.4" customHeight="1" x14ac:dyDescent="0.3">
      <c r="A121" s="660" t="s">
        <v>3210</v>
      </c>
      <c r="B121" s="661" t="s">
        <v>562</v>
      </c>
      <c r="C121" s="661" t="s">
        <v>3091</v>
      </c>
      <c r="D121" s="661" t="s">
        <v>3184</v>
      </c>
      <c r="E121" s="661" t="s">
        <v>3185</v>
      </c>
      <c r="F121" s="664">
        <v>19</v>
      </c>
      <c r="G121" s="664">
        <v>8866.69</v>
      </c>
      <c r="H121" s="661">
        <v>1</v>
      </c>
      <c r="I121" s="661">
        <v>466.66789473684213</v>
      </c>
      <c r="J121" s="664">
        <v>15</v>
      </c>
      <c r="K121" s="664">
        <v>7000.02</v>
      </c>
      <c r="L121" s="661">
        <v>0.78947386228682859</v>
      </c>
      <c r="M121" s="661">
        <v>466.66800000000001</v>
      </c>
      <c r="N121" s="664">
        <v>11</v>
      </c>
      <c r="O121" s="664">
        <v>5133.3500000000004</v>
      </c>
      <c r="P121" s="677">
        <v>0.57894772457365717</v>
      </c>
      <c r="Q121" s="665">
        <v>466.66818181818184</v>
      </c>
    </row>
    <row r="122" spans="1:17" ht="14.4" customHeight="1" x14ac:dyDescent="0.3">
      <c r="A122" s="660" t="s">
        <v>3210</v>
      </c>
      <c r="B122" s="661" t="s">
        <v>562</v>
      </c>
      <c r="C122" s="661" t="s">
        <v>3091</v>
      </c>
      <c r="D122" s="661" t="s">
        <v>3186</v>
      </c>
      <c r="E122" s="661" t="s">
        <v>3187</v>
      </c>
      <c r="F122" s="664">
        <v>581</v>
      </c>
      <c r="G122" s="664">
        <v>67783.369999999981</v>
      </c>
      <c r="H122" s="661">
        <v>1</v>
      </c>
      <c r="I122" s="661">
        <v>116.66672977624782</v>
      </c>
      <c r="J122" s="664">
        <v>574</v>
      </c>
      <c r="K122" s="664">
        <v>66499.990000000005</v>
      </c>
      <c r="L122" s="661">
        <v>0.98106644741918292</v>
      </c>
      <c r="M122" s="661">
        <v>115.85364111498259</v>
      </c>
      <c r="N122" s="664">
        <v>656</v>
      </c>
      <c r="O122" s="664">
        <v>76533.389999999985</v>
      </c>
      <c r="P122" s="677">
        <v>1.1290880049192007</v>
      </c>
      <c r="Q122" s="665">
        <v>116.66675304878046</v>
      </c>
    </row>
    <row r="123" spans="1:17" ht="14.4" customHeight="1" x14ac:dyDescent="0.3">
      <c r="A123" s="660" t="s">
        <v>3210</v>
      </c>
      <c r="B123" s="661" t="s">
        <v>562</v>
      </c>
      <c r="C123" s="661" t="s">
        <v>3091</v>
      </c>
      <c r="D123" s="661" t="s">
        <v>3092</v>
      </c>
      <c r="E123" s="661" t="s">
        <v>3093</v>
      </c>
      <c r="F123" s="664">
        <v>7534</v>
      </c>
      <c r="G123" s="664">
        <v>2469477.790000001</v>
      </c>
      <c r="H123" s="661">
        <v>1</v>
      </c>
      <c r="I123" s="661">
        <v>327.77777940005325</v>
      </c>
      <c r="J123" s="664">
        <v>8482</v>
      </c>
      <c r="K123" s="664">
        <v>2763166.6699999995</v>
      </c>
      <c r="L123" s="661">
        <v>1.1189275243491856</v>
      </c>
      <c r="M123" s="661">
        <v>325.76829403442576</v>
      </c>
      <c r="N123" s="664">
        <v>9241</v>
      </c>
      <c r="O123" s="664">
        <v>3028994.4699999993</v>
      </c>
      <c r="P123" s="677">
        <v>1.2265728739354234</v>
      </c>
      <c r="Q123" s="665">
        <v>327.77778054323119</v>
      </c>
    </row>
    <row r="124" spans="1:17" ht="14.4" customHeight="1" x14ac:dyDescent="0.3">
      <c r="A124" s="660" t="s">
        <v>3210</v>
      </c>
      <c r="B124" s="661" t="s">
        <v>562</v>
      </c>
      <c r="C124" s="661" t="s">
        <v>3091</v>
      </c>
      <c r="D124" s="661" t="s">
        <v>3190</v>
      </c>
      <c r="E124" s="661" t="s">
        <v>3191</v>
      </c>
      <c r="F124" s="664">
        <v>6</v>
      </c>
      <c r="G124" s="664">
        <v>5000.01</v>
      </c>
      <c r="H124" s="661">
        <v>1</v>
      </c>
      <c r="I124" s="661">
        <v>833.33500000000004</v>
      </c>
      <c r="J124" s="664">
        <v>4</v>
      </c>
      <c r="K124" s="664">
        <v>3333.34</v>
      </c>
      <c r="L124" s="661">
        <v>0.66666666666666663</v>
      </c>
      <c r="M124" s="661">
        <v>833.33500000000004</v>
      </c>
      <c r="N124" s="664">
        <v>2</v>
      </c>
      <c r="O124" s="664">
        <v>1666.66</v>
      </c>
      <c r="P124" s="677">
        <v>0.33333133333733334</v>
      </c>
      <c r="Q124" s="665">
        <v>833.33</v>
      </c>
    </row>
    <row r="125" spans="1:17" ht="14.4" customHeight="1" x14ac:dyDescent="0.3">
      <c r="A125" s="660" t="s">
        <v>3210</v>
      </c>
      <c r="B125" s="661" t="s">
        <v>3081</v>
      </c>
      <c r="C125" s="661" t="s">
        <v>3091</v>
      </c>
      <c r="D125" s="661" t="s">
        <v>3162</v>
      </c>
      <c r="E125" s="661" t="s">
        <v>3163</v>
      </c>
      <c r="F125" s="664">
        <v>2</v>
      </c>
      <c r="G125" s="664">
        <v>0</v>
      </c>
      <c r="H125" s="661"/>
      <c r="I125" s="661">
        <v>0</v>
      </c>
      <c r="J125" s="664"/>
      <c r="K125" s="664"/>
      <c r="L125" s="661"/>
      <c r="M125" s="661"/>
      <c r="N125" s="664"/>
      <c r="O125" s="664"/>
      <c r="P125" s="677"/>
      <c r="Q125" s="665"/>
    </row>
    <row r="126" spans="1:17" ht="14.4" customHeight="1" x14ac:dyDescent="0.3">
      <c r="A126" s="660" t="s">
        <v>3211</v>
      </c>
      <c r="B126" s="661" t="s">
        <v>559</v>
      </c>
      <c r="C126" s="661" t="s">
        <v>3212</v>
      </c>
      <c r="D126" s="661" t="s">
        <v>3213</v>
      </c>
      <c r="E126" s="661" t="s">
        <v>3214</v>
      </c>
      <c r="F126" s="664">
        <v>0.72</v>
      </c>
      <c r="G126" s="664">
        <v>190.8</v>
      </c>
      <c r="H126" s="661">
        <v>1</v>
      </c>
      <c r="I126" s="661">
        <v>265</v>
      </c>
      <c r="J126" s="664">
        <v>0.06</v>
      </c>
      <c r="K126" s="664">
        <v>15.899999999999999</v>
      </c>
      <c r="L126" s="661">
        <v>8.3333333333333315E-2</v>
      </c>
      <c r="M126" s="661">
        <v>265</v>
      </c>
      <c r="N126" s="664"/>
      <c r="O126" s="664"/>
      <c r="P126" s="677"/>
      <c r="Q126" s="665"/>
    </row>
    <row r="127" spans="1:17" ht="14.4" customHeight="1" x14ac:dyDescent="0.3">
      <c r="A127" s="660" t="s">
        <v>3211</v>
      </c>
      <c r="B127" s="661" t="s">
        <v>559</v>
      </c>
      <c r="C127" s="661" t="s">
        <v>3212</v>
      </c>
      <c r="D127" s="661" t="s">
        <v>3215</v>
      </c>
      <c r="E127" s="661" t="s">
        <v>1753</v>
      </c>
      <c r="F127" s="664">
        <v>23</v>
      </c>
      <c r="G127" s="664">
        <v>405.72</v>
      </c>
      <c r="H127" s="661">
        <v>1</v>
      </c>
      <c r="I127" s="661">
        <v>17.64</v>
      </c>
      <c r="J127" s="664">
        <v>26</v>
      </c>
      <c r="K127" s="664">
        <v>503.13999999999993</v>
      </c>
      <c r="L127" s="661">
        <v>1.2401163363896281</v>
      </c>
      <c r="M127" s="661">
        <v>19.35153846153846</v>
      </c>
      <c r="N127" s="664">
        <v>6</v>
      </c>
      <c r="O127" s="664">
        <v>126.78</v>
      </c>
      <c r="P127" s="677">
        <v>0.31248151434486837</v>
      </c>
      <c r="Q127" s="665">
        <v>21.13</v>
      </c>
    </row>
    <row r="128" spans="1:17" ht="14.4" customHeight="1" x14ac:dyDescent="0.3">
      <c r="A128" s="660" t="s">
        <v>3211</v>
      </c>
      <c r="B128" s="661" t="s">
        <v>559</v>
      </c>
      <c r="C128" s="661" t="s">
        <v>3212</v>
      </c>
      <c r="D128" s="661" t="s">
        <v>3216</v>
      </c>
      <c r="E128" s="661" t="s">
        <v>901</v>
      </c>
      <c r="F128" s="664">
        <v>2.2999999999999998</v>
      </c>
      <c r="G128" s="664">
        <v>231.85999999999999</v>
      </c>
      <c r="H128" s="661">
        <v>1</v>
      </c>
      <c r="I128" s="661">
        <v>100.80869565217391</v>
      </c>
      <c r="J128" s="664">
        <v>3.9000000000000004</v>
      </c>
      <c r="K128" s="664">
        <v>532.22</v>
      </c>
      <c r="L128" s="661">
        <v>2.295436901578539</v>
      </c>
      <c r="M128" s="661">
        <v>136.46666666666667</v>
      </c>
      <c r="N128" s="664">
        <v>0.3</v>
      </c>
      <c r="O128" s="664">
        <v>40.65</v>
      </c>
      <c r="P128" s="677">
        <v>0.17532131458638833</v>
      </c>
      <c r="Q128" s="665">
        <v>135.5</v>
      </c>
    </row>
    <row r="129" spans="1:17" ht="14.4" customHeight="1" x14ac:dyDescent="0.3">
      <c r="A129" s="660" t="s">
        <v>3211</v>
      </c>
      <c r="B129" s="661" t="s">
        <v>559</v>
      </c>
      <c r="C129" s="661" t="s">
        <v>3091</v>
      </c>
      <c r="D129" s="661" t="s">
        <v>3217</v>
      </c>
      <c r="E129" s="661" t="s">
        <v>3218</v>
      </c>
      <c r="F129" s="664">
        <v>1</v>
      </c>
      <c r="G129" s="664">
        <v>90</v>
      </c>
      <c r="H129" s="661">
        <v>1</v>
      </c>
      <c r="I129" s="661">
        <v>90</v>
      </c>
      <c r="J129" s="664"/>
      <c r="K129" s="664"/>
      <c r="L129" s="661"/>
      <c r="M129" s="661"/>
      <c r="N129" s="664"/>
      <c r="O129" s="664"/>
      <c r="P129" s="677"/>
      <c r="Q129" s="665"/>
    </row>
    <row r="130" spans="1:17" ht="14.4" customHeight="1" x14ac:dyDescent="0.3">
      <c r="A130" s="660" t="s">
        <v>3211</v>
      </c>
      <c r="B130" s="661" t="s">
        <v>559</v>
      </c>
      <c r="C130" s="661" t="s">
        <v>3091</v>
      </c>
      <c r="D130" s="661" t="s">
        <v>3219</v>
      </c>
      <c r="E130" s="661" t="s">
        <v>3220</v>
      </c>
      <c r="F130" s="664"/>
      <c r="G130" s="664"/>
      <c r="H130" s="661"/>
      <c r="I130" s="661"/>
      <c r="J130" s="664">
        <v>1</v>
      </c>
      <c r="K130" s="664">
        <v>1359</v>
      </c>
      <c r="L130" s="661"/>
      <c r="M130" s="661">
        <v>1359</v>
      </c>
      <c r="N130" s="664"/>
      <c r="O130" s="664"/>
      <c r="P130" s="677"/>
      <c r="Q130" s="665"/>
    </row>
    <row r="131" spans="1:17" ht="14.4" customHeight="1" x14ac:dyDescent="0.3">
      <c r="A131" s="660" t="s">
        <v>3211</v>
      </c>
      <c r="B131" s="661" t="s">
        <v>559</v>
      </c>
      <c r="C131" s="661" t="s">
        <v>3091</v>
      </c>
      <c r="D131" s="661" t="s">
        <v>3221</v>
      </c>
      <c r="E131" s="661" t="s">
        <v>3187</v>
      </c>
      <c r="F131" s="664">
        <v>3</v>
      </c>
      <c r="G131" s="664">
        <v>594</v>
      </c>
      <c r="H131" s="661">
        <v>1</v>
      </c>
      <c r="I131" s="661">
        <v>198</v>
      </c>
      <c r="J131" s="664"/>
      <c r="K131" s="664"/>
      <c r="L131" s="661"/>
      <c r="M131" s="661"/>
      <c r="N131" s="664"/>
      <c r="O131" s="664"/>
      <c r="P131" s="677"/>
      <c r="Q131" s="665"/>
    </row>
    <row r="132" spans="1:17" ht="14.4" customHeight="1" x14ac:dyDescent="0.3">
      <c r="A132" s="660" t="s">
        <v>3211</v>
      </c>
      <c r="B132" s="661" t="s">
        <v>559</v>
      </c>
      <c r="C132" s="661" t="s">
        <v>3091</v>
      </c>
      <c r="D132" s="661" t="s">
        <v>3222</v>
      </c>
      <c r="E132" s="661" t="s">
        <v>3223</v>
      </c>
      <c r="F132" s="664">
        <v>3</v>
      </c>
      <c r="G132" s="664">
        <v>1053</v>
      </c>
      <c r="H132" s="661">
        <v>1</v>
      </c>
      <c r="I132" s="661">
        <v>351</v>
      </c>
      <c r="J132" s="664">
        <v>5</v>
      </c>
      <c r="K132" s="664">
        <v>1764</v>
      </c>
      <c r="L132" s="661">
        <v>1.6752136752136753</v>
      </c>
      <c r="M132" s="661">
        <v>352.8</v>
      </c>
      <c r="N132" s="664">
        <v>4</v>
      </c>
      <c r="O132" s="664">
        <v>1424</v>
      </c>
      <c r="P132" s="677">
        <v>1.3523266856600189</v>
      </c>
      <c r="Q132" s="665">
        <v>356</v>
      </c>
    </row>
    <row r="133" spans="1:17" ht="14.4" customHeight="1" x14ac:dyDescent="0.3">
      <c r="A133" s="660" t="s">
        <v>3211</v>
      </c>
      <c r="B133" s="661" t="s">
        <v>559</v>
      </c>
      <c r="C133" s="661" t="s">
        <v>3091</v>
      </c>
      <c r="D133" s="661" t="s">
        <v>3224</v>
      </c>
      <c r="E133" s="661" t="s">
        <v>3225</v>
      </c>
      <c r="F133" s="664">
        <v>2</v>
      </c>
      <c r="G133" s="664">
        <v>304</v>
      </c>
      <c r="H133" s="661">
        <v>1</v>
      </c>
      <c r="I133" s="661">
        <v>152</v>
      </c>
      <c r="J133" s="664">
        <v>2</v>
      </c>
      <c r="K133" s="664">
        <v>306</v>
      </c>
      <c r="L133" s="661">
        <v>1.006578947368421</v>
      </c>
      <c r="M133" s="661">
        <v>153</v>
      </c>
      <c r="N133" s="664">
        <v>3</v>
      </c>
      <c r="O133" s="664">
        <v>465</v>
      </c>
      <c r="P133" s="677">
        <v>1.5296052631578947</v>
      </c>
      <c r="Q133" s="665">
        <v>155</v>
      </c>
    </row>
    <row r="134" spans="1:17" ht="14.4" customHeight="1" x14ac:dyDescent="0.3">
      <c r="A134" s="660" t="s">
        <v>3211</v>
      </c>
      <c r="B134" s="661" t="s">
        <v>559</v>
      </c>
      <c r="C134" s="661" t="s">
        <v>3091</v>
      </c>
      <c r="D134" s="661" t="s">
        <v>3226</v>
      </c>
      <c r="E134" s="661" t="s">
        <v>3227</v>
      </c>
      <c r="F134" s="664">
        <v>255</v>
      </c>
      <c r="G134" s="664">
        <v>20400</v>
      </c>
      <c r="H134" s="661">
        <v>1</v>
      </c>
      <c r="I134" s="661">
        <v>80</v>
      </c>
      <c r="J134" s="664">
        <v>273</v>
      </c>
      <c r="K134" s="664">
        <v>22022</v>
      </c>
      <c r="L134" s="661">
        <v>1.0795098039215687</v>
      </c>
      <c r="M134" s="661">
        <v>80.666666666666671</v>
      </c>
      <c r="N134" s="664">
        <v>206</v>
      </c>
      <c r="O134" s="664">
        <v>16686</v>
      </c>
      <c r="P134" s="677">
        <v>0.81794117647058828</v>
      </c>
      <c r="Q134" s="665">
        <v>81</v>
      </c>
    </row>
    <row r="135" spans="1:17" ht="14.4" customHeight="1" x14ac:dyDescent="0.3">
      <c r="A135" s="660" t="s">
        <v>3211</v>
      </c>
      <c r="B135" s="661" t="s">
        <v>559</v>
      </c>
      <c r="C135" s="661" t="s">
        <v>3091</v>
      </c>
      <c r="D135" s="661" t="s">
        <v>3228</v>
      </c>
      <c r="E135" s="661" t="s">
        <v>3229</v>
      </c>
      <c r="F135" s="664">
        <v>803</v>
      </c>
      <c r="G135" s="664">
        <v>27302</v>
      </c>
      <c r="H135" s="661">
        <v>1</v>
      </c>
      <c r="I135" s="661">
        <v>34</v>
      </c>
      <c r="J135" s="664">
        <v>993</v>
      </c>
      <c r="K135" s="664">
        <v>34367</v>
      </c>
      <c r="L135" s="661">
        <v>1.2587722511171342</v>
      </c>
      <c r="M135" s="661">
        <v>34.609264853977848</v>
      </c>
      <c r="N135" s="664">
        <v>956</v>
      </c>
      <c r="O135" s="664">
        <v>33460</v>
      </c>
      <c r="P135" s="677">
        <v>1.2255512416672771</v>
      </c>
      <c r="Q135" s="665">
        <v>35</v>
      </c>
    </row>
    <row r="136" spans="1:17" ht="14.4" customHeight="1" x14ac:dyDescent="0.3">
      <c r="A136" s="660" t="s">
        <v>3211</v>
      </c>
      <c r="B136" s="661" t="s">
        <v>559</v>
      </c>
      <c r="C136" s="661" t="s">
        <v>3091</v>
      </c>
      <c r="D136" s="661" t="s">
        <v>3230</v>
      </c>
      <c r="E136" s="661" t="s">
        <v>3231</v>
      </c>
      <c r="F136" s="664">
        <v>8</v>
      </c>
      <c r="G136" s="664">
        <v>8008</v>
      </c>
      <c r="H136" s="661">
        <v>1</v>
      </c>
      <c r="I136" s="661">
        <v>1001</v>
      </c>
      <c r="J136" s="664">
        <v>2</v>
      </c>
      <c r="K136" s="664">
        <v>2010</v>
      </c>
      <c r="L136" s="661">
        <v>0.25099900099900102</v>
      </c>
      <c r="M136" s="661">
        <v>1005</v>
      </c>
      <c r="N136" s="664">
        <v>2</v>
      </c>
      <c r="O136" s="664">
        <v>2024</v>
      </c>
      <c r="P136" s="677">
        <v>0.25274725274725274</v>
      </c>
      <c r="Q136" s="665">
        <v>1012</v>
      </c>
    </row>
    <row r="137" spans="1:17" ht="14.4" customHeight="1" x14ac:dyDescent="0.3">
      <c r="A137" s="660" t="s">
        <v>3211</v>
      </c>
      <c r="B137" s="661" t="s">
        <v>559</v>
      </c>
      <c r="C137" s="661" t="s">
        <v>3091</v>
      </c>
      <c r="D137" s="661" t="s">
        <v>3232</v>
      </c>
      <c r="E137" s="661" t="s">
        <v>3233</v>
      </c>
      <c r="F137" s="664">
        <v>280</v>
      </c>
      <c r="G137" s="664">
        <v>32480</v>
      </c>
      <c r="H137" s="661">
        <v>1</v>
      </c>
      <c r="I137" s="661">
        <v>116</v>
      </c>
      <c r="J137" s="664">
        <v>305</v>
      </c>
      <c r="K137" s="664">
        <v>35816</v>
      </c>
      <c r="L137" s="661">
        <v>1.1027093596059114</v>
      </c>
      <c r="M137" s="661">
        <v>117.42950819672132</v>
      </c>
      <c r="N137" s="664">
        <v>487</v>
      </c>
      <c r="O137" s="664">
        <v>57466</v>
      </c>
      <c r="P137" s="677">
        <v>1.7692733990147784</v>
      </c>
      <c r="Q137" s="665">
        <v>118</v>
      </c>
    </row>
    <row r="138" spans="1:17" ht="14.4" customHeight="1" x14ac:dyDescent="0.3">
      <c r="A138" s="660" t="s">
        <v>3211</v>
      </c>
      <c r="B138" s="661" t="s">
        <v>559</v>
      </c>
      <c r="C138" s="661" t="s">
        <v>3091</v>
      </c>
      <c r="D138" s="661" t="s">
        <v>3158</v>
      </c>
      <c r="E138" s="661" t="s">
        <v>3159</v>
      </c>
      <c r="F138" s="664"/>
      <c r="G138" s="664"/>
      <c r="H138" s="661"/>
      <c r="I138" s="661"/>
      <c r="J138" s="664"/>
      <c r="K138" s="664"/>
      <c r="L138" s="661"/>
      <c r="M138" s="661"/>
      <c r="N138" s="664">
        <v>474</v>
      </c>
      <c r="O138" s="664">
        <v>5700</v>
      </c>
      <c r="P138" s="677"/>
      <c r="Q138" s="665">
        <v>12.025316455696203</v>
      </c>
    </row>
    <row r="139" spans="1:17" ht="14.4" customHeight="1" x14ac:dyDescent="0.3">
      <c r="A139" s="660" t="s">
        <v>3211</v>
      </c>
      <c r="B139" s="661" t="s">
        <v>559</v>
      </c>
      <c r="C139" s="661" t="s">
        <v>3091</v>
      </c>
      <c r="D139" s="661" t="s">
        <v>3234</v>
      </c>
      <c r="E139" s="661" t="s">
        <v>3235</v>
      </c>
      <c r="F139" s="664">
        <v>21</v>
      </c>
      <c r="G139" s="664">
        <v>735</v>
      </c>
      <c r="H139" s="661">
        <v>1</v>
      </c>
      <c r="I139" s="661">
        <v>35</v>
      </c>
      <c r="J139" s="664">
        <v>16</v>
      </c>
      <c r="K139" s="664">
        <v>573</v>
      </c>
      <c r="L139" s="661">
        <v>0.7795918367346939</v>
      </c>
      <c r="M139" s="661">
        <v>35.8125</v>
      </c>
      <c r="N139" s="664">
        <v>23</v>
      </c>
      <c r="O139" s="664">
        <v>828</v>
      </c>
      <c r="P139" s="677">
        <v>1.1265306122448979</v>
      </c>
      <c r="Q139" s="665">
        <v>36</v>
      </c>
    </row>
    <row r="140" spans="1:17" ht="14.4" customHeight="1" x14ac:dyDescent="0.3">
      <c r="A140" s="660" t="s">
        <v>3211</v>
      </c>
      <c r="B140" s="661" t="s">
        <v>559</v>
      </c>
      <c r="C140" s="661" t="s">
        <v>3091</v>
      </c>
      <c r="D140" s="661" t="s">
        <v>3236</v>
      </c>
      <c r="E140" s="661" t="s">
        <v>3237</v>
      </c>
      <c r="F140" s="664">
        <v>22</v>
      </c>
      <c r="G140" s="664">
        <v>1782</v>
      </c>
      <c r="H140" s="661">
        <v>1</v>
      </c>
      <c r="I140" s="661">
        <v>81</v>
      </c>
      <c r="J140" s="664">
        <v>22</v>
      </c>
      <c r="K140" s="664">
        <v>1796</v>
      </c>
      <c r="L140" s="661">
        <v>1.0078563411896746</v>
      </c>
      <c r="M140" s="661">
        <v>81.63636363636364</v>
      </c>
      <c r="N140" s="664">
        <v>10</v>
      </c>
      <c r="O140" s="664">
        <v>820</v>
      </c>
      <c r="P140" s="677">
        <v>0.46015712682379351</v>
      </c>
      <c r="Q140" s="665">
        <v>82</v>
      </c>
    </row>
    <row r="141" spans="1:17" ht="14.4" customHeight="1" x14ac:dyDescent="0.3">
      <c r="A141" s="660" t="s">
        <v>3211</v>
      </c>
      <c r="B141" s="661" t="s">
        <v>559</v>
      </c>
      <c r="C141" s="661" t="s">
        <v>3091</v>
      </c>
      <c r="D141" s="661" t="s">
        <v>3238</v>
      </c>
      <c r="E141" s="661" t="s">
        <v>3239</v>
      </c>
      <c r="F141" s="664">
        <v>42</v>
      </c>
      <c r="G141" s="664">
        <v>1260</v>
      </c>
      <c r="H141" s="661">
        <v>1</v>
      </c>
      <c r="I141" s="661">
        <v>30</v>
      </c>
      <c r="J141" s="664">
        <v>54</v>
      </c>
      <c r="K141" s="664">
        <v>1655</v>
      </c>
      <c r="L141" s="661">
        <v>1.3134920634920635</v>
      </c>
      <c r="M141" s="661">
        <v>30.648148148148149</v>
      </c>
      <c r="N141" s="664">
        <v>20</v>
      </c>
      <c r="O141" s="664">
        <v>620</v>
      </c>
      <c r="P141" s="677">
        <v>0.49206349206349204</v>
      </c>
      <c r="Q141" s="665">
        <v>31</v>
      </c>
    </row>
    <row r="142" spans="1:17" ht="14.4" customHeight="1" x14ac:dyDescent="0.3">
      <c r="A142" s="660" t="s">
        <v>3211</v>
      </c>
      <c r="B142" s="661" t="s">
        <v>559</v>
      </c>
      <c r="C142" s="661" t="s">
        <v>3091</v>
      </c>
      <c r="D142" s="661" t="s">
        <v>3240</v>
      </c>
      <c r="E142" s="661" t="s">
        <v>3241</v>
      </c>
      <c r="F142" s="664"/>
      <c r="G142" s="664"/>
      <c r="H142" s="661"/>
      <c r="I142" s="661"/>
      <c r="J142" s="664">
        <v>2</v>
      </c>
      <c r="K142" s="664">
        <v>238</v>
      </c>
      <c r="L142" s="661"/>
      <c r="M142" s="661">
        <v>119</v>
      </c>
      <c r="N142" s="664">
        <v>2</v>
      </c>
      <c r="O142" s="664">
        <v>240</v>
      </c>
      <c r="P142" s="677"/>
      <c r="Q142" s="665">
        <v>120</v>
      </c>
    </row>
    <row r="143" spans="1:17" ht="14.4" customHeight="1" x14ac:dyDescent="0.3">
      <c r="A143" s="660" t="s">
        <v>3211</v>
      </c>
      <c r="B143" s="661" t="s">
        <v>559</v>
      </c>
      <c r="C143" s="661" t="s">
        <v>3091</v>
      </c>
      <c r="D143" s="661" t="s">
        <v>3242</v>
      </c>
      <c r="E143" s="661" t="s">
        <v>3243</v>
      </c>
      <c r="F143" s="664">
        <v>3</v>
      </c>
      <c r="G143" s="664">
        <v>168</v>
      </c>
      <c r="H143" s="661">
        <v>1</v>
      </c>
      <c r="I143" s="661">
        <v>56</v>
      </c>
      <c r="J143" s="664"/>
      <c r="K143" s="664"/>
      <c r="L143" s="661"/>
      <c r="M143" s="661"/>
      <c r="N143" s="664">
        <v>2</v>
      </c>
      <c r="O143" s="664">
        <v>114</v>
      </c>
      <c r="P143" s="677">
        <v>0.6785714285714286</v>
      </c>
      <c r="Q143" s="665">
        <v>57</v>
      </c>
    </row>
    <row r="144" spans="1:17" ht="14.4" customHeight="1" x14ac:dyDescent="0.3">
      <c r="A144" s="660" t="s">
        <v>3211</v>
      </c>
      <c r="B144" s="661" t="s">
        <v>559</v>
      </c>
      <c r="C144" s="661" t="s">
        <v>3091</v>
      </c>
      <c r="D144" s="661" t="s">
        <v>3244</v>
      </c>
      <c r="E144" s="661" t="s">
        <v>3245</v>
      </c>
      <c r="F144" s="664">
        <v>8</v>
      </c>
      <c r="G144" s="664">
        <v>704</v>
      </c>
      <c r="H144" s="661">
        <v>1</v>
      </c>
      <c r="I144" s="661">
        <v>88</v>
      </c>
      <c r="J144" s="664">
        <v>6</v>
      </c>
      <c r="K144" s="664">
        <v>531</v>
      </c>
      <c r="L144" s="661">
        <v>0.75426136363636365</v>
      </c>
      <c r="M144" s="661">
        <v>88.5</v>
      </c>
      <c r="N144" s="664">
        <v>1</v>
      </c>
      <c r="O144" s="664">
        <v>89</v>
      </c>
      <c r="P144" s="677">
        <v>0.12642045454545456</v>
      </c>
      <c r="Q144" s="665">
        <v>89</v>
      </c>
    </row>
    <row r="145" spans="1:17" ht="14.4" customHeight="1" x14ac:dyDescent="0.3">
      <c r="A145" s="660" t="s">
        <v>3211</v>
      </c>
      <c r="B145" s="661" t="s">
        <v>559</v>
      </c>
      <c r="C145" s="661" t="s">
        <v>3091</v>
      </c>
      <c r="D145" s="661" t="s">
        <v>3246</v>
      </c>
      <c r="E145" s="661" t="s">
        <v>3247</v>
      </c>
      <c r="F145" s="664">
        <v>38</v>
      </c>
      <c r="G145" s="664">
        <v>11856</v>
      </c>
      <c r="H145" s="661">
        <v>1</v>
      </c>
      <c r="I145" s="661">
        <v>312</v>
      </c>
      <c r="J145" s="664">
        <v>33</v>
      </c>
      <c r="K145" s="664">
        <v>10400</v>
      </c>
      <c r="L145" s="661">
        <v>0.8771929824561403</v>
      </c>
      <c r="M145" s="661">
        <v>315.15151515151513</v>
      </c>
      <c r="N145" s="664">
        <v>29</v>
      </c>
      <c r="O145" s="664">
        <v>9193</v>
      </c>
      <c r="P145" s="677">
        <v>0.77538798920377872</v>
      </c>
      <c r="Q145" s="665">
        <v>317</v>
      </c>
    </row>
    <row r="146" spans="1:17" ht="14.4" customHeight="1" x14ac:dyDescent="0.3">
      <c r="A146" s="660" t="s">
        <v>3211</v>
      </c>
      <c r="B146" s="661" t="s">
        <v>559</v>
      </c>
      <c r="C146" s="661" t="s">
        <v>3091</v>
      </c>
      <c r="D146" s="661" t="s">
        <v>3248</v>
      </c>
      <c r="E146" s="661" t="s">
        <v>3249</v>
      </c>
      <c r="F146" s="664">
        <v>1</v>
      </c>
      <c r="G146" s="664">
        <v>597</v>
      </c>
      <c r="H146" s="661">
        <v>1</v>
      </c>
      <c r="I146" s="661">
        <v>597</v>
      </c>
      <c r="J146" s="664"/>
      <c r="K146" s="664"/>
      <c r="L146" s="661"/>
      <c r="M146" s="661"/>
      <c r="N146" s="664">
        <v>2</v>
      </c>
      <c r="O146" s="664">
        <v>1216</v>
      </c>
      <c r="P146" s="677">
        <v>2.0368509212730319</v>
      </c>
      <c r="Q146" s="665">
        <v>608</v>
      </c>
    </row>
    <row r="147" spans="1:17" ht="14.4" customHeight="1" x14ac:dyDescent="0.3">
      <c r="A147" s="660" t="s">
        <v>3211</v>
      </c>
      <c r="B147" s="661" t="s">
        <v>559</v>
      </c>
      <c r="C147" s="661" t="s">
        <v>3091</v>
      </c>
      <c r="D147" s="661" t="s">
        <v>3250</v>
      </c>
      <c r="E147" s="661" t="s">
        <v>3251</v>
      </c>
      <c r="F147" s="664">
        <v>2</v>
      </c>
      <c r="G147" s="664">
        <v>580</v>
      </c>
      <c r="H147" s="661">
        <v>1</v>
      </c>
      <c r="I147" s="661">
        <v>290</v>
      </c>
      <c r="J147" s="664">
        <v>4</v>
      </c>
      <c r="K147" s="664">
        <v>1170</v>
      </c>
      <c r="L147" s="661">
        <v>2.0172413793103448</v>
      </c>
      <c r="M147" s="661">
        <v>292.5</v>
      </c>
      <c r="N147" s="664">
        <v>12</v>
      </c>
      <c r="O147" s="664">
        <v>3564</v>
      </c>
      <c r="P147" s="677">
        <v>6.1448275862068966</v>
      </c>
      <c r="Q147" s="665">
        <v>297</v>
      </c>
    </row>
    <row r="148" spans="1:17" ht="14.4" customHeight="1" x14ac:dyDescent="0.3">
      <c r="A148" s="660" t="s">
        <v>3211</v>
      </c>
      <c r="B148" s="661" t="s">
        <v>3079</v>
      </c>
      <c r="C148" s="661" t="s">
        <v>3212</v>
      </c>
      <c r="D148" s="661" t="s">
        <v>3252</v>
      </c>
      <c r="E148" s="661" t="s">
        <v>1692</v>
      </c>
      <c r="F148" s="664">
        <v>0.2</v>
      </c>
      <c r="G148" s="664">
        <v>75.94</v>
      </c>
      <c r="H148" s="661">
        <v>1</v>
      </c>
      <c r="I148" s="661">
        <v>379.7</v>
      </c>
      <c r="J148" s="664"/>
      <c r="K148" s="664"/>
      <c r="L148" s="661"/>
      <c r="M148" s="661"/>
      <c r="N148" s="664"/>
      <c r="O148" s="664"/>
      <c r="P148" s="677"/>
      <c r="Q148" s="665"/>
    </row>
    <row r="149" spans="1:17" ht="14.4" customHeight="1" x14ac:dyDescent="0.3">
      <c r="A149" s="660" t="s">
        <v>3211</v>
      </c>
      <c r="B149" s="661" t="s">
        <v>3079</v>
      </c>
      <c r="C149" s="661" t="s">
        <v>3212</v>
      </c>
      <c r="D149" s="661" t="s">
        <v>3216</v>
      </c>
      <c r="E149" s="661" t="s">
        <v>901</v>
      </c>
      <c r="F149" s="664">
        <v>9.1000000000000014</v>
      </c>
      <c r="G149" s="664">
        <v>917.44</v>
      </c>
      <c r="H149" s="661">
        <v>1</v>
      </c>
      <c r="I149" s="661">
        <v>100.81758241758241</v>
      </c>
      <c r="J149" s="664">
        <v>12.7</v>
      </c>
      <c r="K149" s="664">
        <v>1591.2</v>
      </c>
      <c r="L149" s="661">
        <v>1.7343913498430414</v>
      </c>
      <c r="M149" s="661">
        <v>125.29133858267717</v>
      </c>
      <c r="N149" s="664">
        <v>2.9000000000000004</v>
      </c>
      <c r="O149" s="664">
        <v>393.04</v>
      </c>
      <c r="P149" s="677">
        <v>0.4284094872689222</v>
      </c>
      <c r="Q149" s="665">
        <v>135.5310344827586</v>
      </c>
    </row>
    <row r="150" spans="1:17" ht="14.4" customHeight="1" x14ac:dyDescent="0.3">
      <c r="A150" s="660" t="s">
        <v>3211</v>
      </c>
      <c r="B150" s="661" t="s">
        <v>3079</v>
      </c>
      <c r="C150" s="661" t="s">
        <v>3091</v>
      </c>
      <c r="D150" s="661" t="s">
        <v>3217</v>
      </c>
      <c r="E150" s="661" t="s">
        <v>3218</v>
      </c>
      <c r="F150" s="664">
        <v>12</v>
      </c>
      <c r="G150" s="664">
        <v>1080</v>
      </c>
      <c r="H150" s="661">
        <v>1</v>
      </c>
      <c r="I150" s="661">
        <v>90</v>
      </c>
      <c r="J150" s="664">
        <v>1</v>
      </c>
      <c r="K150" s="664">
        <v>91</v>
      </c>
      <c r="L150" s="661">
        <v>8.4259259259259256E-2</v>
      </c>
      <c r="M150" s="661">
        <v>91</v>
      </c>
      <c r="N150" s="664"/>
      <c r="O150" s="664"/>
      <c r="P150" s="677"/>
      <c r="Q150" s="665"/>
    </row>
    <row r="151" spans="1:17" ht="14.4" customHeight="1" x14ac:dyDescent="0.3">
      <c r="A151" s="660" t="s">
        <v>3211</v>
      </c>
      <c r="B151" s="661" t="s">
        <v>3079</v>
      </c>
      <c r="C151" s="661" t="s">
        <v>3091</v>
      </c>
      <c r="D151" s="661" t="s">
        <v>3222</v>
      </c>
      <c r="E151" s="661" t="s">
        <v>3223</v>
      </c>
      <c r="F151" s="664">
        <v>1</v>
      </c>
      <c r="G151" s="664">
        <v>351</v>
      </c>
      <c r="H151" s="661">
        <v>1</v>
      </c>
      <c r="I151" s="661">
        <v>351</v>
      </c>
      <c r="J151" s="664">
        <v>1</v>
      </c>
      <c r="K151" s="664">
        <v>354</v>
      </c>
      <c r="L151" s="661">
        <v>1.0085470085470085</v>
      </c>
      <c r="M151" s="661">
        <v>354</v>
      </c>
      <c r="N151" s="664"/>
      <c r="O151" s="664"/>
      <c r="P151" s="677"/>
      <c r="Q151" s="665"/>
    </row>
    <row r="152" spans="1:17" ht="14.4" customHeight="1" x14ac:dyDescent="0.3">
      <c r="A152" s="660" t="s">
        <v>3211</v>
      </c>
      <c r="B152" s="661" t="s">
        <v>3079</v>
      </c>
      <c r="C152" s="661" t="s">
        <v>3091</v>
      </c>
      <c r="D152" s="661" t="s">
        <v>3224</v>
      </c>
      <c r="E152" s="661" t="s">
        <v>3225</v>
      </c>
      <c r="F152" s="664"/>
      <c r="G152" s="664"/>
      <c r="H152" s="661"/>
      <c r="I152" s="661"/>
      <c r="J152" s="664">
        <v>1</v>
      </c>
      <c r="K152" s="664">
        <v>154</v>
      </c>
      <c r="L152" s="661"/>
      <c r="M152" s="661">
        <v>154</v>
      </c>
      <c r="N152" s="664">
        <v>1</v>
      </c>
      <c r="O152" s="664">
        <v>155</v>
      </c>
      <c r="P152" s="677"/>
      <c r="Q152" s="665">
        <v>155</v>
      </c>
    </row>
    <row r="153" spans="1:17" ht="14.4" customHeight="1" x14ac:dyDescent="0.3">
      <c r="A153" s="660" t="s">
        <v>3211</v>
      </c>
      <c r="B153" s="661" t="s">
        <v>3079</v>
      </c>
      <c r="C153" s="661" t="s">
        <v>3091</v>
      </c>
      <c r="D153" s="661" t="s">
        <v>3228</v>
      </c>
      <c r="E153" s="661" t="s">
        <v>3229</v>
      </c>
      <c r="F153" s="664">
        <v>6</v>
      </c>
      <c r="G153" s="664">
        <v>204</v>
      </c>
      <c r="H153" s="661">
        <v>1</v>
      </c>
      <c r="I153" s="661">
        <v>34</v>
      </c>
      <c r="J153" s="664"/>
      <c r="K153" s="664"/>
      <c r="L153" s="661"/>
      <c r="M153" s="661"/>
      <c r="N153" s="664">
        <v>5</v>
      </c>
      <c r="O153" s="664">
        <v>175</v>
      </c>
      <c r="P153" s="677">
        <v>0.85784313725490191</v>
      </c>
      <c r="Q153" s="665">
        <v>35</v>
      </c>
    </row>
    <row r="154" spans="1:17" ht="14.4" customHeight="1" x14ac:dyDescent="0.3">
      <c r="A154" s="660" t="s">
        <v>3211</v>
      </c>
      <c r="B154" s="661" t="s">
        <v>3079</v>
      </c>
      <c r="C154" s="661" t="s">
        <v>3091</v>
      </c>
      <c r="D154" s="661" t="s">
        <v>3230</v>
      </c>
      <c r="E154" s="661" t="s">
        <v>3231</v>
      </c>
      <c r="F154" s="664">
        <v>77</v>
      </c>
      <c r="G154" s="664">
        <v>77077</v>
      </c>
      <c r="H154" s="661">
        <v>1</v>
      </c>
      <c r="I154" s="661">
        <v>1001</v>
      </c>
      <c r="J154" s="664">
        <v>85</v>
      </c>
      <c r="K154" s="664">
        <v>85461</v>
      </c>
      <c r="L154" s="661">
        <v>1.1087743425405763</v>
      </c>
      <c r="M154" s="661">
        <v>1005.4235294117647</v>
      </c>
      <c r="N154" s="664">
        <v>56</v>
      </c>
      <c r="O154" s="664">
        <v>56672</v>
      </c>
      <c r="P154" s="677">
        <v>0.73526473526473524</v>
      </c>
      <c r="Q154" s="665">
        <v>1012</v>
      </c>
    </row>
    <row r="155" spans="1:17" ht="14.4" customHeight="1" x14ac:dyDescent="0.3">
      <c r="A155" s="660" t="s">
        <v>3211</v>
      </c>
      <c r="B155" s="661" t="s">
        <v>3079</v>
      </c>
      <c r="C155" s="661" t="s">
        <v>3091</v>
      </c>
      <c r="D155" s="661" t="s">
        <v>3253</v>
      </c>
      <c r="E155" s="661" t="s">
        <v>3254</v>
      </c>
      <c r="F155" s="664">
        <v>1</v>
      </c>
      <c r="G155" s="664">
        <v>2000</v>
      </c>
      <c r="H155" s="661">
        <v>1</v>
      </c>
      <c r="I155" s="661">
        <v>2000</v>
      </c>
      <c r="J155" s="664"/>
      <c r="K155" s="664"/>
      <c r="L155" s="661"/>
      <c r="M155" s="661"/>
      <c r="N155" s="664">
        <v>1</v>
      </c>
      <c r="O155" s="664">
        <v>2017</v>
      </c>
      <c r="P155" s="677">
        <v>1.0085</v>
      </c>
      <c r="Q155" s="665">
        <v>2017</v>
      </c>
    </row>
    <row r="156" spans="1:17" ht="14.4" customHeight="1" x14ac:dyDescent="0.3">
      <c r="A156" s="660" t="s">
        <v>3211</v>
      </c>
      <c r="B156" s="661" t="s">
        <v>3079</v>
      </c>
      <c r="C156" s="661" t="s">
        <v>3091</v>
      </c>
      <c r="D156" s="661" t="s">
        <v>3232</v>
      </c>
      <c r="E156" s="661" t="s">
        <v>3233</v>
      </c>
      <c r="F156" s="664"/>
      <c r="G156" s="664"/>
      <c r="H156" s="661"/>
      <c r="I156" s="661"/>
      <c r="J156" s="664"/>
      <c r="K156" s="664"/>
      <c r="L156" s="661"/>
      <c r="M156" s="661"/>
      <c r="N156" s="664">
        <v>1</v>
      </c>
      <c r="O156" s="664">
        <v>118</v>
      </c>
      <c r="P156" s="677"/>
      <c r="Q156" s="665">
        <v>118</v>
      </c>
    </row>
    <row r="157" spans="1:17" ht="14.4" customHeight="1" x14ac:dyDescent="0.3">
      <c r="A157" s="660" t="s">
        <v>3211</v>
      </c>
      <c r="B157" s="661" t="s">
        <v>3079</v>
      </c>
      <c r="C157" s="661" t="s">
        <v>3091</v>
      </c>
      <c r="D157" s="661" t="s">
        <v>3158</v>
      </c>
      <c r="E157" s="661" t="s">
        <v>3159</v>
      </c>
      <c r="F157" s="664"/>
      <c r="G157" s="664"/>
      <c r="H157" s="661"/>
      <c r="I157" s="661"/>
      <c r="J157" s="664"/>
      <c r="K157" s="664"/>
      <c r="L157" s="661"/>
      <c r="M157" s="661"/>
      <c r="N157" s="664">
        <v>1</v>
      </c>
      <c r="O157" s="664">
        <v>0</v>
      </c>
      <c r="P157" s="677"/>
      <c r="Q157" s="665">
        <v>0</v>
      </c>
    </row>
    <row r="158" spans="1:17" ht="14.4" customHeight="1" x14ac:dyDescent="0.3">
      <c r="A158" s="660" t="s">
        <v>3211</v>
      </c>
      <c r="B158" s="661" t="s">
        <v>3079</v>
      </c>
      <c r="C158" s="661" t="s">
        <v>3091</v>
      </c>
      <c r="D158" s="661" t="s">
        <v>3236</v>
      </c>
      <c r="E158" s="661" t="s">
        <v>3237</v>
      </c>
      <c r="F158" s="664">
        <v>78</v>
      </c>
      <c r="G158" s="664">
        <v>6318</v>
      </c>
      <c r="H158" s="661">
        <v>1</v>
      </c>
      <c r="I158" s="661">
        <v>81</v>
      </c>
      <c r="J158" s="664">
        <v>67</v>
      </c>
      <c r="K158" s="664">
        <v>5466</v>
      </c>
      <c r="L158" s="661">
        <v>0.86514719848053179</v>
      </c>
      <c r="M158" s="661">
        <v>81.582089552238813</v>
      </c>
      <c r="N158" s="664">
        <v>49</v>
      </c>
      <c r="O158" s="664">
        <v>4018</v>
      </c>
      <c r="P158" s="677">
        <v>0.63596074707185823</v>
      </c>
      <c r="Q158" s="665">
        <v>82</v>
      </c>
    </row>
    <row r="159" spans="1:17" ht="14.4" customHeight="1" x14ac:dyDescent="0.3">
      <c r="A159" s="660" t="s">
        <v>3211</v>
      </c>
      <c r="B159" s="661" t="s">
        <v>3079</v>
      </c>
      <c r="C159" s="661" t="s">
        <v>3091</v>
      </c>
      <c r="D159" s="661" t="s">
        <v>3240</v>
      </c>
      <c r="E159" s="661" t="s">
        <v>3241</v>
      </c>
      <c r="F159" s="664"/>
      <c r="G159" s="664"/>
      <c r="H159" s="661"/>
      <c r="I159" s="661"/>
      <c r="J159" s="664">
        <v>1</v>
      </c>
      <c r="K159" s="664">
        <v>119</v>
      </c>
      <c r="L159" s="661"/>
      <c r="M159" s="661">
        <v>119</v>
      </c>
      <c r="N159" s="664"/>
      <c r="O159" s="664"/>
      <c r="P159" s="677"/>
      <c r="Q159" s="665"/>
    </row>
    <row r="160" spans="1:17" ht="14.4" customHeight="1" x14ac:dyDescent="0.3">
      <c r="A160" s="660" t="s">
        <v>3211</v>
      </c>
      <c r="B160" s="661" t="s">
        <v>3079</v>
      </c>
      <c r="C160" s="661" t="s">
        <v>3091</v>
      </c>
      <c r="D160" s="661" t="s">
        <v>3244</v>
      </c>
      <c r="E160" s="661" t="s">
        <v>3245</v>
      </c>
      <c r="F160" s="664">
        <v>32</v>
      </c>
      <c r="G160" s="664">
        <v>2816</v>
      </c>
      <c r="H160" s="661">
        <v>1</v>
      </c>
      <c r="I160" s="661">
        <v>88</v>
      </c>
      <c r="J160" s="664">
        <v>8</v>
      </c>
      <c r="K160" s="664">
        <v>712</v>
      </c>
      <c r="L160" s="661">
        <v>0.25284090909090912</v>
      </c>
      <c r="M160" s="661">
        <v>89</v>
      </c>
      <c r="N160" s="664">
        <v>1</v>
      </c>
      <c r="O160" s="664">
        <v>89</v>
      </c>
      <c r="P160" s="677">
        <v>3.160511363636364E-2</v>
      </c>
      <c r="Q160" s="665">
        <v>89</v>
      </c>
    </row>
    <row r="161" spans="1:17" ht="14.4" customHeight="1" thickBot="1" x14ac:dyDescent="0.35">
      <c r="A161" s="666" t="s">
        <v>3211</v>
      </c>
      <c r="B161" s="667" t="s">
        <v>3079</v>
      </c>
      <c r="C161" s="667" t="s">
        <v>3091</v>
      </c>
      <c r="D161" s="667" t="s">
        <v>3250</v>
      </c>
      <c r="E161" s="667" t="s">
        <v>3251</v>
      </c>
      <c r="F161" s="670">
        <v>1</v>
      </c>
      <c r="G161" s="670">
        <v>290</v>
      </c>
      <c r="H161" s="667">
        <v>1</v>
      </c>
      <c r="I161" s="667">
        <v>290</v>
      </c>
      <c r="J161" s="670"/>
      <c r="K161" s="670"/>
      <c r="L161" s="667"/>
      <c r="M161" s="667"/>
      <c r="N161" s="670"/>
      <c r="O161" s="670"/>
      <c r="P161" s="678"/>
      <c r="Q161" s="671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335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4593331</v>
      </c>
      <c r="C3" s="351">
        <f t="shared" ref="C3:R3" si="0">SUBTOTAL(9,C6:C1048576)</f>
        <v>2</v>
      </c>
      <c r="D3" s="351">
        <f t="shared" si="0"/>
        <v>5485757</v>
      </c>
      <c r="E3" s="351">
        <f t="shared" si="0"/>
        <v>1.3259503527325185</v>
      </c>
      <c r="F3" s="351">
        <f t="shared" si="0"/>
        <v>5586027</v>
      </c>
      <c r="G3" s="354">
        <f>IF(B3&lt;&gt;0,F3/B3,"")</f>
        <v>1.2161168006398841</v>
      </c>
      <c r="H3" s="350">
        <f t="shared" si="0"/>
        <v>797601.59000000008</v>
      </c>
      <c r="I3" s="351">
        <f t="shared" si="0"/>
        <v>1</v>
      </c>
      <c r="J3" s="351">
        <f t="shared" si="0"/>
        <v>507890.76</v>
      </c>
      <c r="K3" s="351">
        <f t="shared" si="0"/>
        <v>0.63677250192041357</v>
      </c>
      <c r="L3" s="351">
        <f t="shared" si="0"/>
        <v>801037.15999999992</v>
      </c>
      <c r="M3" s="352">
        <f>IF(H3&lt;&gt;0,L3/H3,"")</f>
        <v>1.0043073760672918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3256</v>
      </c>
      <c r="B6" s="789">
        <v>692</v>
      </c>
      <c r="C6" s="736">
        <v>1</v>
      </c>
      <c r="D6" s="789">
        <v>91</v>
      </c>
      <c r="E6" s="736">
        <v>0.13150289017341041</v>
      </c>
      <c r="F6" s="789"/>
      <c r="G6" s="741"/>
      <c r="H6" s="789"/>
      <c r="I6" s="736"/>
      <c r="J6" s="789"/>
      <c r="K6" s="736"/>
      <c r="L6" s="789"/>
      <c r="M6" s="741"/>
      <c r="N6" s="789"/>
      <c r="O6" s="736"/>
      <c r="P6" s="789"/>
      <c r="Q6" s="736"/>
      <c r="R6" s="789"/>
      <c r="S6" s="235"/>
    </row>
    <row r="7" spans="1:19" ht="14.4" customHeight="1" x14ac:dyDescent="0.3">
      <c r="A7" s="687" t="s">
        <v>3257</v>
      </c>
      <c r="B7" s="790"/>
      <c r="C7" s="661"/>
      <c r="D7" s="790"/>
      <c r="E7" s="661"/>
      <c r="F7" s="790">
        <v>1094</v>
      </c>
      <c r="G7" s="677"/>
      <c r="H7" s="790"/>
      <c r="I7" s="661"/>
      <c r="J7" s="790"/>
      <c r="K7" s="661"/>
      <c r="L7" s="790"/>
      <c r="M7" s="677"/>
      <c r="N7" s="790"/>
      <c r="O7" s="661"/>
      <c r="P7" s="790"/>
      <c r="Q7" s="661"/>
      <c r="R7" s="790"/>
      <c r="S7" s="700"/>
    </row>
    <row r="8" spans="1:19" ht="14.4" customHeight="1" thickBot="1" x14ac:dyDescent="0.35">
      <c r="A8" s="792" t="s">
        <v>1758</v>
      </c>
      <c r="B8" s="791">
        <v>4592639</v>
      </c>
      <c r="C8" s="667">
        <v>1</v>
      </c>
      <c r="D8" s="791">
        <v>5485666</v>
      </c>
      <c r="E8" s="667">
        <v>1.1944474625591082</v>
      </c>
      <c r="F8" s="791">
        <v>5584933</v>
      </c>
      <c r="G8" s="678">
        <v>1.21606183285906</v>
      </c>
      <c r="H8" s="791">
        <v>797601.59000000008</v>
      </c>
      <c r="I8" s="667">
        <v>1</v>
      </c>
      <c r="J8" s="791">
        <v>507890.76</v>
      </c>
      <c r="K8" s="667">
        <v>0.63677250192041357</v>
      </c>
      <c r="L8" s="791">
        <v>801037.15999999992</v>
      </c>
      <c r="M8" s="678">
        <v>1.0043073760672918</v>
      </c>
      <c r="N8" s="791"/>
      <c r="O8" s="667"/>
      <c r="P8" s="791"/>
      <c r="Q8" s="667"/>
      <c r="R8" s="791"/>
      <c r="S8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3596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335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9613.2000000000007</v>
      </c>
      <c r="G3" s="212">
        <f t="shared" si="0"/>
        <v>5390932.5899999999</v>
      </c>
      <c r="H3" s="212"/>
      <c r="I3" s="212"/>
      <c r="J3" s="212">
        <f t="shared" si="0"/>
        <v>9187.6</v>
      </c>
      <c r="K3" s="212">
        <f t="shared" si="0"/>
        <v>5993647.7599999998</v>
      </c>
      <c r="L3" s="212"/>
      <c r="M3" s="212"/>
      <c r="N3" s="212">
        <f t="shared" si="0"/>
        <v>9423.1</v>
      </c>
      <c r="O3" s="212">
        <f t="shared" si="0"/>
        <v>6387064.1600000001</v>
      </c>
      <c r="P3" s="79">
        <f>IF(G3=0,0,O3/G3)</f>
        <v>1.1847790810532097</v>
      </c>
      <c r="Q3" s="213">
        <f>IF(N3=0,0,O3/N3)</f>
        <v>677.80923050800686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121</v>
      </c>
      <c r="E4" s="562" t="s">
        <v>81</v>
      </c>
      <c r="F4" s="568">
        <v>2013</v>
      </c>
      <c r="G4" s="569"/>
      <c r="H4" s="214"/>
      <c r="I4" s="214"/>
      <c r="J4" s="568">
        <v>2014</v>
      </c>
      <c r="K4" s="569"/>
      <c r="L4" s="214"/>
      <c r="M4" s="214"/>
      <c r="N4" s="568">
        <v>2015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799"/>
      <c r="B5" s="797"/>
      <c r="C5" s="799"/>
      <c r="D5" s="807"/>
      <c r="E5" s="801"/>
      <c r="F5" s="808" t="s">
        <v>91</v>
      </c>
      <c r="G5" s="809" t="s">
        <v>14</v>
      </c>
      <c r="H5" s="810"/>
      <c r="I5" s="810"/>
      <c r="J5" s="808" t="s">
        <v>91</v>
      </c>
      <c r="K5" s="809" t="s">
        <v>14</v>
      </c>
      <c r="L5" s="810"/>
      <c r="M5" s="810"/>
      <c r="N5" s="808" t="s">
        <v>91</v>
      </c>
      <c r="O5" s="809" t="s">
        <v>14</v>
      </c>
      <c r="P5" s="811"/>
      <c r="Q5" s="806"/>
    </row>
    <row r="6" spans="1:17" ht="14.4" customHeight="1" x14ac:dyDescent="0.3">
      <c r="A6" s="735" t="s">
        <v>3258</v>
      </c>
      <c r="B6" s="736" t="s">
        <v>3211</v>
      </c>
      <c r="C6" s="736" t="s">
        <v>3091</v>
      </c>
      <c r="D6" s="736" t="s">
        <v>3217</v>
      </c>
      <c r="E6" s="736" t="s">
        <v>3218</v>
      </c>
      <c r="F6" s="229"/>
      <c r="G6" s="229"/>
      <c r="H6" s="229"/>
      <c r="I6" s="229"/>
      <c r="J6" s="229">
        <v>1</v>
      </c>
      <c r="K6" s="229">
        <v>91</v>
      </c>
      <c r="L6" s="229"/>
      <c r="M6" s="229">
        <v>91</v>
      </c>
      <c r="N6" s="229"/>
      <c r="O6" s="229"/>
      <c r="P6" s="741"/>
      <c r="Q6" s="749"/>
    </row>
    <row r="7" spans="1:17" ht="14.4" customHeight="1" x14ac:dyDescent="0.3">
      <c r="A7" s="660" t="s">
        <v>3258</v>
      </c>
      <c r="B7" s="661" t="s">
        <v>3211</v>
      </c>
      <c r="C7" s="661" t="s">
        <v>3091</v>
      </c>
      <c r="D7" s="661" t="s">
        <v>3259</v>
      </c>
      <c r="E7" s="661" t="s">
        <v>3260</v>
      </c>
      <c r="F7" s="664">
        <v>1</v>
      </c>
      <c r="G7" s="664">
        <v>692</v>
      </c>
      <c r="H7" s="664">
        <v>1</v>
      </c>
      <c r="I7" s="664">
        <v>692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3261</v>
      </c>
      <c r="B8" s="661" t="s">
        <v>3211</v>
      </c>
      <c r="C8" s="661" t="s">
        <v>3091</v>
      </c>
      <c r="D8" s="661" t="s">
        <v>3230</v>
      </c>
      <c r="E8" s="661" t="s">
        <v>3231</v>
      </c>
      <c r="F8" s="664"/>
      <c r="G8" s="664"/>
      <c r="H8" s="664"/>
      <c r="I8" s="664"/>
      <c r="J8" s="664"/>
      <c r="K8" s="664"/>
      <c r="L8" s="664"/>
      <c r="M8" s="664"/>
      <c r="N8" s="664">
        <v>1</v>
      </c>
      <c r="O8" s="664">
        <v>1012</v>
      </c>
      <c r="P8" s="677"/>
      <c r="Q8" s="665">
        <v>1012</v>
      </c>
    </row>
    <row r="9" spans="1:17" ht="14.4" customHeight="1" x14ac:dyDescent="0.3">
      <c r="A9" s="660" t="s">
        <v>3261</v>
      </c>
      <c r="B9" s="661" t="s">
        <v>3211</v>
      </c>
      <c r="C9" s="661" t="s">
        <v>3091</v>
      </c>
      <c r="D9" s="661" t="s">
        <v>3236</v>
      </c>
      <c r="E9" s="661" t="s">
        <v>3237</v>
      </c>
      <c r="F9" s="664"/>
      <c r="G9" s="664"/>
      <c r="H9" s="664"/>
      <c r="I9" s="664"/>
      <c r="J9" s="664"/>
      <c r="K9" s="664"/>
      <c r="L9" s="664"/>
      <c r="M9" s="664"/>
      <c r="N9" s="664">
        <v>1</v>
      </c>
      <c r="O9" s="664">
        <v>82</v>
      </c>
      <c r="P9" s="677"/>
      <c r="Q9" s="665">
        <v>82</v>
      </c>
    </row>
    <row r="10" spans="1:17" ht="14.4" customHeight="1" x14ac:dyDescent="0.3">
      <c r="A10" s="660" t="s">
        <v>546</v>
      </c>
      <c r="B10" s="661" t="s">
        <v>3262</v>
      </c>
      <c r="C10" s="661" t="s">
        <v>3091</v>
      </c>
      <c r="D10" s="661" t="s">
        <v>587</v>
      </c>
      <c r="E10" s="661" t="s">
        <v>3263</v>
      </c>
      <c r="F10" s="664"/>
      <c r="G10" s="664"/>
      <c r="H10" s="664"/>
      <c r="I10" s="664"/>
      <c r="J10" s="664">
        <v>1</v>
      </c>
      <c r="K10" s="664">
        <v>2384</v>
      </c>
      <c r="L10" s="664"/>
      <c r="M10" s="664">
        <v>2384</v>
      </c>
      <c r="N10" s="664"/>
      <c r="O10" s="664"/>
      <c r="P10" s="677"/>
      <c r="Q10" s="665"/>
    </row>
    <row r="11" spans="1:17" ht="14.4" customHeight="1" x14ac:dyDescent="0.3">
      <c r="A11" s="660" t="s">
        <v>546</v>
      </c>
      <c r="B11" s="661" t="s">
        <v>3262</v>
      </c>
      <c r="C11" s="661" t="s">
        <v>3091</v>
      </c>
      <c r="D11" s="661" t="s">
        <v>3264</v>
      </c>
      <c r="E11" s="661" t="s">
        <v>3265</v>
      </c>
      <c r="F11" s="664"/>
      <c r="G11" s="664"/>
      <c r="H11" s="664"/>
      <c r="I11" s="664"/>
      <c r="J11" s="664"/>
      <c r="K11" s="664"/>
      <c r="L11" s="664"/>
      <c r="M11" s="664"/>
      <c r="N11" s="664">
        <v>1</v>
      </c>
      <c r="O11" s="664">
        <v>2242</v>
      </c>
      <c r="P11" s="677"/>
      <c r="Q11" s="665">
        <v>2242</v>
      </c>
    </row>
    <row r="12" spans="1:17" ht="14.4" customHeight="1" x14ac:dyDescent="0.3">
      <c r="A12" s="660" t="s">
        <v>546</v>
      </c>
      <c r="B12" s="661" t="s">
        <v>3211</v>
      </c>
      <c r="C12" s="661" t="s">
        <v>3091</v>
      </c>
      <c r="D12" s="661" t="s">
        <v>3266</v>
      </c>
      <c r="E12" s="661" t="s">
        <v>3267</v>
      </c>
      <c r="F12" s="664"/>
      <c r="G12" s="664"/>
      <c r="H12" s="664"/>
      <c r="I12" s="664"/>
      <c r="J12" s="664"/>
      <c r="K12" s="664"/>
      <c r="L12" s="664"/>
      <c r="M12" s="664"/>
      <c r="N12" s="664">
        <v>1</v>
      </c>
      <c r="O12" s="664">
        <v>1028</v>
      </c>
      <c r="P12" s="677"/>
      <c r="Q12" s="665">
        <v>1028</v>
      </c>
    </row>
    <row r="13" spans="1:17" ht="14.4" customHeight="1" x14ac:dyDescent="0.3">
      <c r="A13" s="660" t="s">
        <v>546</v>
      </c>
      <c r="B13" s="661" t="s">
        <v>3211</v>
      </c>
      <c r="C13" s="661" t="s">
        <v>3091</v>
      </c>
      <c r="D13" s="661" t="s">
        <v>3230</v>
      </c>
      <c r="E13" s="661" t="s">
        <v>3231</v>
      </c>
      <c r="F13" s="664">
        <v>5</v>
      </c>
      <c r="G13" s="664">
        <v>5005</v>
      </c>
      <c r="H13" s="664">
        <v>1</v>
      </c>
      <c r="I13" s="664">
        <v>1001</v>
      </c>
      <c r="J13" s="664"/>
      <c r="K13" s="664"/>
      <c r="L13" s="664"/>
      <c r="M13" s="664"/>
      <c r="N13" s="664"/>
      <c r="O13" s="664"/>
      <c r="P13" s="677"/>
      <c r="Q13" s="665"/>
    </row>
    <row r="14" spans="1:17" ht="14.4" customHeight="1" x14ac:dyDescent="0.3">
      <c r="A14" s="660" t="s">
        <v>546</v>
      </c>
      <c r="B14" s="661" t="s">
        <v>3211</v>
      </c>
      <c r="C14" s="661" t="s">
        <v>3091</v>
      </c>
      <c r="D14" s="661" t="s">
        <v>3236</v>
      </c>
      <c r="E14" s="661" t="s">
        <v>3237</v>
      </c>
      <c r="F14" s="664">
        <v>2</v>
      </c>
      <c r="G14" s="664">
        <v>162</v>
      </c>
      <c r="H14" s="664">
        <v>1</v>
      </c>
      <c r="I14" s="664">
        <v>81</v>
      </c>
      <c r="J14" s="664"/>
      <c r="K14" s="664"/>
      <c r="L14" s="664"/>
      <c r="M14" s="664"/>
      <c r="N14" s="664"/>
      <c r="O14" s="664"/>
      <c r="P14" s="677"/>
      <c r="Q14" s="665"/>
    </row>
    <row r="15" spans="1:17" ht="14.4" customHeight="1" x14ac:dyDescent="0.3">
      <c r="A15" s="660" t="s">
        <v>546</v>
      </c>
      <c r="B15" s="661" t="s">
        <v>3268</v>
      </c>
      <c r="C15" s="661" t="s">
        <v>3091</v>
      </c>
      <c r="D15" s="661" t="s">
        <v>3269</v>
      </c>
      <c r="E15" s="661" t="s">
        <v>3270</v>
      </c>
      <c r="F15" s="664"/>
      <c r="G15" s="664"/>
      <c r="H15" s="664"/>
      <c r="I15" s="664"/>
      <c r="J15" s="664">
        <v>1</v>
      </c>
      <c r="K15" s="664">
        <v>23987</v>
      </c>
      <c r="L15" s="664"/>
      <c r="M15" s="664">
        <v>23987</v>
      </c>
      <c r="N15" s="664"/>
      <c r="O15" s="664"/>
      <c r="P15" s="677"/>
      <c r="Q15" s="665"/>
    </row>
    <row r="16" spans="1:17" ht="14.4" customHeight="1" x14ac:dyDescent="0.3">
      <c r="A16" s="660" t="s">
        <v>546</v>
      </c>
      <c r="B16" s="661" t="s">
        <v>3268</v>
      </c>
      <c r="C16" s="661" t="s">
        <v>3091</v>
      </c>
      <c r="D16" s="661" t="s">
        <v>716</v>
      </c>
      <c r="E16" s="661" t="s">
        <v>3271</v>
      </c>
      <c r="F16" s="664"/>
      <c r="G16" s="664"/>
      <c r="H16" s="664"/>
      <c r="I16" s="664"/>
      <c r="J16" s="664"/>
      <c r="K16" s="664"/>
      <c r="L16" s="664"/>
      <c r="M16" s="664"/>
      <c r="N16" s="664">
        <v>1</v>
      </c>
      <c r="O16" s="664">
        <v>1193</v>
      </c>
      <c r="P16" s="677"/>
      <c r="Q16" s="665">
        <v>1193</v>
      </c>
    </row>
    <row r="17" spans="1:17" ht="14.4" customHeight="1" x14ac:dyDescent="0.3">
      <c r="A17" s="660" t="s">
        <v>546</v>
      </c>
      <c r="B17" s="661" t="s">
        <v>3268</v>
      </c>
      <c r="C17" s="661" t="s">
        <v>3091</v>
      </c>
      <c r="D17" s="661" t="s">
        <v>3272</v>
      </c>
      <c r="E17" s="661" t="s">
        <v>3273</v>
      </c>
      <c r="F17" s="664"/>
      <c r="G17" s="664"/>
      <c r="H17" s="664"/>
      <c r="I17" s="664"/>
      <c r="J17" s="664"/>
      <c r="K17" s="664"/>
      <c r="L17" s="664"/>
      <c r="M17" s="664"/>
      <c r="N17" s="664">
        <v>1</v>
      </c>
      <c r="O17" s="664">
        <v>691</v>
      </c>
      <c r="P17" s="677"/>
      <c r="Q17" s="665">
        <v>691</v>
      </c>
    </row>
    <row r="18" spans="1:17" ht="14.4" customHeight="1" x14ac:dyDescent="0.3">
      <c r="A18" s="660" t="s">
        <v>546</v>
      </c>
      <c r="B18" s="661" t="s">
        <v>3268</v>
      </c>
      <c r="C18" s="661" t="s">
        <v>3091</v>
      </c>
      <c r="D18" s="661" t="s">
        <v>3274</v>
      </c>
      <c r="E18" s="661" t="s">
        <v>3275</v>
      </c>
      <c r="F18" s="664"/>
      <c r="G18" s="664"/>
      <c r="H18" s="664"/>
      <c r="I18" s="664"/>
      <c r="J18" s="664"/>
      <c r="K18" s="664"/>
      <c r="L18" s="664"/>
      <c r="M18" s="664"/>
      <c r="N18" s="664">
        <v>1</v>
      </c>
      <c r="O18" s="664">
        <v>1803</v>
      </c>
      <c r="P18" s="677"/>
      <c r="Q18" s="665">
        <v>1803</v>
      </c>
    </row>
    <row r="19" spans="1:17" ht="14.4" customHeight="1" x14ac:dyDescent="0.3">
      <c r="A19" s="660" t="s">
        <v>546</v>
      </c>
      <c r="B19" s="661" t="s">
        <v>3276</v>
      </c>
      <c r="C19" s="661" t="s">
        <v>3212</v>
      </c>
      <c r="D19" s="661" t="s">
        <v>3277</v>
      </c>
      <c r="E19" s="661" t="s">
        <v>3278</v>
      </c>
      <c r="F19" s="664"/>
      <c r="G19" s="664"/>
      <c r="H19" s="664"/>
      <c r="I19" s="664"/>
      <c r="J19" s="664"/>
      <c r="K19" s="664"/>
      <c r="L19" s="664"/>
      <c r="M19" s="664"/>
      <c r="N19" s="664">
        <v>5.8</v>
      </c>
      <c r="O19" s="664">
        <v>65504.33</v>
      </c>
      <c r="P19" s="677"/>
      <c r="Q19" s="665">
        <v>11293.85</v>
      </c>
    </row>
    <row r="20" spans="1:17" ht="14.4" customHeight="1" x14ac:dyDescent="0.3">
      <c r="A20" s="660" t="s">
        <v>546</v>
      </c>
      <c r="B20" s="661" t="s">
        <v>3276</v>
      </c>
      <c r="C20" s="661" t="s">
        <v>3212</v>
      </c>
      <c r="D20" s="661" t="s">
        <v>3279</v>
      </c>
      <c r="E20" s="661" t="s">
        <v>1712</v>
      </c>
      <c r="F20" s="664">
        <v>7</v>
      </c>
      <c r="G20" s="664">
        <v>583.1</v>
      </c>
      <c r="H20" s="664">
        <v>1</v>
      </c>
      <c r="I20" s="664">
        <v>83.3</v>
      </c>
      <c r="J20" s="664">
        <v>6</v>
      </c>
      <c r="K20" s="664">
        <v>499.8</v>
      </c>
      <c r="L20" s="664">
        <v>0.8571428571428571</v>
      </c>
      <c r="M20" s="664">
        <v>83.3</v>
      </c>
      <c r="N20" s="664"/>
      <c r="O20" s="664"/>
      <c r="P20" s="677"/>
      <c r="Q20" s="665"/>
    </row>
    <row r="21" spans="1:17" ht="14.4" customHeight="1" x14ac:dyDescent="0.3">
      <c r="A21" s="660" t="s">
        <v>546</v>
      </c>
      <c r="B21" s="661" t="s">
        <v>3276</v>
      </c>
      <c r="C21" s="661" t="s">
        <v>3212</v>
      </c>
      <c r="D21" s="661" t="s">
        <v>3280</v>
      </c>
      <c r="E21" s="661" t="s">
        <v>1707</v>
      </c>
      <c r="F21" s="664">
        <v>129</v>
      </c>
      <c r="G21" s="664">
        <v>15727.23</v>
      </c>
      <c r="H21" s="664">
        <v>1</v>
      </c>
      <c r="I21" s="664">
        <v>121.91651162790697</v>
      </c>
      <c r="J21" s="664">
        <v>168</v>
      </c>
      <c r="K21" s="664">
        <v>19817.28</v>
      </c>
      <c r="L21" s="664">
        <v>1.2600616891849359</v>
      </c>
      <c r="M21" s="664">
        <v>117.96</v>
      </c>
      <c r="N21" s="664">
        <v>377</v>
      </c>
      <c r="O21" s="664">
        <v>42547.17</v>
      </c>
      <c r="P21" s="677">
        <v>2.7053187369931004</v>
      </c>
      <c r="Q21" s="665">
        <v>112.8572148541114</v>
      </c>
    </row>
    <row r="22" spans="1:17" ht="14.4" customHeight="1" x14ac:dyDescent="0.3">
      <c r="A22" s="660" t="s">
        <v>546</v>
      </c>
      <c r="B22" s="661" t="s">
        <v>3276</v>
      </c>
      <c r="C22" s="661" t="s">
        <v>3212</v>
      </c>
      <c r="D22" s="661" t="s">
        <v>3281</v>
      </c>
      <c r="E22" s="661" t="s">
        <v>1707</v>
      </c>
      <c r="F22" s="664"/>
      <c r="G22" s="664"/>
      <c r="H22" s="664"/>
      <c r="I22" s="664"/>
      <c r="J22" s="664">
        <v>3</v>
      </c>
      <c r="K22" s="664">
        <v>238.77</v>
      </c>
      <c r="L22" s="664"/>
      <c r="M22" s="664">
        <v>79.59</v>
      </c>
      <c r="N22" s="664">
        <v>41</v>
      </c>
      <c r="O22" s="664">
        <v>3121.33</v>
      </c>
      <c r="P22" s="677"/>
      <c r="Q22" s="665">
        <v>76.13</v>
      </c>
    </row>
    <row r="23" spans="1:17" ht="14.4" customHeight="1" x14ac:dyDescent="0.3">
      <c r="A23" s="660" t="s">
        <v>546</v>
      </c>
      <c r="B23" s="661" t="s">
        <v>3276</v>
      </c>
      <c r="C23" s="661" t="s">
        <v>3212</v>
      </c>
      <c r="D23" s="661" t="s">
        <v>3282</v>
      </c>
      <c r="E23" s="661" t="s">
        <v>3283</v>
      </c>
      <c r="F23" s="664">
        <v>11</v>
      </c>
      <c r="G23" s="664">
        <v>924.88</v>
      </c>
      <c r="H23" s="664">
        <v>1</v>
      </c>
      <c r="I23" s="664">
        <v>84.08</v>
      </c>
      <c r="J23" s="664">
        <v>7</v>
      </c>
      <c r="K23" s="664">
        <v>588.55999999999995</v>
      </c>
      <c r="L23" s="664">
        <v>0.63636363636363635</v>
      </c>
      <c r="M23" s="664">
        <v>84.08</v>
      </c>
      <c r="N23" s="664"/>
      <c r="O23" s="664"/>
      <c r="P23" s="677"/>
      <c r="Q23" s="665"/>
    </row>
    <row r="24" spans="1:17" ht="14.4" customHeight="1" x14ac:dyDescent="0.3">
      <c r="A24" s="660" t="s">
        <v>546</v>
      </c>
      <c r="B24" s="661" t="s">
        <v>3276</v>
      </c>
      <c r="C24" s="661" t="s">
        <v>3212</v>
      </c>
      <c r="D24" s="661" t="s">
        <v>3284</v>
      </c>
      <c r="E24" s="661" t="s">
        <v>1340</v>
      </c>
      <c r="F24" s="664">
        <v>3</v>
      </c>
      <c r="G24" s="664">
        <v>183.15</v>
      </c>
      <c r="H24" s="664">
        <v>1</v>
      </c>
      <c r="I24" s="664">
        <v>61.050000000000004</v>
      </c>
      <c r="J24" s="664"/>
      <c r="K24" s="664"/>
      <c r="L24" s="664"/>
      <c r="M24" s="664"/>
      <c r="N24" s="664">
        <v>3</v>
      </c>
      <c r="O24" s="664">
        <v>175.2</v>
      </c>
      <c r="P24" s="677">
        <v>0.95659295659295651</v>
      </c>
      <c r="Q24" s="665">
        <v>58.4</v>
      </c>
    </row>
    <row r="25" spans="1:17" ht="14.4" customHeight="1" x14ac:dyDescent="0.3">
      <c r="A25" s="660" t="s">
        <v>546</v>
      </c>
      <c r="B25" s="661" t="s">
        <v>3276</v>
      </c>
      <c r="C25" s="661" t="s">
        <v>3212</v>
      </c>
      <c r="D25" s="661" t="s">
        <v>3285</v>
      </c>
      <c r="E25" s="661" t="s">
        <v>1397</v>
      </c>
      <c r="F25" s="664"/>
      <c r="G25" s="664"/>
      <c r="H25" s="664"/>
      <c r="I25" s="664"/>
      <c r="J25" s="664">
        <v>24.1</v>
      </c>
      <c r="K25" s="664">
        <v>17442.57</v>
      </c>
      <c r="L25" s="664"/>
      <c r="M25" s="664">
        <v>723.75809128630704</v>
      </c>
      <c r="N25" s="664">
        <v>13.700000000000001</v>
      </c>
      <c r="O25" s="664">
        <v>9484.2900000000009</v>
      </c>
      <c r="P25" s="677"/>
      <c r="Q25" s="665">
        <v>692.28394160583946</v>
      </c>
    </row>
    <row r="26" spans="1:17" ht="14.4" customHeight="1" x14ac:dyDescent="0.3">
      <c r="A26" s="660" t="s">
        <v>546</v>
      </c>
      <c r="B26" s="661" t="s">
        <v>3276</v>
      </c>
      <c r="C26" s="661" t="s">
        <v>3212</v>
      </c>
      <c r="D26" s="661" t="s">
        <v>3286</v>
      </c>
      <c r="E26" s="661" t="s">
        <v>3287</v>
      </c>
      <c r="F26" s="664">
        <v>7</v>
      </c>
      <c r="G26" s="664">
        <v>8624.98</v>
      </c>
      <c r="H26" s="664">
        <v>1</v>
      </c>
      <c r="I26" s="664">
        <v>1232.1399999999999</v>
      </c>
      <c r="J26" s="664"/>
      <c r="K26" s="664"/>
      <c r="L26" s="664"/>
      <c r="M26" s="664"/>
      <c r="N26" s="664"/>
      <c r="O26" s="664"/>
      <c r="P26" s="677"/>
      <c r="Q26" s="665"/>
    </row>
    <row r="27" spans="1:17" ht="14.4" customHeight="1" x14ac:dyDescent="0.3">
      <c r="A27" s="660" t="s">
        <v>546</v>
      </c>
      <c r="B27" s="661" t="s">
        <v>3276</v>
      </c>
      <c r="C27" s="661" t="s">
        <v>3212</v>
      </c>
      <c r="D27" s="661" t="s">
        <v>3288</v>
      </c>
      <c r="E27" s="661" t="s">
        <v>1450</v>
      </c>
      <c r="F27" s="664"/>
      <c r="G27" s="664"/>
      <c r="H27" s="664"/>
      <c r="I27" s="664"/>
      <c r="J27" s="664"/>
      <c r="K27" s="664"/>
      <c r="L27" s="664"/>
      <c r="M27" s="664"/>
      <c r="N27" s="664">
        <v>16</v>
      </c>
      <c r="O27" s="664">
        <v>53602.080000000002</v>
      </c>
      <c r="P27" s="677"/>
      <c r="Q27" s="665">
        <v>3350.13</v>
      </c>
    </row>
    <row r="28" spans="1:17" ht="14.4" customHeight="1" x14ac:dyDescent="0.3">
      <c r="A28" s="660" t="s">
        <v>546</v>
      </c>
      <c r="B28" s="661" t="s">
        <v>3276</v>
      </c>
      <c r="C28" s="661" t="s">
        <v>3212</v>
      </c>
      <c r="D28" s="661" t="s">
        <v>3289</v>
      </c>
      <c r="E28" s="661" t="s">
        <v>3290</v>
      </c>
      <c r="F28" s="664">
        <v>36</v>
      </c>
      <c r="G28" s="664">
        <v>2070.36</v>
      </c>
      <c r="H28" s="664">
        <v>1</v>
      </c>
      <c r="I28" s="664">
        <v>57.510000000000005</v>
      </c>
      <c r="J28" s="664"/>
      <c r="K28" s="664"/>
      <c r="L28" s="664"/>
      <c r="M28" s="664"/>
      <c r="N28" s="664"/>
      <c r="O28" s="664"/>
      <c r="P28" s="677"/>
      <c r="Q28" s="665"/>
    </row>
    <row r="29" spans="1:17" ht="14.4" customHeight="1" x14ac:dyDescent="0.3">
      <c r="A29" s="660" t="s">
        <v>546</v>
      </c>
      <c r="B29" s="661" t="s">
        <v>3276</v>
      </c>
      <c r="C29" s="661" t="s">
        <v>3212</v>
      </c>
      <c r="D29" s="661" t="s">
        <v>3291</v>
      </c>
      <c r="E29" s="661" t="s">
        <v>3292</v>
      </c>
      <c r="F29" s="664">
        <v>42</v>
      </c>
      <c r="G29" s="664">
        <v>1995</v>
      </c>
      <c r="H29" s="664">
        <v>1</v>
      </c>
      <c r="I29" s="664">
        <v>47.5</v>
      </c>
      <c r="J29" s="664">
        <v>80</v>
      </c>
      <c r="K29" s="664">
        <v>3800</v>
      </c>
      <c r="L29" s="664">
        <v>1.9047619047619047</v>
      </c>
      <c r="M29" s="664">
        <v>47.5</v>
      </c>
      <c r="N29" s="664">
        <v>2</v>
      </c>
      <c r="O29" s="664">
        <v>85.76</v>
      </c>
      <c r="P29" s="677">
        <v>4.2987468671679199E-2</v>
      </c>
      <c r="Q29" s="665">
        <v>42.88</v>
      </c>
    </row>
    <row r="30" spans="1:17" ht="14.4" customHeight="1" x14ac:dyDescent="0.3">
      <c r="A30" s="660" t="s">
        <v>546</v>
      </c>
      <c r="B30" s="661" t="s">
        <v>3276</v>
      </c>
      <c r="C30" s="661" t="s">
        <v>3212</v>
      </c>
      <c r="D30" s="661" t="s">
        <v>3252</v>
      </c>
      <c r="E30" s="661" t="s">
        <v>1692</v>
      </c>
      <c r="F30" s="664">
        <v>118.4</v>
      </c>
      <c r="G30" s="664">
        <v>44913.560000000005</v>
      </c>
      <c r="H30" s="664">
        <v>1</v>
      </c>
      <c r="I30" s="664">
        <v>379.33750000000003</v>
      </c>
      <c r="J30" s="664">
        <v>187.8</v>
      </c>
      <c r="K30" s="664">
        <v>60076.46</v>
      </c>
      <c r="L30" s="664">
        <v>1.3376018289354037</v>
      </c>
      <c r="M30" s="664">
        <v>319.89595314164001</v>
      </c>
      <c r="N30" s="664">
        <v>194.4</v>
      </c>
      <c r="O30" s="664">
        <v>70615.78</v>
      </c>
      <c r="P30" s="677">
        <v>1.5722596917278433</v>
      </c>
      <c r="Q30" s="665">
        <v>363.24989711934154</v>
      </c>
    </row>
    <row r="31" spans="1:17" ht="14.4" customHeight="1" x14ac:dyDescent="0.3">
      <c r="A31" s="660" t="s">
        <v>546</v>
      </c>
      <c r="B31" s="661" t="s">
        <v>3276</v>
      </c>
      <c r="C31" s="661" t="s">
        <v>3212</v>
      </c>
      <c r="D31" s="661" t="s">
        <v>3293</v>
      </c>
      <c r="E31" s="661" t="s">
        <v>3294</v>
      </c>
      <c r="F31" s="664"/>
      <c r="G31" s="664"/>
      <c r="H31" s="664"/>
      <c r="I31" s="664"/>
      <c r="J31" s="664"/>
      <c r="K31" s="664"/>
      <c r="L31" s="664"/>
      <c r="M31" s="664"/>
      <c r="N31" s="664">
        <v>6</v>
      </c>
      <c r="O31" s="664">
        <v>412.44</v>
      </c>
      <c r="P31" s="677"/>
      <c r="Q31" s="665">
        <v>68.739999999999995</v>
      </c>
    </row>
    <row r="32" spans="1:17" ht="14.4" customHeight="1" x14ac:dyDescent="0.3">
      <c r="A32" s="660" t="s">
        <v>546</v>
      </c>
      <c r="B32" s="661" t="s">
        <v>3276</v>
      </c>
      <c r="C32" s="661" t="s">
        <v>3212</v>
      </c>
      <c r="D32" s="661" t="s">
        <v>3295</v>
      </c>
      <c r="E32" s="661" t="s">
        <v>3296</v>
      </c>
      <c r="F32" s="664">
        <v>3</v>
      </c>
      <c r="G32" s="664">
        <v>122.85</v>
      </c>
      <c r="H32" s="664">
        <v>1</v>
      </c>
      <c r="I32" s="664">
        <v>40.949999999999996</v>
      </c>
      <c r="J32" s="664">
        <v>3</v>
      </c>
      <c r="K32" s="664">
        <v>122.85</v>
      </c>
      <c r="L32" s="664">
        <v>1</v>
      </c>
      <c r="M32" s="664">
        <v>40.949999999999996</v>
      </c>
      <c r="N32" s="664"/>
      <c r="O32" s="664"/>
      <c r="P32" s="677"/>
      <c r="Q32" s="665"/>
    </row>
    <row r="33" spans="1:17" ht="14.4" customHeight="1" x14ac:dyDescent="0.3">
      <c r="A33" s="660" t="s">
        <v>546</v>
      </c>
      <c r="B33" s="661" t="s">
        <v>3276</v>
      </c>
      <c r="C33" s="661" t="s">
        <v>3212</v>
      </c>
      <c r="D33" s="661" t="s">
        <v>3297</v>
      </c>
      <c r="E33" s="661" t="s">
        <v>3298</v>
      </c>
      <c r="F33" s="664"/>
      <c r="G33" s="664"/>
      <c r="H33" s="664"/>
      <c r="I33" s="664"/>
      <c r="J33" s="664">
        <v>3.8</v>
      </c>
      <c r="K33" s="664">
        <v>14918.49</v>
      </c>
      <c r="L33" s="664"/>
      <c r="M33" s="664">
        <v>3925.9184210526319</v>
      </c>
      <c r="N33" s="664"/>
      <c r="O33" s="664"/>
      <c r="P33" s="677"/>
      <c r="Q33" s="665"/>
    </row>
    <row r="34" spans="1:17" ht="14.4" customHeight="1" x14ac:dyDescent="0.3">
      <c r="A34" s="660" t="s">
        <v>546</v>
      </c>
      <c r="B34" s="661" t="s">
        <v>3276</v>
      </c>
      <c r="C34" s="661" t="s">
        <v>3212</v>
      </c>
      <c r="D34" s="661" t="s">
        <v>3299</v>
      </c>
      <c r="E34" s="661" t="s">
        <v>3300</v>
      </c>
      <c r="F34" s="664">
        <v>2</v>
      </c>
      <c r="G34" s="664">
        <v>10893.4</v>
      </c>
      <c r="H34" s="664">
        <v>1</v>
      </c>
      <c r="I34" s="664">
        <v>5446.7</v>
      </c>
      <c r="J34" s="664">
        <v>3</v>
      </c>
      <c r="K34" s="664">
        <v>13337.99</v>
      </c>
      <c r="L34" s="664">
        <v>1.2244101933280702</v>
      </c>
      <c r="M34" s="664">
        <v>4445.9966666666669</v>
      </c>
      <c r="N34" s="664">
        <v>2</v>
      </c>
      <c r="O34" s="664">
        <v>8629.82</v>
      </c>
      <c r="P34" s="677">
        <v>0.79220629004718457</v>
      </c>
      <c r="Q34" s="665">
        <v>4314.91</v>
      </c>
    </row>
    <row r="35" spans="1:17" ht="14.4" customHeight="1" x14ac:dyDescent="0.3">
      <c r="A35" s="660" t="s">
        <v>546</v>
      </c>
      <c r="B35" s="661" t="s">
        <v>3276</v>
      </c>
      <c r="C35" s="661" t="s">
        <v>3212</v>
      </c>
      <c r="D35" s="661" t="s">
        <v>3301</v>
      </c>
      <c r="E35" s="661" t="s">
        <v>3302</v>
      </c>
      <c r="F35" s="664">
        <v>1</v>
      </c>
      <c r="G35" s="664">
        <v>10893.4</v>
      </c>
      <c r="H35" s="664">
        <v>1</v>
      </c>
      <c r="I35" s="664">
        <v>10893.4</v>
      </c>
      <c r="J35" s="664"/>
      <c r="K35" s="664"/>
      <c r="L35" s="664"/>
      <c r="M35" s="664"/>
      <c r="N35" s="664">
        <v>1</v>
      </c>
      <c r="O35" s="664">
        <v>8629.83</v>
      </c>
      <c r="P35" s="677">
        <v>0.79220720803422262</v>
      </c>
      <c r="Q35" s="665">
        <v>8629.83</v>
      </c>
    </row>
    <row r="36" spans="1:17" ht="14.4" customHeight="1" x14ac:dyDescent="0.3">
      <c r="A36" s="660" t="s">
        <v>546</v>
      </c>
      <c r="B36" s="661" t="s">
        <v>3276</v>
      </c>
      <c r="C36" s="661" t="s">
        <v>3212</v>
      </c>
      <c r="D36" s="661" t="s">
        <v>3303</v>
      </c>
      <c r="E36" s="661" t="s">
        <v>3304</v>
      </c>
      <c r="F36" s="664">
        <v>6</v>
      </c>
      <c r="G36" s="664">
        <v>30416.1</v>
      </c>
      <c r="H36" s="664">
        <v>1</v>
      </c>
      <c r="I36" s="664">
        <v>5069.3499999999995</v>
      </c>
      <c r="J36" s="664"/>
      <c r="K36" s="664"/>
      <c r="L36" s="664"/>
      <c r="M36" s="664"/>
      <c r="N36" s="664"/>
      <c r="O36" s="664"/>
      <c r="P36" s="677"/>
      <c r="Q36" s="665"/>
    </row>
    <row r="37" spans="1:17" ht="14.4" customHeight="1" x14ac:dyDescent="0.3">
      <c r="A37" s="660" t="s">
        <v>546</v>
      </c>
      <c r="B37" s="661" t="s">
        <v>3276</v>
      </c>
      <c r="C37" s="661" t="s">
        <v>3212</v>
      </c>
      <c r="D37" s="661" t="s">
        <v>3305</v>
      </c>
      <c r="E37" s="661" t="s">
        <v>3306</v>
      </c>
      <c r="F37" s="664">
        <v>18</v>
      </c>
      <c r="G37" s="664">
        <v>188534.2</v>
      </c>
      <c r="H37" s="664">
        <v>1</v>
      </c>
      <c r="I37" s="664">
        <v>10474.122222222222</v>
      </c>
      <c r="J37" s="664"/>
      <c r="K37" s="664"/>
      <c r="L37" s="664"/>
      <c r="M37" s="664"/>
      <c r="N37" s="664"/>
      <c r="O37" s="664"/>
      <c r="P37" s="677"/>
      <c r="Q37" s="665"/>
    </row>
    <row r="38" spans="1:17" ht="14.4" customHeight="1" x14ac:dyDescent="0.3">
      <c r="A38" s="660" t="s">
        <v>546</v>
      </c>
      <c r="B38" s="661" t="s">
        <v>3276</v>
      </c>
      <c r="C38" s="661" t="s">
        <v>3212</v>
      </c>
      <c r="D38" s="661" t="s">
        <v>3307</v>
      </c>
      <c r="E38" s="661" t="s">
        <v>3308</v>
      </c>
      <c r="F38" s="664"/>
      <c r="G38" s="664"/>
      <c r="H38" s="664"/>
      <c r="I38" s="664"/>
      <c r="J38" s="664"/>
      <c r="K38" s="664"/>
      <c r="L38" s="664"/>
      <c r="M38" s="664"/>
      <c r="N38" s="664">
        <v>5</v>
      </c>
      <c r="O38" s="664">
        <v>34060.400000000001</v>
      </c>
      <c r="P38" s="677"/>
      <c r="Q38" s="665">
        <v>6812.08</v>
      </c>
    </row>
    <row r="39" spans="1:17" ht="14.4" customHeight="1" x14ac:dyDescent="0.3">
      <c r="A39" s="660" t="s">
        <v>546</v>
      </c>
      <c r="B39" s="661" t="s">
        <v>3276</v>
      </c>
      <c r="C39" s="661" t="s">
        <v>3212</v>
      </c>
      <c r="D39" s="661" t="s">
        <v>3309</v>
      </c>
      <c r="E39" s="661" t="s">
        <v>1386</v>
      </c>
      <c r="F39" s="664">
        <v>5.0999999999999996</v>
      </c>
      <c r="G39" s="664">
        <v>494.53</v>
      </c>
      <c r="H39" s="664">
        <v>1</v>
      </c>
      <c r="I39" s="664">
        <v>96.966666666666669</v>
      </c>
      <c r="J39" s="664">
        <v>3</v>
      </c>
      <c r="K39" s="664">
        <v>290.89999999999998</v>
      </c>
      <c r="L39" s="664">
        <v>0.58823529411764708</v>
      </c>
      <c r="M39" s="664">
        <v>96.966666666666654</v>
      </c>
      <c r="N39" s="664">
        <v>3.9000000000000004</v>
      </c>
      <c r="O39" s="664">
        <v>361.66</v>
      </c>
      <c r="P39" s="677">
        <v>0.73132064788789364</v>
      </c>
      <c r="Q39" s="665">
        <v>92.733333333333334</v>
      </c>
    </row>
    <row r="40" spans="1:17" ht="14.4" customHeight="1" x14ac:dyDescent="0.3">
      <c r="A40" s="660" t="s">
        <v>546</v>
      </c>
      <c r="B40" s="661" t="s">
        <v>3276</v>
      </c>
      <c r="C40" s="661" t="s">
        <v>3212</v>
      </c>
      <c r="D40" s="661" t="s">
        <v>3310</v>
      </c>
      <c r="E40" s="661" t="s">
        <v>1722</v>
      </c>
      <c r="F40" s="664"/>
      <c r="G40" s="664"/>
      <c r="H40" s="664"/>
      <c r="I40" s="664"/>
      <c r="J40" s="664">
        <v>160</v>
      </c>
      <c r="K40" s="664">
        <v>2816</v>
      </c>
      <c r="L40" s="664"/>
      <c r="M40" s="664">
        <v>17.600000000000001</v>
      </c>
      <c r="N40" s="664">
        <v>43</v>
      </c>
      <c r="O40" s="664">
        <v>2944.93</v>
      </c>
      <c r="P40" s="677"/>
      <c r="Q40" s="665">
        <v>68.486744186046508</v>
      </c>
    </row>
    <row r="41" spans="1:17" ht="14.4" customHeight="1" x14ac:dyDescent="0.3">
      <c r="A41" s="660" t="s">
        <v>546</v>
      </c>
      <c r="B41" s="661" t="s">
        <v>3276</v>
      </c>
      <c r="C41" s="661" t="s">
        <v>3212</v>
      </c>
      <c r="D41" s="661" t="s">
        <v>1465</v>
      </c>
      <c r="E41" s="661" t="s">
        <v>3311</v>
      </c>
      <c r="F41" s="664">
        <v>36</v>
      </c>
      <c r="G41" s="664">
        <v>243068.04</v>
      </c>
      <c r="H41" s="664">
        <v>1</v>
      </c>
      <c r="I41" s="664">
        <v>6751.89</v>
      </c>
      <c r="J41" s="664"/>
      <c r="K41" s="664"/>
      <c r="L41" s="664"/>
      <c r="M41" s="664"/>
      <c r="N41" s="664">
        <v>15</v>
      </c>
      <c r="O41" s="664">
        <v>96874.95</v>
      </c>
      <c r="P41" s="677">
        <v>0.39855075146860114</v>
      </c>
      <c r="Q41" s="665">
        <v>6458.33</v>
      </c>
    </row>
    <row r="42" spans="1:17" ht="14.4" customHeight="1" x14ac:dyDescent="0.3">
      <c r="A42" s="660" t="s">
        <v>546</v>
      </c>
      <c r="B42" s="661" t="s">
        <v>3276</v>
      </c>
      <c r="C42" s="661" t="s">
        <v>3212</v>
      </c>
      <c r="D42" s="661" t="s">
        <v>3312</v>
      </c>
      <c r="E42" s="661" t="s">
        <v>3313</v>
      </c>
      <c r="F42" s="664">
        <v>4.5</v>
      </c>
      <c r="G42" s="664">
        <v>9713.92</v>
      </c>
      <c r="H42" s="664">
        <v>1</v>
      </c>
      <c r="I42" s="664">
        <v>2158.6488888888889</v>
      </c>
      <c r="J42" s="664"/>
      <c r="K42" s="664"/>
      <c r="L42" s="664"/>
      <c r="M42" s="664"/>
      <c r="N42" s="664"/>
      <c r="O42" s="664"/>
      <c r="P42" s="677"/>
      <c r="Q42" s="665"/>
    </row>
    <row r="43" spans="1:17" ht="14.4" customHeight="1" x14ac:dyDescent="0.3">
      <c r="A43" s="660" t="s">
        <v>546</v>
      </c>
      <c r="B43" s="661" t="s">
        <v>3276</v>
      </c>
      <c r="C43" s="661" t="s">
        <v>3212</v>
      </c>
      <c r="D43" s="661" t="s">
        <v>3314</v>
      </c>
      <c r="E43" s="661" t="s">
        <v>1699</v>
      </c>
      <c r="F43" s="664">
        <v>0.9</v>
      </c>
      <c r="G43" s="664">
        <v>752.53</v>
      </c>
      <c r="H43" s="664">
        <v>1</v>
      </c>
      <c r="I43" s="664">
        <v>836.14444444444439</v>
      </c>
      <c r="J43" s="664">
        <v>6.2</v>
      </c>
      <c r="K43" s="664">
        <v>5075.41</v>
      </c>
      <c r="L43" s="664">
        <v>6.7444620148033962</v>
      </c>
      <c r="M43" s="664">
        <v>818.61451612903227</v>
      </c>
      <c r="N43" s="664">
        <v>11.5</v>
      </c>
      <c r="O43" s="664">
        <v>9240.8200000000015</v>
      </c>
      <c r="P43" s="677">
        <v>12.279669913491823</v>
      </c>
      <c r="Q43" s="665">
        <v>803.54956521739143</v>
      </c>
    </row>
    <row r="44" spans="1:17" ht="14.4" customHeight="1" x14ac:dyDescent="0.3">
      <c r="A44" s="660" t="s">
        <v>546</v>
      </c>
      <c r="B44" s="661" t="s">
        <v>3276</v>
      </c>
      <c r="C44" s="661" t="s">
        <v>3212</v>
      </c>
      <c r="D44" s="661" t="s">
        <v>3315</v>
      </c>
      <c r="E44" s="661" t="s">
        <v>1428</v>
      </c>
      <c r="F44" s="664"/>
      <c r="G44" s="664"/>
      <c r="H44" s="664"/>
      <c r="I44" s="664"/>
      <c r="J44" s="664"/>
      <c r="K44" s="664"/>
      <c r="L44" s="664"/>
      <c r="M44" s="664"/>
      <c r="N44" s="664">
        <v>14</v>
      </c>
      <c r="O44" s="664">
        <v>1294.8599999999999</v>
      </c>
      <c r="P44" s="677"/>
      <c r="Q44" s="665">
        <v>92.49</v>
      </c>
    </row>
    <row r="45" spans="1:17" ht="14.4" customHeight="1" x14ac:dyDescent="0.3">
      <c r="A45" s="660" t="s">
        <v>546</v>
      </c>
      <c r="B45" s="661" t="s">
        <v>3276</v>
      </c>
      <c r="C45" s="661" t="s">
        <v>3212</v>
      </c>
      <c r="D45" s="661" t="s">
        <v>3316</v>
      </c>
      <c r="E45" s="661" t="s">
        <v>1419</v>
      </c>
      <c r="F45" s="664"/>
      <c r="G45" s="664"/>
      <c r="H45" s="664"/>
      <c r="I45" s="664"/>
      <c r="J45" s="664"/>
      <c r="K45" s="664"/>
      <c r="L45" s="664"/>
      <c r="M45" s="664"/>
      <c r="N45" s="664">
        <v>25.8</v>
      </c>
      <c r="O45" s="664">
        <v>53270.98</v>
      </c>
      <c r="P45" s="677"/>
      <c r="Q45" s="665">
        <v>2064.7666666666669</v>
      </c>
    </row>
    <row r="46" spans="1:17" ht="14.4" customHeight="1" x14ac:dyDescent="0.3">
      <c r="A46" s="660" t="s">
        <v>546</v>
      </c>
      <c r="B46" s="661" t="s">
        <v>3276</v>
      </c>
      <c r="C46" s="661" t="s">
        <v>3212</v>
      </c>
      <c r="D46" s="661" t="s">
        <v>3317</v>
      </c>
      <c r="E46" s="661" t="s">
        <v>1431</v>
      </c>
      <c r="F46" s="664"/>
      <c r="G46" s="664"/>
      <c r="H46" s="664"/>
      <c r="I46" s="664"/>
      <c r="J46" s="664"/>
      <c r="K46" s="664"/>
      <c r="L46" s="664"/>
      <c r="M46" s="664"/>
      <c r="N46" s="664">
        <v>2</v>
      </c>
      <c r="O46" s="664">
        <v>783.6</v>
      </c>
      <c r="P46" s="677"/>
      <c r="Q46" s="665">
        <v>391.8</v>
      </c>
    </row>
    <row r="47" spans="1:17" ht="14.4" customHeight="1" x14ac:dyDescent="0.3">
      <c r="A47" s="660" t="s">
        <v>546</v>
      </c>
      <c r="B47" s="661" t="s">
        <v>3276</v>
      </c>
      <c r="C47" s="661" t="s">
        <v>3212</v>
      </c>
      <c r="D47" s="661" t="s">
        <v>3318</v>
      </c>
      <c r="E47" s="661" t="s">
        <v>1381</v>
      </c>
      <c r="F47" s="664">
        <v>0</v>
      </c>
      <c r="G47" s="664">
        <v>0</v>
      </c>
      <c r="H47" s="664"/>
      <c r="I47" s="664"/>
      <c r="J47" s="664"/>
      <c r="K47" s="664"/>
      <c r="L47" s="664"/>
      <c r="M47" s="664"/>
      <c r="N47" s="664">
        <v>25.900000000000002</v>
      </c>
      <c r="O47" s="664">
        <v>20118.21</v>
      </c>
      <c r="P47" s="677"/>
      <c r="Q47" s="665">
        <v>776.76486486486476</v>
      </c>
    </row>
    <row r="48" spans="1:17" ht="14.4" customHeight="1" x14ac:dyDescent="0.3">
      <c r="A48" s="660" t="s">
        <v>546</v>
      </c>
      <c r="B48" s="661" t="s">
        <v>3276</v>
      </c>
      <c r="C48" s="661" t="s">
        <v>3212</v>
      </c>
      <c r="D48" s="661" t="s">
        <v>3319</v>
      </c>
      <c r="E48" s="661" t="s">
        <v>3320</v>
      </c>
      <c r="F48" s="664"/>
      <c r="G48" s="664"/>
      <c r="H48" s="664"/>
      <c r="I48" s="664"/>
      <c r="J48" s="664"/>
      <c r="K48" s="664"/>
      <c r="L48" s="664"/>
      <c r="M48" s="664"/>
      <c r="N48" s="664">
        <v>2.2000000000000002</v>
      </c>
      <c r="O48" s="664">
        <v>2892.56</v>
      </c>
      <c r="P48" s="677"/>
      <c r="Q48" s="665">
        <v>1314.8</v>
      </c>
    </row>
    <row r="49" spans="1:17" ht="14.4" customHeight="1" x14ac:dyDescent="0.3">
      <c r="A49" s="660" t="s">
        <v>546</v>
      </c>
      <c r="B49" s="661" t="s">
        <v>3276</v>
      </c>
      <c r="C49" s="661" t="s">
        <v>3212</v>
      </c>
      <c r="D49" s="661" t="s">
        <v>3321</v>
      </c>
      <c r="E49" s="661" t="s">
        <v>3322</v>
      </c>
      <c r="F49" s="664">
        <v>4.3</v>
      </c>
      <c r="G49" s="664">
        <v>15600.68</v>
      </c>
      <c r="H49" s="664">
        <v>1</v>
      </c>
      <c r="I49" s="664">
        <v>3628.06511627907</v>
      </c>
      <c r="J49" s="664">
        <v>22.699999999999996</v>
      </c>
      <c r="K49" s="664">
        <v>40271.170000000006</v>
      </c>
      <c r="L49" s="664">
        <v>2.5813727350346269</v>
      </c>
      <c r="M49" s="664">
        <v>1774.060352422908</v>
      </c>
      <c r="N49" s="664">
        <v>19.899999999999999</v>
      </c>
      <c r="O49" s="664">
        <v>54280.17</v>
      </c>
      <c r="P49" s="677">
        <v>3.4793464131050698</v>
      </c>
      <c r="Q49" s="665">
        <v>2727.6467336683418</v>
      </c>
    </row>
    <row r="50" spans="1:17" ht="14.4" customHeight="1" x14ac:dyDescent="0.3">
      <c r="A50" s="660" t="s">
        <v>546</v>
      </c>
      <c r="B50" s="661" t="s">
        <v>3276</v>
      </c>
      <c r="C50" s="661" t="s">
        <v>3212</v>
      </c>
      <c r="D50" s="661" t="s">
        <v>3323</v>
      </c>
      <c r="E50" s="661" t="s">
        <v>1453</v>
      </c>
      <c r="F50" s="664"/>
      <c r="G50" s="664"/>
      <c r="H50" s="664"/>
      <c r="I50" s="664"/>
      <c r="J50" s="664"/>
      <c r="K50" s="664"/>
      <c r="L50" s="664"/>
      <c r="M50" s="664"/>
      <c r="N50" s="664">
        <v>5.3</v>
      </c>
      <c r="O50" s="664">
        <v>2272.2999999999997</v>
      </c>
      <c r="P50" s="677"/>
      <c r="Q50" s="665">
        <v>428.73584905660374</v>
      </c>
    </row>
    <row r="51" spans="1:17" ht="14.4" customHeight="1" x14ac:dyDescent="0.3">
      <c r="A51" s="660" t="s">
        <v>546</v>
      </c>
      <c r="B51" s="661" t="s">
        <v>3276</v>
      </c>
      <c r="C51" s="661" t="s">
        <v>3212</v>
      </c>
      <c r="D51" s="661" t="s">
        <v>3324</v>
      </c>
      <c r="E51" s="661" t="s">
        <v>1453</v>
      </c>
      <c r="F51" s="664"/>
      <c r="G51" s="664"/>
      <c r="H51" s="664"/>
      <c r="I51" s="664"/>
      <c r="J51" s="664"/>
      <c r="K51" s="664"/>
      <c r="L51" s="664"/>
      <c r="M51" s="664"/>
      <c r="N51" s="664">
        <v>0.3</v>
      </c>
      <c r="O51" s="664">
        <v>257.26</v>
      </c>
      <c r="P51" s="677"/>
      <c r="Q51" s="665">
        <v>857.5333333333333</v>
      </c>
    </row>
    <row r="52" spans="1:17" ht="14.4" customHeight="1" x14ac:dyDescent="0.3">
      <c r="A52" s="660" t="s">
        <v>546</v>
      </c>
      <c r="B52" s="661" t="s">
        <v>3276</v>
      </c>
      <c r="C52" s="661" t="s">
        <v>3212</v>
      </c>
      <c r="D52" s="661" t="s">
        <v>3325</v>
      </c>
      <c r="E52" s="661" t="s">
        <v>3326</v>
      </c>
      <c r="F52" s="664"/>
      <c r="G52" s="664"/>
      <c r="H52" s="664"/>
      <c r="I52" s="664"/>
      <c r="J52" s="664">
        <v>5</v>
      </c>
      <c r="K52" s="664">
        <v>34085</v>
      </c>
      <c r="L52" s="664"/>
      <c r="M52" s="664">
        <v>6817</v>
      </c>
      <c r="N52" s="664"/>
      <c r="O52" s="664"/>
      <c r="P52" s="677"/>
      <c r="Q52" s="665"/>
    </row>
    <row r="53" spans="1:17" ht="14.4" customHeight="1" x14ac:dyDescent="0.3">
      <c r="A53" s="660" t="s">
        <v>546</v>
      </c>
      <c r="B53" s="661" t="s">
        <v>3276</v>
      </c>
      <c r="C53" s="661" t="s">
        <v>3212</v>
      </c>
      <c r="D53" s="661" t="s">
        <v>3327</v>
      </c>
      <c r="E53" s="661" t="s">
        <v>1374</v>
      </c>
      <c r="F53" s="664"/>
      <c r="G53" s="664"/>
      <c r="H53" s="664"/>
      <c r="I53" s="664"/>
      <c r="J53" s="664">
        <v>4</v>
      </c>
      <c r="K53" s="664">
        <v>15703.67</v>
      </c>
      <c r="L53" s="664"/>
      <c r="M53" s="664">
        <v>3925.9175</v>
      </c>
      <c r="N53" s="664">
        <v>8.4</v>
      </c>
      <c r="O53" s="664">
        <v>31543.68</v>
      </c>
      <c r="P53" s="677"/>
      <c r="Q53" s="665">
        <v>3755.2</v>
      </c>
    </row>
    <row r="54" spans="1:17" ht="14.4" customHeight="1" x14ac:dyDescent="0.3">
      <c r="A54" s="660" t="s">
        <v>546</v>
      </c>
      <c r="B54" s="661" t="s">
        <v>3276</v>
      </c>
      <c r="C54" s="661" t="s">
        <v>3328</v>
      </c>
      <c r="D54" s="661" t="s">
        <v>3329</v>
      </c>
      <c r="E54" s="661" t="s">
        <v>3330</v>
      </c>
      <c r="F54" s="664">
        <v>20</v>
      </c>
      <c r="G54" s="664">
        <v>34230</v>
      </c>
      <c r="H54" s="664">
        <v>1</v>
      </c>
      <c r="I54" s="664">
        <v>1711.5</v>
      </c>
      <c r="J54" s="664">
        <v>8</v>
      </c>
      <c r="K54" s="664">
        <v>14504</v>
      </c>
      <c r="L54" s="664">
        <v>0.42372188139059302</v>
      </c>
      <c r="M54" s="664">
        <v>1813</v>
      </c>
      <c r="N54" s="664">
        <v>14</v>
      </c>
      <c r="O54" s="664">
        <v>25585.32</v>
      </c>
      <c r="P54" s="677">
        <v>0.747453111305872</v>
      </c>
      <c r="Q54" s="665">
        <v>1827.5228571428572</v>
      </c>
    </row>
    <row r="55" spans="1:17" ht="14.4" customHeight="1" x14ac:dyDescent="0.3">
      <c r="A55" s="660" t="s">
        <v>546</v>
      </c>
      <c r="B55" s="661" t="s">
        <v>3276</v>
      </c>
      <c r="C55" s="661" t="s">
        <v>3328</v>
      </c>
      <c r="D55" s="661" t="s">
        <v>3331</v>
      </c>
      <c r="E55" s="661" t="s">
        <v>3332</v>
      </c>
      <c r="F55" s="664">
        <v>2</v>
      </c>
      <c r="G55" s="664">
        <v>4956</v>
      </c>
      <c r="H55" s="664">
        <v>1</v>
      </c>
      <c r="I55" s="664">
        <v>2478</v>
      </c>
      <c r="J55" s="664"/>
      <c r="K55" s="664"/>
      <c r="L55" s="664"/>
      <c r="M55" s="664"/>
      <c r="N55" s="664">
        <v>2</v>
      </c>
      <c r="O55" s="664">
        <v>4920</v>
      </c>
      <c r="P55" s="677">
        <v>0.99273607748184023</v>
      </c>
      <c r="Q55" s="665">
        <v>2460</v>
      </c>
    </row>
    <row r="56" spans="1:17" ht="14.4" customHeight="1" x14ac:dyDescent="0.3">
      <c r="A56" s="660" t="s">
        <v>546</v>
      </c>
      <c r="B56" s="661" t="s">
        <v>3276</v>
      </c>
      <c r="C56" s="661" t="s">
        <v>3328</v>
      </c>
      <c r="D56" s="661" t="s">
        <v>3333</v>
      </c>
      <c r="E56" s="661" t="s">
        <v>3334</v>
      </c>
      <c r="F56" s="664"/>
      <c r="G56" s="664"/>
      <c r="H56" s="664"/>
      <c r="I56" s="664"/>
      <c r="J56" s="664">
        <v>1</v>
      </c>
      <c r="K56" s="664">
        <v>8191</v>
      </c>
      <c r="L56" s="664"/>
      <c r="M56" s="664">
        <v>8191</v>
      </c>
      <c r="N56" s="664"/>
      <c r="O56" s="664"/>
      <c r="P56" s="677"/>
      <c r="Q56" s="665"/>
    </row>
    <row r="57" spans="1:17" ht="14.4" customHeight="1" x14ac:dyDescent="0.3">
      <c r="A57" s="660" t="s">
        <v>546</v>
      </c>
      <c r="B57" s="661" t="s">
        <v>3276</v>
      </c>
      <c r="C57" s="661" t="s">
        <v>3328</v>
      </c>
      <c r="D57" s="661" t="s">
        <v>3335</v>
      </c>
      <c r="E57" s="661" t="s">
        <v>3336</v>
      </c>
      <c r="F57" s="664"/>
      <c r="G57" s="664"/>
      <c r="H57" s="664"/>
      <c r="I57" s="664"/>
      <c r="J57" s="664">
        <v>3</v>
      </c>
      <c r="K57" s="664">
        <v>23301</v>
      </c>
      <c r="L57" s="664"/>
      <c r="M57" s="664">
        <v>7767</v>
      </c>
      <c r="N57" s="664">
        <v>1</v>
      </c>
      <c r="O57" s="664">
        <v>8074.36</v>
      </c>
      <c r="P57" s="677"/>
      <c r="Q57" s="665">
        <v>8074.36</v>
      </c>
    </row>
    <row r="58" spans="1:17" ht="14.4" customHeight="1" x14ac:dyDescent="0.3">
      <c r="A58" s="660" t="s">
        <v>546</v>
      </c>
      <c r="B58" s="661" t="s">
        <v>3276</v>
      </c>
      <c r="C58" s="661" t="s">
        <v>3328</v>
      </c>
      <c r="D58" s="661" t="s">
        <v>3337</v>
      </c>
      <c r="E58" s="661" t="s">
        <v>3338</v>
      </c>
      <c r="F58" s="664">
        <v>1</v>
      </c>
      <c r="G58" s="664">
        <v>9254</v>
      </c>
      <c r="H58" s="664">
        <v>1</v>
      </c>
      <c r="I58" s="664">
        <v>9254</v>
      </c>
      <c r="J58" s="664"/>
      <c r="K58" s="664"/>
      <c r="L58" s="664"/>
      <c r="M58" s="664"/>
      <c r="N58" s="664"/>
      <c r="O58" s="664"/>
      <c r="P58" s="677"/>
      <c r="Q58" s="665"/>
    </row>
    <row r="59" spans="1:17" ht="14.4" customHeight="1" x14ac:dyDescent="0.3">
      <c r="A59" s="660" t="s">
        <v>546</v>
      </c>
      <c r="B59" s="661" t="s">
        <v>3276</v>
      </c>
      <c r="C59" s="661" t="s">
        <v>3328</v>
      </c>
      <c r="D59" s="661" t="s">
        <v>3339</v>
      </c>
      <c r="E59" s="661" t="s">
        <v>3340</v>
      </c>
      <c r="F59" s="664">
        <v>16</v>
      </c>
      <c r="G59" s="664">
        <v>13396</v>
      </c>
      <c r="H59" s="664">
        <v>1</v>
      </c>
      <c r="I59" s="664">
        <v>837.25</v>
      </c>
      <c r="J59" s="664">
        <v>5</v>
      </c>
      <c r="K59" s="664">
        <v>4599.1399999999994</v>
      </c>
      <c r="L59" s="664">
        <v>0.34332188713048667</v>
      </c>
      <c r="M59" s="664">
        <v>919.82799999999986</v>
      </c>
      <c r="N59" s="664">
        <v>14</v>
      </c>
      <c r="O59" s="664">
        <v>11687.42</v>
      </c>
      <c r="P59" s="677">
        <v>0.87245595700209022</v>
      </c>
      <c r="Q59" s="665">
        <v>834.81571428571431</v>
      </c>
    </row>
    <row r="60" spans="1:17" ht="14.4" customHeight="1" x14ac:dyDescent="0.3">
      <c r="A60" s="660" t="s">
        <v>546</v>
      </c>
      <c r="B60" s="661" t="s">
        <v>3276</v>
      </c>
      <c r="C60" s="661" t="s">
        <v>3341</v>
      </c>
      <c r="D60" s="661" t="s">
        <v>3342</v>
      </c>
      <c r="E60" s="661" t="s">
        <v>3343</v>
      </c>
      <c r="F60" s="664">
        <v>9</v>
      </c>
      <c r="G60" s="664">
        <v>41562</v>
      </c>
      <c r="H60" s="664">
        <v>1</v>
      </c>
      <c r="I60" s="664">
        <v>4618</v>
      </c>
      <c r="J60" s="664">
        <v>9</v>
      </c>
      <c r="K60" s="664">
        <v>41562</v>
      </c>
      <c r="L60" s="664">
        <v>1</v>
      </c>
      <c r="M60" s="664">
        <v>4618</v>
      </c>
      <c r="N60" s="664">
        <v>8</v>
      </c>
      <c r="O60" s="664">
        <v>36944</v>
      </c>
      <c r="P60" s="677">
        <v>0.88888888888888884</v>
      </c>
      <c r="Q60" s="665">
        <v>4618</v>
      </c>
    </row>
    <row r="61" spans="1:17" ht="14.4" customHeight="1" x14ac:dyDescent="0.3">
      <c r="A61" s="660" t="s">
        <v>546</v>
      </c>
      <c r="B61" s="661" t="s">
        <v>3276</v>
      </c>
      <c r="C61" s="661" t="s">
        <v>3341</v>
      </c>
      <c r="D61" s="661" t="s">
        <v>3344</v>
      </c>
      <c r="E61" s="661" t="s">
        <v>3345</v>
      </c>
      <c r="F61" s="664">
        <v>2</v>
      </c>
      <c r="G61" s="664">
        <v>1113</v>
      </c>
      <c r="H61" s="664">
        <v>1</v>
      </c>
      <c r="I61" s="664">
        <v>556.5</v>
      </c>
      <c r="J61" s="664">
        <v>6</v>
      </c>
      <c r="K61" s="664">
        <v>3339</v>
      </c>
      <c r="L61" s="664">
        <v>3</v>
      </c>
      <c r="M61" s="664">
        <v>556.5</v>
      </c>
      <c r="N61" s="664">
        <v>5</v>
      </c>
      <c r="O61" s="664">
        <v>2782.5</v>
      </c>
      <c r="P61" s="677">
        <v>2.5</v>
      </c>
      <c r="Q61" s="665">
        <v>556.5</v>
      </c>
    </row>
    <row r="62" spans="1:17" ht="14.4" customHeight="1" x14ac:dyDescent="0.3">
      <c r="A62" s="660" t="s">
        <v>546</v>
      </c>
      <c r="B62" s="661" t="s">
        <v>3276</v>
      </c>
      <c r="C62" s="661" t="s">
        <v>3341</v>
      </c>
      <c r="D62" s="661" t="s">
        <v>3346</v>
      </c>
      <c r="E62" s="661" t="s">
        <v>3347</v>
      </c>
      <c r="F62" s="664">
        <v>10</v>
      </c>
      <c r="G62" s="664">
        <v>1356.9</v>
      </c>
      <c r="H62" s="664">
        <v>1</v>
      </c>
      <c r="I62" s="664">
        <v>135.69</v>
      </c>
      <c r="J62" s="664">
        <v>5</v>
      </c>
      <c r="K62" s="664">
        <v>678.45</v>
      </c>
      <c r="L62" s="664">
        <v>0.5</v>
      </c>
      <c r="M62" s="664">
        <v>135.69</v>
      </c>
      <c r="N62" s="664">
        <v>7</v>
      </c>
      <c r="O62" s="664">
        <v>949.82999999999993</v>
      </c>
      <c r="P62" s="677">
        <v>0.69999999999999984</v>
      </c>
      <c r="Q62" s="665">
        <v>135.69</v>
      </c>
    </row>
    <row r="63" spans="1:17" ht="14.4" customHeight="1" x14ac:dyDescent="0.3">
      <c r="A63" s="660" t="s">
        <v>546</v>
      </c>
      <c r="B63" s="661" t="s">
        <v>3276</v>
      </c>
      <c r="C63" s="661" t="s">
        <v>3341</v>
      </c>
      <c r="D63" s="661" t="s">
        <v>3348</v>
      </c>
      <c r="E63" s="661" t="s">
        <v>3347</v>
      </c>
      <c r="F63" s="664">
        <v>17</v>
      </c>
      <c r="G63" s="664">
        <v>2895.1</v>
      </c>
      <c r="H63" s="664">
        <v>1</v>
      </c>
      <c r="I63" s="664">
        <v>170.29999999999998</v>
      </c>
      <c r="J63" s="664">
        <v>11</v>
      </c>
      <c r="K63" s="664">
        <v>1873.3</v>
      </c>
      <c r="L63" s="664">
        <v>0.6470588235294118</v>
      </c>
      <c r="M63" s="664">
        <v>170.29999999999998</v>
      </c>
      <c r="N63" s="664">
        <v>15</v>
      </c>
      <c r="O63" s="664">
        <v>2554.5</v>
      </c>
      <c r="P63" s="677">
        <v>0.88235294117647056</v>
      </c>
      <c r="Q63" s="665">
        <v>170.3</v>
      </c>
    </row>
    <row r="64" spans="1:17" ht="14.4" customHeight="1" x14ac:dyDescent="0.3">
      <c r="A64" s="660" t="s">
        <v>546</v>
      </c>
      <c r="B64" s="661" t="s">
        <v>3276</v>
      </c>
      <c r="C64" s="661" t="s">
        <v>3341</v>
      </c>
      <c r="D64" s="661" t="s">
        <v>3349</v>
      </c>
      <c r="E64" s="661" t="s">
        <v>3350</v>
      </c>
      <c r="F64" s="664"/>
      <c r="G64" s="664"/>
      <c r="H64" s="664"/>
      <c r="I64" s="664"/>
      <c r="J64" s="664"/>
      <c r="K64" s="664"/>
      <c r="L64" s="664"/>
      <c r="M64" s="664"/>
      <c r="N64" s="664">
        <v>1</v>
      </c>
      <c r="O64" s="664">
        <v>96.6</v>
      </c>
      <c r="P64" s="677"/>
      <c r="Q64" s="665">
        <v>96.6</v>
      </c>
    </row>
    <row r="65" spans="1:17" ht="14.4" customHeight="1" x14ac:dyDescent="0.3">
      <c r="A65" s="660" t="s">
        <v>546</v>
      </c>
      <c r="B65" s="661" t="s">
        <v>3276</v>
      </c>
      <c r="C65" s="661" t="s">
        <v>3341</v>
      </c>
      <c r="D65" s="661" t="s">
        <v>3351</v>
      </c>
      <c r="E65" s="661" t="s">
        <v>3352</v>
      </c>
      <c r="F65" s="664"/>
      <c r="G65" s="664"/>
      <c r="H65" s="664"/>
      <c r="I65" s="664"/>
      <c r="J65" s="664"/>
      <c r="K65" s="664"/>
      <c r="L65" s="664"/>
      <c r="M65" s="664"/>
      <c r="N65" s="664">
        <v>20</v>
      </c>
      <c r="O65" s="664">
        <v>9493</v>
      </c>
      <c r="P65" s="677"/>
      <c r="Q65" s="665">
        <v>474.65</v>
      </c>
    </row>
    <row r="66" spans="1:17" ht="14.4" customHeight="1" x14ac:dyDescent="0.3">
      <c r="A66" s="660" t="s">
        <v>546</v>
      </c>
      <c r="B66" s="661" t="s">
        <v>3276</v>
      </c>
      <c r="C66" s="661" t="s">
        <v>3341</v>
      </c>
      <c r="D66" s="661" t="s">
        <v>3353</v>
      </c>
      <c r="E66" s="661" t="s">
        <v>3354</v>
      </c>
      <c r="F66" s="664">
        <v>2</v>
      </c>
      <c r="G66" s="664">
        <v>312.98</v>
      </c>
      <c r="H66" s="664">
        <v>1</v>
      </c>
      <c r="I66" s="664">
        <v>156.49</v>
      </c>
      <c r="J66" s="664">
        <v>4</v>
      </c>
      <c r="K66" s="664">
        <v>625.96</v>
      </c>
      <c r="L66" s="664">
        <v>2</v>
      </c>
      <c r="M66" s="664">
        <v>156.49</v>
      </c>
      <c r="N66" s="664"/>
      <c r="O66" s="664"/>
      <c r="P66" s="677"/>
      <c r="Q66" s="665"/>
    </row>
    <row r="67" spans="1:17" ht="14.4" customHeight="1" x14ac:dyDescent="0.3">
      <c r="A67" s="660" t="s">
        <v>546</v>
      </c>
      <c r="B67" s="661" t="s">
        <v>3276</v>
      </c>
      <c r="C67" s="661" t="s">
        <v>3341</v>
      </c>
      <c r="D67" s="661" t="s">
        <v>3355</v>
      </c>
      <c r="E67" s="661" t="s">
        <v>3352</v>
      </c>
      <c r="F67" s="664">
        <v>204</v>
      </c>
      <c r="G67" s="664">
        <v>31923.959999999995</v>
      </c>
      <c r="H67" s="664">
        <v>1</v>
      </c>
      <c r="I67" s="664">
        <v>156.48999999999998</v>
      </c>
      <c r="J67" s="664">
        <v>176</v>
      </c>
      <c r="K67" s="664">
        <v>24412.439999999995</v>
      </c>
      <c r="L67" s="664">
        <v>0.76470588235294112</v>
      </c>
      <c r="M67" s="664">
        <v>138.70704545454544</v>
      </c>
      <c r="N67" s="664">
        <v>167</v>
      </c>
      <c r="O67" s="664">
        <v>26133.83</v>
      </c>
      <c r="P67" s="677">
        <v>0.81862745098039236</v>
      </c>
      <c r="Q67" s="665">
        <v>156.49</v>
      </c>
    </row>
    <row r="68" spans="1:17" ht="14.4" customHeight="1" x14ac:dyDescent="0.3">
      <c r="A68" s="660" t="s">
        <v>546</v>
      </c>
      <c r="B68" s="661" t="s">
        <v>3276</v>
      </c>
      <c r="C68" s="661" t="s">
        <v>3341</v>
      </c>
      <c r="D68" s="661" t="s">
        <v>3356</v>
      </c>
      <c r="E68" s="661" t="s">
        <v>3352</v>
      </c>
      <c r="F68" s="664">
        <v>145</v>
      </c>
      <c r="G68" s="664">
        <v>24945.800000000003</v>
      </c>
      <c r="H68" s="664">
        <v>1</v>
      </c>
      <c r="I68" s="664">
        <v>172.04000000000002</v>
      </c>
      <c r="J68" s="664">
        <v>231</v>
      </c>
      <c r="K68" s="664">
        <v>30795.16</v>
      </c>
      <c r="L68" s="664">
        <v>1.2344827586206895</v>
      </c>
      <c r="M68" s="664">
        <v>133.31238095238095</v>
      </c>
      <c r="N68" s="664">
        <v>156</v>
      </c>
      <c r="O68" s="664">
        <v>26838.239999999998</v>
      </c>
      <c r="P68" s="677">
        <v>1.0758620689655169</v>
      </c>
      <c r="Q68" s="665">
        <v>172.04</v>
      </c>
    </row>
    <row r="69" spans="1:17" ht="14.4" customHeight="1" x14ac:dyDescent="0.3">
      <c r="A69" s="660" t="s">
        <v>546</v>
      </c>
      <c r="B69" s="661" t="s">
        <v>3276</v>
      </c>
      <c r="C69" s="661" t="s">
        <v>3341</v>
      </c>
      <c r="D69" s="661" t="s">
        <v>3357</v>
      </c>
      <c r="E69" s="661" t="s">
        <v>3352</v>
      </c>
      <c r="F69" s="664">
        <v>15</v>
      </c>
      <c r="G69" s="664">
        <v>2953.65</v>
      </c>
      <c r="H69" s="664">
        <v>1</v>
      </c>
      <c r="I69" s="664">
        <v>196.91</v>
      </c>
      <c r="J69" s="664">
        <v>31</v>
      </c>
      <c r="K69" s="664">
        <v>6104.2100000000009</v>
      </c>
      <c r="L69" s="664">
        <v>2.0666666666666669</v>
      </c>
      <c r="M69" s="664">
        <v>196.91000000000003</v>
      </c>
      <c r="N69" s="664">
        <v>11</v>
      </c>
      <c r="O69" s="664">
        <v>2166.0100000000002</v>
      </c>
      <c r="P69" s="677">
        <v>0.73333333333333339</v>
      </c>
      <c r="Q69" s="665">
        <v>196.91000000000003</v>
      </c>
    </row>
    <row r="70" spans="1:17" ht="14.4" customHeight="1" x14ac:dyDescent="0.3">
      <c r="A70" s="660" t="s">
        <v>546</v>
      </c>
      <c r="B70" s="661" t="s">
        <v>3276</v>
      </c>
      <c r="C70" s="661" t="s">
        <v>3341</v>
      </c>
      <c r="D70" s="661" t="s">
        <v>3358</v>
      </c>
      <c r="E70" s="661" t="s">
        <v>3352</v>
      </c>
      <c r="F70" s="664"/>
      <c r="G70" s="664"/>
      <c r="H70" s="664"/>
      <c r="I70" s="664"/>
      <c r="J70" s="664">
        <v>5</v>
      </c>
      <c r="K70" s="664">
        <v>1564.9</v>
      </c>
      <c r="L70" s="664"/>
      <c r="M70" s="664">
        <v>312.98</v>
      </c>
      <c r="N70" s="664">
        <v>2</v>
      </c>
      <c r="O70" s="664">
        <v>625.96</v>
      </c>
      <c r="P70" s="677"/>
      <c r="Q70" s="665">
        <v>312.98</v>
      </c>
    </row>
    <row r="71" spans="1:17" ht="14.4" customHeight="1" x14ac:dyDescent="0.3">
      <c r="A71" s="660" t="s">
        <v>546</v>
      </c>
      <c r="B71" s="661" t="s">
        <v>3276</v>
      </c>
      <c r="C71" s="661" t="s">
        <v>3341</v>
      </c>
      <c r="D71" s="661" t="s">
        <v>3359</v>
      </c>
      <c r="E71" s="661" t="s">
        <v>3352</v>
      </c>
      <c r="F71" s="664">
        <v>20</v>
      </c>
      <c r="G71" s="664">
        <v>6259.6</v>
      </c>
      <c r="H71" s="664">
        <v>1</v>
      </c>
      <c r="I71" s="664">
        <v>312.98</v>
      </c>
      <c r="J71" s="664">
        <v>4</v>
      </c>
      <c r="K71" s="664">
        <v>1251.92</v>
      </c>
      <c r="L71" s="664">
        <v>0.2</v>
      </c>
      <c r="M71" s="664">
        <v>312.98</v>
      </c>
      <c r="N71" s="664">
        <v>9</v>
      </c>
      <c r="O71" s="664">
        <v>2816.82</v>
      </c>
      <c r="P71" s="677">
        <v>0.45</v>
      </c>
      <c r="Q71" s="665">
        <v>312.98</v>
      </c>
    </row>
    <row r="72" spans="1:17" ht="14.4" customHeight="1" x14ac:dyDescent="0.3">
      <c r="A72" s="660" t="s">
        <v>546</v>
      </c>
      <c r="B72" s="661" t="s">
        <v>3276</v>
      </c>
      <c r="C72" s="661" t="s">
        <v>3341</v>
      </c>
      <c r="D72" s="661" t="s">
        <v>3360</v>
      </c>
      <c r="E72" s="661" t="s">
        <v>3352</v>
      </c>
      <c r="F72" s="664">
        <v>44</v>
      </c>
      <c r="G72" s="664">
        <v>16507.04</v>
      </c>
      <c r="H72" s="664">
        <v>1</v>
      </c>
      <c r="I72" s="664">
        <v>375.16</v>
      </c>
      <c r="J72" s="664">
        <v>68</v>
      </c>
      <c r="K72" s="664">
        <v>21759.279999999999</v>
      </c>
      <c r="L72" s="664">
        <v>1.3181818181818181</v>
      </c>
      <c r="M72" s="664">
        <v>319.98941176470589</v>
      </c>
      <c r="N72" s="664">
        <v>35</v>
      </c>
      <c r="O72" s="664">
        <v>13130.599999999999</v>
      </c>
      <c r="P72" s="677">
        <v>0.7954545454545453</v>
      </c>
      <c r="Q72" s="665">
        <v>375.15999999999997</v>
      </c>
    </row>
    <row r="73" spans="1:17" ht="14.4" customHeight="1" x14ac:dyDescent="0.3">
      <c r="A73" s="660" t="s">
        <v>546</v>
      </c>
      <c r="B73" s="661" t="s">
        <v>3276</v>
      </c>
      <c r="C73" s="661" t="s">
        <v>3341</v>
      </c>
      <c r="D73" s="661" t="s">
        <v>3361</v>
      </c>
      <c r="E73" s="661" t="s">
        <v>3352</v>
      </c>
      <c r="F73" s="664">
        <v>11</v>
      </c>
      <c r="G73" s="664">
        <v>4605.5899999999992</v>
      </c>
      <c r="H73" s="664">
        <v>1</v>
      </c>
      <c r="I73" s="664">
        <v>418.68999999999994</v>
      </c>
      <c r="J73" s="664">
        <v>11</v>
      </c>
      <c r="K73" s="664">
        <v>2930.83</v>
      </c>
      <c r="L73" s="664">
        <v>0.63636363636363646</v>
      </c>
      <c r="M73" s="664">
        <v>266.43909090909091</v>
      </c>
      <c r="N73" s="664">
        <v>10</v>
      </c>
      <c r="O73" s="664">
        <v>4186.8999999999996</v>
      </c>
      <c r="P73" s="677">
        <v>0.90909090909090917</v>
      </c>
      <c r="Q73" s="665">
        <v>418.68999999999994</v>
      </c>
    </row>
    <row r="74" spans="1:17" ht="14.4" customHeight="1" x14ac:dyDescent="0.3">
      <c r="A74" s="660" t="s">
        <v>546</v>
      </c>
      <c r="B74" s="661" t="s">
        <v>3276</v>
      </c>
      <c r="C74" s="661" t="s">
        <v>3341</v>
      </c>
      <c r="D74" s="661" t="s">
        <v>3362</v>
      </c>
      <c r="E74" s="661" t="s">
        <v>3352</v>
      </c>
      <c r="F74" s="664">
        <v>4</v>
      </c>
      <c r="G74" s="664">
        <v>2147.36</v>
      </c>
      <c r="H74" s="664">
        <v>1</v>
      </c>
      <c r="I74" s="664">
        <v>536.84</v>
      </c>
      <c r="J74" s="664"/>
      <c r="K74" s="664"/>
      <c r="L74" s="664"/>
      <c r="M74" s="664"/>
      <c r="N74" s="664">
        <v>8</v>
      </c>
      <c r="O74" s="664">
        <v>4294.72</v>
      </c>
      <c r="P74" s="677">
        <v>2</v>
      </c>
      <c r="Q74" s="665">
        <v>536.84</v>
      </c>
    </row>
    <row r="75" spans="1:17" ht="14.4" customHeight="1" x14ac:dyDescent="0.3">
      <c r="A75" s="660" t="s">
        <v>546</v>
      </c>
      <c r="B75" s="661" t="s">
        <v>3276</v>
      </c>
      <c r="C75" s="661" t="s">
        <v>3341</v>
      </c>
      <c r="D75" s="661" t="s">
        <v>3363</v>
      </c>
      <c r="E75" s="661" t="s">
        <v>3352</v>
      </c>
      <c r="F75" s="664">
        <v>2</v>
      </c>
      <c r="G75" s="664">
        <v>835.3</v>
      </c>
      <c r="H75" s="664">
        <v>1</v>
      </c>
      <c r="I75" s="664">
        <v>417.65</v>
      </c>
      <c r="J75" s="664"/>
      <c r="K75" s="664"/>
      <c r="L75" s="664"/>
      <c r="M75" s="664"/>
      <c r="N75" s="664">
        <v>3</v>
      </c>
      <c r="O75" s="664">
        <v>1252.9499999999998</v>
      </c>
      <c r="P75" s="677">
        <v>1.4999999999999998</v>
      </c>
      <c r="Q75" s="665">
        <v>417.64999999999992</v>
      </c>
    </row>
    <row r="76" spans="1:17" ht="14.4" customHeight="1" x14ac:dyDescent="0.3">
      <c r="A76" s="660" t="s">
        <v>546</v>
      </c>
      <c r="B76" s="661" t="s">
        <v>3276</v>
      </c>
      <c r="C76" s="661" t="s">
        <v>3341</v>
      </c>
      <c r="D76" s="661" t="s">
        <v>3364</v>
      </c>
      <c r="E76" s="661" t="s">
        <v>3352</v>
      </c>
      <c r="F76" s="664">
        <v>12</v>
      </c>
      <c r="G76" s="664">
        <v>6230.64</v>
      </c>
      <c r="H76" s="664">
        <v>1</v>
      </c>
      <c r="I76" s="664">
        <v>519.22</v>
      </c>
      <c r="J76" s="664">
        <v>5</v>
      </c>
      <c r="K76" s="664">
        <v>1557.66</v>
      </c>
      <c r="L76" s="664">
        <v>0.25</v>
      </c>
      <c r="M76" s="664">
        <v>311.53200000000004</v>
      </c>
      <c r="N76" s="664">
        <v>3</v>
      </c>
      <c r="O76" s="664">
        <v>1557.66</v>
      </c>
      <c r="P76" s="677">
        <v>0.25</v>
      </c>
      <c r="Q76" s="665">
        <v>519.22</v>
      </c>
    </row>
    <row r="77" spans="1:17" ht="14.4" customHeight="1" x14ac:dyDescent="0.3">
      <c r="A77" s="660" t="s">
        <v>546</v>
      </c>
      <c r="B77" s="661" t="s">
        <v>3276</v>
      </c>
      <c r="C77" s="661" t="s">
        <v>3341</v>
      </c>
      <c r="D77" s="661" t="s">
        <v>3365</v>
      </c>
      <c r="E77" s="661" t="s">
        <v>3366</v>
      </c>
      <c r="F77" s="664">
        <v>5</v>
      </c>
      <c r="G77" s="664">
        <v>860.2</v>
      </c>
      <c r="H77" s="664">
        <v>1</v>
      </c>
      <c r="I77" s="664">
        <v>172.04000000000002</v>
      </c>
      <c r="J77" s="664">
        <v>17</v>
      </c>
      <c r="K77" s="664">
        <v>2924.6800000000003</v>
      </c>
      <c r="L77" s="664">
        <v>3.4000000000000004</v>
      </c>
      <c r="M77" s="664">
        <v>172.04000000000002</v>
      </c>
      <c r="N77" s="664">
        <v>13</v>
      </c>
      <c r="O77" s="664">
        <v>2236.52</v>
      </c>
      <c r="P77" s="677">
        <v>2.5999999999999996</v>
      </c>
      <c r="Q77" s="665">
        <v>172.04</v>
      </c>
    </row>
    <row r="78" spans="1:17" ht="14.4" customHeight="1" x14ac:dyDescent="0.3">
      <c r="A78" s="660" t="s">
        <v>546</v>
      </c>
      <c r="B78" s="661" t="s">
        <v>3276</v>
      </c>
      <c r="C78" s="661" t="s">
        <v>3341</v>
      </c>
      <c r="D78" s="661" t="s">
        <v>3367</v>
      </c>
      <c r="E78" s="661" t="s">
        <v>3366</v>
      </c>
      <c r="F78" s="664"/>
      <c r="G78" s="664"/>
      <c r="H78" s="664"/>
      <c r="I78" s="664"/>
      <c r="J78" s="664">
        <v>7</v>
      </c>
      <c r="K78" s="664">
        <v>1378.37</v>
      </c>
      <c r="L78" s="664"/>
      <c r="M78" s="664">
        <v>196.91</v>
      </c>
      <c r="N78" s="664">
        <v>1</v>
      </c>
      <c r="O78" s="664">
        <v>196.91</v>
      </c>
      <c r="P78" s="677"/>
      <c r="Q78" s="665">
        <v>196.91</v>
      </c>
    </row>
    <row r="79" spans="1:17" ht="14.4" customHeight="1" x14ac:dyDescent="0.3">
      <c r="A79" s="660" t="s">
        <v>546</v>
      </c>
      <c r="B79" s="661" t="s">
        <v>3276</v>
      </c>
      <c r="C79" s="661" t="s">
        <v>3341</v>
      </c>
      <c r="D79" s="661" t="s">
        <v>3368</v>
      </c>
      <c r="E79" s="661" t="s">
        <v>3366</v>
      </c>
      <c r="F79" s="664"/>
      <c r="G79" s="664"/>
      <c r="H79" s="664"/>
      <c r="I79" s="664"/>
      <c r="J79" s="664">
        <v>2</v>
      </c>
      <c r="K79" s="664">
        <v>4740.32</v>
      </c>
      <c r="L79" s="664"/>
      <c r="M79" s="664">
        <v>2370.16</v>
      </c>
      <c r="N79" s="664">
        <v>2</v>
      </c>
      <c r="O79" s="664">
        <v>4740.32</v>
      </c>
      <c r="P79" s="677"/>
      <c r="Q79" s="665">
        <v>2370.16</v>
      </c>
    </row>
    <row r="80" spans="1:17" ht="14.4" customHeight="1" x14ac:dyDescent="0.3">
      <c r="A80" s="660" t="s">
        <v>546</v>
      </c>
      <c r="B80" s="661" t="s">
        <v>3276</v>
      </c>
      <c r="C80" s="661" t="s">
        <v>3341</v>
      </c>
      <c r="D80" s="661" t="s">
        <v>3369</v>
      </c>
      <c r="E80" s="661" t="s">
        <v>3370</v>
      </c>
      <c r="F80" s="664"/>
      <c r="G80" s="664"/>
      <c r="H80" s="664"/>
      <c r="I80" s="664"/>
      <c r="J80" s="664">
        <v>14</v>
      </c>
      <c r="K80" s="664">
        <v>19993.54</v>
      </c>
      <c r="L80" s="664"/>
      <c r="M80" s="664">
        <v>1428.1100000000001</v>
      </c>
      <c r="N80" s="664"/>
      <c r="O80" s="664"/>
      <c r="P80" s="677"/>
      <c r="Q80" s="665"/>
    </row>
    <row r="81" spans="1:17" ht="14.4" customHeight="1" x14ac:dyDescent="0.3">
      <c r="A81" s="660" t="s">
        <v>546</v>
      </c>
      <c r="B81" s="661" t="s">
        <v>3276</v>
      </c>
      <c r="C81" s="661" t="s">
        <v>3341</v>
      </c>
      <c r="D81" s="661" t="s">
        <v>3371</v>
      </c>
      <c r="E81" s="661" t="s">
        <v>3372</v>
      </c>
      <c r="F81" s="664"/>
      <c r="G81" s="664"/>
      <c r="H81" s="664"/>
      <c r="I81" s="664"/>
      <c r="J81" s="664">
        <v>2</v>
      </c>
      <c r="K81" s="664">
        <v>22829.02</v>
      </c>
      <c r="L81" s="664"/>
      <c r="M81" s="664">
        <v>11414.51</v>
      </c>
      <c r="N81" s="664"/>
      <c r="O81" s="664"/>
      <c r="P81" s="677"/>
      <c r="Q81" s="665"/>
    </row>
    <row r="82" spans="1:17" ht="14.4" customHeight="1" x14ac:dyDescent="0.3">
      <c r="A82" s="660" t="s">
        <v>546</v>
      </c>
      <c r="B82" s="661" t="s">
        <v>3276</v>
      </c>
      <c r="C82" s="661" t="s">
        <v>3341</v>
      </c>
      <c r="D82" s="661" t="s">
        <v>3373</v>
      </c>
      <c r="E82" s="661" t="s">
        <v>3366</v>
      </c>
      <c r="F82" s="664">
        <v>1</v>
      </c>
      <c r="G82" s="664">
        <v>4349.62</v>
      </c>
      <c r="H82" s="664">
        <v>1</v>
      </c>
      <c r="I82" s="664">
        <v>4349.62</v>
      </c>
      <c r="J82" s="664">
        <v>1</v>
      </c>
      <c r="K82" s="664">
        <v>4349.62</v>
      </c>
      <c r="L82" s="664">
        <v>1</v>
      </c>
      <c r="M82" s="664">
        <v>4349.62</v>
      </c>
      <c r="N82" s="664">
        <v>1</v>
      </c>
      <c r="O82" s="664">
        <v>4349.62</v>
      </c>
      <c r="P82" s="677">
        <v>1</v>
      </c>
      <c r="Q82" s="665">
        <v>4349.62</v>
      </c>
    </row>
    <row r="83" spans="1:17" ht="14.4" customHeight="1" x14ac:dyDescent="0.3">
      <c r="A83" s="660" t="s">
        <v>546</v>
      </c>
      <c r="B83" s="661" t="s">
        <v>3276</v>
      </c>
      <c r="C83" s="661" t="s">
        <v>3341</v>
      </c>
      <c r="D83" s="661" t="s">
        <v>3374</v>
      </c>
      <c r="E83" s="661" t="s">
        <v>3375</v>
      </c>
      <c r="F83" s="664"/>
      <c r="G83" s="664"/>
      <c r="H83" s="664"/>
      <c r="I83" s="664"/>
      <c r="J83" s="664">
        <v>1</v>
      </c>
      <c r="K83" s="664">
        <v>563</v>
      </c>
      <c r="L83" s="664"/>
      <c r="M83" s="664">
        <v>563</v>
      </c>
      <c r="N83" s="664">
        <v>5</v>
      </c>
      <c r="O83" s="664">
        <v>2815</v>
      </c>
      <c r="P83" s="677"/>
      <c r="Q83" s="665">
        <v>563</v>
      </c>
    </row>
    <row r="84" spans="1:17" ht="14.4" customHeight="1" x14ac:dyDescent="0.3">
      <c r="A84" s="660" t="s">
        <v>546</v>
      </c>
      <c r="B84" s="661" t="s">
        <v>3276</v>
      </c>
      <c r="C84" s="661" t="s">
        <v>3341</v>
      </c>
      <c r="D84" s="661" t="s">
        <v>3376</v>
      </c>
      <c r="E84" s="661" t="s">
        <v>3354</v>
      </c>
      <c r="F84" s="664">
        <v>2</v>
      </c>
      <c r="G84" s="664">
        <v>362.72</v>
      </c>
      <c r="H84" s="664">
        <v>1</v>
      </c>
      <c r="I84" s="664">
        <v>181.36</v>
      </c>
      <c r="J84" s="664"/>
      <c r="K84" s="664"/>
      <c r="L84" s="664"/>
      <c r="M84" s="664"/>
      <c r="N84" s="664"/>
      <c r="O84" s="664"/>
      <c r="P84" s="677"/>
      <c r="Q84" s="665"/>
    </row>
    <row r="85" spans="1:17" ht="14.4" customHeight="1" x14ac:dyDescent="0.3">
      <c r="A85" s="660" t="s">
        <v>546</v>
      </c>
      <c r="B85" s="661" t="s">
        <v>3276</v>
      </c>
      <c r="C85" s="661" t="s">
        <v>3341</v>
      </c>
      <c r="D85" s="661" t="s">
        <v>3377</v>
      </c>
      <c r="E85" s="661" t="s">
        <v>3354</v>
      </c>
      <c r="F85" s="664">
        <v>1</v>
      </c>
      <c r="G85" s="664">
        <v>299.51</v>
      </c>
      <c r="H85" s="664">
        <v>1</v>
      </c>
      <c r="I85" s="664">
        <v>299.51</v>
      </c>
      <c r="J85" s="664">
        <v>1</v>
      </c>
      <c r="K85" s="664">
        <v>299.51</v>
      </c>
      <c r="L85" s="664">
        <v>1</v>
      </c>
      <c r="M85" s="664">
        <v>299.51</v>
      </c>
      <c r="N85" s="664"/>
      <c r="O85" s="664"/>
      <c r="P85" s="677"/>
      <c r="Q85" s="665"/>
    </row>
    <row r="86" spans="1:17" ht="14.4" customHeight="1" x14ac:dyDescent="0.3">
      <c r="A86" s="660" t="s">
        <v>546</v>
      </c>
      <c r="B86" s="661" t="s">
        <v>3276</v>
      </c>
      <c r="C86" s="661" t="s">
        <v>3341</v>
      </c>
      <c r="D86" s="661" t="s">
        <v>3378</v>
      </c>
      <c r="E86" s="661" t="s">
        <v>3379</v>
      </c>
      <c r="F86" s="664"/>
      <c r="G86" s="664"/>
      <c r="H86" s="664"/>
      <c r="I86" s="664"/>
      <c r="J86" s="664">
        <v>2</v>
      </c>
      <c r="K86" s="664">
        <v>31114</v>
      </c>
      <c r="L86" s="664"/>
      <c r="M86" s="664">
        <v>15557</v>
      </c>
      <c r="N86" s="664"/>
      <c r="O86" s="664"/>
      <c r="P86" s="677"/>
      <c r="Q86" s="665"/>
    </row>
    <row r="87" spans="1:17" ht="14.4" customHeight="1" x14ac:dyDescent="0.3">
      <c r="A87" s="660" t="s">
        <v>546</v>
      </c>
      <c r="B87" s="661" t="s">
        <v>3276</v>
      </c>
      <c r="C87" s="661" t="s">
        <v>3341</v>
      </c>
      <c r="D87" s="661" t="s">
        <v>3380</v>
      </c>
      <c r="E87" s="661" t="s">
        <v>3352</v>
      </c>
      <c r="F87" s="664">
        <v>1</v>
      </c>
      <c r="G87" s="664">
        <v>417.65</v>
      </c>
      <c r="H87" s="664">
        <v>1</v>
      </c>
      <c r="I87" s="664">
        <v>417.65</v>
      </c>
      <c r="J87" s="664"/>
      <c r="K87" s="664"/>
      <c r="L87" s="664"/>
      <c r="M87" s="664"/>
      <c r="N87" s="664"/>
      <c r="O87" s="664"/>
      <c r="P87" s="677"/>
      <c r="Q87" s="665"/>
    </row>
    <row r="88" spans="1:17" ht="14.4" customHeight="1" x14ac:dyDescent="0.3">
      <c r="A88" s="660" t="s">
        <v>546</v>
      </c>
      <c r="B88" s="661" t="s">
        <v>3276</v>
      </c>
      <c r="C88" s="661" t="s">
        <v>3341</v>
      </c>
      <c r="D88" s="661" t="s">
        <v>3381</v>
      </c>
      <c r="E88" s="661" t="s">
        <v>3354</v>
      </c>
      <c r="F88" s="664"/>
      <c r="G88" s="664"/>
      <c r="H88" s="664"/>
      <c r="I88" s="664"/>
      <c r="J88" s="664"/>
      <c r="K88" s="664"/>
      <c r="L88" s="664"/>
      <c r="M88" s="664"/>
      <c r="N88" s="664">
        <v>6</v>
      </c>
      <c r="O88" s="664">
        <v>1181.46</v>
      </c>
      <c r="P88" s="677"/>
      <c r="Q88" s="665">
        <v>196.91</v>
      </c>
    </row>
    <row r="89" spans="1:17" ht="14.4" customHeight="1" x14ac:dyDescent="0.3">
      <c r="A89" s="660" t="s">
        <v>546</v>
      </c>
      <c r="B89" s="661" t="s">
        <v>3276</v>
      </c>
      <c r="C89" s="661" t="s">
        <v>3341</v>
      </c>
      <c r="D89" s="661" t="s">
        <v>3382</v>
      </c>
      <c r="E89" s="661" t="s">
        <v>3354</v>
      </c>
      <c r="F89" s="664"/>
      <c r="G89" s="664"/>
      <c r="H89" s="664"/>
      <c r="I89" s="664"/>
      <c r="J89" s="664"/>
      <c r="K89" s="664"/>
      <c r="L89" s="664"/>
      <c r="M89" s="664"/>
      <c r="N89" s="664">
        <v>1</v>
      </c>
      <c r="O89" s="664">
        <v>1356.6</v>
      </c>
      <c r="P89" s="677"/>
      <c r="Q89" s="665">
        <v>1356.6</v>
      </c>
    </row>
    <row r="90" spans="1:17" ht="14.4" customHeight="1" x14ac:dyDescent="0.3">
      <c r="A90" s="660" t="s">
        <v>546</v>
      </c>
      <c r="B90" s="661" t="s">
        <v>3276</v>
      </c>
      <c r="C90" s="661" t="s">
        <v>3341</v>
      </c>
      <c r="D90" s="661" t="s">
        <v>3383</v>
      </c>
      <c r="E90" s="661" t="s">
        <v>3352</v>
      </c>
      <c r="F90" s="664">
        <v>2</v>
      </c>
      <c r="G90" s="664">
        <v>315.06</v>
      </c>
      <c r="H90" s="664">
        <v>1</v>
      </c>
      <c r="I90" s="664">
        <v>157.53</v>
      </c>
      <c r="J90" s="664">
        <v>1</v>
      </c>
      <c r="K90" s="664">
        <v>157.53</v>
      </c>
      <c r="L90" s="664">
        <v>0.5</v>
      </c>
      <c r="M90" s="664">
        <v>157.53</v>
      </c>
      <c r="N90" s="664">
        <v>2</v>
      </c>
      <c r="O90" s="664">
        <v>315.06</v>
      </c>
      <c r="P90" s="677">
        <v>1</v>
      </c>
      <c r="Q90" s="665">
        <v>157.53</v>
      </c>
    </row>
    <row r="91" spans="1:17" ht="14.4" customHeight="1" x14ac:dyDescent="0.3">
      <c r="A91" s="660" t="s">
        <v>546</v>
      </c>
      <c r="B91" s="661" t="s">
        <v>3276</v>
      </c>
      <c r="C91" s="661" t="s">
        <v>3341</v>
      </c>
      <c r="D91" s="661" t="s">
        <v>3384</v>
      </c>
      <c r="E91" s="661" t="s">
        <v>3385</v>
      </c>
      <c r="F91" s="664"/>
      <c r="G91" s="664"/>
      <c r="H91" s="664"/>
      <c r="I91" s="664"/>
      <c r="J91" s="664"/>
      <c r="K91" s="664"/>
      <c r="L91" s="664"/>
      <c r="M91" s="664"/>
      <c r="N91" s="664">
        <v>5</v>
      </c>
      <c r="O91" s="664">
        <v>1243.6500000000001</v>
      </c>
      <c r="P91" s="677"/>
      <c r="Q91" s="665">
        <v>248.73000000000002</v>
      </c>
    </row>
    <row r="92" spans="1:17" ht="14.4" customHeight="1" x14ac:dyDescent="0.3">
      <c r="A92" s="660" t="s">
        <v>546</v>
      </c>
      <c r="B92" s="661" t="s">
        <v>3276</v>
      </c>
      <c r="C92" s="661" t="s">
        <v>3341</v>
      </c>
      <c r="D92" s="661" t="s">
        <v>3386</v>
      </c>
      <c r="E92" s="661" t="s">
        <v>3387</v>
      </c>
      <c r="F92" s="664"/>
      <c r="G92" s="664"/>
      <c r="H92" s="664"/>
      <c r="I92" s="664"/>
      <c r="J92" s="664"/>
      <c r="K92" s="664"/>
      <c r="L92" s="664"/>
      <c r="M92" s="664"/>
      <c r="N92" s="664">
        <v>1</v>
      </c>
      <c r="O92" s="664">
        <v>2597.61</v>
      </c>
      <c r="P92" s="677"/>
      <c r="Q92" s="665">
        <v>2597.61</v>
      </c>
    </row>
    <row r="93" spans="1:17" ht="14.4" customHeight="1" x14ac:dyDescent="0.3">
      <c r="A93" s="660" t="s">
        <v>546</v>
      </c>
      <c r="B93" s="661" t="s">
        <v>3276</v>
      </c>
      <c r="C93" s="661" t="s">
        <v>3341</v>
      </c>
      <c r="D93" s="661" t="s">
        <v>3388</v>
      </c>
      <c r="E93" s="661" t="s">
        <v>3366</v>
      </c>
      <c r="F93" s="664"/>
      <c r="G93" s="664"/>
      <c r="H93" s="664"/>
      <c r="I93" s="664"/>
      <c r="J93" s="664"/>
      <c r="K93" s="664"/>
      <c r="L93" s="664"/>
      <c r="M93" s="664"/>
      <c r="N93" s="664">
        <v>1</v>
      </c>
      <c r="O93" s="664">
        <v>195.87</v>
      </c>
      <c r="P93" s="677"/>
      <c r="Q93" s="665">
        <v>195.87</v>
      </c>
    </row>
    <row r="94" spans="1:17" ht="14.4" customHeight="1" x14ac:dyDescent="0.3">
      <c r="A94" s="660" t="s">
        <v>546</v>
      </c>
      <c r="B94" s="661" t="s">
        <v>3276</v>
      </c>
      <c r="C94" s="661" t="s">
        <v>3341</v>
      </c>
      <c r="D94" s="661" t="s">
        <v>3389</v>
      </c>
      <c r="E94" s="661" t="s">
        <v>3352</v>
      </c>
      <c r="F94" s="664"/>
      <c r="G94" s="664"/>
      <c r="H94" s="664"/>
      <c r="I94" s="664"/>
      <c r="J94" s="664"/>
      <c r="K94" s="664"/>
      <c r="L94" s="664"/>
      <c r="M94" s="664"/>
      <c r="N94" s="664">
        <v>8</v>
      </c>
      <c r="O94" s="664">
        <v>4443.92</v>
      </c>
      <c r="P94" s="677"/>
      <c r="Q94" s="665">
        <v>555.49</v>
      </c>
    </row>
    <row r="95" spans="1:17" ht="14.4" customHeight="1" x14ac:dyDescent="0.3">
      <c r="A95" s="660" t="s">
        <v>546</v>
      </c>
      <c r="B95" s="661" t="s">
        <v>3276</v>
      </c>
      <c r="C95" s="661" t="s">
        <v>3341</v>
      </c>
      <c r="D95" s="661" t="s">
        <v>3390</v>
      </c>
      <c r="E95" s="661" t="s">
        <v>3352</v>
      </c>
      <c r="F95" s="664"/>
      <c r="G95" s="664"/>
      <c r="H95" s="664"/>
      <c r="I95" s="664"/>
      <c r="J95" s="664"/>
      <c r="K95" s="664"/>
      <c r="L95" s="664"/>
      <c r="M95" s="664"/>
      <c r="N95" s="664">
        <v>4</v>
      </c>
      <c r="O95" s="664">
        <v>8572.7999999999993</v>
      </c>
      <c r="P95" s="677"/>
      <c r="Q95" s="665">
        <v>2143.1999999999998</v>
      </c>
    </row>
    <row r="96" spans="1:17" ht="14.4" customHeight="1" x14ac:dyDescent="0.3">
      <c r="A96" s="660" t="s">
        <v>546</v>
      </c>
      <c r="B96" s="661" t="s">
        <v>3276</v>
      </c>
      <c r="C96" s="661" t="s">
        <v>3341</v>
      </c>
      <c r="D96" s="661" t="s">
        <v>3391</v>
      </c>
      <c r="E96" s="661" t="s">
        <v>3352</v>
      </c>
      <c r="F96" s="664"/>
      <c r="G96" s="664"/>
      <c r="H96" s="664"/>
      <c r="I96" s="664"/>
      <c r="J96" s="664"/>
      <c r="K96" s="664"/>
      <c r="L96" s="664"/>
      <c r="M96" s="664"/>
      <c r="N96" s="664">
        <v>2</v>
      </c>
      <c r="O96" s="664">
        <v>949.3</v>
      </c>
      <c r="P96" s="677"/>
      <c r="Q96" s="665">
        <v>474.65</v>
      </c>
    </row>
    <row r="97" spans="1:17" ht="14.4" customHeight="1" x14ac:dyDescent="0.3">
      <c r="A97" s="660" t="s">
        <v>546</v>
      </c>
      <c r="B97" s="661" t="s">
        <v>3276</v>
      </c>
      <c r="C97" s="661" t="s">
        <v>3341</v>
      </c>
      <c r="D97" s="661" t="s">
        <v>3392</v>
      </c>
      <c r="E97" s="661" t="s">
        <v>3393</v>
      </c>
      <c r="F97" s="664"/>
      <c r="G97" s="664"/>
      <c r="H97" s="664"/>
      <c r="I97" s="664"/>
      <c r="J97" s="664"/>
      <c r="K97" s="664"/>
      <c r="L97" s="664"/>
      <c r="M97" s="664"/>
      <c r="N97" s="664">
        <v>1</v>
      </c>
      <c r="O97" s="664">
        <v>1421.89</v>
      </c>
      <c r="P97" s="677"/>
      <c r="Q97" s="665">
        <v>1421.89</v>
      </c>
    </row>
    <row r="98" spans="1:17" ht="14.4" customHeight="1" x14ac:dyDescent="0.3">
      <c r="A98" s="660" t="s">
        <v>546</v>
      </c>
      <c r="B98" s="661" t="s">
        <v>3276</v>
      </c>
      <c r="C98" s="661" t="s">
        <v>3095</v>
      </c>
      <c r="D98" s="661" t="s">
        <v>3394</v>
      </c>
      <c r="E98" s="661"/>
      <c r="F98" s="664"/>
      <c r="G98" s="664"/>
      <c r="H98" s="664"/>
      <c r="I98" s="664"/>
      <c r="J98" s="664"/>
      <c r="K98" s="664"/>
      <c r="L98" s="664"/>
      <c r="M98" s="664"/>
      <c r="N98" s="664">
        <v>1</v>
      </c>
      <c r="O98" s="664">
        <v>1107</v>
      </c>
      <c r="P98" s="677"/>
      <c r="Q98" s="665">
        <v>1107</v>
      </c>
    </row>
    <row r="99" spans="1:17" ht="14.4" customHeight="1" x14ac:dyDescent="0.3">
      <c r="A99" s="660" t="s">
        <v>546</v>
      </c>
      <c r="B99" s="661" t="s">
        <v>3276</v>
      </c>
      <c r="C99" s="661" t="s">
        <v>3095</v>
      </c>
      <c r="D99" s="661" t="s">
        <v>3116</v>
      </c>
      <c r="E99" s="661"/>
      <c r="F99" s="664"/>
      <c r="G99" s="664"/>
      <c r="H99" s="664"/>
      <c r="I99" s="664"/>
      <c r="J99" s="664">
        <v>2</v>
      </c>
      <c r="K99" s="664">
        <v>1406</v>
      </c>
      <c r="L99" s="664"/>
      <c r="M99" s="664">
        <v>703</v>
      </c>
      <c r="N99" s="664">
        <v>6</v>
      </c>
      <c r="O99" s="664">
        <v>4218</v>
      </c>
      <c r="P99" s="677"/>
      <c r="Q99" s="665">
        <v>703</v>
      </c>
    </row>
    <row r="100" spans="1:17" ht="14.4" customHeight="1" x14ac:dyDescent="0.3">
      <c r="A100" s="660" t="s">
        <v>546</v>
      </c>
      <c r="B100" s="661" t="s">
        <v>3276</v>
      </c>
      <c r="C100" s="661" t="s">
        <v>3091</v>
      </c>
      <c r="D100" s="661" t="s">
        <v>3395</v>
      </c>
      <c r="E100" s="661" t="s">
        <v>3396</v>
      </c>
      <c r="F100" s="664">
        <v>5</v>
      </c>
      <c r="G100" s="664">
        <v>355</v>
      </c>
      <c r="H100" s="664">
        <v>1</v>
      </c>
      <c r="I100" s="664">
        <v>71</v>
      </c>
      <c r="J100" s="664">
        <v>3</v>
      </c>
      <c r="K100" s="664">
        <v>215</v>
      </c>
      <c r="L100" s="664">
        <v>0.60563380281690138</v>
      </c>
      <c r="M100" s="664">
        <v>71.666666666666671</v>
      </c>
      <c r="N100" s="664">
        <v>6</v>
      </c>
      <c r="O100" s="664">
        <v>432</v>
      </c>
      <c r="P100" s="677">
        <v>1.2169014084507042</v>
      </c>
      <c r="Q100" s="665">
        <v>72</v>
      </c>
    </row>
    <row r="101" spans="1:17" ht="14.4" customHeight="1" x14ac:dyDescent="0.3">
      <c r="A101" s="660" t="s">
        <v>546</v>
      </c>
      <c r="B101" s="661" t="s">
        <v>3276</v>
      </c>
      <c r="C101" s="661" t="s">
        <v>3091</v>
      </c>
      <c r="D101" s="661" t="s">
        <v>3397</v>
      </c>
      <c r="E101" s="661" t="s">
        <v>3398</v>
      </c>
      <c r="F101" s="664">
        <v>1</v>
      </c>
      <c r="G101" s="664">
        <v>237</v>
      </c>
      <c r="H101" s="664">
        <v>1</v>
      </c>
      <c r="I101" s="664">
        <v>237</v>
      </c>
      <c r="J101" s="664"/>
      <c r="K101" s="664"/>
      <c r="L101" s="664"/>
      <c r="M101" s="664"/>
      <c r="N101" s="664"/>
      <c r="O101" s="664"/>
      <c r="P101" s="677"/>
      <c r="Q101" s="665"/>
    </row>
    <row r="102" spans="1:17" ht="14.4" customHeight="1" x14ac:dyDescent="0.3">
      <c r="A102" s="660" t="s">
        <v>546</v>
      </c>
      <c r="B102" s="661" t="s">
        <v>3276</v>
      </c>
      <c r="C102" s="661" t="s">
        <v>3091</v>
      </c>
      <c r="D102" s="661" t="s">
        <v>3399</v>
      </c>
      <c r="E102" s="661" t="s">
        <v>3157</v>
      </c>
      <c r="F102" s="664">
        <v>119</v>
      </c>
      <c r="G102" s="664">
        <v>32959</v>
      </c>
      <c r="H102" s="664">
        <v>1</v>
      </c>
      <c r="I102" s="664">
        <v>276.96638655462186</v>
      </c>
      <c r="J102" s="664">
        <v>116</v>
      </c>
      <c r="K102" s="664">
        <v>29024</v>
      </c>
      <c r="L102" s="664">
        <v>0.88060924178524835</v>
      </c>
      <c r="M102" s="664">
        <v>250.20689655172413</v>
      </c>
      <c r="N102" s="664">
        <v>148</v>
      </c>
      <c r="O102" s="664">
        <v>41736</v>
      </c>
      <c r="P102" s="677">
        <v>1.2663005552352924</v>
      </c>
      <c r="Q102" s="665">
        <v>282</v>
      </c>
    </row>
    <row r="103" spans="1:17" ht="14.4" customHeight="1" x14ac:dyDescent="0.3">
      <c r="A103" s="660" t="s">
        <v>546</v>
      </c>
      <c r="B103" s="661" t="s">
        <v>3276</v>
      </c>
      <c r="C103" s="661" t="s">
        <v>3091</v>
      </c>
      <c r="D103" s="661" t="s">
        <v>3400</v>
      </c>
      <c r="E103" s="661" t="s">
        <v>3167</v>
      </c>
      <c r="F103" s="664">
        <v>130</v>
      </c>
      <c r="G103" s="664">
        <v>9878</v>
      </c>
      <c r="H103" s="664">
        <v>1</v>
      </c>
      <c r="I103" s="664">
        <v>75.984615384615381</v>
      </c>
      <c r="J103" s="664">
        <v>172</v>
      </c>
      <c r="K103" s="664">
        <v>11806</v>
      </c>
      <c r="L103" s="664">
        <v>1.1951812107714113</v>
      </c>
      <c r="M103" s="664">
        <v>68.639534883720927</v>
      </c>
      <c r="N103" s="664">
        <v>309</v>
      </c>
      <c r="O103" s="664">
        <v>24102</v>
      </c>
      <c r="P103" s="677">
        <v>2.4399676047782952</v>
      </c>
      <c r="Q103" s="665">
        <v>78</v>
      </c>
    </row>
    <row r="104" spans="1:17" ht="14.4" customHeight="1" x14ac:dyDescent="0.3">
      <c r="A104" s="660" t="s">
        <v>546</v>
      </c>
      <c r="B104" s="661" t="s">
        <v>3276</v>
      </c>
      <c r="C104" s="661" t="s">
        <v>3091</v>
      </c>
      <c r="D104" s="661" t="s">
        <v>3401</v>
      </c>
      <c r="E104" s="661" t="s">
        <v>3402</v>
      </c>
      <c r="F104" s="664">
        <v>227</v>
      </c>
      <c r="G104" s="664">
        <v>29056</v>
      </c>
      <c r="H104" s="664">
        <v>1</v>
      </c>
      <c r="I104" s="664">
        <v>128</v>
      </c>
      <c r="J104" s="664">
        <v>326</v>
      </c>
      <c r="K104" s="664">
        <v>40624</v>
      </c>
      <c r="L104" s="664">
        <v>1.3981277533039647</v>
      </c>
      <c r="M104" s="664">
        <v>124.61349693251533</v>
      </c>
      <c r="N104" s="664">
        <v>364</v>
      </c>
      <c r="O104" s="664">
        <v>47320</v>
      </c>
      <c r="P104" s="677">
        <v>1.6285792951541851</v>
      </c>
      <c r="Q104" s="665">
        <v>130</v>
      </c>
    </row>
    <row r="105" spans="1:17" ht="14.4" customHeight="1" x14ac:dyDescent="0.3">
      <c r="A105" s="660" t="s">
        <v>546</v>
      </c>
      <c r="B105" s="661" t="s">
        <v>3276</v>
      </c>
      <c r="C105" s="661" t="s">
        <v>3091</v>
      </c>
      <c r="D105" s="661" t="s">
        <v>3217</v>
      </c>
      <c r="E105" s="661" t="s">
        <v>3218</v>
      </c>
      <c r="F105" s="664">
        <v>207</v>
      </c>
      <c r="G105" s="664">
        <v>18630</v>
      </c>
      <c r="H105" s="664">
        <v>1</v>
      </c>
      <c r="I105" s="664">
        <v>90</v>
      </c>
      <c r="J105" s="664">
        <v>286</v>
      </c>
      <c r="K105" s="664">
        <v>25013</v>
      </c>
      <c r="L105" s="664">
        <v>1.3426194310252282</v>
      </c>
      <c r="M105" s="664">
        <v>87.45804195804196</v>
      </c>
      <c r="N105" s="664">
        <v>363</v>
      </c>
      <c r="O105" s="664">
        <v>33395</v>
      </c>
      <c r="P105" s="677">
        <v>1.7925389157273215</v>
      </c>
      <c r="Q105" s="665">
        <v>91.997245179063356</v>
      </c>
    </row>
    <row r="106" spans="1:17" ht="14.4" customHeight="1" x14ac:dyDescent="0.3">
      <c r="A106" s="660" t="s">
        <v>546</v>
      </c>
      <c r="B106" s="661" t="s">
        <v>3276</v>
      </c>
      <c r="C106" s="661" t="s">
        <v>3091</v>
      </c>
      <c r="D106" s="661" t="s">
        <v>3403</v>
      </c>
      <c r="E106" s="661" t="s">
        <v>3404</v>
      </c>
      <c r="F106" s="664">
        <v>59</v>
      </c>
      <c r="G106" s="664">
        <v>9086</v>
      </c>
      <c r="H106" s="664">
        <v>1</v>
      </c>
      <c r="I106" s="664">
        <v>154</v>
      </c>
      <c r="J106" s="664">
        <v>112</v>
      </c>
      <c r="K106" s="664">
        <v>17370</v>
      </c>
      <c r="L106" s="664">
        <v>1.9117323354611491</v>
      </c>
      <c r="M106" s="664">
        <v>155.08928571428572</v>
      </c>
      <c r="N106" s="664">
        <v>64</v>
      </c>
      <c r="O106" s="664">
        <v>10048</v>
      </c>
      <c r="P106" s="677">
        <v>1.1058771736737838</v>
      </c>
      <c r="Q106" s="665">
        <v>157</v>
      </c>
    </row>
    <row r="107" spans="1:17" ht="14.4" customHeight="1" x14ac:dyDescent="0.3">
      <c r="A107" s="660" t="s">
        <v>546</v>
      </c>
      <c r="B107" s="661" t="s">
        <v>3276</v>
      </c>
      <c r="C107" s="661" t="s">
        <v>3091</v>
      </c>
      <c r="D107" s="661" t="s">
        <v>3405</v>
      </c>
      <c r="E107" s="661" t="s">
        <v>3406</v>
      </c>
      <c r="F107" s="664">
        <v>198</v>
      </c>
      <c r="G107" s="664">
        <v>94248</v>
      </c>
      <c r="H107" s="664">
        <v>1</v>
      </c>
      <c r="I107" s="664">
        <v>476</v>
      </c>
      <c r="J107" s="664">
        <v>307</v>
      </c>
      <c r="K107" s="664">
        <v>145964</v>
      </c>
      <c r="L107" s="664">
        <v>1.5487225193107546</v>
      </c>
      <c r="M107" s="664">
        <v>475.45276872964172</v>
      </c>
      <c r="N107" s="664">
        <v>469</v>
      </c>
      <c r="O107" s="664">
        <v>228403</v>
      </c>
      <c r="P107" s="677">
        <v>2.423425430778372</v>
      </c>
      <c r="Q107" s="665">
        <v>487</v>
      </c>
    </row>
    <row r="108" spans="1:17" ht="14.4" customHeight="1" x14ac:dyDescent="0.3">
      <c r="A108" s="660" t="s">
        <v>546</v>
      </c>
      <c r="B108" s="661" t="s">
        <v>3276</v>
      </c>
      <c r="C108" s="661" t="s">
        <v>3091</v>
      </c>
      <c r="D108" s="661" t="s">
        <v>3407</v>
      </c>
      <c r="E108" s="661" t="s">
        <v>3408</v>
      </c>
      <c r="F108" s="664">
        <v>85</v>
      </c>
      <c r="G108" s="664">
        <v>79050</v>
      </c>
      <c r="H108" s="664">
        <v>1</v>
      </c>
      <c r="I108" s="664">
        <v>930</v>
      </c>
      <c r="J108" s="664">
        <v>223</v>
      </c>
      <c r="K108" s="664">
        <v>205938</v>
      </c>
      <c r="L108" s="664">
        <v>2.6051612903225805</v>
      </c>
      <c r="M108" s="664">
        <v>923.48878923766813</v>
      </c>
      <c r="N108" s="664">
        <v>140</v>
      </c>
      <c r="O108" s="664">
        <v>132860</v>
      </c>
      <c r="P108" s="677">
        <v>1.6807084123972169</v>
      </c>
      <c r="Q108" s="665">
        <v>949</v>
      </c>
    </row>
    <row r="109" spans="1:17" ht="14.4" customHeight="1" x14ac:dyDescent="0.3">
      <c r="A109" s="660" t="s">
        <v>546</v>
      </c>
      <c r="B109" s="661" t="s">
        <v>3276</v>
      </c>
      <c r="C109" s="661" t="s">
        <v>3091</v>
      </c>
      <c r="D109" s="661" t="s">
        <v>3409</v>
      </c>
      <c r="E109" s="661" t="s">
        <v>3410</v>
      </c>
      <c r="F109" s="664">
        <v>167</v>
      </c>
      <c r="G109" s="664">
        <v>314628</v>
      </c>
      <c r="H109" s="664">
        <v>1</v>
      </c>
      <c r="I109" s="664">
        <v>1884</v>
      </c>
      <c r="J109" s="664">
        <v>282</v>
      </c>
      <c r="K109" s="664">
        <v>516468</v>
      </c>
      <c r="L109" s="664">
        <v>1.6415195087531942</v>
      </c>
      <c r="M109" s="664">
        <v>1831.4468085106382</v>
      </c>
      <c r="N109" s="664">
        <v>280</v>
      </c>
      <c r="O109" s="664">
        <v>535360</v>
      </c>
      <c r="P109" s="677">
        <v>1.7015650228206007</v>
      </c>
      <c r="Q109" s="665">
        <v>1912</v>
      </c>
    </row>
    <row r="110" spans="1:17" ht="14.4" customHeight="1" x14ac:dyDescent="0.3">
      <c r="A110" s="660" t="s">
        <v>546</v>
      </c>
      <c r="B110" s="661" t="s">
        <v>3276</v>
      </c>
      <c r="C110" s="661" t="s">
        <v>3091</v>
      </c>
      <c r="D110" s="661" t="s">
        <v>3411</v>
      </c>
      <c r="E110" s="661" t="s">
        <v>3412</v>
      </c>
      <c r="F110" s="664">
        <v>170</v>
      </c>
      <c r="G110" s="664">
        <v>13251</v>
      </c>
      <c r="H110" s="664">
        <v>1</v>
      </c>
      <c r="I110" s="664">
        <v>77.947058823529417</v>
      </c>
      <c r="J110" s="664">
        <v>137</v>
      </c>
      <c r="K110" s="664">
        <v>10792</v>
      </c>
      <c r="L110" s="664">
        <v>0.81442909969058941</v>
      </c>
      <c r="M110" s="664">
        <v>78.773722627737229</v>
      </c>
      <c r="N110" s="664">
        <v>149</v>
      </c>
      <c r="O110" s="664">
        <v>11895</v>
      </c>
      <c r="P110" s="677">
        <v>0.89766810052071544</v>
      </c>
      <c r="Q110" s="665">
        <v>79.832214765100673</v>
      </c>
    </row>
    <row r="111" spans="1:17" ht="14.4" customHeight="1" x14ac:dyDescent="0.3">
      <c r="A111" s="660" t="s">
        <v>546</v>
      </c>
      <c r="B111" s="661" t="s">
        <v>3276</v>
      </c>
      <c r="C111" s="661" t="s">
        <v>3091</v>
      </c>
      <c r="D111" s="661" t="s">
        <v>3413</v>
      </c>
      <c r="E111" s="661" t="s">
        <v>3414</v>
      </c>
      <c r="F111" s="664"/>
      <c r="G111" s="664"/>
      <c r="H111" s="664"/>
      <c r="I111" s="664"/>
      <c r="J111" s="664">
        <v>6</v>
      </c>
      <c r="K111" s="664">
        <v>492</v>
      </c>
      <c r="L111" s="664"/>
      <c r="M111" s="664">
        <v>82</v>
      </c>
      <c r="N111" s="664"/>
      <c r="O111" s="664"/>
      <c r="P111" s="677"/>
      <c r="Q111" s="665"/>
    </row>
    <row r="112" spans="1:17" ht="14.4" customHeight="1" x14ac:dyDescent="0.3">
      <c r="A112" s="660" t="s">
        <v>546</v>
      </c>
      <c r="B112" s="661" t="s">
        <v>3276</v>
      </c>
      <c r="C112" s="661" t="s">
        <v>3091</v>
      </c>
      <c r="D112" s="661" t="s">
        <v>3415</v>
      </c>
      <c r="E112" s="661" t="s">
        <v>3416</v>
      </c>
      <c r="F112" s="664">
        <v>2</v>
      </c>
      <c r="G112" s="664">
        <v>312</v>
      </c>
      <c r="H112" s="664">
        <v>1</v>
      </c>
      <c r="I112" s="664">
        <v>156</v>
      </c>
      <c r="J112" s="664">
        <v>4</v>
      </c>
      <c r="K112" s="664">
        <v>630</v>
      </c>
      <c r="L112" s="664">
        <v>2.0192307692307692</v>
      </c>
      <c r="M112" s="664">
        <v>157.5</v>
      </c>
      <c r="N112" s="664">
        <v>5</v>
      </c>
      <c r="O112" s="664">
        <v>795</v>
      </c>
      <c r="P112" s="677">
        <v>2.5480769230769229</v>
      </c>
      <c r="Q112" s="665">
        <v>159</v>
      </c>
    </row>
    <row r="113" spans="1:17" ht="14.4" customHeight="1" x14ac:dyDescent="0.3">
      <c r="A113" s="660" t="s">
        <v>546</v>
      </c>
      <c r="B113" s="661" t="s">
        <v>3276</v>
      </c>
      <c r="C113" s="661" t="s">
        <v>3091</v>
      </c>
      <c r="D113" s="661" t="s">
        <v>3219</v>
      </c>
      <c r="E113" s="661" t="s">
        <v>3220</v>
      </c>
      <c r="F113" s="664">
        <v>11</v>
      </c>
      <c r="G113" s="664">
        <v>14949</v>
      </c>
      <c r="H113" s="664">
        <v>1</v>
      </c>
      <c r="I113" s="664">
        <v>1359</v>
      </c>
      <c r="J113" s="664">
        <v>17</v>
      </c>
      <c r="K113" s="664">
        <v>23285</v>
      </c>
      <c r="L113" s="664">
        <v>1.557629272861061</v>
      </c>
      <c r="M113" s="664">
        <v>1369.7058823529412</v>
      </c>
      <c r="N113" s="664">
        <v>23</v>
      </c>
      <c r="O113" s="664">
        <v>31694</v>
      </c>
      <c r="P113" s="677">
        <v>2.1201418155060541</v>
      </c>
      <c r="Q113" s="665">
        <v>1378</v>
      </c>
    </row>
    <row r="114" spans="1:17" ht="14.4" customHeight="1" x14ac:dyDescent="0.3">
      <c r="A114" s="660" t="s">
        <v>546</v>
      </c>
      <c r="B114" s="661" t="s">
        <v>3276</v>
      </c>
      <c r="C114" s="661" t="s">
        <v>3091</v>
      </c>
      <c r="D114" s="661" t="s">
        <v>3266</v>
      </c>
      <c r="E114" s="661" t="s">
        <v>3267</v>
      </c>
      <c r="F114" s="664">
        <v>13</v>
      </c>
      <c r="G114" s="664">
        <v>13169</v>
      </c>
      <c r="H114" s="664">
        <v>1</v>
      </c>
      <c r="I114" s="664">
        <v>1013</v>
      </c>
      <c r="J114" s="664">
        <v>13</v>
      </c>
      <c r="K114" s="664">
        <v>13229</v>
      </c>
      <c r="L114" s="664">
        <v>1.0045561546055128</v>
      </c>
      <c r="M114" s="664">
        <v>1017.6153846153846</v>
      </c>
      <c r="N114" s="664">
        <v>13</v>
      </c>
      <c r="O114" s="664">
        <v>13364</v>
      </c>
      <c r="P114" s="677">
        <v>1.0148075024679171</v>
      </c>
      <c r="Q114" s="665">
        <v>1028</v>
      </c>
    </row>
    <row r="115" spans="1:17" ht="14.4" customHeight="1" x14ac:dyDescent="0.3">
      <c r="A115" s="660" t="s">
        <v>546</v>
      </c>
      <c r="B115" s="661" t="s">
        <v>3276</v>
      </c>
      <c r="C115" s="661" t="s">
        <v>3091</v>
      </c>
      <c r="D115" s="661" t="s">
        <v>3221</v>
      </c>
      <c r="E115" s="661" t="s">
        <v>3187</v>
      </c>
      <c r="F115" s="664">
        <v>6</v>
      </c>
      <c r="G115" s="664">
        <v>1188</v>
      </c>
      <c r="H115" s="664">
        <v>1</v>
      </c>
      <c r="I115" s="664">
        <v>198</v>
      </c>
      <c r="J115" s="664">
        <v>4</v>
      </c>
      <c r="K115" s="664">
        <v>798</v>
      </c>
      <c r="L115" s="664">
        <v>0.67171717171717171</v>
      </c>
      <c r="M115" s="664">
        <v>199.5</v>
      </c>
      <c r="N115" s="664">
        <v>7</v>
      </c>
      <c r="O115" s="664">
        <v>1413</v>
      </c>
      <c r="P115" s="677">
        <v>1.1893939393939394</v>
      </c>
      <c r="Q115" s="665">
        <v>201.85714285714286</v>
      </c>
    </row>
    <row r="116" spans="1:17" ht="14.4" customHeight="1" x14ac:dyDescent="0.3">
      <c r="A116" s="660" t="s">
        <v>546</v>
      </c>
      <c r="B116" s="661" t="s">
        <v>3276</v>
      </c>
      <c r="C116" s="661" t="s">
        <v>3091</v>
      </c>
      <c r="D116" s="661" t="s">
        <v>3259</v>
      </c>
      <c r="E116" s="661" t="s">
        <v>3260</v>
      </c>
      <c r="F116" s="664">
        <v>39</v>
      </c>
      <c r="G116" s="664">
        <v>26980</v>
      </c>
      <c r="H116" s="664">
        <v>1</v>
      </c>
      <c r="I116" s="664">
        <v>691.79487179487182</v>
      </c>
      <c r="J116" s="664">
        <v>50</v>
      </c>
      <c r="K116" s="664">
        <v>33488</v>
      </c>
      <c r="L116" s="664">
        <v>1.2412157153446999</v>
      </c>
      <c r="M116" s="664">
        <v>669.76</v>
      </c>
      <c r="N116" s="664">
        <v>47</v>
      </c>
      <c r="O116" s="664">
        <v>33041</v>
      </c>
      <c r="P116" s="677">
        <v>1.2246478873239437</v>
      </c>
      <c r="Q116" s="665">
        <v>703</v>
      </c>
    </row>
    <row r="117" spans="1:17" ht="14.4" customHeight="1" x14ac:dyDescent="0.3">
      <c r="A117" s="660" t="s">
        <v>546</v>
      </c>
      <c r="B117" s="661" t="s">
        <v>3276</v>
      </c>
      <c r="C117" s="661" t="s">
        <v>3091</v>
      </c>
      <c r="D117" s="661" t="s">
        <v>3417</v>
      </c>
      <c r="E117" s="661" t="s">
        <v>3418</v>
      </c>
      <c r="F117" s="664">
        <v>10</v>
      </c>
      <c r="G117" s="664">
        <v>6540</v>
      </c>
      <c r="H117" s="664">
        <v>1</v>
      </c>
      <c r="I117" s="664">
        <v>654</v>
      </c>
      <c r="J117" s="664">
        <v>7</v>
      </c>
      <c r="K117" s="664">
        <v>4608</v>
      </c>
      <c r="L117" s="664">
        <v>0.70458715596330279</v>
      </c>
      <c r="M117" s="664">
        <v>658.28571428571433</v>
      </c>
      <c r="N117" s="664">
        <v>18</v>
      </c>
      <c r="O117" s="664">
        <v>12024</v>
      </c>
      <c r="P117" s="677">
        <v>1.8385321100917431</v>
      </c>
      <c r="Q117" s="665">
        <v>668</v>
      </c>
    </row>
    <row r="118" spans="1:17" ht="14.4" customHeight="1" x14ac:dyDescent="0.3">
      <c r="A118" s="660" t="s">
        <v>546</v>
      </c>
      <c r="B118" s="661" t="s">
        <v>3276</v>
      </c>
      <c r="C118" s="661" t="s">
        <v>3091</v>
      </c>
      <c r="D118" s="661" t="s">
        <v>3419</v>
      </c>
      <c r="E118" s="661" t="s">
        <v>3420</v>
      </c>
      <c r="F118" s="664"/>
      <c r="G118" s="664"/>
      <c r="H118" s="664"/>
      <c r="I118" s="664"/>
      <c r="J118" s="664">
        <v>5</v>
      </c>
      <c r="K118" s="664">
        <v>3677</v>
      </c>
      <c r="L118" s="664"/>
      <c r="M118" s="664">
        <v>735.4</v>
      </c>
      <c r="N118" s="664">
        <v>5</v>
      </c>
      <c r="O118" s="664">
        <v>3730</v>
      </c>
      <c r="P118" s="677"/>
      <c r="Q118" s="665">
        <v>746</v>
      </c>
    </row>
    <row r="119" spans="1:17" ht="14.4" customHeight="1" x14ac:dyDescent="0.3">
      <c r="A119" s="660" t="s">
        <v>546</v>
      </c>
      <c r="B119" s="661" t="s">
        <v>3276</v>
      </c>
      <c r="C119" s="661" t="s">
        <v>3091</v>
      </c>
      <c r="D119" s="661" t="s">
        <v>3421</v>
      </c>
      <c r="E119" s="661" t="s">
        <v>3422</v>
      </c>
      <c r="F119" s="664">
        <v>3</v>
      </c>
      <c r="G119" s="664">
        <v>3216</v>
      </c>
      <c r="H119" s="664">
        <v>1</v>
      </c>
      <c r="I119" s="664">
        <v>1072</v>
      </c>
      <c r="J119" s="664">
        <v>1</v>
      </c>
      <c r="K119" s="664">
        <v>1083</v>
      </c>
      <c r="L119" s="664">
        <v>0.33675373134328357</v>
      </c>
      <c r="M119" s="664">
        <v>1083</v>
      </c>
      <c r="N119" s="664">
        <v>1</v>
      </c>
      <c r="O119" s="664">
        <v>1087</v>
      </c>
      <c r="P119" s="677">
        <v>0.33799751243781095</v>
      </c>
      <c r="Q119" s="665">
        <v>1087</v>
      </c>
    </row>
    <row r="120" spans="1:17" ht="14.4" customHeight="1" x14ac:dyDescent="0.3">
      <c r="A120" s="660" t="s">
        <v>546</v>
      </c>
      <c r="B120" s="661" t="s">
        <v>3276</v>
      </c>
      <c r="C120" s="661" t="s">
        <v>3091</v>
      </c>
      <c r="D120" s="661" t="s">
        <v>3423</v>
      </c>
      <c r="E120" s="661" t="s">
        <v>3424</v>
      </c>
      <c r="F120" s="664">
        <v>39</v>
      </c>
      <c r="G120" s="664">
        <v>68952</v>
      </c>
      <c r="H120" s="664">
        <v>1</v>
      </c>
      <c r="I120" s="664">
        <v>1768</v>
      </c>
      <c r="J120" s="664">
        <v>64</v>
      </c>
      <c r="K120" s="664">
        <v>113962</v>
      </c>
      <c r="L120" s="664">
        <v>1.6527729434969254</v>
      </c>
      <c r="M120" s="664">
        <v>1780.65625</v>
      </c>
      <c r="N120" s="664">
        <v>71</v>
      </c>
      <c r="O120" s="664">
        <v>127303</v>
      </c>
      <c r="P120" s="677">
        <v>1.8462553660517462</v>
      </c>
      <c r="Q120" s="665">
        <v>1793</v>
      </c>
    </row>
    <row r="121" spans="1:17" ht="14.4" customHeight="1" x14ac:dyDescent="0.3">
      <c r="A121" s="660" t="s">
        <v>546</v>
      </c>
      <c r="B121" s="661" t="s">
        <v>3276</v>
      </c>
      <c r="C121" s="661" t="s">
        <v>3091</v>
      </c>
      <c r="D121" s="661" t="s">
        <v>3425</v>
      </c>
      <c r="E121" s="661" t="s">
        <v>3426</v>
      </c>
      <c r="F121" s="664">
        <v>28</v>
      </c>
      <c r="G121" s="664">
        <v>9464</v>
      </c>
      <c r="H121" s="664">
        <v>1</v>
      </c>
      <c r="I121" s="664">
        <v>338</v>
      </c>
      <c r="J121" s="664">
        <v>34</v>
      </c>
      <c r="K121" s="664">
        <v>8872</v>
      </c>
      <c r="L121" s="664">
        <v>0.93744716821639895</v>
      </c>
      <c r="M121" s="664">
        <v>260.94117647058823</v>
      </c>
      <c r="N121" s="664">
        <v>26</v>
      </c>
      <c r="O121" s="664">
        <v>8944</v>
      </c>
      <c r="P121" s="677">
        <v>0.94505494505494503</v>
      </c>
      <c r="Q121" s="665">
        <v>344</v>
      </c>
    </row>
    <row r="122" spans="1:17" ht="14.4" customHeight="1" x14ac:dyDescent="0.3">
      <c r="A122" s="660" t="s">
        <v>546</v>
      </c>
      <c r="B122" s="661" t="s">
        <v>3276</v>
      </c>
      <c r="C122" s="661" t="s">
        <v>3091</v>
      </c>
      <c r="D122" s="661" t="s">
        <v>3427</v>
      </c>
      <c r="E122" s="661" t="s">
        <v>3428</v>
      </c>
      <c r="F122" s="664">
        <v>4</v>
      </c>
      <c r="G122" s="664">
        <v>1384</v>
      </c>
      <c r="H122" s="664">
        <v>1</v>
      </c>
      <c r="I122" s="664">
        <v>346</v>
      </c>
      <c r="J122" s="664">
        <v>1</v>
      </c>
      <c r="K122" s="664">
        <v>346</v>
      </c>
      <c r="L122" s="664">
        <v>0.25</v>
      </c>
      <c r="M122" s="664">
        <v>346</v>
      </c>
      <c r="N122" s="664">
        <v>2</v>
      </c>
      <c r="O122" s="664">
        <v>704</v>
      </c>
      <c r="P122" s="677">
        <v>0.50867052023121384</v>
      </c>
      <c r="Q122" s="665">
        <v>352</v>
      </c>
    </row>
    <row r="123" spans="1:17" ht="14.4" customHeight="1" x14ac:dyDescent="0.3">
      <c r="A123" s="660" t="s">
        <v>546</v>
      </c>
      <c r="B123" s="661" t="s">
        <v>3276</v>
      </c>
      <c r="C123" s="661" t="s">
        <v>3091</v>
      </c>
      <c r="D123" s="661" t="s">
        <v>3429</v>
      </c>
      <c r="E123" s="661" t="s">
        <v>3430</v>
      </c>
      <c r="F123" s="664">
        <v>2</v>
      </c>
      <c r="G123" s="664">
        <v>1824</v>
      </c>
      <c r="H123" s="664">
        <v>1</v>
      </c>
      <c r="I123" s="664">
        <v>912</v>
      </c>
      <c r="J123" s="664">
        <v>1</v>
      </c>
      <c r="K123" s="664">
        <v>912</v>
      </c>
      <c r="L123" s="664">
        <v>0.5</v>
      </c>
      <c r="M123" s="664">
        <v>912</v>
      </c>
      <c r="N123" s="664">
        <v>2</v>
      </c>
      <c r="O123" s="664">
        <v>1848</v>
      </c>
      <c r="P123" s="677">
        <v>1.013157894736842</v>
      </c>
      <c r="Q123" s="665">
        <v>924</v>
      </c>
    </row>
    <row r="124" spans="1:17" ht="14.4" customHeight="1" x14ac:dyDescent="0.3">
      <c r="A124" s="660" t="s">
        <v>546</v>
      </c>
      <c r="B124" s="661" t="s">
        <v>3276</v>
      </c>
      <c r="C124" s="661" t="s">
        <v>3091</v>
      </c>
      <c r="D124" s="661" t="s">
        <v>3431</v>
      </c>
      <c r="E124" s="661" t="s">
        <v>3432</v>
      </c>
      <c r="F124" s="664">
        <v>6</v>
      </c>
      <c r="G124" s="664">
        <v>8520</v>
      </c>
      <c r="H124" s="664">
        <v>1</v>
      </c>
      <c r="I124" s="664">
        <v>1420</v>
      </c>
      <c r="J124" s="664">
        <v>8</v>
      </c>
      <c r="K124" s="664">
        <v>11430</v>
      </c>
      <c r="L124" s="664">
        <v>1.341549295774648</v>
      </c>
      <c r="M124" s="664">
        <v>1428.75</v>
      </c>
      <c r="N124" s="664">
        <v>8</v>
      </c>
      <c r="O124" s="664">
        <v>11520</v>
      </c>
      <c r="P124" s="677">
        <v>1.352112676056338</v>
      </c>
      <c r="Q124" s="665">
        <v>1440</v>
      </c>
    </row>
    <row r="125" spans="1:17" ht="14.4" customHeight="1" x14ac:dyDescent="0.3">
      <c r="A125" s="660" t="s">
        <v>546</v>
      </c>
      <c r="B125" s="661" t="s">
        <v>3276</v>
      </c>
      <c r="C125" s="661" t="s">
        <v>3091</v>
      </c>
      <c r="D125" s="661" t="s">
        <v>3433</v>
      </c>
      <c r="E125" s="661" t="s">
        <v>3434</v>
      </c>
      <c r="F125" s="664">
        <v>5</v>
      </c>
      <c r="G125" s="664">
        <v>7250</v>
      </c>
      <c r="H125" s="664">
        <v>1</v>
      </c>
      <c r="I125" s="664">
        <v>1450</v>
      </c>
      <c r="J125" s="664">
        <v>13</v>
      </c>
      <c r="K125" s="664">
        <v>18920</v>
      </c>
      <c r="L125" s="664">
        <v>2.6096551724137931</v>
      </c>
      <c r="M125" s="664">
        <v>1455.3846153846155</v>
      </c>
      <c r="N125" s="664">
        <v>10</v>
      </c>
      <c r="O125" s="664">
        <v>14700</v>
      </c>
      <c r="P125" s="677">
        <v>2.0275862068965518</v>
      </c>
      <c r="Q125" s="665">
        <v>1470</v>
      </c>
    </row>
    <row r="126" spans="1:17" ht="14.4" customHeight="1" x14ac:dyDescent="0.3">
      <c r="A126" s="660" t="s">
        <v>546</v>
      </c>
      <c r="B126" s="661" t="s">
        <v>3276</v>
      </c>
      <c r="C126" s="661" t="s">
        <v>3091</v>
      </c>
      <c r="D126" s="661" t="s">
        <v>3435</v>
      </c>
      <c r="E126" s="661" t="s">
        <v>3436</v>
      </c>
      <c r="F126" s="664">
        <v>2</v>
      </c>
      <c r="G126" s="664">
        <v>2832</v>
      </c>
      <c r="H126" s="664">
        <v>1</v>
      </c>
      <c r="I126" s="664">
        <v>1416</v>
      </c>
      <c r="J126" s="664">
        <v>3</v>
      </c>
      <c r="K126" s="664">
        <v>4262</v>
      </c>
      <c r="L126" s="664">
        <v>1.5049435028248588</v>
      </c>
      <c r="M126" s="664">
        <v>1420.6666666666667</v>
      </c>
      <c r="N126" s="664">
        <v>4</v>
      </c>
      <c r="O126" s="664">
        <v>5744</v>
      </c>
      <c r="P126" s="677">
        <v>2.0282485875706215</v>
      </c>
      <c r="Q126" s="665">
        <v>1436</v>
      </c>
    </row>
    <row r="127" spans="1:17" ht="14.4" customHeight="1" x14ac:dyDescent="0.3">
      <c r="A127" s="660" t="s">
        <v>546</v>
      </c>
      <c r="B127" s="661" t="s">
        <v>3276</v>
      </c>
      <c r="C127" s="661" t="s">
        <v>3091</v>
      </c>
      <c r="D127" s="661" t="s">
        <v>3437</v>
      </c>
      <c r="E127" s="661" t="s">
        <v>3438</v>
      </c>
      <c r="F127" s="664"/>
      <c r="G127" s="664"/>
      <c r="H127" s="664"/>
      <c r="I127" s="664"/>
      <c r="J127" s="664"/>
      <c r="K127" s="664"/>
      <c r="L127" s="664"/>
      <c r="M127" s="664"/>
      <c r="N127" s="664">
        <v>1</v>
      </c>
      <c r="O127" s="664">
        <v>329</v>
      </c>
      <c r="P127" s="677"/>
      <c r="Q127" s="665">
        <v>329</v>
      </c>
    </row>
    <row r="128" spans="1:17" ht="14.4" customHeight="1" x14ac:dyDescent="0.3">
      <c r="A128" s="660" t="s">
        <v>546</v>
      </c>
      <c r="B128" s="661" t="s">
        <v>3276</v>
      </c>
      <c r="C128" s="661" t="s">
        <v>3091</v>
      </c>
      <c r="D128" s="661" t="s">
        <v>3222</v>
      </c>
      <c r="E128" s="661" t="s">
        <v>3223</v>
      </c>
      <c r="F128" s="664">
        <v>37</v>
      </c>
      <c r="G128" s="664">
        <v>12987</v>
      </c>
      <c r="H128" s="664">
        <v>1</v>
      </c>
      <c r="I128" s="664">
        <v>351</v>
      </c>
      <c r="J128" s="664">
        <v>56</v>
      </c>
      <c r="K128" s="664">
        <v>15549</v>
      </c>
      <c r="L128" s="664">
        <v>1.1972741972741974</v>
      </c>
      <c r="M128" s="664">
        <v>277.66071428571428</v>
      </c>
      <c r="N128" s="664">
        <v>46</v>
      </c>
      <c r="O128" s="664">
        <v>16376</v>
      </c>
      <c r="P128" s="677">
        <v>1.260953260953261</v>
      </c>
      <c r="Q128" s="665">
        <v>356</v>
      </c>
    </row>
    <row r="129" spans="1:17" ht="14.4" customHeight="1" x14ac:dyDescent="0.3">
      <c r="A129" s="660" t="s">
        <v>546</v>
      </c>
      <c r="B129" s="661" t="s">
        <v>3276</v>
      </c>
      <c r="C129" s="661" t="s">
        <v>3091</v>
      </c>
      <c r="D129" s="661" t="s">
        <v>3224</v>
      </c>
      <c r="E129" s="661" t="s">
        <v>3225</v>
      </c>
      <c r="F129" s="664">
        <v>1</v>
      </c>
      <c r="G129" s="664">
        <v>152</v>
      </c>
      <c r="H129" s="664">
        <v>1</v>
      </c>
      <c r="I129" s="664">
        <v>152</v>
      </c>
      <c r="J129" s="664"/>
      <c r="K129" s="664"/>
      <c r="L129" s="664"/>
      <c r="M129" s="664"/>
      <c r="N129" s="664">
        <v>1</v>
      </c>
      <c r="O129" s="664">
        <v>155</v>
      </c>
      <c r="P129" s="677">
        <v>1.0197368421052631</v>
      </c>
      <c r="Q129" s="665">
        <v>155</v>
      </c>
    </row>
    <row r="130" spans="1:17" ht="14.4" customHeight="1" x14ac:dyDescent="0.3">
      <c r="A130" s="660" t="s">
        <v>546</v>
      </c>
      <c r="B130" s="661" t="s">
        <v>3276</v>
      </c>
      <c r="C130" s="661" t="s">
        <v>3091</v>
      </c>
      <c r="D130" s="661" t="s">
        <v>3439</v>
      </c>
      <c r="E130" s="661" t="s">
        <v>3440</v>
      </c>
      <c r="F130" s="664">
        <v>424</v>
      </c>
      <c r="G130" s="664">
        <v>64448</v>
      </c>
      <c r="H130" s="664">
        <v>1</v>
      </c>
      <c r="I130" s="664">
        <v>152</v>
      </c>
      <c r="J130" s="664">
        <v>555</v>
      </c>
      <c r="K130" s="664">
        <v>84010</v>
      </c>
      <c r="L130" s="664">
        <v>1.3035315292949354</v>
      </c>
      <c r="M130" s="664">
        <v>151.36936936936937</v>
      </c>
      <c r="N130" s="664">
        <v>396</v>
      </c>
      <c r="O130" s="664">
        <v>61380</v>
      </c>
      <c r="P130" s="677">
        <v>0.9523957298907646</v>
      </c>
      <c r="Q130" s="665">
        <v>155</v>
      </c>
    </row>
    <row r="131" spans="1:17" ht="14.4" customHeight="1" x14ac:dyDescent="0.3">
      <c r="A131" s="660" t="s">
        <v>546</v>
      </c>
      <c r="B131" s="661" t="s">
        <v>3276</v>
      </c>
      <c r="C131" s="661" t="s">
        <v>3091</v>
      </c>
      <c r="D131" s="661" t="s">
        <v>3441</v>
      </c>
      <c r="E131" s="661" t="s">
        <v>3442</v>
      </c>
      <c r="F131" s="664">
        <v>17</v>
      </c>
      <c r="G131" s="664">
        <v>3145</v>
      </c>
      <c r="H131" s="664">
        <v>1</v>
      </c>
      <c r="I131" s="664">
        <v>185</v>
      </c>
      <c r="J131" s="664">
        <v>7</v>
      </c>
      <c r="K131" s="664">
        <v>1313</v>
      </c>
      <c r="L131" s="664">
        <v>0.41748807631160573</v>
      </c>
      <c r="M131" s="664">
        <v>187.57142857142858</v>
      </c>
      <c r="N131" s="664">
        <v>10</v>
      </c>
      <c r="O131" s="664">
        <v>1889</v>
      </c>
      <c r="P131" s="677">
        <v>0.60063593004769478</v>
      </c>
      <c r="Q131" s="665">
        <v>188.9</v>
      </c>
    </row>
    <row r="132" spans="1:17" ht="14.4" customHeight="1" x14ac:dyDescent="0.3">
      <c r="A132" s="660" t="s">
        <v>546</v>
      </c>
      <c r="B132" s="661" t="s">
        <v>3276</v>
      </c>
      <c r="C132" s="661" t="s">
        <v>3091</v>
      </c>
      <c r="D132" s="661" t="s">
        <v>3443</v>
      </c>
      <c r="E132" s="661" t="s">
        <v>3444</v>
      </c>
      <c r="F132" s="664">
        <v>25</v>
      </c>
      <c r="G132" s="664">
        <v>12025</v>
      </c>
      <c r="H132" s="664">
        <v>1</v>
      </c>
      <c r="I132" s="664">
        <v>481</v>
      </c>
      <c r="J132" s="664">
        <v>27</v>
      </c>
      <c r="K132" s="664">
        <v>13051</v>
      </c>
      <c r="L132" s="664">
        <v>1.0853222453222453</v>
      </c>
      <c r="M132" s="664">
        <v>483.37037037037038</v>
      </c>
      <c r="N132" s="664">
        <v>32</v>
      </c>
      <c r="O132" s="664">
        <v>15552</v>
      </c>
      <c r="P132" s="677">
        <v>1.2933056133056133</v>
      </c>
      <c r="Q132" s="665">
        <v>486</v>
      </c>
    </row>
    <row r="133" spans="1:17" ht="14.4" customHeight="1" x14ac:dyDescent="0.3">
      <c r="A133" s="660" t="s">
        <v>546</v>
      </c>
      <c r="B133" s="661" t="s">
        <v>3276</v>
      </c>
      <c r="C133" s="661" t="s">
        <v>3091</v>
      </c>
      <c r="D133" s="661" t="s">
        <v>3230</v>
      </c>
      <c r="E133" s="661" t="s">
        <v>3231</v>
      </c>
      <c r="F133" s="664">
        <v>32</v>
      </c>
      <c r="G133" s="664">
        <v>32032</v>
      </c>
      <c r="H133" s="664">
        <v>1</v>
      </c>
      <c r="I133" s="664">
        <v>1001</v>
      </c>
      <c r="J133" s="664">
        <v>32</v>
      </c>
      <c r="K133" s="664">
        <v>32192</v>
      </c>
      <c r="L133" s="664">
        <v>1.0049950049950049</v>
      </c>
      <c r="M133" s="664">
        <v>1006</v>
      </c>
      <c r="N133" s="664">
        <v>34</v>
      </c>
      <c r="O133" s="664">
        <v>34408</v>
      </c>
      <c r="P133" s="677">
        <v>1.0741758241758241</v>
      </c>
      <c r="Q133" s="665">
        <v>1012</v>
      </c>
    </row>
    <row r="134" spans="1:17" ht="14.4" customHeight="1" x14ac:dyDescent="0.3">
      <c r="A134" s="660" t="s">
        <v>546</v>
      </c>
      <c r="B134" s="661" t="s">
        <v>3276</v>
      </c>
      <c r="C134" s="661" t="s">
        <v>3091</v>
      </c>
      <c r="D134" s="661" t="s">
        <v>3253</v>
      </c>
      <c r="E134" s="661" t="s">
        <v>3254</v>
      </c>
      <c r="F134" s="664">
        <v>7</v>
      </c>
      <c r="G134" s="664">
        <v>14000</v>
      </c>
      <c r="H134" s="664">
        <v>1</v>
      </c>
      <c r="I134" s="664">
        <v>2000</v>
      </c>
      <c r="J134" s="664">
        <v>8</v>
      </c>
      <c r="K134" s="664">
        <v>16072</v>
      </c>
      <c r="L134" s="664">
        <v>1.1479999999999999</v>
      </c>
      <c r="M134" s="664">
        <v>2009</v>
      </c>
      <c r="N134" s="664">
        <v>8</v>
      </c>
      <c r="O134" s="664">
        <v>16136</v>
      </c>
      <c r="P134" s="677">
        <v>1.1525714285714286</v>
      </c>
      <c r="Q134" s="665">
        <v>2017</v>
      </c>
    </row>
    <row r="135" spans="1:17" ht="14.4" customHeight="1" x14ac:dyDescent="0.3">
      <c r="A135" s="660" t="s">
        <v>546</v>
      </c>
      <c r="B135" s="661" t="s">
        <v>3276</v>
      </c>
      <c r="C135" s="661" t="s">
        <v>3091</v>
      </c>
      <c r="D135" s="661" t="s">
        <v>3445</v>
      </c>
      <c r="E135" s="661" t="s">
        <v>3446</v>
      </c>
      <c r="F135" s="664">
        <v>656</v>
      </c>
      <c r="G135" s="664">
        <v>152191</v>
      </c>
      <c r="H135" s="664">
        <v>1</v>
      </c>
      <c r="I135" s="664">
        <v>231.9984756097561</v>
      </c>
      <c r="J135" s="664">
        <v>786</v>
      </c>
      <c r="K135" s="664">
        <v>177358</v>
      </c>
      <c r="L135" s="664">
        <v>1.1653645747777464</v>
      </c>
      <c r="M135" s="664">
        <v>225.64631043256998</v>
      </c>
      <c r="N135" s="664">
        <v>700</v>
      </c>
      <c r="O135" s="664">
        <v>164500</v>
      </c>
      <c r="P135" s="677">
        <v>1.0808786327706632</v>
      </c>
      <c r="Q135" s="665">
        <v>235</v>
      </c>
    </row>
    <row r="136" spans="1:17" ht="14.4" customHeight="1" x14ac:dyDescent="0.3">
      <c r="A136" s="660" t="s">
        <v>546</v>
      </c>
      <c r="B136" s="661" t="s">
        <v>3276</v>
      </c>
      <c r="C136" s="661" t="s">
        <v>3091</v>
      </c>
      <c r="D136" s="661" t="s">
        <v>3232</v>
      </c>
      <c r="E136" s="661" t="s">
        <v>3233</v>
      </c>
      <c r="F136" s="664"/>
      <c r="G136" s="664"/>
      <c r="H136" s="664"/>
      <c r="I136" s="664"/>
      <c r="J136" s="664">
        <v>1</v>
      </c>
      <c r="K136" s="664">
        <v>116</v>
      </c>
      <c r="L136" s="664"/>
      <c r="M136" s="664">
        <v>116</v>
      </c>
      <c r="N136" s="664"/>
      <c r="O136" s="664"/>
      <c r="P136" s="677"/>
      <c r="Q136" s="665"/>
    </row>
    <row r="137" spans="1:17" ht="14.4" customHeight="1" x14ac:dyDescent="0.3">
      <c r="A137" s="660" t="s">
        <v>546</v>
      </c>
      <c r="B137" s="661" t="s">
        <v>3276</v>
      </c>
      <c r="C137" s="661" t="s">
        <v>3091</v>
      </c>
      <c r="D137" s="661" t="s">
        <v>3447</v>
      </c>
      <c r="E137" s="661" t="s">
        <v>3448</v>
      </c>
      <c r="F137" s="664">
        <v>4</v>
      </c>
      <c r="G137" s="664">
        <v>27276</v>
      </c>
      <c r="H137" s="664">
        <v>1</v>
      </c>
      <c r="I137" s="664">
        <v>6819</v>
      </c>
      <c r="J137" s="664">
        <v>1</v>
      </c>
      <c r="K137" s="664">
        <v>6819</v>
      </c>
      <c r="L137" s="664">
        <v>0.25</v>
      </c>
      <c r="M137" s="664">
        <v>6819</v>
      </c>
      <c r="N137" s="664">
        <v>2</v>
      </c>
      <c r="O137" s="664">
        <v>13874</v>
      </c>
      <c r="P137" s="677">
        <v>0.50865229505792642</v>
      </c>
      <c r="Q137" s="665">
        <v>6937</v>
      </c>
    </row>
    <row r="138" spans="1:17" ht="14.4" customHeight="1" x14ac:dyDescent="0.3">
      <c r="A138" s="660" t="s">
        <v>546</v>
      </c>
      <c r="B138" s="661" t="s">
        <v>3276</v>
      </c>
      <c r="C138" s="661" t="s">
        <v>3091</v>
      </c>
      <c r="D138" s="661" t="s">
        <v>3449</v>
      </c>
      <c r="E138" s="661" t="s">
        <v>3450</v>
      </c>
      <c r="F138" s="664">
        <v>2</v>
      </c>
      <c r="G138" s="664">
        <v>10068</v>
      </c>
      <c r="H138" s="664">
        <v>1</v>
      </c>
      <c r="I138" s="664">
        <v>5034</v>
      </c>
      <c r="J138" s="664"/>
      <c r="K138" s="664"/>
      <c r="L138" s="664"/>
      <c r="M138" s="664"/>
      <c r="N138" s="664"/>
      <c r="O138" s="664"/>
      <c r="P138" s="677"/>
      <c r="Q138" s="665"/>
    </row>
    <row r="139" spans="1:17" ht="14.4" customHeight="1" x14ac:dyDescent="0.3">
      <c r="A139" s="660" t="s">
        <v>546</v>
      </c>
      <c r="B139" s="661" t="s">
        <v>3276</v>
      </c>
      <c r="C139" s="661" t="s">
        <v>3091</v>
      </c>
      <c r="D139" s="661" t="s">
        <v>3451</v>
      </c>
      <c r="E139" s="661" t="s">
        <v>3452</v>
      </c>
      <c r="F139" s="664">
        <v>6</v>
      </c>
      <c r="G139" s="664">
        <v>14994</v>
      </c>
      <c r="H139" s="664">
        <v>1</v>
      </c>
      <c r="I139" s="664">
        <v>2499</v>
      </c>
      <c r="J139" s="664">
        <v>8</v>
      </c>
      <c r="K139" s="664">
        <v>10108</v>
      </c>
      <c r="L139" s="664">
        <v>0.67413632119514477</v>
      </c>
      <c r="M139" s="664">
        <v>1263.5</v>
      </c>
      <c r="N139" s="664">
        <v>2</v>
      </c>
      <c r="O139" s="664">
        <v>5078</v>
      </c>
      <c r="P139" s="677">
        <v>0.33866880085367479</v>
      </c>
      <c r="Q139" s="665">
        <v>2539</v>
      </c>
    </row>
    <row r="140" spans="1:17" ht="14.4" customHeight="1" x14ac:dyDescent="0.3">
      <c r="A140" s="660" t="s">
        <v>546</v>
      </c>
      <c r="B140" s="661" t="s">
        <v>3276</v>
      </c>
      <c r="C140" s="661" t="s">
        <v>3091</v>
      </c>
      <c r="D140" s="661" t="s">
        <v>3453</v>
      </c>
      <c r="E140" s="661" t="s">
        <v>3454</v>
      </c>
      <c r="F140" s="664"/>
      <c r="G140" s="664"/>
      <c r="H140" s="664"/>
      <c r="I140" s="664"/>
      <c r="J140" s="664"/>
      <c r="K140" s="664"/>
      <c r="L140" s="664"/>
      <c r="M140" s="664"/>
      <c r="N140" s="664">
        <v>1</v>
      </c>
      <c r="O140" s="664">
        <v>5461</v>
      </c>
      <c r="P140" s="677"/>
      <c r="Q140" s="665">
        <v>5461</v>
      </c>
    </row>
    <row r="141" spans="1:17" ht="14.4" customHeight="1" x14ac:dyDescent="0.3">
      <c r="A141" s="660" t="s">
        <v>546</v>
      </c>
      <c r="B141" s="661" t="s">
        <v>3276</v>
      </c>
      <c r="C141" s="661" t="s">
        <v>3091</v>
      </c>
      <c r="D141" s="661" t="s">
        <v>3455</v>
      </c>
      <c r="E141" s="661" t="s">
        <v>3456</v>
      </c>
      <c r="F141" s="664"/>
      <c r="G141" s="664"/>
      <c r="H141" s="664"/>
      <c r="I141" s="664"/>
      <c r="J141" s="664">
        <v>1</v>
      </c>
      <c r="K141" s="664">
        <v>2498</v>
      </c>
      <c r="L141" s="664"/>
      <c r="M141" s="664">
        <v>2498</v>
      </c>
      <c r="N141" s="664">
        <v>1</v>
      </c>
      <c r="O141" s="664">
        <v>2512</v>
      </c>
      <c r="P141" s="677"/>
      <c r="Q141" s="665">
        <v>2512</v>
      </c>
    </row>
    <row r="142" spans="1:17" ht="14.4" customHeight="1" x14ac:dyDescent="0.3">
      <c r="A142" s="660" t="s">
        <v>546</v>
      </c>
      <c r="B142" s="661" t="s">
        <v>3276</v>
      </c>
      <c r="C142" s="661" t="s">
        <v>3091</v>
      </c>
      <c r="D142" s="661" t="s">
        <v>3457</v>
      </c>
      <c r="E142" s="661" t="s">
        <v>3458</v>
      </c>
      <c r="F142" s="664">
        <v>1</v>
      </c>
      <c r="G142" s="664">
        <v>2333</v>
      </c>
      <c r="H142" s="664">
        <v>1</v>
      </c>
      <c r="I142" s="664">
        <v>2333</v>
      </c>
      <c r="J142" s="664">
        <v>5</v>
      </c>
      <c r="K142" s="664">
        <v>11815</v>
      </c>
      <c r="L142" s="664">
        <v>5.0642948992713244</v>
      </c>
      <c r="M142" s="664">
        <v>2363</v>
      </c>
      <c r="N142" s="664">
        <v>5</v>
      </c>
      <c r="O142" s="664">
        <v>11885</v>
      </c>
      <c r="P142" s="677">
        <v>5.0942991855979427</v>
      </c>
      <c r="Q142" s="665">
        <v>2377</v>
      </c>
    </row>
    <row r="143" spans="1:17" ht="14.4" customHeight="1" x14ac:dyDescent="0.3">
      <c r="A143" s="660" t="s">
        <v>546</v>
      </c>
      <c r="B143" s="661" t="s">
        <v>3276</v>
      </c>
      <c r="C143" s="661" t="s">
        <v>3091</v>
      </c>
      <c r="D143" s="661" t="s">
        <v>3459</v>
      </c>
      <c r="E143" s="661" t="s">
        <v>3460</v>
      </c>
      <c r="F143" s="664"/>
      <c r="G143" s="664"/>
      <c r="H143" s="664"/>
      <c r="I143" s="664"/>
      <c r="J143" s="664">
        <v>1</v>
      </c>
      <c r="K143" s="664">
        <v>5288</v>
      </c>
      <c r="L143" s="664"/>
      <c r="M143" s="664">
        <v>5288</v>
      </c>
      <c r="N143" s="664">
        <v>1</v>
      </c>
      <c r="O143" s="664">
        <v>5315</v>
      </c>
      <c r="P143" s="677"/>
      <c r="Q143" s="665">
        <v>5315</v>
      </c>
    </row>
    <row r="144" spans="1:17" ht="14.4" customHeight="1" x14ac:dyDescent="0.3">
      <c r="A144" s="660" t="s">
        <v>546</v>
      </c>
      <c r="B144" s="661" t="s">
        <v>3276</v>
      </c>
      <c r="C144" s="661" t="s">
        <v>3091</v>
      </c>
      <c r="D144" s="661" t="s">
        <v>3461</v>
      </c>
      <c r="E144" s="661" t="s">
        <v>3462</v>
      </c>
      <c r="F144" s="664"/>
      <c r="G144" s="664"/>
      <c r="H144" s="664"/>
      <c r="I144" s="664"/>
      <c r="J144" s="664">
        <v>1</v>
      </c>
      <c r="K144" s="664">
        <v>4925</v>
      </c>
      <c r="L144" s="664"/>
      <c r="M144" s="664">
        <v>4925</v>
      </c>
      <c r="N144" s="664"/>
      <c r="O144" s="664"/>
      <c r="P144" s="677"/>
      <c r="Q144" s="665"/>
    </row>
    <row r="145" spans="1:17" ht="14.4" customHeight="1" x14ac:dyDescent="0.3">
      <c r="A145" s="660" t="s">
        <v>546</v>
      </c>
      <c r="B145" s="661" t="s">
        <v>3276</v>
      </c>
      <c r="C145" s="661" t="s">
        <v>3091</v>
      </c>
      <c r="D145" s="661" t="s">
        <v>3463</v>
      </c>
      <c r="E145" s="661" t="s">
        <v>3464</v>
      </c>
      <c r="F145" s="664">
        <v>14</v>
      </c>
      <c r="G145" s="664">
        <v>15162</v>
      </c>
      <c r="H145" s="664">
        <v>1</v>
      </c>
      <c r="I145" s="664">
        <v>1083</v>
      </c>
      <c r="J145" s="664">
        <v>23</v>
      </c>
      <c r="K145" s="664">
        <v>25134</v>
      </c>
      <c r="L145" s="664">
        <v>1.6576968737633557</v>
      </c>
      <c r="M145" s="664">
        <v>1092.7826086956522</v>
      </c>
      <c r="N145" s="664">
        <v>22</v>
      </c>
      <c r="O145" s="664">
        <v>24310</v>
      </c>
      <c r="P145" s="677">
        <v>1.6033504814668249</v>
      </c>
      <c r="Q145" s="665">
        <v>1105</v>
      </c>
    </row>
    <row r="146" spans="1:17" ht="14.4" customHeight="1" x14ac:dyDescent="0.3">
      <c r="A146" s="660" t="s">
        <v>546</v>
      </c>
      <c r="B146" s="661" t="s">
        <v>3276</v>
      </c>
      <c r="C146" s="661" t="s">
        <v>3091</v>
      </c>
      <c r="D146" s="661" t="s">
        <v>3465</v>
      </c>
      <c r="E146" s="661" t="s">
        <v>3466</v>
      </c>
      <c r="F146" s="664"/>
      <c r="G146" s="664"/>
      <c r="H146" s="664"/>
      <c r="I146" s="664"/>
      <c r="J146" s="664">
        <v>1</v>
      </c>
      <c r="K146" s="664">
        <v>1132</v>
      </c>
      <c r="L146" s="664"/>
      <c r="M146" s="664">
        <v>1132</v>
      </c>
      <c r="N146" s="664">
        <v>1</v>
      </c>
      <c r="O146" s="664">
        <v>1154</v>
      </c>
      <c r="P146" s="677"/>
      <c r="Q146" s="665">
        <v>1154</v>
      </c>
    </row>
    <row r="147" spans="1:17" ht="14.4" customHeight="1" x14ac:dyDescent="0.3">
      <c r="A147" s="660" t="s">
        <v>546</v>
      </c>
      <c r="B147" s="661" t="s">
        <v>3276</v>
      </c>
      <c r="C147" s="661" t="s">
        <v>3091</v>
      </c>
      <c r="D147" s="661" t="s">
        <v>3467</v>
      </c>
      <c r="E147" s="661" t="s">
        <v>3468</v>
      </c>
      <c r="F147" s="664">
        <v>3</v>
      </c>
      <c r="G147" s="664">
        <v>3432</v>
      </c>
      <c r="H147" s="664">
        <v>1</v>
      </c>
      <c r="I147" s="664">
        <v>1144</v>
      </c>
      <c r="J147" s="664">
        <v>26</v>
      </c>
      <c r="K147" s="664">
        <v>29924</v>
      </c>
      <c r="L147" s="664">
        <v>8.7191142191142195</v>
      </c>
      <c r="M147" s="664">
        <v>1150.9230769230769</v>
      </c>
      <c r="N147" s="664">
        <v>23</v>
      </c>
      <c r="O147" s="664">
        <v>26818</v>
      </c>
      <c r="P147" s="677">
        <v>7.8141025641025639</v>
      </c>
      <c r="Q147" s="665">
        <v>1166</v>
      </c>
    </row>
    <row r="148" spans="1:17" ht="14.4" customHeight="1" x14ac:dyDescent="0.3">
      <c r="A148" s="660" t="s">
        <v>546</v>
      </c>
      <c r="B148" s="661" t="s">
        <v>3276</v>
      </c>
      <c r="C148" s="661" t="s">
        <v>3091</v>
      </c>
      <c r="D148" s="661" t="s">
        <v>3469</v>
      </c>
      <c r="E148" s="661" t="s">
        <v>3470</v>
      </c>
      <c r="F148" s="664">
        <v>1</v>
      </c>
      <c r="G148" s="664">
        <v>4389</v>
      </c>
      <c r="H148" s="664">
        <v>1</v>
      </c>
      <c r="I148" s="664">
        <v>4389</v>
      </c>
      <c r="J148" s="664"/>
      <c r="K148" s="664"/>
      <c r="L148" s="664"/>
      <c r="M148" s="664"/>
      <c r="N148" s="664"/>
      <c r="O148" s="664"/>
      <c r="P148" s="677"/>
      <c r="Q148" s="665"/>
    </row>
    <row r="149" spans="1:17" ht="14.4" customHeight="1" x14ac:dyDescent="0.3">
      <c r="A149" s="660" t="s">
        <v>546</v>
      </c>
      <c r="B149" s="661" t="s">
        <v>3276</v>
      </c>
      <c r="C149" s="661" t="s">
        <v>3091</v>
      </c>
      <c r="D149" s="661" t="s">
        <v>3471</v>
      </c>
      <c r="E149" s="661" t="s">
        <v>3472</v>
      </c>
      <c r="F149" s="664">
        <v>25</v>
      </c>
      <c r="G149" s="664">
        <v>16788</v>
      </c>
      <c r="H149" s="664">
        <v>1</v>
      </c>
      <c r="I149" s="664">
        <v>671.52</v>
      </c>
      <c r="J149" s="664">
        <v>27</v>
      </c>
      <c r="K149" s="664">
        <v>18334</v>
      </c>
      <c r="L149" s="664">
        <v>1.0920895878008101</v>
      </c>
      <c r="M149" s="664">
        <v>679.03703703703707</v>
      </c>
      <c r="N149" s="664">
        <v>27</v>
      </c>
      <c r="O149" s="664">
        <v>18549</v>
      </c>
      <c r="P149" s="677">
        <v>1.1048963545389563</v>
      </c>
      <c r="Q149" s="665">
        <v>687</v>
      </c>
    </row>
    <row r="150" spans="1:17" ht="14.4" customHeight="1" x14ac:dyDescent="0.3">
      <c r="A150" s="660" t="s">
        <v>546</v>
      </c>
      <c r="B150" s="661" t="s">
        <v>3276</v>
      </c>
      <c r="C150" s="661" t="s">
        <v>3091</v>
      </c>
      <c r="D150" s="661" t="s">
        <v>3473</v>
      </c>
      <c r="E150" s="661" t="s">
        <v>3474</v>
      </c>
      <c r="F150" s="664"/>
      <c r="G150" s="664"/>
      <c r="H150" s="664"/>
      <c r="I150" s="664"/>
      <c r="J150" s="664">
        <v>1</v>
      </c>
      <c r="K150" s="664">
        <v>4598</v>
      </c>
      <c r="L150" s="664"/>
      <c r="M150" s="664">
        <v>4598</v>
      </c>
      <c r="N150" s="664">
        <v>2</v>
      </c>
      <c r="O150" s="664">
        <v>9250</v>
      </c>
      <c r="P150" s="677"/>
      <c r="Q150" s="665">
        <v>4625</v>
      </c>
    </row>
    <row r="151" spans="1:17" ht="14.4" customHeight="1" x14ac:dyDescent="0.3">
      <c r="A151" s="660" t="s">
        <v>546</v>
      </c>
      <c r="B151" s="661" t="s">
        <v>3276</v>
      </c>
      <c r="C151" s="661" t="s">
        <v>3091</v>
      </c>
      <c r="D151" s="661" t="s">
        <v>3475</v>
      </c>
      <c r="E151" s="661" t="s">
        <v>3476</v>
      </c>
      <c r="F151" s="664">
        <v>3</v>
      </c>
      <c r="G151" s="664">
        <v>5733</v>
      </c>
      <c r="H151" s="664">
        <v>1</v>
      </c>
      <c r="I151" s="664">
        <v>1911</v>
      </c>
      <c r="J151" s="664">
        <v>4</v>
      </c>
      <c r="K151" s="664">
        <v>7669</v>
      </c>
      <c r="L151" s="664">
        <v>1.3376940519797662</v>
      </c>
      <c r="M151" s="664">
        <v>1917.25</v>
      </c>
      <c r="N151" s="664">
        <v>4</v>
      </c>
      <c r="O151" s="664">
        <v>7792</v>
      </c>
      <c r="P151" s="677">
        <v>1.3591487877202162</v>
      </c>
      <c r="Q151" s="665">
        <v>1948</v>
      </c>
    </row>
    <row r="152" spans="1:17" ht="14.4" customHeight="1" x14ac:dyDescent="0.3">
      <c r="A152" s="660" t="s">
        <v>546</v>
      </c>
      <c r="B152" s="661" t="s">
        <v>3276</v>
      </c>
      <c r="C152" s="661" t="s">
        <v>3091</v>
      </c>
      <c r="D152" s="661" t="s">
        <v>3477</v>
      </c>
      <c r="E152" s="661" t="s">
        <v>3478</v>
      </c>
      <c r="F152" s="664">
        <v>4</v>
      </c>
      <c r="G152" s="664">
        <v>1252</v>
      </c>
      <c r="H152" s="664">
        <v>1</v>
      </c>
      <c r="I152" s="664">
        <v>313</v>
      </c>
      <c r="J152" s="664">
        <v>1</v>
      </c>
      <c r="K152" s="664">
        <v>313</v>
      </c>
      <c r="L152" s="664">
        <v>0.25</v>
      </c>
      <c r="M152" s="664">
        <v>313</v>
      </c>
      <c r="N152" s="664">
        <v>3</v>
      </c>
      <c r="O152" s="664">
        <v>954</v>
      </c>
      <c r="P152" s="677">
        <v>0.76198083067092648</v>
      </c>
      <c r="Q152" s="665">
        <v>318</v>
      </c>
    </row>
    <row r="153" spans="1:17" ht="14.4" customHeight="1" x14ac:dyDescent="0.3">
      <c r="A153" s="660" t="s">
        <v>546</v>
      </c>
      <c r="B153" s="661" t="s">
        <v>3276</v>
      </c>
      <c r="C153" s="661" t="s">
        <v>3091</v>
      </c>
      <c r="D153" s="661" t="s">
        <v>3479</v>
      </c>
      <c r="E153" s="661" t="s">
        <v>3480</v>
      </c>
      <c r="F153" s="664">
        <v>1</v>
      </c>
      <c r="G153" s="664">
        <v>90</v>
      </c>
      <c r="H153" s="664">
        <v>1</v>
      </c>
      <c r="I153" s="664">
        <v>90</v>
      </c>
      <c r="J153" s="664"/>
      <c r="K153" s="664"/>
      <c r="L153" s="664"/>
      <c r="M153" s="664"/>
      <c r="N153" s="664"/>
      <c r="O153" s="664"/>
      <c r="P153" s="677"/>
      <c r="Q153" s="665"/>
    </row>
    <row r="154" spans="1:17" ht="14.4" customHeight="1" x14ac:dyDescent="0.3">
      <c r="A154" s="660" t="s">
        <v>546</v>
      </c>
      <c r="B154" s="661" t="s">
        <v>3276</v>
      </c>
      <c r="C154" s="661" t="s">
        <v>3091</v>
      </c>
      <c r="D154" s="661" t="s">
        <v>3481</v>
      </c>
      <c r="E154" s="661" t="s">
        <v>3482</v>
      </c>
      <c r="F154" s="664">
        <v>21</v>
      </c>
      <c r="G154" s="664">
        <v>39144</v>
      </c>
      <c r="H154" s="664">
        <v>1</v>
      </c>
      <c r="I154" s="664">
        <v>1864</v>
      </c>
      <c r="J154" s="664">
        <v>20</v>
      </c>
      <c r="K154" s="664">
        <v>37685</v>
      </c>
      <c r="L154" s="664">
        <v>0.96272736562436134</v>
      </c>
      <c r="M154" s="664">
        <v>1884.25</v>
      </c>
      <c r="N154" s="664">
        <v>21</v>
      </c>
      <c r="O154" s="664">
        <v>39963</v>
      </c>
      <c r="P154" s="677">
        <v>1.0209227467811159</v>
      </c>
      <c r="Q154" s="665">
        <v>1903</v>
      </c>
    </row>
    <row r="155" spans="1:17" ht="14.4" customHeight="1" x14ac:dyDescent="0.3">
      <c r="A155" s="660" t="s">
        <v>546</v>
      </c>
      <c r="B155" s="661" t="s">
        <v>3276</v>
      </c>
      <c r="C155" s="661" t="s">
        <v>3091</v>
      </c>
      <c r="D155" s="661" t="s">
        <v>3483</v>
      </c>
      <c r="E155" s="661" t="s">
        <v>3484</v>
      </c>
      <c r="F155" s="664">
        <v>8</v>
      </c>
      <c r="G155" s="664">
        <v>6448</v>
      </c>
      <c r="H155" s="664">
        <v>1</v>
      </c>
      <c r="I155" s="664">
        <v>806</v>
      </c>
      <c r="J155" s="664">
        <v>6</v>
      </c>
      <c r="K155" s="664">
        <v>4890</v>
      </c>
      <c r="L155" s="664">
        <v>0.75837468982630274</v>
      </c>
      <c r="M155" s="664">
        <v>815</v>
      </c>
      <c r="N155" s="664">
        <v>5</v>
      </c>
      <c r="O155" s="664">
        <v>4095</v>
      </c>
      <c r="P155" s="677">
        <v>0.63508064516129037</v>
      </c>
      <c r="Q155" s="665">
        <v>819</v>
      </c>
    </row>
    <row r="156" spans="1:17" ht="14.4" customHeight="1" x14ac:dyDescent="0.3">
      <c r="A156" s="660" t="s">
        <v>546</v>
      </c>
      <c r="B156" s="661" t="s">
        <v>3276</v>
      </c>
      <c r="C156" s="661" t="s">
        <v>3091</v>
      </c>
      <c r="D156" s="661" t="s">
        <v>3485</v>
      </c>
      <c r="E156" s="661" t="s">
        <v>3486</v>
      </c>
      <c r="F156" s="664">
        <v>27</v>
      </c>
      <c r="G156" s="664">
        <v>63747</v>
      </c>
      <c r="H156" s="664">
        <v>1</v>
      </c>
      <c r="I156" s="664">
        <v>2361</v>
      </c>
      <c r="J156" s="664">
        <v>23</v>
      </c>
      <c r="K156" s="664">
        <v>49959</v>
      </c>
      <c r="L156" s="664">
        <v>0.78370746858675699</v>
      </c>
      <c r="M156" s="664">
        <v>2172.1304347826085</v>
      </c>
      <c r="N156" s="664">
        <v>19</v>
      </c>
      <c r="O156" s="664">
        <v>45429</v>
      </c>
      <c r="P156" s="677">
        <v>0.71264530095533907</v>
      </c>
      <c r="Q156" s="665">
        <v>2391</v>
      </c>
    </row>
    <row r="157" spans="1:17" ht="14.4" customHeight="1" x14ac:dyDescent="0.3">
      <c r="A157" s="660" t="s">
        <v>546</v>
      </c>
      <c r="B157" s="661" t="s">
        <v>3276</v>
      </c>
      <c r="C157" s="661" t="s">
        <v>3091</v>
      </c>
      <c r="D157" s="661" t="s">
        <v>3487</v>
      </c>
      <c r="E157" s="661" t="s">
        <v>3488</v>
      </c>
      <c r="F157" s="664">
        <v>1</v>
      </c>
      <c r="G157" s="664">
        <v>1266</v>
      </c>
      <c r="H157" s="664">
        <v>1</v>
      </c>
      <c r="I157" s="664">
        <v>1266</v>
      </c>
      <c r="J157" s="664">
        <v>4</v>
      </c>
      <c r="K157" s="664">
        <v>5106</v>
      </c>
      <c r="L157" s="664">
        <v>4.0331753554502372</v>
      </c>
      <c r="M157" s="664">
        <v>1276.5</v>
      </c>
      <c r="N157" s="664">
        <v>3</v>
      </c>
      <c r="O157" s="664">
        <v>3858</v>
      </c>
      <c r="P157" s="677">
        <v>3.0473933649289098</v>
      </c>
      <c r="Q157" s="665">
        <v>1286</v>
      </c>
    </row>
    <row r="158" spans="1:17" ht="14.4" customHeight="1" x14ac:dyDescent="0.3">
      <c r="A158" s="660" t="s">
        <v>546</v>
      </c>
      <c r="B158" s="661" t="s">
        <v>3276</v>
      </c>
      <c r="C158" s="661" t="s">
        <v>3091</v>
      </c>
      <c r="D158" s="661" t="s">
        <v>3489</v>
      </c>
      <c r="E158" s="661" t="s">
        <v>3490</v>
      </c>
      <c r="F158" s="664">
        <v>3</v>
      </c>
      <c r="G158" s="664">
        <v>1587</v>
      </c>
      <c r="H158" s="664">
        <v>1</v>
      </c>
      <c r="I158" s="664">
        <v>529</v>
      </c>
      <c r="J158" s="664"/>
      <c r="K158" s="664"/>
      <c r="L158" s="664"/>
      <c r="M158" s="664"/>
      <c r="N158" s="664">
        <v>1</v>
      </c>
      <c r="O158" s="664">
        <v>540</v>
      </c>
      <c r="P158" s="677">
        <v>0.34026465028355385</v>
      </c>
      <c r="Q158" s="665">
        <v>540</v>
      </c>
    </row>
    <row r="159" spans="1:17" ht="14.4" customHeight="1" x14ac:dyDescent="0.3">
      <c r="A159" s="660" t="s">
        <v>546</v>
      </c>
      <c r="B159" s="661" t="s">
        <v>3276</v>
      </c>
      <c r="C159" s="661" t="s">
        <v>3091</v>
      </c>
      <c r="D159" s="661" t="s">
        <v>3491</v>
      </c>
      <c r="E159" s="661" t="s">
        <v>3492</v>
      </c>
      <c r="F159" s="664"/>
      <c r="G159" s="664"/>
      <c r="H159" s="664"/>
      <c r="I159" s="664"/>
      <c r="J159" s="664"/>
      <c r="K159" s="664"/>
      <c r="L159" s="664"/>
      <c r="M159" s="664"/>
      <c r="N159" s="664">
        <v>1</v>
      </c>
      <c r="O159" s="664">
        <v>5210</v>
      </c>
      <c r="P159" s="677"/>
      <c r="Q159" s="665">
        <v>5210</v>
      </c>
    </row>
    <row r="160" spans="1:17" ht="14.4" customHeight="1" x14ac:dyDescent="0.3">
      <c r="A160" s="660" t="s">
        <v>546</v>
      </c>
      <c r="B160" s="661" t="s">
        <v>3276</v>
      </c>
      <c r="C160" s="661" t="s">
        <v>3091</v>
      </c>
      <c r="D160" s="661" t="s">
        <v>3493</v>
      </c>
      <c r="E160" s="661" t="s">
        <v>3494</v>
      </c>
      <c r="F160" s="664">
        <v>3</v>
      </c>
      <c r="G160" s="664">
        <v>5061</v>
      </c>
      <c r="H160" s="664">
        <v>1</v>
      </c>
      <c r="I160" s="664">
        <v>1687</v>
      </c>
      <c r="J160" s="664">
        <v>1</v>
      </c>
      <c r="K160" s="664">
        <v>1701</v>
      </c>
      <c r="L160" s="664">
        <v>0.33609958506224069</v>
      </c>
      <c r="M160" s="664">
        <v>1701</v>
      </c>
      <c r="N160" s="664">
        <v>2</v>
      </c>
      <c r="O160" s="664">
        <v>3414</v>
      </c>
      <c r="P160" s="677">
        <v>0.67457024303497337</v>
      </c>
      <c r="Q160" s="665">
        <v>1707</v>
      </c>
    </row>
    <row r="161" spans="1:17" ht="14.4" customHeight="1" x14ac:dyDescent="0.3">
      <c r="A161" s="660" t="s">
        <v>546</v>
      </c>
      <c r="B161" s="661" t="s">
        <v>3276</v>
      </c>
      <c r="C161" s="661" t="s">
        <v>3091</v>
      </c>
      <c r="D161" s="661" t="s">
        <v>3495</v>
      </c>
      <c r="E161" s="661" t="s">
        <v>3496</v>
      </c>
      <c r="F161" s="664">
        <v>2</v>
      </c>
      <c r="G161" s="664">
        <v>184</v>
      </c>
      <c r="H161" s="664">
        <v>1</v>
      </c>
      <c r="I161" s="664">
        <v>92</v>
      </c>
      <c r="J161" s="664"/>
      <c r="K161" s="664"/>
      <c r="L161" s="664"/>
      <c r="M161" s="664"/>
      <c r="N161" s="664">
        <v>5</v>
      </c>
      <c r="O161" s="664">
        <v>470</v>
      </c>
      <c r="P161" s="677">
        <v>2.5543478260869565</v>
      </c>
      <c r="Q161" s="665">
        <v>94</v>
      </c>
    </row>
    <row r="162" spans="1:17" ht="14.4" customHeight="1" x14ac:dyDescent="0.3">
      <c r="A162" s="660" t="s">
        <v>546</v>
      </c>
      <c r="B162" s="661" t="s">
        <v>3276</v>
      </c>
      <c r="C162" s="661" t="s">
        <v>3091</v>
      </c>
      <c r="D162" s="661" t="s">
        <v>3497</v>
      </c>
      <c r="E162" s="661" t="s">
        <v>3498</v>
      </c>
      <c r="F162" s="664">
        <v>4</v>
      </c>
      <c r="G162" s="664">
        <v>8184</v>
      </c>
      <c r="H162" s="664">
        <v>1</v>
      </c>
      <c r="I162" s="664">
        <v>2046</v>
      </c>
      <c r="J162" s="664">
        <v>8</v>
      </c>
      <c r="K162" s="664">
        <v>12381</v>
      </c>
      <c r="L162" s="664">
        <v>1.5128299120234605</v>
      </c>
      <c r="M162" s="664">
        <v>1547.625</v>
      </c>
      <c r="N162" s="664">
        <v>1</v>
      </c>
      <c r="O162" s="664">
        <v>2076</v>
      </c>
      <c r="P162" s="677">
        <v>0.25366568914956011</v>
      </c>
      <c r="Q162" s="665">
        <v>2076</v>
      </c>
    </row>
    <row r="163" spans="1:17" ht="14.4" customHeight="1" x14ac:dyDescent="0.3">
      <c r="A163" s="660" t="s">
        <v>546</v>
      </c>
      <c r="B163" s="661" t="s">
        <v>3276</v>
      </c>
      <c r="C163" s="661" t="s">
        <v>3091</v>
      </c>
      <c r="D163" s="661" t="s">
        <v>3499</v>
      </c>
      <c r="E163" s="661" t="s">
        <v>3500</v>
      </c>
      <c r="F163" s="664">
        <v>4</v>
      </c>
      <c r="G163" s="664">
        <v>1072</v>
      </c>
      <c r="H163" s="664">
        <v>1</v>
      </c>
      <c r="I163" s="664">
        <v>268</v>
      </c>
      <c r="J163" s="664">
        <v>2</v>
      </c>
      <c r="K163" s="664">
        <v>542</v>
      </c>
      <c r="L163" s="664">
        <v>0.50559701492537312</v>
      </c>
      <c r="M163" s="664">
        <v>271</v>
      </c>
      <c r="N163" s="664"/>
      <c r="O163" s="664"/>
      <c r="P163" s="677"/>
      <c r="Q163" s="665"/>
    </row>
    <row r="164" spans="1:17" ht="14.4" customHeight="1" x14ac:dyDescent="0.3">
      <c r="A164" s="660" t="s">
        <v>546</v>
      </c>
      <c r="B164" s="661" t="s">
        <v>3276</v>
      </c>
      <c r="C164" s="661" t="s">
        <v>3091</v>
      </c>
      <c r="D164" s="661" t="s">
        <v>3501</v>
      </c>
      <c r="E164" s="661" t="s">
        <v>3502</v>
      </c>
      <c r="F164" s="664"/>
      <c r="G164" s="664"/>
      <c r="H164" s="664"/>
      <c r="I164" s="664"/>
      <c r="J164" s="664">
        <v>1</v>
      </c>
      <c r="K164" s="664">
        <v>674</v>
      </c>
      <c r="L164" s="664"/>
      <c r="M164" s="664">
        <v>674</v>
      </c>
      <c r="N164" s="664">
        <v>1</v>
      </c>
      <c r="O164" s="664">
        <v>677</v>
      </c>
      <c r="P164" s="677"/>
      <c r="Q164" s="665">
        <v>677</v>
      </c>
    </row>
    <row r="165" spans="1:17" ht="14.4" customHeight="1" x14ac:dyDescent="0.3">
      <c r="A165" s="660" t="s">
        <v>546</v>
      </c>
      <c r="B165" s="661" t="s">
        <v>3276</v>
      </c>
      <c r="C165" s="661" t="s">
        <v>3091</v>
      </c>
      <c r="D165" s="661" t="s">
        <v>3503</v>
      </c>
      <c r="E165" s="661" t="s">
        <v>3504</v>
      </c>
      <c r="F165" s="664"/>
      <c r="G165" s="664"/>
      <c r="H165" s="664"/>
      <c r="I165" s="664"/>
      <c r="J165" s="664">
        <v>2</v>
      </c>
      <c r="K165" s="664">
        <v>11668</v>
      </c>
      <c r="L165" s="664"/>
      <c r="M165" s="664">
        <v>5834</v>
      </c>
      <c r="N165" s="664">
        <v>1</v>
      </c>
      <c r="O165" s="664">
        <v>5865</v>
      </c>
      <c r="P165" s="677"/>
      <c r="Q165" s="665">
        <v>5865</v>
      </c>
    </row>
    <row r="166" spans="1:17" ht="14.4" customHeight="1" x14ac:dyDescent="0.3">
      <c r="A166" s="660" t="s">
        <v>546</v>
      </c>
      <c r="B166" s="661" t="s">
        <v>3276</v>
      </c>
      <c r="C166" s="661" t="s">
        <v>3091</v>
      </c>
      <c r="D166" s="661" t="s">
        <v>3505</v>
      </c>
      <c r="E166" s="661" t="s">
        <v>3506</v>
      </c>
      <c r="F166" s="664"/>
      <c r="G166" s="664"/>
      <c r="H166" s="664"/>
      <c r="I166" s="664"/>
      <c r="J166" s="664">
        <v>5</v>
      </c>
      <c r="K166" s="664">
        <v>8757</v>
      </c>
      <c r="L166" s="664"/>
      <c r="M166" s="664">
        <v>1751.4</v>
      </c>
      <c r="N166" s="664"/>
      <c r="O166" s="664"/>
      <c r="P166" s="677"/>
      <c r="Q166" s="665"/>
    </row>
    <row r="167" spans="1:17" ht="14.4" customHeight="1" x14ac:dyDescent="0.3">
      <c r="A167" s="660" t="s">
        <v>546</v>
      </c>
      <c r="B167" s="661" t="s">
        <v>3276</v>
      </c>
      <c r="C167" s="661" t="s">
        <v>3091</v>
      </c>
      <c r="D167" s="661" t="s">
        <v>3507</v>
      </c>
      <c r="E167" s="661" t="s">
        <v>3508</v>
      </c>
      <c r="F167" s="664">
        <v>0</v>
      </c>
      <c r="G167" s="664">
        <v>0</v>
      </c>
      <c r="H167" s="664"/>
      <c r="I167" s="664"/>
      <c r="J167" s="664">
        <v>0</v>
      </c>
      <c r="K167" s="664">
        <v>0</v>
      </c>
      <c r="L167" s="664"/>
      <c r="M167" s="664"/>
      <c r="N167" s="664">
        <v>0</v>
      </c>
      <c r="O167" s="664">
        <v>0</v>
      </c>
      <c r="P167" s="677"/>
      <c r="Q167" s="665"/>
    </row>
    <row r="168" spans="1:17" ht="14.4" customHeight="1" x14ac:dyDescent="0.3">
      <c r="A168" s="660" t="s">
        <v>546</v>
      </c>
      <c r="B168" s="661" t="s">
        <v>3276</v>
      </c>
      <c r="C168" s="661" t="s">
        <v>3091</v>
      </c>
      <c r="D168" s="661" t="s">
        <v>3509</v>
      </c>
      <c r="E168" s="661" t="s">
        <v>3510</v>
      </c>
      <c r="F168" s="664">
        <v>289</v>
      </c>
      <c r="G168" s="664">
        <v>0</v>
      </c>
      <c r="H168" s="664"/>
      <c r="I168" s="664">
        <v>0</v>
      </c>
      <c r="J168" s="664">
        <v>235</v>
      </c>
      <c r="K168" s="664">
        <v>0</v>
      </c>
      <c r="L168" s="664"/>
      <c r="M168" s="664">
        <v>0</v>
      </c>
      <c r="N168" s="664">
        <v>307</v>
      </c>
      <c r="O168" s="664">
        <v>0</v>
      </c>
      <c r="P168" s="677"/>
      <c r="Q168" s="665">
        <v>0</v>
      </c>
    </row>
    <row r="169" spans="1:17" ht="14.4" customHeight="1" x14ac:dyDescent="0.3">
      <c r="A169" s="660" t="s">
        <v>546</v>
      </c>
      <c r="B169" s="661" t="s">
        <v>3276</v>
      </c>
      <c r="C169" s="661" t="s">
        <v>3091</v>
      </c>
      <c r="D169" s="661" t="s">
        <v>3152</v>
      </c>
      <c r="E169" s="661" t="s">
        <v>3153</v>
      </c>
      <c r="F169" s="664">
        <v>77</v>
      </c>
      <c r="G169" s="664">
        <v>0</v>
      </c>
      <c r="H169" s="664"/>
      <c r="I169" s="664">
        <v>0</v>
      </c>
      <c r="J169" s="664"/>
      <c r="K169" s="664"/>
      <c r="L169" s="664"/>
      <c r="M169" s="664"/>
      <c r="N169" s="664"/>
      <c r="O169" s="664"/>
      <c r="P169" s="677"/>
      <c r="Q169" s="665"/>
    </row>
    <row r="170" spans="1:17" ht="14.4" customHeight="1" x14ac:dyDescent="0.3">
      <c r="A170" s="660" t="s">
        <v>546</v>
      </c>
      <c r="B170" s="661" t="s">
        <v>3276</v>
      </c>
      <c r="C170" s="661" t="s">
        <v>3091</v>
      </c>
      <c r="D170" s="661" t="s">
        <v>3511</v>
      </c>
      <c r="E170" s="661" t="s">
        <v>3512</v>
      </c>
      <c r="F170" s="664">
        <v>46</v>
      </c>
      <c r="G170" s="664">
        <v>0</v>
      </c>
      <c r="H170" s="664"/>
      <c r="I170" s="664">
        <v>0</v>
      </c>
      <c r="J170" s="664">
        <v>56</v>
      </c>
      <c r="K170" s="664">
        <v>0</v>
      </c>
      <c r="L170" s="664"/>
      <c r="M170" s="664">
        <v>0</v>
      </c>
      <c r="N170" s="664">
        <v>67</v>
      </c>
      <c r="O170" s="664">
        <v>0</v>
      </c>
      <c r="P170" s="677"/>
      <c r="Q170" s="665">
        <v>0</v>
      </c>
    </row>
    <row r="171" spans="1:17" ht="14.4" customHeight="1" x14ac:dyDescent="0.3">
      <c r="A171" s="660" t="s">
        <v>546</v>
      </c>
      <c r="B171" s="661" t="s">
        <v>3276</v>
      </c>
      <c r="C171" s="661" t="s">
        <v>3091</v>
      </c>
      <c r="D171" s="661" t="s">
        <v>3513</v>
      </c>
      <c r="E171" s="661" t="s">
        <v>3514</v>
      </c>
      <c r="F171" s="664"/>
      <c r="G171" s="664"/>
      <c r="H171" s="664"/>
      <c r="I171" s="664"/>
      <c r="J171" s="664">
        <v>1</v>
      </c>
      <c r="K171" s="664">
        <v>116</v>
      </c>
      <c r="L171" s="664"/>
      <c r="M171" s="664">
        <v>116</v>
      </c>
      <c r="N171" s="664"/>
      <c r="O171" s="664"/>
      <c r="P171" s="677"/>
      <c r="Q171" s="665"/>
    </row>
    <row r="172" spans="1:17" ht="14.4" customHeight="1" x14ac:dyDescent="0.3">
      <c r="A172" s="660" t="s">
        <v>546</v>
      </c>
      <c r="B172" s="661" t="s">
        <v>3276</v>
      </c>
      <c r="C172" s="661" t="s">
        <v>3091</v>
      </c>
      <c r="D172" s="661" t="s">
        <v>3515</v>
      </c>
      <c r="E172" s="661" t="s">
        <v>3516</v>
      </c>
      <c r="F172" s="664">
        <v>2152</v>
      </c>
      <c r="G172" s="664">
        <v>0</v>
      </c>
      <c r="H172" s="664"/>
      <c r="I172" s="664">
        <v>0</v>
      </c>
      <c r="J172" s="664"/>
      <c r="K172" s="664"/>
      <c r="L172" s="664"/>
      <c r="M172" s="664"/>
      <c r="N172" s="664"/>
      <c r="O172" s="664"/>
      <c r="P172" s="677"/>
      <c r="Q172" s="665"/>
    </row>
    <row r="173" spans="1:17" ht="14.4" customHeight="1" x14ac:dyDescent="0.3">
      <c r="A173" s="660" t="s">
        <v>546</v>
      </c>
      <c r="B173" s="661" t="s">
        <v>3276</v>
      </c>
      <c r="C173" s="661" t="s">
        <v>3091</v>
      </c>
      <c r="D173" s="661" t="s">
        <v>3236</v>
      </c>
      <c r="E173" s="661" t="s">
        <v>3237</v>
      </c>
      <c r="F173" s="664">
        <v>15</v>
      </c>
      <c r="G173" s="664">
        <v>1215</v>
      </c>
      <c r="H173" s="664">
        <v>1</v>
      </c>
      <c r="I173" s="664">
        <v>81</v>
      </c>
      <c r="J173" s="664">
        <v>15</v>
      </c>
      <c r="K173" s="664">
        <v>1224</v>
      </c>
      <c r="L173" s="664">
        <v>1.0074074074074073</v>
      </c>
      <c r="M173" s="664">
        <v>81.599999999999994</v>
      </c>
      <c r="N173" s="664">
        <v>29</v>
      </c>
      <c r="O173" s="664">
        <v>2378</v>
      </c>
      <c r="P173" s="677">
        <v>1.957201646090535</v>
      </c>
      <c r="Q173" s="665">
        <v>82</v>
      </c>
    </row>
    <row r="174" spans="1:17" ht="14.4" customHeight="1" x14ac:dyDescent="0.3">
      <c r="A174" s="660" t="s">
        <v>546</v>
      </c>
      <c r="B174" s="661" t="s">
        <v>3276</v>
      </c>
      <c r="C174" s="661" t="s">
        <v>3091</v>
      </c>
      <c r="D174" s="661" t="s">
        <v>3517</v>
      </c>
      <c r="E174" s="661" t="s">
        <v>3518</v>
      </c>
      <c r="F174" s="664">
        <v>2369</v>
      </c>
      <c r="G174" s="664">
        <v>2502814</v>
      </c>
      <c r="H174" s="664">
        <v>1</v>
      </c>
      <c r="I174" s="664">
        <v>1056.485436893204</v>
      </c>
      <c r="J174" s="664">
        <v>2710</v>
      </c>
      <c r="K174" s="664">
        <v>2810407</v>
      </c>
      <c r="L174" s="664">
        <v>1.1228988650375138</v>
      </c>
      <c r="M174" s="664">
        <v>1037.0505535055352</v>
      </c>
      <c r="N174" s="664">
        <v>2798</v>
      </c>
      <c r="O174" s="664">
        <v>2883903</v>
      </c>
      <c r="P174" s="677">
        <v>1.1522642114036441</v>
      </c>
      <c r="Q174" s="665">
        <v>1030.7015725518227</v>
      </c>
    </row>
    <row r="175" spans="1:17" ht="14.4" customHeight="1" x14ac:dyDescent="0.3">
      <c r="A175" s="660" t="s">
        <v>546</v>
      </c>
      <c r="B175" s="661" t="s">
        <v>3276</v>
      </c>
      <c r="C175" s="661" t="s">
        <v>3091</v>
      </c>
      <c r="D175" s="661" t="s">
        <v>3168</v>
      </c>
      <c r="E175" s="661" t="s">
        <v>3169</v>
      </c>
      <c r="F175" s="664">
        <v>3</v>
      </c>
      <c r="G175" s="664">
        <v>0</v>
      </c>
      <c r="H175" s="664"/>
      <c r="I175" s="664">
        <v>0</v>
      </c>
      <c r="J175" s="664">
        <v>4</v>
      </c>
      <c r="K175" s="664">
        <v>0</v>
      </c>
      <c r="L175" s="664"/>
      <c r="M175" s="664">
        <v>0</v>
      </c>
      <c r="N175" s="664">
        <v>8</v>
      </c>
      <c r="O175" s="664">
        <v>0</v>
      </c>
      <c r="P175" s="677"/>
      <c r="Q175" s="665">
        <v>0</v>
      </c>
    </row>
    <row r="176" spans="1:17" ht="14.4" customHeight="1" x14ac:dyDescent="0.3">
      <c r="A176" s="660" t="s">
        <v>546</v>
      </c>
      <c r="B176" s="661" t="s">
        <v>3276</v>
      </c>
      <c r="C176" s="661" t="s">
        <v>3091</v>
      </c>
      <c r="D176" s="661" t="s">
        <v>3519</v>
      </c>
      <c r="E176" s="661" t="s">
        <v>3520</v>
      </c>
      <c r="F176" s="664"/>
      <c r="G176" s="664"/>
      <c r="H176" s="664"/>
      <c r="I176" s="664"/>
      <c r="J176" s="664">
        <v>1</v>
      </c>
      <c r="K176" s="664">
        <v>1892</v>
      </c>
      <c r="L176" s="664"/>
      <c r="M176" s="664">
        <v>1892</v>
      </c>
      <c r="N176" s="664">
        <v>3</v>
      </c>
      <c r="O176" s="664">
        <v>5766</v>
      </c>
      <c r="P176" s="677"/>
      <c r="Q176" s="665">
        <v>1922</v>
      </c>
    </row>
    <row r="177" spans="1:17" ht="14.4" customHeight="1" x14ac:dyDescent="0.3">
      <c r="A177" s="660" t="s">
        <v>546</v>
      </c>
      <c r="B177" s="661" t="s">
        <v>3276</v>
      </c>
      <c r="C177" s="661" t="s">
        <v>3091</v>
      </c>
      <c r="D177" s="661" t="s">
        <v>3521</v>
      </c>
      <c r="E177" s="661" t="s">
        <v>3522</v>
      </c>
      <c r="F177" s="664">
        <v>1</v>
      </c>
      <c r="G177" s="664">
        <v>5701</v>
      </c>
      <c r="H177" s="664">
        <v>1</v>
      </c>
      <c r="I177" s="664">
        <v>5701</v>
      </c>
      <c r="J177" s="664"/>
      <c r="K177" s="664"/>
      <c r="L177" s="664"/>
      <c r="M177" s="664"/>
      <c r="N177" s="664"/>
      <c r="O177" s="664"/>
      <c r="P177" s="677"/>
      <c r="Q177" s="665"/>
    </row>
    <row r="178" spans="1:17" ht="14.4" customHeight="1" x14ac:dyDescent="0.3">
      <c r="A178" s="660" t="s">
        <v>546</v>
      </c>
      <c r="B178" s="661" t="s">
        <v>3276</v>
      </c>
      <c r="C178" s="661" t="s">
        <v>3091</v>
      </c>
      <c r="D178" s="661" t="s">
        <v>3523</v>
      </c>
      <c r="E178" s="661" t="s">
        <v>3524</v>
      </c>
      <c r="F178" s="664">
        <v>2</v>
      </c>
      <c r="G178" s="664">
        <v>1368</v>
      </c>
      <c r="H178" s="664">
        <v>1</v>
      </c>
      <c r="I178" s="664">
        <v>684</v>
      </c>
      <c r="J178" s="664">
        <v>3</v>
      </c>
      <c r="K178" s="664">
        <v>2062</v>
      </c>
      <c r="L178" s="664">
        <v>1.5073099415204678</v>
      </c>
      <c r="M178" s="664">
        <v>687.33333333333337</v>
      </c>
      <c r="N178" s="664">
        <v>13</v>
      </c>
      <c r="O178" s="664">
        <v>8983</v>
      </c>
      <c r="P178" s="677">
        <v>6.5665204678362574</v>
      </c>
      <c r="Q178" s="665">
        <v>691</v>
      </c>
    </row>
    <row r="179" spans="1:17" ht="14.4" customHeight="1" x14ac:dyDescent="0.3">
      <c r="A179" s="660" t="s">
        <v>546</v>
      </c>
      <c r="B179" s="661" t="s">
        <v>3276</v>
      </c>
      <c r="C179" s="661" t="s">
        <v>3091</v>
      </c>
      <c r="D179" s="661" t="s">
        <v>3525</v>
      </c>
      <c r="E179" s="661" t="s">
        <v>3526</v>
      </c>
      <c r="F179" s="664">
        <v>1</v>
      </c>
      <c r="G179" s="664">
        <v>2843</v>
      </c>
      <c r="H179" s="664">
        <v>1</v>
      </c>
      <c r="I179" s="664">
        <v>2843</v>
      </c>
      <c r="J179" s="664">
        <v>5</v>
      </c>
      <c r="K179" s="664">
        <v>14296</v>
      </c>
      <c r="L179" s="664">
        <v>5.0284910306014776</v>
      </c>
      <c r="M179" s="664">
        <v>2859.2</v>
      </c>
      <c r="N179" s="664">
        <v>4</v>
      </c>
      <c r="O179" s="664">
        <v>11528</v>
      </c>
      <c r="P179" s="677">
        <v>4.0548716144917343</v>
      </c>
      <c r="Q179" s="665">
        <v>2882</v>
      </c>
    </row>
    <row r="180" spans="1:17" ht="14.4" customHeight="1" x14ac:dyDescent="0.3">
      <c r="A180" s="660" t="s">
        <v>546</v>
      </c>
      <c r="B180" s="661" t="s">
        <v>3276</v>
      </c>
      <c r="C180" s="661" t="s">
        <v>3091</v>
      </c>
      <c r="D180" s="661" t="s">
        <v>3527</v>
      </c>
      <c r="E180" s="661" t="s">
        <v>3528</v>
      </c>
      <c r="F180" s="664">
        <v>5</v>
      </c>
      <c r="G180" s="664">
        <v>13160</v>
      </c>
      <c r="H180" s="664">
        <v>1</v>
      </c>
      <c r="I180" s="664">
        <v>2632</v>
      </c>
      <c r="J180" s="664">
        <v>15</v>
      </c>
      <c r="K180" s="664">
        <v>39656</v>
      </c>
      <c r="L180" s="664">
        <v>3.0133738601823707</v>
      </c>
      <c r="M180" s="664">
        <v>2643.7333333333331</v>
      </c>
      <c r="N180" s="664">
        <v>16</v>
      </c>
      <c r="O180" s="664">
        <v>42458</v>
      </c>
      <c r="P180" s="677">
        <v>3.2262917933130697</v>
      </c>
      <c r="Q180" s="665">
        <v>2653.625</v>
      </c>
    </row>
    <row r="181" spans="1:17" ht="14.4" customHeight="1" x14ac:dyDescent="0.3">
      <c r="A181" s="660" t="s">
        <v>546</v>
      </c>
      <c r="B181" s="661" t="s">
        <v>3276</v>
      </c>
      <c r="C181" s="661" t="s">
        <v>3091</v>
      </c>
      <c r="D181" s="661" t="s">
        <v>3529</v>
      </c>
      <c r="E181" s="661" t="s">
        <v>3530</v>
      </c>
      <c r="F181" s="664">
        <v>10</v>
      </c>
      <c r="G181" s="664">
        <v>24680</v>
      </c>
      <c r="H181" s="664">
        <v>1</v>
      </c>
      <c r="I181" s="664">
        <v>2468</v>
      </c>
      <c r="J181" s="664">
        <v>6</v>
      </c>
      <c r="K181" s="664">
        <v>14838</v>
      </c>
      <c r="L181" s="664">
        <v>0.60121555915721236</v>
      </c>
      <c r="M181" s="664">
        <v>2473</v>
      </c>
      <c r="N181" s="664">
        <v>7</v>
      </c>
      <c r="O181" s="664">
        <v>17570</v>
      </c>
      <c r="P181" s="677">
        <v>0.71191247974068073</v>
      </c>
      <c r="Q181" s="665">
        <v>2510</v>
      </c>
    </row>
    <row r="182" spans="1:17" ht="14.4" customHeight="1" x14ac:dyDescent="0.3">
      <c r="A182" s="660" t="s">
        <v>546</v>
      </c>
      <c r="B182" s="661" t="s">
        <v>3276</v>
      </c>
      <c r="C182" s="661" t="s">
        <v>3091</v>
      </c>
      <c r="D182" s="661" t="s">
        <v>3531</v>
      </c>
      <c r="E182" s="661" t="s">
        <v>3532</v>
      </c>
      <c r="F182" s="664">
        <v>1</v>
      </c>
      <c r="G182" s="664">
        <v>5227</v>
      </c>
      <c r="H182" s="664">
        <v>1</v>
      </c>
      <c r="I182" s="664">
        <v>5227</v>
      </c>
      <c r="J182" s="664">
        <v>1</v>
      </c>
      <c r="K182" s="664">
        <v>5227</v>
      </c>
      <c r="L182" s="664">
        <v>1</v>
      </c>
      <c r="M182" s="664">
        <v>5227</v>
      </c>
      <c r="N182" s="664"/>
      <c r="O182" s="664"/>
      <c r="P182" s="677"/>
      <c r="Q182" s="665"/>
    </row>
    <row r="183" spans="1:17" ht="14.4" customHeight="1" x14ac:dyDescent="0.3">
      <c r="A183" s="660" t="s">
        <v>546</v>
      </c>
      <c r="B183" s="661" t="s">
        <v>3276</v>
      </c>
      <c r="C183" s="661" t="s">
        <v>3091</v>
      </c>
      <c r="D183" s="661" t="s">
        <v>3533</v>
      </c>
      <c r="E183" s="661" t="s">
        <v>3534</v>
      </c>
      <c r="F183" s="664">
        <v>18</v>
      </c>
      <c r="G183" s="664">
        <v>39402</v>
      </c>
      <c r="H183" s="664">
        <v>1</v>
      </c>
      <c r="I183" s="664">
        <v>2189</v>
      </c>
      <c r="J183" s="664">
        <v>20</v>
      </c>
      <c r="K183" s="664">
        <v>35444</v>
      </c>
      <c r="L183" s="664">
        <v>0.89954824628191465</v>
      </c>
      <c r="M183" s="664">
        <v>1772.2</v>
      </c>
      <c r="N183" s="664">
        <v>7</v>
      </c>
      <c r="O183" s="664">
        <v>15631</v>
      </c>
      <c r="P183" s="677">
        <v>0.39670575097710775</v>
      </c>
      <c r="Q183" s="665">
        <v>2233</v>
      </c>
    </row>
    <row r="184" spans="1:17" ht="14.4" customHeight="1" x14ac:dyDescent="0.3">
      <c r="A184" s="660" t="s">
        <v>546</v>
      </c>
      <c r="B184" s="661" t="s">
        <v>3276</v>
      </c>
      <c r="C184" s="661" t="s">
        <v>3091</v>
      </c>
      <c r="D184" s="661" t="s">
        <v>3246</v>
      </c>
      <c r="E184" s="661" t="s">
        <v>3247</v>
      </c>
      <c r="F184" s="664">
        <v>1</v>
      </c>
      <c r="G184" s="664">
        <v>312</v>
      </c>
      <c r="H184" s="664">
        <v>1</v>
      </c>
      <c r="I184" s="664">
        <v>312</v>
      </c>
      <c r="J184" s="664"/>
      <c r="K184" s="664"/>
      <c r="L184" s="664"/>
      <c r="M184" s="664"/>
      <c r="N184" s="664"/>
      <c r="O184" s="664"/>
      <c r="P184" s="677"/>
      <c r="Q184" s="665"/>
    </row>
    <row r="185" spans="1:17" ht="14.4" customHeight="1" x14ac:dyDescent="0.3">
      <c r="A185" s="660" t="s">
        <v>546</v>
      </c>
      <c r="B185" s="661" t="s">
        <v>3276</v>
      </c>
      <c r="C185" s="661" t="s">
        <v>3091</v>
      </c>
      <c r="D185" s="661" t="s">
        <v>3535</v>
      </c>
      <c r="E185" s="661" t="s">
        <v>3536</v>
      </c>
      <c r="F185" s="664">
        <v>487</v>
      </c>
      <c r="G185" s="664">
        <v>167524</v>
      </c>
      <c r="H185" s="664">
        <v>1</v>
      </c>
      <c r="I185" s="664">
        <v>343.99178644763862</v>
      </c>
      <c r="J185" s="664">
        <v>637</v>
      </c>
      <c r="K185" s="664">
        <v>213180</v>
      </c>
      <c r="L185" s="664">
        <v>1.2725340846684654</v>
      </c>
      <c r="M185" s="664">
        <v>334.6624803767661</v>
      </c>
      <c r="N185" s="664">
        <v>570</v>
      </c>
      <c r="O185" s="664">
        <v>198928</v>
      </c>
      <c r="P185" s="677">
        <v>1.1874597072658246</v>
      </c>
      <c r="Q185" s="665">
        <v>348.99649122807017</v>
      </c>
    </row>
    <row r="186" spans="1:17" ht="14.4" customHeight="1" x14ac:dyDescent="0.3">
      <c r="A186" s="660" t="s">
        <v>546</v>
      </c>
      <c r="B186" s="661" t="s">
        <v>3276</v>
      </c>
      <c r="C186" s="661" t="s">
        <v>3091</v>
      </c>
      <c r="D186" s="661" t="s">
        <v>3537</v>
      </c>
      <c r="E186" s="661" t="s">
        <v>3538</v>
      </c>
      <c r="F186" s="664">
        <v>10</v>
      </c>
      <c r="G186" s="664">
        <v>13380</v>
      </c>
      <c r="H186" s="664">
        <v>1</v>
      </c>
      <c r="I186" s="664">
        <v>1338</v>
      </c>
      <c r="J186" s="664">
        <v>9</v>
      </c>
      <c r="K186" s="664">
        <v>12112</v>
      </c>
      <c r="L186" s="664">
        <v>0.90523168908819129</v>
      </c>
      <c r="M186" s="664">
        <v>1345.7777777777778</v>
      </c>
      <c r="N186" s="664">
        <v>7</v>
      </c>
      <c r="O186" s="664">
        <v>9506</v>
      </c>
      <c r="P186" s="677">
        <v>0.71046337817638261</v>
      </c>
      <c r="Q186" s="665">
        <v>1358</v>
      </c>
    </row>
    <row r="187" spans="1:17" ht="14.4" customHeight="1" x14ac:dyDescent="0.3">
      <c r="A187" s="660" t="s">
        <v>546</v>
      </c>
      <c r="B187" s="661" t="s">
        <v>3276</v>
      </c>
      <c r="C187" s="661" t="s">
        <v>3091</v>
      </c>
      <c r="D187" s="661" t="s">
        <v>3539</v>
      </c>
      <c r="E187" s="661" t="s">
        <v>3540</v>
      </c>
      <c r="F187" s="664">
        <v>91</v>
      </c>
      <c r="G187" s="664">
        <v>219128</v>
      </c>
      <c r="H187" s="664">
        <v>1</v>
      </c>
      <c r="I187" s="664">
        <v>2408</v>
      </c>
      <c r="J187" s="664">
        <v>91</v>
      </c>
      <c r="K187" s="664">
        <v>162836</v>
      </c>
      <c r="L187" s="664">
        <v>0.74310905041802056</v>
      </c>
      <c r="M187" s="664">
        <v>1789.4065934065934</v>
      </c>
      <c r="N187" s="664">
        <v>74</v>
      </c>
      <c r="O187" s="664">
        <v>181434</v>
      </c>
      <c r="P187" s="677">
        <v>0.82798181884560618</v>
      </c>
      <c r="Q187" s="665">
        <v>2451.8108108108108</v>
      </c>
    </row>
    <row r="188" spans="1:17" ht="14.4" customHeight="1" x14ac:dyDescent="0.3">
      <c r="A188" s="660" t="s">
        <v>546</v>
      </c>
      <c r="B188" s="661" t="s">
        <v>3276</v>
      </c>
      <c r="C188" s="661" t="s">
        <v>3091</v>
      </c>
      <c r="D188" s="661" t="s">
        <v>3541</v>
      </c>
      <c r="E188" s="661" t="s">
        <v>3542</v>
      </c>
      <c r="F188" s="664">
        <v>5</v>
      </c>
      <c r="G188" s="664">
        <v>22615</v>
      </c>
      <c r="H188" s="664">
        <v>1</v>
      </c>
      <c r="I188" s="664">
        <v>4523</v>
      </c>
      <c r="J188" s="664">
        <v>2</v>
      </c>
      <c r="K188" s="664">
        <v>9108</v>
      </c>
      <c r="L188" s="664">
        <v>0.40274154322352423</v>
      </c>
      <c r="M188" s="664">
        <v>4554</v>
      </c>
      <c r="N188" s="664">
        <v>1</v>
      </c>
      <c r="O188" s="664">
        <v>4612</v>
      </c>
      <c r="P188" s="677">
        <v>0.20393544107892991</v>
      </c>
      <c r="Q188" s="665">
        <v>4612</v>
      </c>
    </row>
    <row r="189" spans="1:17" ht="14.4" customHeight="1" x14ac:dyDescent="0.3">
      <c r="A189" s="660" t="s">
        <v>546</v>
      </c>
      <c r="B189" s="661" t="s">
        <v>3276</v>
      </c>
      <c r="C189" s="661" t="s">
        <v>3091</v>
      </c>
      <c r="D189" s="661" t="s">
        <v>3543</v>
      </c>
      <c r="E189" s="661" t="s">
        <v>3544</v>
      </c>
      <c r="F189" s="664">
        <v>4</v>
      </c>
      <c r="G189" s="664">
        <v>20172</v>
      </c>
      <c r="H189" s="664">
        <v>1</v>
      </c>
      <c r="I189" s="664">
        <v>5043</v>
      </c>
      <c r="J189" s="664">
        <v>2</v>
      </c>
      <c r="K189" s="664">
        <v>10210</v>
      </c>
      <c r="L189" s="664">
        <v>0.50614713464207817</v>
      </c>
      <c r="M189" s="664">
        <v>5105</v>
      </c>
      <c r="N189" s="664">
        <v>4</v>
      </c>
      <c r="O189" s="664">
        <v>20528</v>
      </c>
      <c r="P189" s="677">
        <v>1.0176482252627403</v>
      </c>
      <c r="Q189" s="665">
        <v>5132</v>
      </c>
    </row>
    <row r="190" spans="1:17" ht="14.4" customHeight="1" x14ac:dyDescent="0.3">
      <c r="A190" s="660" t="s">
        <v>546</v>
      </c>
      <c r="B190" s="661" t="s">
        <v>3276</v>
      </c>
      <c r="C190" s="661" t="s">
        <v>3091</v>
      </c>
      <c r="D190" s="661" t="s">
        <v>3545</v>
      </c>
      <c r="E190" s="661" t="s">
        <v>3546</v>
      </c>
      <c r="F190" s="664">
        <v>6</v>
      </c>
      <c r="G190" s="664">
        <v>17478</v>
      </c>
      <c r="H190" s="664">
        <v>1</v>
      </c>
      <c r="I190" s="664">
        <v>2913</v>
      </c>
      <c r="J190" s="664">
        <v>6</v>
      </c>
      <c r="K190" s="664">
        <v>11812</v>
      </c>
      <c r="L190" s="664">
        <v>0.67582103215470879</v>
      </c>
      <c r="M190" s="664">
        <v>1968.6666666666667</v>
      </c>
      <c r="N190" s="664">
        <v>4</v>
      </c>
      <c r="O190" s="664">
        <v>11866</v>
      </c>
      <c r="P190" s="677">
        <v>0.67891063050692302</v>
      </c>
      <c r="Q190" s="665">
        <v>2966.5</v>
      </c>
    </row>
    <row r="191" spans="1:17" ht="14.4" customHeight="1" x14ac:dyDescent="0.3">
      <c r="A191" s="660" t="s">
        <v>546</v>
      </c>
      <c r="B191" s="661" t="s">
        <v>3276</v>
      </c>
      <c r="C191" s="661" t="s">
        <v>3091</v>
      </c>
      <c r="D191" s="661" t="s">
        <v>3547</v>
      </c>
      <c r="E191" s="661" t="s">
        <v>3548</v>
      </c>
      <c r="F191" s="664">
        <v>3</v>
      </c>
      <c r="G191" s="664">
        <v>3753</v>
      </c>
      <c r="H191" s="664">
        <v>1</v>
      </c>
      <c r="I191" s="664">
        <v>1251</v>
      </c>
      <c r="J191" s="664">
        <v>2</v>
      </c>
      <c r="K191" s="664">
        <v>2502</v>
      </c>
      <c r="L191" s="664">
        <v>0.66666666666666663</v>
      </c>
      <c r="M191" s="664">
        <v>1251</v>
      </c>
      <c r="N191" s="664">
        <v>2</v>
      </c>
      <c r="O191" s="664">
        <v>2546</v>
      </c>
      <c r="P191" s="677">
        <v>0.67839062083666402</v>
      </c>
      <c r="Q191" s="665">
        <v>1273</v>
      </c>
    </row>
    <row r="192" spans="1:17" ht="14.4" customHeight="1" x14ac:dyDescent="0.3">
      <c r="A192" s="660" t="s">
        <v>546</v>
      </c>
      <c r="B192" s="661" t="s">
        <v>3276</v>
      </c>
      <c r="C192" s="661" t="s">
        <v>3091</v>
      </c>
      <c r="D192" s="661" t="s">
        <v>3549</v>
      </c>
      <c r="E192" s="661" t="s">
        <v>3550</v>
      </c>
      <c r="F192" s="664"/>
      <c r="G192" s="664"/>
      <c r="H192" s="664"/>
      <c r="I192" s="664"/>
      <c r="J192" s="664">
        <v>2</v>
      </c>
      <c r="K192" s="664">
        <v>4666</v>
      </c>
      <c r="L192" s="664"/>
      <c r="M192" s="664">
        <v>2333</v>
      </c>
      <c r="N192" s="664"/>
      <c r="O192" s="664"/>
      <c r="P192" s="677"/>
      <c r="Q192" s="665"/>
    </row>
    <row r="193" spans="1:17" ht="14.4" customHeight="1" x14ac:dyDescent="0.3">
      <c r="A193" s="660" t="s">
        <v>546</v>
      </c>
      <c r="B193" s="661" t="s">
        <v>3276</v>
      </c>
      <c r="C193" s="661" t="s">
        <v>3091</v>
      </c>
      <c r="D193" s="661" t="s">
        <v>3248</v>
      </c>
      <c r="E193" s="661" t="s">
        <v>3249</v>
      </c>
      <c r="F193" s="664">
        <v>50</v>
      </c>
      <c r="G193" s="664">
        <v>29850</v>
      </c>
      <c r="H193" s="664">
        <v>1</v>
      </c>
      <c r="I193" s="664">
        <v>597</v>
      </c>
      <c r="J193" s="664">
        <v>64</v>
      </c>
      <c r="K193" s="664">
        <v>31372</v>
      </c>
      <c r="L193" s="664">
        <v>1.0509882747068677</v>
      </c>
      <c r="M193" s="664">
        <v>490.1875</v>
      </c>
      <c r="N193" s="664">
        <v>53</v>
      </c>
      <c r="O193" s="664">
        <v>32224</v>
      </c>
      <c r="P193" s="677">
        <v>1.0795309882747068</v>
      </c>
      <c r="Q193" s="665">
        <v>608</v>
      </c>
    </row>
    <row r="194" spans="1:17" ht="14.4" customHeight="1" x14ac:dyDescent="0.3">
      <c r="A194" s="660" t="s">
        <v>546</v>
      </c>
      <c r="B194" s="661" t="s">
        <v>3276</v>
      </c>
      <c r="C194" s="661" t="s">
        <v>3091</v>
      </c>
      <c r="D194" s="661" t="s">
        <v>3551</v>
      </c>
      <c r="E194" s="661" t="s">
        <v>3552</v>
      </c>
      <c r="F194" s="664">
        <v>31</v>
      </c>
      <c r="G194" s="664">
        <v>44826</v>
      </c>
      <c r="H194" s="664">
        <v>1</v>
      </c>
      <c r="I194" s="664">
        <v>1446</v>
      </c>
      <c r="J194" s="664">
        <v>42</v>
      </c>
      <c r="K194" s="664">
        <v>55528</v>
      </c>
      <c r="L194" s="664">
        <v>1.2387453709900504</v>
      </c>
      <c r="M194" s="664">
        <v>1322.0952380952381</v>
      </c>
      <c r="N194" s="664">
        <v>32</v>
      </c>
      <c r="O194" s="664">
        <v>47200</v>
      </c>
      <c r="P194" s="677">
        <v>1.0529603355195645</v>
      </c>
      <c r="Q194" s="665">
        <v>1475</v>
      </c>
    </row>
    <row r="195" spans="1:17" ht="14.4" customHeight="1" x14ac:dyDescent="0.3">
      <c r="A195" s="660" t="s">
        <v>546</v>
      </c>
      <c r="B195" s="661" t="s">
        <v>3276</v>
      </c>
      <c r="C195" s="661" t="s">
        <v>3091</v>
      </c>
      <c r="D195" s="661" t="s">
        <v>3553</v>
      </c>
      <c r="E195" s="661" t="s">
        <v>3554</v>
      </c>
      <c r="F195" s="664">
        <v>6</v>
      </c>
      <c r="G195" s="664">
        <v>13932</v>
      </c>
      <c r="H195" s="664">
        <v>1</v>
      </c>
      <c r="I195" s="664">
        <v>2322</v>
      </c>
      <c r="J195" s="664">
        <v>4</v>
      </c>
      <c r="K195" s="664">
        <v>4700</v>
      </c>
      <c r="L195" s="664">
        <v>0.33735285673270171</v>
      </c>
      <c r="M195" s="664">
        <v>1175</v>
      </c>
      <c r="N195" s="664">
        <v>2</v>
      </c>
      <c r="O195" s="664">
        <v>4724</v>
      </c>
      <c r="P195" s="677">
        <v>0.33907550961814525</v>
      </c>
      <c r="Q195" s="665">
        <v>2362</v>
      </c>
    </row>
    <row r="196" spans="1:17" ht="14.4" customHeight="1" x14ac:dyDescent="0.3">
      <c r="A196" s="660" t="s">
        <v>546</v>
      </c>
      <c r="B196" s="661" t="s">
        <v>3276</v>
      </c>
      <c r="C196" s="661" t="s">
        <v>3091</v>
      </c>
      <c r="D196" s="661" t="s">
        <v>3555</v>
      </c>
      <c r="E196" s="661" t="s">
        <v>3556</v>
      </c>
      <c r="F196" s="664">
        <v>9</v>
      </c>
      <c r="G196" s="664">
        <v>28116</v>
      </c>
      <c r="H196" s="664">
        <v>1</v>
      </c>
      <c r="I196" s="664">
        <v>3124</v>
      </c>
      <c r="J196" s="664">
        <v>11</v>
      </c>
      <c r="K196" s="664">
        <v>34580</v>
      </c>
      <c r="L196" s="664">
        <v>1.229904680608906</v>
      </c>
      <c r="M196" s="664">
        <v>3143.6363636363635</v>
      </c>
      <c r="N196" s="664">
        <v>10</v>
      </c>
      <c r="O196" s="664">
        <v>31630</v>
      </c>
      <c r="P196" s="677">
        <v>1.1249822165315122</v>
      </c>
      <c r="Q196" s="665">
        <v>3163</v>
      </c>
    </row>
    <row r="197" spans="1:17" ht="14.4" customHeight="1" x14ac:dyDescent="0.3">
      <c r="A197" s="660" t="s">
        <v>546</v>
      </c>
      <c r="B197" s="661" t="s">
        <v>3276</v>
      </c>
      <c r="C197" s="661" t="s">
        <v>3091</v>
      </c>
      <c r="D197" s="661" t="s">
        <v>3557</v>
      </c>
      <c r="E197" s="661" t="s">
        <v>3558</v>
      </c>
      <c r="F197" s="664">
        <v>11</v>
      </c>
      <c r="G197" s="664">
        <v>33638</v>
      </c>
      <c r="H197" s="664">
        <v>1</v>
      </c>
      <c r="I197" s="664">
        <v>3058</v>
      </c>
      <c r="J197" s="664">
        <v>4</v>
      </c>
      <c r="K197" s="664">
        <v>12286</v>
      </c>
      <c r="L197" s="664">
        <v>0.36524169094476483</v>
      </c>
      <c r="M197" s="664">
        <v>3071.5</v>
      </c>
      <c r="N197" s="664">
        <v>10</v>
      </c>
      <c r="O197" s="664">
        <v>30970</v>
      </c>
      <c r="P197" s="677">
        <v>0.92068493965158449</v>
      </c>
      <c r="Q197" s="665">
        <v>3097</v>
      </c>
    </row>
    <row r="198" spans="1:17" ht="14.4" customHeight="1" x14ac:dyDescent="0.3">
      <c r="A198" s="660" t="s">
        <v>546</v>
      </c>
      <c r="B198" s="661" t="s">
        <v>3276</v>
      </c>
      <c r="C198" s="661" t="s">
        <v>3091</v>
      </c>
      <c r="D198" s="661" t="s">
        <v>3559</v>
      </c>
      <c r="E198" s="661" t="s">
        <v>3560</v>
      </c>
      <c r="F198" s="664">
        <v>8</v>
      </c>
      <c r="G198" s="664">
        <v>29040</v>
      </c>
      <c r="H198" s="664">
        <v>1</v>
      </c>
      <c r="I198" s="664">
        <v>3630</v>
      </c>
      <c r="J198" s="664">
        <v>12</v>
      </c>
      <c r="K198" s="664">
        <v>29360</v>
      </c>
      <c r="L198" s="664">
        <v>1.0110192837465564</v>
      </c>
      <c r="M198" s="664">
        <v>2446.6666666666665</v>
      </c>
      <c r="N198" s="664">
        <v>5</v>
      </c>
      <c r="O198" s="664">
        <v>18440</v>
      </c>
      <c r="P198" s="677">
        <v>0.63498622589531684</v>
      </c>
      <c r="Q198" s="665">
        <v>3688</v>
      </c>
    </row>
    <row r="199" spans="1:17" ht="14.4" customHeight="1" x14ac:dyDescent="0.3">
      <c r="A199" s="660" t="s">
        <v>546</v>
      </c>
      <c r="B199" s="661" t="s">
        <v>3276</v>
      </c>
      <c r="C199" s="661" t="s">
        <v>3091</v>
      </c>
      <c r="D199" s="661" t="s">
        <v>3561</v>
      </c>
      <c r="E199" s="661" t="s">
        <v>3562</v>
      </c>
      <c r="F199" s="664">
        <v>20</v>
      </c>
      <c r="G199" s="664">
        <v>35060</v>
      </c>
      <c r="H199" s="664">
        <v>1</v>
      </c>
      <c r="I199" s="664">
        <v>1753</v>
      </c>
      <c r="J199" s="664">
        <v>25</v>
      </c>
      <c r="K199" s="664">
        <v>44225</v>
      </c>
      <c r="L199" s="664">
        <v>1.261409013120365</v>
      </c>
      <c r="M199" s="664">
        <v>1769</v>
      </c>
      <c r="N199" s="664">
        <v>39</v>
      </c>
      <c r="O199" s="664">
        <v>69498</v>
      </c>
      <c r="P199" s="677">
        <v>1.9822589845978322</v>
      </c>
      <c r="Q199" s="665">
        <v>1782</v>
      </c>
    </row>
    <row r="200" spans="1:17" ht="14.4" customHeight="1" x14ac:dyDescent="0.3">
      <c r="A200" s="660" t="s">
        <v>546</v>
      </c>
      <c r="B200" s="661" t="s">
        <v>3276</v>
      </c>
      <c r="C200" s="661" t="s">
        <v>3091</v>
      </c>
      <c r="D200" s="661" t="s">
        <v>3563</v>
      </c>
      <c r="E200" s="661" t="s">
        <v>3564</v>
      </c>
      <c r="F200" s="664">
        <v>1</v>
      </c>
      <c r="G200" s="664">
        <v>2745</v>
      </c>
      <c r="H200" s="664">
        <v>1</v>
      </c>
      <c r="I200" s="664">
        <v>2745</v>
      </c>
      <c r="J200" s="664">
        <v>1</v>
      </c>
      <c r="K200" s="664">
        <v>2775</v>
      </c>
      <c r="L200" s="664">
        <v>1.0109289617486339</v>
      </c>
      <c r="M200" s="664">
        <v>2775</v>
      </c>
      <c r="N200" s="664"/>
      <c r="O200" s="664"/>
      <c r="P200" s="677"/>
      <c r="Q200" s="665"/>
    </row>
    <row r="201" spans="1:17" ht="14.4" customHeight="1" x14ac:dyDescent="0.3">
      <c r="A201" s="660" t="s">
        <v>546</v>
      </c>
      <c r="B201" s="661" t="s">
        <v>3276</v>
      </c>
      <c r="C201" s="661" t="s">
        <v>3091</v>
      </c>
      <c r="D201" s="661" t="s">
        <v>3565</v>
      </c>
      <c r="E201" s="661" t="s">
        <v>3566</v>
      </c>
      <c r="F201" s="664">
        <v>6</v>
      </c>
      <c r="G201" s="664">
        <v>6468</v>
      </c>
      <c r="H201" s="664">
        <v>1</v>
      </c>
      <c r="I201" s="664">
        <v>1078</v>
      </c>
      <c r="J201" s="664">
        <v>12</v>
      </c>
      <c r="K201" s="664">
        <v>10870</v>
      </c>
      <c r="L201" s="664">
        <v>1.6805813234384663</v>
      </c>
      <c r="M201" s="664">
        <v>905.83333333333337</v>
      </c>
      <c r="N201" s="664">
        <v>8</v>
      </c>
      <c r="O201" s="664">
        <v>8800</v>
      </c>
      <c r="P201" s="677">
        <v>1.3605442176870748</v>
      </c>
      <c r="Q201" s="665">
        <v>1100</v>
      </c>
    </row>
    <row r="202" spans="1:17" ht="14.4" customHeight="1" x14ac:dyDescent="0.3">
      <c r="A202" s="660" t="s">
        <v>546</v>
      </c>
      <c r="B202" s="661" t="s">
        <v>3276</v>
      </c>
      <c r="C202" s="661" t="s">
        <v>3091</v>
      </c>
      <c r="D202" s="661" t="s">
        <v>3567</v>
      </c>
      <c r="E202" s="661" t="s">
        <v>3568</v>
      </c>
      <c r="F202" s="664">
        <v>3</v>
      </c>
      <c r="G202" s="664">
        <v>1593</v>
      </c>
      <c r="H202" s="664">
        <v>1</v>
      </c>
      <c r="I202" s="664">
        <v>531</v>
      </c>
      <c r="J202" s="664">
        <v>15</v>
      </c>
      <c r="K202" s="664">
        <v>7990</v>
      </c>
      <c r="L202" s="664">
        <v>5.0156936597614568</v>
      </c>
      <c r="M202" s="664">
        <v>532.66666666666663</v>
      </c>
      <c r="N202" s="664">
        <v>5</v>
      </c>
      <c r="O202" s="664">
        <v>2690</v>
      </c>
      <c r="P202" s="677">
        <v>1.6886377903327057</v>
      </c>
      <c r="Q202" s="665">
        <v>538</v>
      </c>
    </row>
    <row r="203" spans="1:17" ht="14.4" customHeight="1" x14ac:dyDescent="0.3">
      <c r="A203" s="660" t="s">
        <v>546</v>
      </c>
      <c r="B203" s="661" t="s">
        <v>3276</v>
      </c>
      <c r="C203" s="661" t="s">
        <v>3091</v>
      </c>
      <c r="D203" s="661" t="s">
        <v>3569</v>
      </c>
      <c r="E203" s="661" t="s">
        <v>3570</v>
      </c>
      <c r="F203" s="664">
        <v>2</v>
      </c>
      <c r="G203" s="664">
        <v>932</v>
      </c>
      <c r="H203" s="664">
        <v>1</v>
      </c>
      <c r="I203" s="664">
        <v>466</v>
      </c>
      <c r="J203" s="664">
        <v>2</v>
      </c>
      <c r="K203" s="664">
        <v>946</v>
      </c>
      <c r="L203" s="664">
        <v>1.0150214592274678</v>
      </c>
      <c r="M203" s="664">
        <v>473</v>
      </c>
      <c r="N203" s="664">
        <v>10</v>
      </c>
      <c r="O203" s="664">
        <v>4760</v>
      </c>
      <c r="P203" s="677">
        <v>5.1072961373390555</v>
      </c>
      <c r="Q203" s="665">
        <v>476</v>
      </c>
    </row>
    <row r="204" spans="1:17" ht="14.4" customHeight="1" x14ac:dyDescent="0.3">
      <c r="A204" s="660" t="s">
        <v>546</v>
      </c>
      <c r="B204" s="661" t="s">
        <v>3276</v>
      </c>
      <c r="C204" s="661" t="s">
        <v>3091</v>
      </c>
      <c r="D204" s="661" t="s">
        <v>3571</v>
      </c>
      <c r="E204" s="661" t="s">
        <v>3572</v>
      </c>
      <c r="F204" s="664">
        <v>1</v>
      </c>
      <c r="G204" s="664">
        <v>1119</v>
      </c>
      <c r="H204" s="664">
        <v>1</v>
      </c>
      <c r="I204" s="664">
        <v>1119</v>
      </c>
      <c r="J204" s="664">
        <v>3</v>
      </c>
      <c r="K204" s="664">
        <v>3387</v>
      </c>
      <c r="L204" s="664">
        <v>3.0268096514745308</v>
      </c>
      <c r="M204" s="664">
        <v>1129</v>
      </c>
      <c r="N204" s="664"/>
      <c r="O204" s="664"/>
      <c r="P204" s="677"/>
      <c r="Q204" s="665"/>
    </row>
    <row r="205" spans="1:17" ht="14.4" customHeight="1" x14ac:dyDescent="0.3">
      <c r="A205" s="660" t="s">
        <v>546</v>
      </c>
      <c r="B205" s="661" t="s">
        <v>3276</v>
      </c>
      <c r="C205" s="661" t="s">
        <v>3091</v>
      </c>
      <c r="D205" s="661" t="s">
        <v>3573</v>
      </c>
      <c r="E205" s="661" t="s">
        <v>3574</v>
      </c>
      <c r="F205" s="664">
        <v>2</v>
      </c>
      <c r="G205" s="664">
        <v>4638</v>
      </c>
      <c r="H205" s="664">
        <v>1</v>
      </c>
      <c r="I205" s="664">
        <v>2319</v>
      </c>
      <c r="J205" s="664"/>
      <c r="K205" s="664"/>
      <c r="L205" s="664"/>
      <c r="M205" s="664"/>
      <c r="N205" s="664"/>
      <c r="O205" s="664"/>
      <c r="P205" s="677"/>
      <c r="Q205" s="665"/>
    </row>
    <row r="206" spans="1:17" ht="14.4" customHeight="1" x14ac:dyDescent="0.3">
      <c r="A206" s="660" t="s">
        <v>546</v>
      </c>
      <c r="B206" s="661" t="s">
        <v>3276</v>
      </c>
      <c r="C206" s="661" t="s">
        <v>3091</v>
      </c>
      <c r="D206" s="661" t="s">
        <v>3575</v>
      </c>
      <c r="E206" s="661" t="s">
        <v>3576</v>
      </c>
      <c r="F206" s="664">
        <v>1</v>
      </c>
      <c r="G206" s="664">
        <v>247</v>
      </c>
      <c r="H206" s="664">
        <v>1</v>
      </c>
      <c r="I206" s="664">
        <v>247</v>
      </c>
      <c r="J206" s="664"/>
      <c r="K206" s="664"/>
      <c r="L206" s="664"/>
      <c r="M206" s="664"/>
      <c r="N206" s="664">
        <v>3</v>
      </c>
      <c r="O206" s="664">
        <v>756</v>
      </c>
      <c r="P206" s="677">
        <v>3.0607287449392713</v>
      </c>
      <c r="Q206" s="665">
        <v>252</v>
      </c>
    </row>
    <row r="207" spans="1:17" ht="14.4" customHeight="1" x14ac:dyDescent="0.3">
      <c r="A207" s="660" t="s">
        <v>546</v>
      </c>
      <c r="B207" s="661" t="s">
        <v>3276</v>
      </c>
      <c r="C207" s="661" t="s">
        <v>3091</v>
      </c>
      <c r="D207" s="661" t="s">
        <v>3577</v>
      </c>
      <c r="E207" s="661" t="s">
        <v>3578</v>
      </c>
      <c r="F207" s="664"/>
      <c r="G207" s="664"/>
      <c r="H207" s="664"/>
      <c r="I207" s="664"/>
      <c r="J207" s="664"/>
      <c r="K207" s="664"/>
      <c r="L207" s="664"/>
      <c r="M207" s="664"/>
      <c r="N207" s="664">
        <v>1</v>
      </c>
      <c r="O207" s="664">
        <v>3737</v>
      </c>
      <c r="P207" s="677"/>
      <c r="Q207" s="665">
        <v>3737</v>
      </c>
    </row>
    <row r="208" spans="1:17" ht="14.4" customHeight="1" x14ac:dyDescent="0.3">
      <c r="A208" s="660" t="s">
        <v>546</v>
      </c>
      <c r="B208" s="661" t="s">
        <v>3276</v>
      </c>
      <c r="C208" s="661" t="s">
        <v>3091</v>
      </c>
      <c r="D208" s="661" t="s">
        <v>3579</v>
      </c>
      <c r="E208" s="661" t="s">
        <v>3580</v>
      </c>
      <c r="F208" s="664"/>
      <c r="G208" s="664"/>
      <c r="H208" s="664"/>
      <c r="I208" s="664"/>
      <c r="J208" s="664">
        <v>2</v>
      </c>
      <c r="K208" s="664">
        <v>2464</v>
      </c>
      <c r="L208" s="664"/>
      <c r="M208" s="664">
        <v>1232</v>
      </c>
      <c r="N208" s="664"/>
      <c r="O208" s="664"/>
      <c r="P208" s="677"/>
      <c r="Q208" s="665"/>
    </row>
    <row r="209" spans="1:17" ht="14.4" customHeight="1" x14ac:dyDescent="0.3">
      <c r="A209" s="660" t="s">
        <v>546</v>
      </c>
      <c r="B209" s="661" t="s">
        <v>3276</v>
      </c>
      <c r="C209" s="661" t="s">
        <v>3091</v>
      </c>
      <c r="D209" s="661" t="s">
        <v>3581</v>
      </c>
      <c r="E209" s="661" t="s">
        <v>3582</v>
      </c>
      <c r="F209" s="664">
        <v>1</v>
      </c>
      <c r="G209" s="664">
        <v>1647</v>
      </c>
      <c r="H209" s="664">
        <v>1</v>
      </c>
      <c r="I209" s="664">
        <v>1647</v>
      </c>
      <c r="J209" s="664">
        <v>1</v>
      </c>
      <c r="K209" s="664">
        <v>1666</v>
      </c>
      <c r="L209" s="664">
        <v>1.0115361262902247</v>
      </c>
      <c r="M209" s="664">
        <v>1666</v>
      </c>
      <c r="N209" s="664"/>
      <c r="O209" s="664"/>
      <c r="P209" s="677"/>
      <c r="Q209" s="665"/>
    </row>
    <row r="210" spans="1:17" ht="14.4" customHeight="1" x14ac:dyDescent="0.3">
      <c r="A210" s="660" t="s">
        <v>546</v>
      </c>
      <c r="B210" s="661" t="s">
        <v>3276</v>
      </c>
      <c r="C210" s="661" t="s">
        <v>3091</v>
      </c>
      <c r="D210" s="661" t="s">
        <v>3583</v>
      </c>
      <c r="E210" s="661" t="s">
        <v>3584</v>
      </c>
      <c r="F210" s="664"/>
      <c r="G210" s="664"/>
      <c r="H210" s="664"/>
      <c r="I210" s="664"/>
      <c r="J210" s="664">
        <v>4</v>
      </c>
      <c r="K210" s="664">
        <v>14388</v>
      </c>
      <c r="L210" s="664"/>
      <c r="M210" s="664">
        <v>3597</v>
      </c>
      <c r="N210" s="664">
        <v>2</v>
      </c>
      <c r="O210" s="664">
        <v>7238</v>
      </c>
      <c r="P210" s="677"/>
      <c r="Q210" s="665">
        <v>3619</v>
      </c>
    </row>
    <row r="211" spans="1:17" ht="14.4" customHeight="1" x14ac:dyDescent="0.3">
      <c r="A211" s="660" t="s">
        <v>546</v>
      </c>
      <c r="B211" s="661" t="s">
        <v>3276</v>
      </c>
      <c r="C211" s="661" t="s">
        <v>3091</v>
      </c>
      <c r="D211" s="661" t="s">
        <v>3585</v>
      </c>
      <c r="E211" s="661" t="s">
        <v>3586</v>
      </c>
      <c r="F211" s="664"/>
      <c r="G211" s="664"/>
      <c r="H211" s="664"/>
      <c r="I211" s="664"/>
      <c r="J211" s="664">
        <v>1</v>
      </c>
      <c r="K211" s="664">
        <v>6381</v>
      </c>
      <c r="L211" s="664"/>
      <c r="M211" s="664">
        <v>6381</v>
      </c>
      <c r="N211" s="664"/>
      <c r="O211" s="664"/>
      <c r="P211" s="677"/>
      <c r="Q211" s="665"/>
    </row>
    <row r="212" spans="1:17" ht="14.4" customHeight="1" x14ac:dyDescent="0.3">
      <c r="A212" s="660" t="s">
        <v>546</v>
      </c>
      <c r="B212" s="661" t="s">
        <v>3276</v>
      </c>
      <c r="C212" s="661" t="s">
        <v>3091</v>
      </c>
      <c r="D212" s="661" t="s">
        <v>3587</v>
      </c>
      <c r="E212" s="661" t="s">
        <v>3588</v>
      </c>
      <c r="F212" s="664"/>
      <c r="G212" s="664"/>
      <c r="H212" s="664"/>
      <c r="I212" s="664"/>
      <c r="J212" s="664"/>
      <c r="K212" s="664"/>
      <c r="L212" s="664"/>
      <c r="M212" s="664"/>
      <c r="N212" s="664">
        <v>1</v>
      </c>
      <c r="O212" s="664">
        <v>2086</v>
      </c>
      <c r="P212" s="677"/>
      <c r="Q212" s="665">
        <v>2086</v>
      </c>
    </row>
    <row r="213" spans="1:17" ht="14.4" customHeight="1" x14ac:dyDescent="0.3">
      <c r="A213" s="660" t="s">
        <v>546</v>
      </c>
      <c r="B213" s="661" t="s">
        <v>3276</v>
      </c>
      <c r="C213" s="661" t="s">
        <v>3091</v>
      </c>
      <c r="D213" s="661" t="s">
        <v>3589</v>
      </c>
      <c r="E213" s="661" t="s">
        <v>3590</v>
      </c>
      <c r="F213" s="664"/>
      <c r="G213" s="664"/>
      <c r="H213" s="664"/>
      <c r="I213" s="664"/>
      <c r="J213" s="664"/>
      <c r="K213" s="664"/>
      <c r="L213" s="664"/>
      <c r="M213" s="664"/>
      <c r="N213" s="664">
        <v>1</v>
      </c>
      <c r="O213" s="664">
        <v>1879</v>
      </c>
      <c r="P213" s="677"/>
      <c r="Q213" s="665">
        <v>1879</v>
      </c>
    </row>
    <row r="214" spans="1:17" ht="14.4" customHeight="1" x14ac:dyDescent="0.3">
      <c r="A214" s="660" t="s">
        <v>546</v>
      </c>
      <c r="B214" s="661" t="s">
        <v>3276</v>
      </c>
      <c r="C214" s="661" t="s">
        <v>3091</v>
      </c>
      <c r="D214" s="661" t="s">
        <v>3591</v>
      </c>
      <c r="E214" s="661" t="s">
        <v>3592</v>
      </c>
      <c r="F214" s="664"/>
      <c r="G214" s="664"/>
      <c r="H214" s="664"/>
      <c r="I214" s="664"/>
      <c r="J214" s="664"/>
      <c r="K214" s="664"/>
      <c r="L214" s="664"/>
      <c r="M214" s="664"/>
      <c r="N214" s="664">
        <v>1</v>
      </c>
      <c r="O214" s="664">
        <v>2553</v>
      </c>
      <c r="P214" s="677"/>
      <c r="Q214" s="665">
        <v>2553</v>
      </c>
    </row>
    <row r="215" spans="1:17" ht="14.4" customHeight="1" x14ac:dyDescent="0.3">
      <c r="A215" s="660" t="s">
        <v>546</v>
      </c>
      <c r="B215" s="661" t="s">
        <v>3276</v>
      </c>
      <c r="C215" s="661" t="s">
        <v>3091</v>
      </c>
      <c r="D215" s="661" t="s">
        <v>3593</v>
      </c>
      <c r="E215" s="661" t="s">
        <v>3594</v>
      </c>
      <c r="F215" s="664"/>
      <c r="G215" s="664"/>
      <c r="H215" s="664"/>
      <c r="I215" s="664"/>
      <c r="J215" s="664"/>
      <c r="K215" s="664"/>
      <c r="L215" s="664"/>
      <c r="M215" s="664"/>
      <c r="N215" s="664">
        <v>1</v>
      </c>
      <c r="O215" s="664">
        <v>2418</v>
      </c>
      <c r="P215" s="677"/>
      <c r="Q215" s="665">
        <v>2418</v>
      </c>
    </row>
    <row r="216" spans="1:17" ht="14.4" customHeight="1" thickBot="1" x14ac:dyDescent="0.35">
      <c r="A216" s="666" t="s">
        <v>546</v>
      </c>
      <c r="B216" s="667" t="s">
        <v>3595</v>
      </c>
      <c r="C216" s="667" t="s">
        <v>3091</v>
      </c>
      <c r="D216" s="667" t="s">
        <v>3521</v>
      </c>
      <c r="E216" s="667" t="s">
        <v>3522</v>
      </c>
      <c r="F216" s="670">
        <v>1</v>
      </c>
      <c r="G216" s="670">
        <v>5701</v>
      </c>
      <c r="H216" s="670">
        <v>1</v>
      </c>
      <c r="I216" s="670">
        <v>5701</v>
      </c>
      <c r="J216" s="670"/>
      <c r="K216" s="670"/>
      <c r="L216" s="670"/>
      <c r="M216" s="670"/>
      <c r="N216" s="670"/>
      <c r="O216" s="670"/>
      <c r="P216" s="678"/>
      <c r="Q216" s="6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0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2" t="s">
        <v>335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1" t="s">
        <v>70</v>
      </c>
      <c r="B3" s="553" t="s">
        <v>71</v>
      </c>
      <c r="C3" s="554"/>
      <c r="D3" s="554"/>
      <c r="E3" s="555"/>
      <c r="F3" s="553" t="s">
        <v>291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2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373.54399999999998</v>
      </c>
      <c r="C5" s="114">
        <v>436.54899999999998</v>
      </c>
      <c r="D5" s="114">
        <v>428.12200000000001</v>
      </c>
      <c r="E5" s="131">
        <v>1.1461086244190779</v>
      </c>
      <c r="F5" s="132">
        <v>255</v>
      </c>
      <c r="G5" s="114">
        <v>298</v>
      </c>
      <c r="H5" s="114">
        <v>282</v>
      </c>
      <c r="I5" s="133">
        <v>1.1058823529411765</v>
      </c>
      <c r="J5" s="123"/>
      <c r="K5" s="123"/>
      <c r="L5" s="7">
        <f>D5-B5</f>
        <v>54.578000000000031</v>
      </c>
      <c r="M5" s="8">
        <f>H5-F5</f>
        <v>27</v>
      </c>
    </row>
    <row r="6" spans="1:13" ht="14.4" hidden="1" customHeight="1" outlineLevel="1" x14ac:dyDescent="0.3">
      <c r="A6" s="119" t="s">
        <v>169</v>
      </c>
      <c r="B6" s="122">
        <v>74.733000000000004</v>
      </c>
      <c r="C6" s="113">
        <v>73.224999999999994</v>
      </c>
      <c r="D6" s="113">
        <v>71.683999999999997</v>
      </c>
      <c r="E6" s="134">
        <v>0.95920142373516382</v>
      </c>
      <c r="F6" s="135">
        <v>52</v>
      </c>
      <c r="G6" s="113">
        <v>58</v>
      </c>
      <c r="H6" s="113">
        <v>57</v>
      </c>
      <c r="I6" s="136">
        <v>1.0961538461538463</v>
      </c>
      <c r="J6" s="123"/>
      <c r="K6" s="123"/>
      <c r="L6" s="5">
        <f t="shared" ref="L6:L11" si="0">D6-B6</f>
        <v>-3.0490000000000066</v>
      </c>
      <c r="M6" s="6">
        <f t="shared" ref="M6:M13" si="1">H6-F6</f>
        <v>5</v>
      </c>
    </row>
    <row r="7" spans="1:13" ht="14.4" hidden="1" customHeight="1" outlineLevel="1" x14ac:dyDescent="0.3">
      <c r="A7" s="119" t="s">
        <v>170</v>
      </c>
      <c r="B7" s="122">
        <v>177.96100000000001</v>
      </c>
      <c r="C7" s="113">
        <v>223.04300000000001</v>
      </c>
      <c r="D7" s="113">
        <v>212.84200000000001</v>
      </c>
      <c r="E7" s="134">
        <v>1.1960036187704048</v>
      </c>
      <c r="F7" s="135">
        <v>126</v>
      </c>
      <c r="G7" s="113">
        <v>170</v>
      </c>
      <c r="H7" s="113">
        <v>147</v>
      </c>
      <c r="I7" s="136">
        <v>1.1666666666666667</v>
      </c>
      <c r="J7" s="123"/>
      <c r="K7" s="123"/>
      <c r="L7" s="5">
        <f t="shared" si="0"/>
        <v>34.881</v>
      </c>
      <c r="M7" s="6">
        <f t="shared" si="1"/>
        <v>21</v>
      </c>
    </row>
    <row r="8" spans="1:13" ht="14.4" hidden="1" customHeight="1" outlineLevel="1" x14ac:dyDescent="0.3">
      <c r="A8" s="119" t="s">
        <v>171</v>
      </c>
      <c r="B8" s="122">
        <v>27.609000000000002</v>
      </c>
      <c r="C8" s="113">
        <v>29.562999999999999</v>
      </c>
      <c r="D8" s="113">
        <v>47.143000000000001</v>
      </c>
      <c r="E8" s="134">
        <v>1.7075229091962765</v>
      </c>
      <c r="F8" s="135">
        <v>14</v>
      </c>
      <c r="G8" s="113">
        <v>22</v>
      </c>
      <c r="H8" s="113">
        <v>31</v>
      </c>
      <c r="I8" s="136">
        <v>2.2142857142857144</v>
      </c>
      <c r="J8" s="123"/>
      <c r="K8" s="123"/>
      <c r="L8" s="5">
        <f t="shared" si="0"/>
        <v>19.533999999999999</v>
      </c>
      <c r="M8" s="6">
        <f t="shared" si="1"/>
        <v>17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548</v>
      </c>
      <c r="F9" s="135">
        <v>0</v>
      </c>
      <c r="G9" s="113">
        <v>0</v>
      </c>
      <c r="H9" s="113">
        <v>0</v>
      </c>
      <c r="I9" s="136" t="s">
        <v>548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90.504999999999995</v>
      </c>
      <c r="C10" s="113">
        <v>126.262</v>
      </c>
      <c r="D10" s="113">
        <v>114.518</v>
      </c>
      <c r="E10" s="134">
        <v>1.2653223578807802</v>
      </c>
      <c r="F10" s="135">
        <v>67</v>
      </c>
      <c r="G10" s="113">
        <v>85</v>
      </c>
      <c r="H10" s="113">
        <v>78</v>
      </c>
      <c r="I10" s="136">
        <v>1.164179104477612</v>
      </c>
      <c r="J10" s="123"/>
      <c r="K10" s="123"/>
      <c r="L10" s="5">
        <f t="shared" si="0"/>
        <v>24.013000000000005</v>
      </c>
      <c r="M10" s="6">
        <f t="shared" si="1"/>
        <v>11</v>
      </c>
    </row>
    <row r="11" spans="1:13" ht="14.4" hidden="1" customHeight="1" outlineLevel="1" x14ac:dyDescent="0.3">
      <c r="A11" s="119" t="s">
        <v>174</v>
      </c>
      <c r="B11" s="122">
        <v>31.75</v>
      </c>
      <c r="C11" s="113">
        <v>48.7</v>
      </c>
      <c r="D11" s="113">
        <v>51.286000000000001</v>
      </c>
      <c r="E11" s="134">
        <v>1.6153070866141732</v>
      </c>
      <c r="F11" s="135">
        <v>24</v>
      </c>
      <c r="G11" s="113">
        <v>33</v>
      </c>
      <c r="H11" s="113">
        <v>31</v>
      </c>
      <c r="I11" s="136">
        <v>1.2916666666666667</v>
      </c>
      <c r="J11" s="123"/>
      <c r="K11" s="123"/>
      <c r="L11" s="5">
        <f t="shared" si="0"/>
        <v>19.536000000000001</v>
      </c>
      <c r="M11" s="6">
        <f t="shared" si="1"/>
        <v>7</v>
      </c>
    </row>
    <row r="12" spans="1:13" ht="14.4" hidden="1" customHeight="1" outlineLevel="1" thickBot="1" x14ac:dyDescent="0.35">
      <c r="A12" s="244" t="s">
        <v>212</v>
      </c>
      <c r="B12" s="245">
        <v>0.46400000000000002</v>
      </c>
      <c r="C12" s="246">
        <v>7.2690000000000001</v>
      </c>
      <c r="D12" s="246">
        <v>3.2040000000000002</v>
      </c>
      <c r="E12" s="247"/>
      <c r="F12" s="248">
        <v>1</v>
      </c>
      <c r="G12" s="246">
        <v>3</v>
      </c>
      <c r="H12" s="246">
        <v>2</v>
      </c>
      <c r="I12" s="249"/>
      <c r="J12" s="123"/>
      <c r="K12" s="123"/>
      <c r="L12" s="250">
        <f>D12-B12</f>
        <v>2.74</v>
      </c>
      <c r="M12" s="251">
        <f>H12-F12</f>
        <v>1</v>
      </c>
    </row>
    <row r="13" spans="1:13" ht="14.4" customHeight="1" collapsed="1" thickBot="1" x14ac:dyDescent="0.35">
      <c r="A13" s="120" t="s">
        <v>3</v>
      </c>
      <c r="B13" s="115">
        <f>SUM(B5:B12)</f>
        <v>776.56600000000014</v>
      </c>
      <c r="C13" s="116">
        <f>SUM(C5:C12)</f>
        <v>944.6110000000001</v>
      </c>
      <c r="D13" s="116">
        <f>SUM(D5:D12)</f>
        <v>928.79899999999998</v>
      </c>
      <c r="E13" s="137">
        <f>IF(OR(D13=0,B13=0),0,D13/B13)</f>
        <v>1.1960335631485279</v>
      </c>
      <c r="F13" s="138">
        <f>SUM(F5:F12)</f>
        <v>539</v>
      </c>
      <c r="G13" s="116">
        <f>SUM(G5:G12)</f>
        <v>669</v>
      </c>
      <c r="H13" s="116">
        <f>SUM(H5:H12)</f>
        <v>628</v>
      </c>
      <c r="I13" s="139">
        <f>IF(OR(H13=0,F13=0),0,H13/F13)</f>
        <v>1.1651205936920224</v>
      </c>
      <c r="J13" s="123"/>
      <c r="K13" s="123"/>
      <c r="L13" s="129">
        <f>D13-B13</f>
        <v>152.23299999999983</v>
      </c>
      <c r="M13" s="140">
        <f t="shared" si="1"/>
        <v>89</v>
      </c>
    </row>
    <row r="14" spans="1:13" ht="14.4" customHeight="1" x14ac:dyDescent="0.3">
      <c r="A14" s="141"/>
      <c r="B14" s="584"/>
      <c r="C14" s="584"/>
      <c r="D14" s="584"/>
      <c r="E14" s="584"/>
      <c r="F14" s="584"/>
      <c r="G14" s="584"/>
      <c r="H14" s="584"/>
      <c r="I14" s="58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79" t="s">
        <v>208</v>
      </c>
      <c r="B16" s="581" t="s">
        <v>71</v>
      </c>
      <c r="C16" s="582"/>
      <c r="D16" s="582"/>
      <c r="E16" s="583"/>
      <c r="F16" s="581" t="s">
        <v>291</v>
      </c>
      <c r="G16" s="582"/>
      <c r="H16" s="582"/>
      <c r="I16" s="583"/>
      <c r="J16" s="586" t="s">
        <v>179</v>
      </c>
      <c r="K16" s="587"/>
      <c r="L16" s="158"/>
      <c r="M16" s="158"/>
    </row>
    <row r="17" spans="1:13" ht="14.4" customHeight="1" thickBot="1" x14ac:dyDescent="0.35">
      <c r="A17" s="580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8" t="s">
        <v>180</v>
      </c>
      <c r="K17" s="58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373.54399999999998</v>
      </c>
      <c r="C18" s="114">
        <v>436.54899999999998</v>
      </c>
      <c r="D18" s="114">
        <v>428.12200000000001</v>
      </c>
      <c r="E18" s="131">
        <v>1.1461086244190779</v>
      </c>
      <c r="F18" s="121">
        <v>255</v>
      </c>
      <c r="G18" s="114">
        <v>298</v>
      </c>
      <c r="H18" s="114">
        <v>282</v>
      </c>
      <c r="I18" s="133">
        <v>1.1058823529411765</v>
      </c>
      <c r="J18" s="572">
        <v>0.91871999999999998</v>
      </c>
      <c r="K18" s="573"/>
      <c r="L18" s="147">
        <f>D18-B18</f>
        <v>54.578000000000031</v>
      </c>
      <c r="M18" s="148">
        <f>H18-F18</f>
        <v>27</v>
      </c>
    </row>
    <row r="19" spans="1:13" ht="14.4" hidden="1" customHeight="1" outlineLevel="1" x14ac:dyDescent="0.3">
      <c r="A19" s="119" t="s">
        <v>169</v>
      </c>
      <c r="B19" s="122">
        <v>74.733000000000004</v>
      </c>
      <c r="C19" s="113">
        <v>73.224999999999994</v>
      </c>
      <c r="D19" s="113">
        <v>71.683999999999997</v>
      </c>
      <c r="E19" s="134">
        <v>0.95920142373516382</v>
      </c>
      <c r="F19" s="122">
        <v>52</v>
      </c>
      <c r="G19" s="113">
        <v>58</v>
      </c>
      <c r="H19" s="113">
        <v>57</v>
      </c>
      <c r="I19" s="136">
        <v>1.0961538461538463</v>
      </c>
      <c r="J19" s="572">
        <v>0.99456</v>
      </c>
      <c r="K19" s="573"/>
      <c r="L19" s="149">
        <f t="shared" ref="L19:L26" si="2">D19-B19</f>
        <v>-3.0490000000000066</v>
      </c>
      <c r="M19" s="150">
        <f t="shared" ref="M19:M26" si="3">H19-F19</f>
        <v>5</v>
      </c>
    </row>
    <row r="20" spans="1:13" ht="14.4" hidden="1" customHeight="1" outlineLevel="1" x14ac:dyDescent="0.3">
      <c r="A20" s="119" t="s">
        <v>170</v>
      </c>
      <c r="B20" s="122">
        <v>177.96100000000001</v>
      </c>
      <c r="C20" s="113">
        <v>223.04300000000001</v>
      </c>
      <c r="D20" s="113">
        <v>212.84200000000001</v>
      </c>
      <c r="E20" s="134">
        <v>1.1960036187704048</v>
      </c>
      <c r="F20" s="122">
        <v>126</v>
      </c>
      <c r="G20" s="113">
        <v>170</v>
      </c>
      <c r="H20" s="113">
        <v>147</v>
      </c>
      <c r="I20" s="136">
        <v>1.1666666666666667</v>
      </c>
      <c r="J20" s="572">
        <v>0.96671999999999991</v>
      </c>
      <c r="K20" s="573"/>
      <c r="L20" s="149">
        <f t="shared" si="2"/>
        <v>34.881</v>
      </c>
      <c r="M20" s="150">
        <f t="shared" si="3"/>
        <v>21</v>
      </c>
    </row>
    <row r="21" spans="1:13" ht="14.4" hidden="1" customHeight="1" outlineLevel="1" x14ac:dyDescent="0.3">
      <c r="A21" s="119" t="s">
        <v>171</v>
      </c>
      <c r="B21" s="122">
        <v>27.609000000000002</v>
      </c>
      <c r="C21" s="113">
        <v>29.562999999999999</v>
      </c>
      <c r="D21" s="113">
        <v>47.143000000000001</v>
      </c>
      <c r="E21" s="134">
        <v>1.7075229091962765</v>
      </c>
      <c r="F21" s="122">
        <v>14</v>
      </c>
      <c r="G21" s="113">
        <v>22</v>
      </c>
      <c r="H21" s="113">
        <v>31</v>
      </c>
      <c r="I21" s="136">
        <v>2.2142857142857144</v>
      </c>
      <c r="J21" s="572">
        <v>1.11744</v>
      </c>
      <c r="K21" s="573"/>
      <c r="L21" s="149">
        <f t="shared" si="2"/>
        <v>19.533999999999999</v>
      </c>
      <c r="M21" s="150">
        <f t="shared" si="3"/>
        <v>17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548</v>
      </c>
      <c r="F22" s="122">
        <v>0</v>
      </c>
      <c r="G22" s="113">
        <v>0</v>
      </c>
      <c r="H22" s="113">
        <v>0</v>
      </c>
      <c r="I22" s="136" t="s">
        <v>548</v>
      </c>
      <c r="J22" s="572">
        <v>0.96</v>
      </c>
      <c r="K22" s="57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90.504999999999995</v>
      </c>
      <c r="C23" s="113">
        <v>126.262</v>
      </c>
      <c r="D23" s="113">
        <v>114.518</v>
      </c>
      <c r="E23" s="134">
        <v>1.2653223578807802</v>
      </c>
      <c r="F23" s="122">
        <v>67</v>
      </c>
      <c r="G23" s="113">
        <v>85</v>
      </c>
      <c r="H23" s="113">
        <v>78</v>
      </c>
      <c r="I23" s="136">
        <v>1.164179104477612</v>
      </c>
      <c r="J23" s="572">
        <v>0.98495999999999995</v>
      </c>
      <c r="K23" s="573"/>
      <c r="L23" s="149">
        <f t="shared" si="2"/>
        <v>24.013000000000005</v>
      </c>
      <c r="M23" s="150">
        <f t="shared" si="3"/>
        <v>11</v>
      </c>
    </row>
    <row r="24" spans="1:13" ht="14.4" hidden="1" customHeight="1" outlineLevel="1" x14ac:dyDescent="0.3">
      <c r="A24" s="119" t="s">
        <v>174</v>
      </c>
      <c r="B24" s="122">
        <v>31.75</v>
      </c>
      <c r="C24" s="113">
        <v>48.7</v>
      </c>
      <c r="D24" s="113">
        <v>51.286000000000001</v>
      </c>
      <c r="E24" s="134">
        <v>1.6153070866141732</v>
      </c>
      <c r="F24" s="122">
        <v>24</v>
      </c>
      <c r="G24" s="113">
        <v>33</v>
      </c>
      <c r="H24" s="113">
        <v>31</v>
      </c>
      <c r="I24" s="136">
        <v>1.2916666666666667</v>
      </c>
      <c r="J24" s="572">
        <v>1.0147199999999998</v>
      </c>
      <c r="K24" s="573"/>
      <c r="L24" s="149">
        <f t="shared" si="2"/>
        <v>19.536000000000001</v>
      </c>
      <c r="M24" s="150">
        <f t="shared" si="3"/>
        <v>7</v>
      </c>
    </row>
    <row r="25" spans="1:13" ht="14.4" hidden="1" customHeight="1" outlineLevel="1" thickBot="1" x14ac:dyDescent="0.35">
      <c r="A25" s="244" t="s">
        <v>212</v>
      </c>
      <c r="B25" s="245">
        <v>0.46400000000000002</v>
      </c>
      <c r="C25" s="246">
        <v>7.2690000000000001</v>
      </c>
      <c r="D25" s="246">
        <v>3.2040000000000002</v>
      </c>
      <c r="E25" s="247"/>
      <c r="F25" s="245">
        <v>1</v>
      </c>
      <c r="G25" s="246">
        <v>3</v>
      </c>
      <c r="H25" s="246">
        <v>2</v>
      </c>
      <c r="I25" s="249"/>
      <c r="J25" s="364"/>
      <c r="K25" s="365"/>
      <c r="L25" s="252">
        <f>D25-B25</f>
        <v>2.74</v>
      </c>
      <c r="M25" s="253">
        <f>H25-F25</f>
        <v>1</v>
      </c>
    </row>
    <row r="26" spans="1:13" ht="14.4" customHeight="1" collapsed="1" thickBot="1" x14ac:dyDescent="0.35">
      <c r="A26" s="151" t="s">
        <v>3</v>
      </c>
      <c r="B26" s="152">
        <f>SUM(B18:B25)</f>
        <v>776.56600000000014</v>
      </c>
      <c r="C26" s="153">
        <f>SUM(C18:C25)</f>
        <v>944.6110000000001</v>
      </c>
      <c r="D26" s="153">
        <f>SUM(D18:D25)</f>
        <v>928.79899999999998</v>
      </c>
      <c r="E26" s="154">
        <f>IF(OR(D26=0,B26=0),0,D26/B26)</f>
        <v>1.1960335631485279</v>
      </c>
      <c r="F26" s="152">
        <f>SUM(F18:F25)</f>
        <v>539</v>
      </c>
      <c r="G26" s="153">
        <f>SUM(G18:G25)</f>
        <v>669</v>
      </c>
      <c r="H26" s="153">
        <f>SUM(H18:H25)</f>
        <v>628</v>
      </c>
      <c r="I26" s="155">
        <f>IF(OR(H26=0,F26=0),0,H26/F26)</f>
        <v>1.1651205936920224</v>
      </c>
      <c r="J26" s="123"/>
      <c r="K26" s="123"/>
      <c r="L26" s="145">
        <f t="shared" si="2"/>
        <v>152.23299999999983</v>
      </c>
      <c r="M26" s="156">
        <f t="shared" si="3"/>
        <v>89</v>
      </c>
    </row>
    <row r="27" spans="1:13" ht="14.4" customHeight="1" x14ac:dyDescent="0.3">
      <c r="A27" s="157"/>
      <c r="B27" s="584" t="s">
        <v>210</v>
      </c>
      <c r="C27" s="585"/>
      <c r="D27" s="585"/>
      <c r="E27" s="585"/>
      <c r="F27" s="584" t="s">
        <v>211</v>
      </c>
      <c r="G27" s="585"/>
      <c r="H27" s="585"/>
      <c r="I27" s="58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4" t="s">
        <v>209</v>
      </c>
      <c r="B29" s="576" t="s">
        <v>71</v>
      </c>
      <c r="C29" s="577"/>
      <c r="D29" s="577"/>
      <c r="E29" s="578"/>
      <c r="F29" s="577" t="s">
        <v>291</v>
      </c>
      <c r="G29" s="577"/>
      <c r="H29" s="577"/>
      <c r="I29" s="578"/>
      <c r="J29" s="158"/>
      <c r="K29" s="158"/>
      <c r="L29" s="158"/>
      <c r="M29" s="159"/>
    </row>
    <row r="30" spans="1:13" ht="14.4" customHeight="1" thickBot="1" x14ac:dyDescent="0.35">
      <c r="A30" s="575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548</v>
      </c>
      <c r="F31" s="132">
        <v>0</v>
      </c>
      <c r="G31" s="114">
        <v>0</v>
      </c>
      <c r="H31" s="114">
        <v>0</v>
      </c>
      <c r="I31" s="133" t="s">
        <v>548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548</v>
      </c>
      <c r="F32" s="135">
        <v>0</v>
      </c>
      <c r="G32" s="113">
        <v>0</v>
      </c>
      <c r="H32" s="113">
        <v>0</v>
      </c>
      <c r="I32" s="136" t="s">
        <v>548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548</v>
      </c>
      <c r="F33" s="135">
        <v>0</v>
      </c>
      <c r="G33" s="113">
        <v>0</v>
      </c>
      <c r="H33" s="113">
        <v>0</v>
      </c>
      <c r="I33" s="136" t="s">
        <v>548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548</v>
      </c>
      <c r="F34" s="135">
        <v>0</v>
      </c>
      <c r="G34" s="113">
        <v>0</v>
      </c>
      <c r="H34" s="113">
        <v>0</v>
      </c>
      <c r="I34" s="136" t="s">
        <v>548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548</v>
      </c>
      <c r="F35" s="135">
        <v>0</v>
      </c>
      <c r="G35" s="113">
        <v>0</v>
      </c>
      <c r="H35" s="113">
        <v>0</v>
      </c>
      <c r="I35" s="136" t="s">
        <v>548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548</v>
      </c>
      <c r="F36" s="135">
        <v>0</v>
      </c>
      <c r="G36" s="113">
        <v>0</v>
      </c>
      <c r="H36" s="113">
        <v>0</v>
      </c>
      <c r="I36" s="136" t="s">
        <v>548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548</v>
      </c>
      <c r="F37" s="135">
        <v>0</v>
      </c>
      <c r="G37" s="113">
        <v>0</v>
      </c>
      <c r="H37" s="113">
        <v>0</v>
      </c>
      <c r="I37" s="136" t="s">
        <v>548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548</v>
      </c>
      <c r="F38" s="248">
        <v>0</v>
      </c>
      <c r="G38" s="246">
        <v>0</v>
      </c>
      <c r="H38" s="246">
        <v>0</v>
      </c>
      <c r="I38" s="249" t="s">
        <v>548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292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48" t="s">
        <v>330</v>
      </c>
    </row>
    <row r="43" spans="1:13" ht="14.4" customHeight="1" x14ac:dyDescent="0.25">
      <c r="A43" s="449" t="s">
        <v>331</v>
      </c>
    </row>
    <row r="44" spans="1:13" ht="14.4" customHeight="1" x14ac:dyDescent="0.25">
      <c r="A44" s="448" t="s">
        <v>332</v>
      </c>
    </row>
    <row r="45" spans="1:13" ht="14.4" customHeight="1" x14ac:dyDescent="0.25">
      <c r="A45" s="449" t="s">
        <v>333</v>
      </c>
    </row>
    <row r="46" spans="1:13" ht="14.4" customHeight="1" x14ac:dyDescent="0.3">
      <c r="A46" s="243" t="s">
        <v>334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2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3" t="s">
        <v>83</v>
      </c>
      <c r="C31" s="594"/>
      <c r="D31" s="594"/>
      <c r="E31" s="59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323.55</v>
      </c>
      <c r="C33" s="203">
        <v>314</v>
      </c>
      <c r="D33" s="84">
        <f>IF(C33="","",C33-B33)</f>
        <v>-9.5500000000000114</v>
      </c>
      <c r="E33" s="85">
        <f>IF(C33="","",C33/B33)</f>
        <v>0.97048369649204136</v>
      </c>
      <c r="F33" s="86">
        <v>62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540.35</v>
      </c>
      <c r="C34" s="204">
        <v>526</v>
      </c>
      <c r="D34" s="87">
        <f t="shared" ref="D34:D45" si="0">IF(C34="","",C34-B34)</f>
        <v>-14.350000000000023</v>
      </c>
      <c r="E34" s="88">
        <f t="shared" ref="E34:E45" si="1">IF(C34="","",C34/B34)</f>
        <v>0.97344313870639398</v>
      </c>
      <c r="F34" s="89">
        <v>95.09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892.35</v>
      </c>
      <c r="C35" s="204">
        <v>905</v>
      </c>
      <c r="D35" s="87">
        <f t="shared" si="0"/>
        <v>12.649999999999977</v>
      </c>
      <c r="E35" s="88">
        <f t="shared" si="1"/>
        <v>1.0141760519975345</v>
      </c>
      <c r="F35" s="89">
        <v>175.56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1421.39</v>
      </c>
      <c r="C36" s="204">
        <v>1352</v>
      </c>
      <c r="D36" s="87">
        <f t="shared" si="0"/>
        <v>-69.3900000000001</v>
      </c>
      <c r="E36" s="88">
        <f t="shared" si="1"/>
        <v>0.95118158985218693</v>
      </c>
      <c r="F36" s="89">
        <v>226.97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1739.14</v>
      </c>
      <c r="C37" s="204">
        <v>1699</v>
      </c>
      <c r="D37" s="87">
        <f t="shared" si="0"/>
        <v>-40.1400000000001</v>
      </c>
      <c r="E37" s="88">
        <f t="shared" si="1"/>
        <v>0.97691962694205181</v>
      </c>
      <c r="F37" s="89">
        <v>316.16000000000003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2207.5700000000002</v>
      </c>
      <c r="C38" s="204">
        <v>2195</v>
      </c>
      <c r="D38" s="87">
        <f t="shared" si="0"/>
        <v>-12.570000000000164</v>
      </c>
      <c r="E38" s="88">
        <f t="shared" si="1"/>
        <v>0.99430595632301577</v>
      </c>
      <c r="F38" s="89">
        <v>438.71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2590.6999999999998</v>
      </c>
      <c r="C39" s="204">
        <v>2586</v>
      </c>
      <c r="D39" s="87">
        <f t="shared" si="0"/>
        <v>-4.6999999999998181</v>
      </c>
      <c r="E39" s="88">
        <f t="shared" si="1"/>
        <v>0.99818581850465127</v>
      </c>
      <c r="F39" s="89">
        <v>515.20000000000005</v>
      </c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2942.09</v>
      </c>
      <c r="C40" s="204">
        <v>2977</v>
      </c>
      <c r="D40" s="87">
        <f t="shared" si="0"/>
        <v>34.909999999999854</v>
      </c>
      <c r="E40" s="88">
        <f t="shared" si="1"/>
        <v>1.0118657145090735</v>
      </c>
      <c r="F40" s="89">
        <v>639.09</v>
      </c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3399.23</v>
      </c>
      <c r="C41" s="204">
        <v>3521</v>
      </c>
      <c r="D41" s="87">
        <f t="shared" si="0"/>
        <v>121.76999999999998</v>
      </c>
      <c r="E41" s="88">
        <f t="shared" si="1"/>
        <v>1.0358228186971756</v>
      </c>
      <c r="F41" s="89">
        <v>814.08</v>
      </c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47" t="s">
        <v>3755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2" t="s">
        <v>335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2" t="s">
        <v>75</v>
      </c>
      <c r="B3" s="603">
        <v>2013</v>
      </c>
      <c r="C3" s="604"/>
      <c r="D3" s="605"/>
      <c r="E3" s="603">
        <v>2014</v>
      </c>
      <c r="F3" s="604"/>
      <c r="G3" s="605"/>
      <c r="H3" s="603">
        <v>2015</v>
      </c>
      <c r="I3" s="604"/>
      <c r="J3" s="605"/>
      <c r="K3" s="606" t="s">
        <v>76</v>
      </c>
      <c r="L3" s="598" t="s">
        <v>77</v>
      </c>
      <c r="M3" s="598" t="s">
        <v>78</v>
      </c>
      <c r="N3" s="598" t="s">
        <v>79</v>
      </c>
      <c r="O3" s="270" t="s">
        <v>80</v>
      </c>
      <c r="P3" s="599" t="s">
        <v>81</v>
      </c>
      <c r="Q3" s="600" t="s">
        <v>82</v>
      </c>
      <c r="R3" s="601"/>
      <c r="S3" s="596" t="s">
        <v>83</v>
      </c>
      <c r="T3" s="597"/>
      <c r="U3" s="597"/>
      <c r="V3" s="597"/>
      <c r="W3" s="218" t="s">
        <v>83</v>
      </c>
    </row>
    <row r="4" spans="1:23" s="95" customFormat="1" ht="14.4" customHeight="1" thickBot="1" x14ac:dyDescent="0.35">
      <c r="A4" s="838"/>
      <c r="B4" s="839" t="s">
        <v>84</v>
      </c>
      <c r="C4" s="840" t="s">
        <v>72</v>
      </c>
      <c r="D4" s="841" t="s">
        <v>85</v>
      </c>
      <c r="E4" s="839" t="s">
        <v>84</v>
      </c>
      <c r="F4" s="840" t="s">
        <v>72</v>
      </c>
      <c r="G4" s="841" t="s">
        <v>85</v>
      </c>
      <c r="H4" s="839" t="s">
        <v>84</v>
      </c>
      <c r="I4" s="840" t="s">
        <v>72</v>
      </c>
      <c r="J4" s="841" t="s">
        <v>85</v>
      </c>
      <c r="K4" s="842"/>
      <c r="L4" s="843"/>
      <c r="M4" s="843"/>
      <c r="N4" s="843"/>
      <c r="O4" s="844"/>
      <c r="P4" s="845"/>
      <c r="Q4" s="846" t="s">
        <v>73</v>
      </c>
      <c r="R4" s="847" t="s">
        <v>72</v>
      </c>
      <c r="S4" s="848" t="s">
        <v>86</v>
      </c>
      <c r="T4" s="849" t="s">
        <v>87</v>
      </c>
      <c r="U4" s="849" t="s">
        <v>88</v>
      </c>
      <c r="V4" s="850" t="s">
        <v>2</v>
      </c>
      <c r="W4" s="851" t="s">
        <v>89</v>
      </c>
    </row>
    <row r="5" spans="1:23" ht="14.4" customHeight="1" x14ac:dyDescent="0.3">
      <c r="A5" s="882" t="s">
        <v>3597</v>
      </c>
      <c r="B5" s="852"/>
      <c r="C5" s="853"/>
      <c r="D5" s="854"/>
      <c r="E5" s="855">
        <v>1</v>
      </c>
      <c r="F5" s="856">
        <v>7.28</v>
      </c>
      <c r="G5" s="857">
        <v>22</v>
      </c>
      <c r="H5" s="858"/>
      <c r="I5" s="859"/>
      <c r="J5" s="860"/>
      <c r="K5" s="861">
        <v>7.09</v>
      </c>
      <c r="L5" s="862">
        <v>5</v>
      </c>
      <c r="M5" s="862">
        <v>46</v>
      </c>
      <c r="N5" s="863">
        <v>15.26</v>
      </c>
      <c r="O5" s="862" t="s">
        <v>3598</v>
      </c>
      <c r="P5" s="864" t="s">
        <v>3599</v>
      </c>
      <c r="Q5" s="865">
        <f>H5-B5</f>
        <v>0</v>
      </c>
      <c r="R5" s="865">
        <f>I5-C5</f>
        <v>0</v>
      </c>
      <c r="S5" s="852" t="str">
        <f>IF(H5=0,"",H5*N5)</f>
        <v/>
      </c>
      <c r="T5" s="852" t="str">
        <f>IF(H5=0,"",H5*J5)</f>
        <v/>
      </c>
      <c r="U5" s="852" t="str">
        <f>IF(H5=0,"",T5-S5)</f>
        <v/>
      </c>
      <c r="V5" s="866" t="str">
        <f>IF(H5=0,"",T5/S5)</f>
        <v/>
      </c>
      <c r="W5" s="867"/>
    </row>
    <row r="6" spans="1:23" ht="14.4" customHeight="1" x14ac:dyDescent="0.3">
      <c r="A6" s="883" t="s">
        <v>3600</v>
      </c>
      <c r="B6" s="868"/>
      <c r="C6" s="869"/>
      <c r="D6" s="837"/>
      <c r="E6" s="870"/>
      <c r="F6" s="871"/>
      <c r="G6" s="822"/>
      <c r="H6" s="872">
        <v>2</v>
      </c>
      <c r="I6" s="873">
        <v>14.76</v>
      </c>
      <c r="J6" s="823">
        <v>20</v>
      </c>
      <c r="K6" s="874">
        <v>7.09</v>
      </c>
      <c r="L6" s="875">
        <v>5</v>
      </c>
      <c r="M6" s="875">
        <v>46</v>
      </c>
      <c r="N6" s="876">
        <v>15.26</v>
      </c>
      <c r="O6" s="875" t="s">
        <v>3598</v>
      </c>
      <c r="P6" s="877" t="s">
        <v>3601</v>
      </c>
      <c r="Q6" s="878">
        <f t="shared" ref="Q6:R69" si="0">H6-B6</f>
        <v>2</v>
      </c>
      <c r="R6" s="878">
        <f t="shared" si="0"/>
        <v>14.76</v>
      </c>
      <c r="S6" s="868">
        <f t="shared" ref="S6:S69" si="1">IF(H6=0,"",H6*N6)</f>
        <v>30.52</v>
      </c>
      <c r="T6" s="868">
        <f t="shared" ref="T6:T69" si="2">IF(H6=0,"",H6*J6)</f>
        <v>40</v>
      </c>
      <c r="U6" s="868">
        <f t="shared" ref="U6:U69" si="3">IF(H6=0,"",T6-S6)</f>
        <v>9.48</v>
      </c>
      <c r="V6" s="879">
        <f t="shared" ref="V6:V69" si="4">IF(H6=0,"",T6/S6)</f>
        <v>1.3106159895150722</v>
      </c>
      <c r="W6" s="824">
        <v>9.48</v>
      </c>
    </row>
    <row r="7" spans="1:23" ht="14.4" customHeight="1" x14ac:dyDescent="0.3">
      <c r="A7" s="884" t="s">
        <v>3602</v>
      </c>
      <c r="B7" s="831"/>
      <c r="C7" s="832"/>
      <c r="D7" s="833"/>
      <c r="E7" s="814">
        <v>1</v>
      </c>
      <c r="F7" s="815">
        <v>22.04</v>
      </c>
      <c r="G7" s="816">
        <v>73</v>
      </c>
      <c r="H7" s="818"/>
      <c r="I7" s="812"/>
      <c r="J7" s="813"/>
      <c r="K7" s="817">
        <v>20.05</v>
      </c>
      <c r="L7" s="818">
        <v>10</v>
      </c>
      <c r="M7" s="818">
        <v>90</v>
      </c>
      <c r="N7" s="819">
        <v>29.86</v>
      </c>
      <c r="O7" s="818" t="s">
        <v>3598</v>
      </c>
      <c r="P7" s="835" t="s">
        <v>3603</v>
      </c>
      <c r="Q7" s="820">
        <f t="shared" si="0"/>
        <v>0</v>
      </c>
      <c r="R7" s="820">
        <f t="shared" si="0"/>
        <v>0</v>
      </c>
      <c r="S7" s="831" t="str">
        <f t="shared" si="1"/>
        <v/>
      </c>
      <c r="T7" s="831" t="str">
        <f t="shared" si="2"/>
        <v/>
      </c>
      <c r="U7" s="831" t="str">
        <f t="shared" si="3"/>
        <v/>
      </c>
      <c r="V7" s="836" t="str">
        <f t="shared" si="4"/>
        <v/>
      </c>
      <c r="W7" s="821"/>
    </row>
    <row r="8" spans="1:23" ht="14.4" customHeight="1" x14ac:dyDescent="0.3">
      <c r="A8" s="884" t="s">
        <v>3604</v>
      </c>
      <c r="B8" s="831">
        <v>1</v>
      </c>
      <c r="C8" s="832">
        <v>12.38</v>
      </c>
      <c r="D8" s="833">
        <v>29</v>
      </c>
      <c r="E8" s="814">
        <v>2</v>
      </c>
      <c r="F8" s="815">
        <v>24.75</v>
      </c>
      <c r="G8" s="816">
        <v>28</v>
      </c>
      <c r="H8" s="818"/>
      <c r="I8" s="812"/>
      <c r="J8" s="813"/>
      <c r="K8" s="817">
        <v>12.38</v>
      </c>
      <c r="L8" s="818">
        <v>7</v>
      </c>
      <c r="M8" s="818">
        <v>61</v>
      </c>
      <c r="N8" s="819">
        <v>20.350000000000001</v>
      </c>
      <c r="O8" s="818" t="s">
        <v>3598</v>
      </c>
      <c r="P8" s="835" t="s">
        <v>3605</v>
      </c>
      <c r="Q8" s="820">
        <f t="shared" si="0"/>
        <v>-1</v>
      </c>
      <c r="R8" s="820">
        <f t="shared" si="0"/>
        <v>-12.38</v>
      </c>
      <c r="S8" s="831" t="str">
        <f t="shared" si="1"/>
        <v/>
      </c>
      <c r="T8" s="831" t="str">
        <f t="shared" si="2"/>
        <v/>
      </c>
      <c r="U8" s="831" t="str">
        <f t="shared" si="3"/>
        <v/>
      </c>
      <c r="V8" s="836" t="str">
        <f t="shared" si="4"/>
        <v/>
      </c>
      <c r="W8" s="821"/>
    </row>
    <row r="9" spans="1:23" ht="14.4" customHeight="1" x14ac:dyDescent="0.3">
      <c r="A9" s="883" t="s">
        <v>3606</v>
      </c>
      <c r="B9" s="868"/>
      <c r="C9" s="869"/>
      <c r="D9" s="837"/>
      <c r="E9" s="872">
        <v>1</v>
      </c>
      <c r="F9" s="873">
        <v>12.38</v>
      </c>
      <c r="G9" s="825">
        <v>38</v>
      </c>
      <c r="H9" s="875"/>
      <c r="I9" s="871"/>
      <c r="J9" s="822"/>
      <c r="K9" s="874">
        <v>12.38</v>
      </c>
      <c r="L9" s="875">
        <v>7</v>
      </c>
      <c r="M9" s="875">
        <v>61</v>
      </c>
      <c r="N9" s="876">
        <v>20.350000000000001</v>
      </c>
      <c r="O9" s="875" t="s">
        <v>3598</v>
      </c>
      <c r="P9" s="877" t="s">
        <v>3607</v>
      </c>
      <c r="Q9" s="878">
        <f t="shared" si="0"/>
        <v>0</v>
      </c>
      <c r="R9" s="878">
        <f t="shared" si="0"/>
        <v>0</v>
      </c>
      <c r="S9" s="868" t="str">
        <f t="shared" si="1"/>
        <v/>
      </c>
      <c r="T9" s="868" t="str">
        <f t="shared" si="2"/>
        <v/>
      </c>
      <c r="U9" s="868" t="str">
        <f t="shared" si="3"/>
        <v/>
      </c>
      <c r="V9" s="879" t="str">
        <f t="shared" si="4"/>
        <v/>
      </c>
      <c r="W9" s="824"/>
    </row>
    <row r="10" spans="1:23" ht="14.4" customHeight="1" x14ac:dyDescent="0.3">
      <c r="A10" s="884" t="s">
        <v>3608</v>
      </c>
      <c r="B10" s="826">
        <v>1</v>
      </c>
      <c r="C10" s="827">
        <v>1.24</v>
      </c>
      <c r="D10" s="828">
        <v>5</v>
      </c>
      <c r="E10" s="834"/>
      <c r="F10" s="812"/>
      <c r="G10" s="813"/>
      <c r="H10" s="818"/>
      <c r="I10" s="812"/>
      <c r="J10" s="813"/>
      <c r="K10" s="817">
        <v>1.24</v>
      </c>
      <c r="L10" s="818">
        <v>2</v>
      </c>
      <c r="M10" s="818">
        <v>18</v>
      </c>
      <c r="N10" s="819">
        <v>5.94</v>
      </c>
      <c r="O10" s="818" t="s">
        <v>3598</v>
      </c>
      <c r="P10" s="835" t="s">
        <v>3609</v>
      </c>
      <c r="Q10" s="820">
        <f t="shared" si="0"/>
        <v>-1</v>
      </c>
      <c r="R10" s="820">
        <f t="shared" si="0"/>
        <v>-1.24</v>
      </c>
      <c r="S10" s="831" t="str">
        <f t="shared" si="1"/>
        <v/>
      </c>
      <c r="T10" s="831" t="str">
        <f t="shared" si="2"/>
        <v/>
      </c>
      <c r="U10" s="831" t="str">
        <f t="shared" si="3"/>
        <v/>
      </c>
      <c r="V10" s="836" t="str">
        <f t="shared" si="4"/>
        <v/>
      </c>
      <c r="W10" s="821"/>
    </row>
    <row r="11" spans="1:23" ht="14.4" customHeight="1" x14ac:dyDescent="0.3">
      <c r="A11" s="884" t="s">
        <v>3610</v>
      </c>
      <c r="B11" s="831"/>
      <c r="C11" s="832"/>
      <c r="D11" s="833"/>
      <c r="E11" s="814">
        <v>2</v>
      </c>
      <c r="F11" s="815">
        <v>0.99</v>
      </c>
      <c r="G11" s="816">
        <v>9</v>
      </c>
      <c r="H11" s="818">
        <v>1</v>
      </c>
      <c r="I11" s="812">
        <v>0.5</v>
      </c>
      <c r="J11" s="829">
        <v>15</v>
      </c>
      <c r="K11" s="817">
        <v>0.5</v>
      </c>
      <c r="L11" s="818">
        <v>2</v>
      </c>
      <c r="M11" s="818">
        <v>18</v>
      </c>
      <c r="N11" s="819">
        <v>6.02</v>
      </c>
      <c r="O11" s="818" t="s">
        <v>3598</v>
      </c>
      <c r="P11" s="835" t="s">
        <v>3611</v>
      </c>
      <c r="Q11" s="820">
        <f t="shared" si="0"/>
        <v>1</v>
      </c>
      <c r="R11" s="820">
        <f t="shared" si="0"/>
        <v>0.5</v>
      </c>
      <c r="S11" s="831">
        <f t="shared" si="1"/>
        <v>6.02</v>
      </c>
      <c r="T11" s="831">
        <f t="shared" si="2"/>
        <v>15</v>
      </c>
      <c r="U11" s="831">
        <f t="shared" si="3"/>
        <v>8.98</v>
      </c>
      <c r="V11" s="836">
        <f t="shared" si="4"/>
        <v>2.4916943521594686</v>
      </c>
      <c r="W11" s="821">
        <v>8.98</v>
      </c>
    </row>
    <row r="12" spans="1:23" ht="14.4" customHeight="1" x14ac:dyDescent="0.3">
      <c r="A12" s="884" t="s">
        <v>3612</v>
      </c>
      <c r="B12" s="831"/>
      <c r="C12" s="832"/>
      <c r="D12" s="833"/>
      <c r="E12" s="834"/>
      <c r="F12" s="812"/>
      <c r="G12" s="813"/>
      <c r="H12" s="814">
        <v>1</v>
      </c>
      <c r="I12" s="815">
        <v>0.67</v>
      </c>
      <c r="J12" s="816">
        <v>5</v>
      </c>
      <c r="K12" s="817">
        <v>0.67</v>
      </c>
      <c r="L12" s="818">
        <v>2</v>
      </c>
      <c r="M12" s="818">
        <v>18</v>
      </c>
      <c r="N12" s="819">
        <v>6.08</v>
      </c>
      <c r="O12" s="818" t="s">
        <v>3598</v>
      </c>
      <c r="P12" s="835" t="s">
        <v>3613</v>
      </c>
      <c r="Q12" s="820">
        <f t="shared" si="0"/>
        <v>1</v>
      </c>
      <c r="R12" s="820">
        <f t="shared" si="0"/>
        <v>0.67</v>
      </c>
      <c r="S12" s="831">
        <f t="shared" si="1"/>
        <v>6.08</v>
      </c>
      <c r="T12" s="831">
        <f t="shared" si="2"/>
        <v>5</v>
      </c>
      <c r="U12" s="831">
        <f t="shared" si="3"/>
        <v>-1.08</v>
      </c>
      <c r="V12" s="836">
        <f t="shared" si="4"/>
        <v>0.82236842105263153</v>
      </c>
      <c r="W12" s="821"/>
    </row>
    <row r="13" spans="1:23" ht="14.4" customHeight="1" x14ac:dyDescent="0.3">
      <c r="A13" s="884" t="s">
        <v>3614</v>
      </c>
      <c r="B13" s="831"/>
      <c r="C13" s="832"/>
      <c r="D13" s="833"/>
      <c r="E13" s="814">
        <v>1</v>
      </c>
      <c r="F13" s="815">
        <v>0.22</v>
      </c>
      <c r="G13" s="816">
        <v>4</v>
      </c>
      <c r="H13" s="818"/>
      <c r="I13" s="812"/>
      <c r="J13" s="813"/>
      <c r="K13" s="817">
        <v>0.22</v>
      </c>
      <c r="L13" s="818">
        <v>1</v>
      </c>
      <c r="M13" s="818">
        <v>8</v>
      </c>
      <c r="N13" s="819">
        <v>2.8</v>
      </c>
      <c r="O13" s="818" t="s">
        <v>3598</v>
      </c>
      <c r="P13" s="835" t="s">
        <v>3615</v>
      </c>
      <c r="Q13" s="820">
        <f t="shared" si="0"/>
        <v>0</v>
      </c>
      <c r="R13" s="820">
        <f t="shared" si="0"/>
        <v>0</v>
      </c>
      <c r="S13" s="831" t="str">
        <f t="shared" si="1"/>
        <v/>
      </c>
      <c r="T13" s="831" t="str">
        <f t="shared" si="2"/>
        <v/>
      </c>
      <c r="U13" s="831" t="str">
        <f t="shared" si="3"/>
        <v/>
      </c>
      <c r="V13" s="836" t="str">
        <f t="shared" si="4"/>
        <v/>
      </c>
      <c r="W13" s="821"/>
    </row>
    <row r="14" spans="1:23" ht="14.4" customHeight="1" x14ac:dyDescent="0.3">
      <c r="A14" s="884" t="s">
        <v>3616</v>
      </c>
      <c r="B14" s="831">
        <v>2</v>
      </c>
      <c r="C14" s="832">
        <v>0.77</v>
      </c>
      <c r="D14" s="833">
        <v>4</v>
      </c>
      <c r="E14" s="834"/>
      <c r="F14" s="812"/>
      <c r="G14" s="813"/>
      <c r="H14" s="814">
        <v>3</v>
      </c>
      <c r="I14" s="815">
        <v>1.1499999999999999</v>
      </c>
      <c r="J14" s="816">
        <v>3</v>
      </c>
      <c r="K14" s="817">
        <v>0.38</v>
      </c>
      <c r="L14" s="818">
        <v>1</v>
      </c>
      <c r="M14" s="818">
        <v>10</v>
      </c>
      <c r="N14" s="819">
        <v>3.3</v>
      </c>
      <c r="O14" s="818" t="s">
        <v>3598</v>
      </c>
      <c r="P14" s="835" t="s">
        <v>3617</v>
      </c>
      <c r="Q14" s="820">
        <f t="shared" si="0"/>
        <v>1</v>
      </c>
      <c r="R14" s="820">
        <f t="shared" si="0"/>
        <v>0.37999999999999989</v>
      </c>
      <c r="S14" s="831">
        <f t="shared" si="1"/>
        <v>9.8999999999999986</v>
      </c>
      <c r="T14" s="831">
        <f t="shared" si="2"/>
        <v>9</v>
      </c>
      <c r="U14" s="831">
        <f t="shared" si="3"/>
        <v>-0.89999999999999858</v>
      </c>
      <c r="V14" s="836">
        <f t="shared" si="4"/>
        <v>0.90909090909090917</v>
      </c>
      <c r="W14" s="821"/>
    </row>
    <row r="15" spans="1:23" ht="14.4" customHeight="1" x14ac:dyDescent="0.3">
      <c r="A15" s="883" t="s">
        <v>3618</v>
      </c>
      <c r="B15" s="868"/>
      <c r="C15" s="869"/>
      <c r="D15" s="837"/>
      <c r="E15" s="870"/>
      <c r="F15" s="871"/>
      <c r="G15" s="822"/>
      <c r="H15" s="872">
        <v>1</v>
      </c>
      <c r="I15" s="873">
        <v>0.51</v>
      </c>
      <c r="J15" s="825">
        <v>3</v>
      </c>
      <c r="K15" s="874">
        <v>0.51</v>
      </c>
      <c r="L15" s="875">
        <v>2</v>
      </c>
      <c r="M15" s="875">
        <v>17</v>
      </c>
      <c r="N15" s="876">
        <v>5.52</v>
      </c>
      <c r="O15" s="875" t="s">
        <v>3598</v>
      </c>
      <c r="P15" s="877" t="s">
        <v>3619</v>
      </c>
      <c r="Q15" s="878">
        <f t="shared" si="0"/>
        <v>1</v>
      </c>
      <c r="R15" s="878">
        <f t="shared" si="0"/>
        <v>0.51</v>
      </c>
      <c r="S15" s="868">
        <f t="shared" si="1"/>
        <v>5.52</v>
      </c>
      <c r="T15" s="868">
        <f t="shared" si="2"/>
        <v>3</v>
      </c>
      <c r="U15" s="868">
        <f t="shared" si="3"/>
        <v>-2.5199999999999996</v>
      </c>
      <c r="V15" s="879">
        <f t="shared" si="4"/>
        <v>0.5434782608695653</v>
      </c>
      <c r="W15" s="824"/>
    </row>
    <row r="16" spans="1:23" ht="14.4" customHeight="1" x14ac:dyDescent="0.3">
      <c r="A16" s="884" t="s">
        <v>3620</v>
      </c>
      <c r="B16" s="831">
        <v>6</v>
      </c>
      <c r="C16" s="832">
        <v>6.82</v>
      </c>
      <c r="D16" s="833">
        <v>5.3</v>
      </c>
      <c r="E16" s="814">
        <v>10</v>
      </c>
      <c r="F16" s="815">
        <v>11.69</v>
      </c>
      <c r="G16" s="816">
        <v>8.4</v>
      </c>
      <c r="H16" s="818">
        <v>7</v>
      </c>
      <c r="I16" s="812">
        <v>7.95</v>
      </c>
      <c r="J16" s="829">
        <v>6.9</v>
      </c>
      <c r="K16" s="817">
        <v>1.1399999999999999</v>
      </c>
      <c r="L16" s="818">
        <v>2</v>
      </c>
      <c r="M16" s="818">
        <v>20</v>
      </c>
      <c r="N16" s="819">
        <v>6.69</v>
      </c>
      <c r="O16" s="818" t="s">
        <v>3598</v>
      </c>
      <c r="P16" s="835" t="s">
        <v>3621</v>
      </c>
      <c r="Q16" s="820">
        <f t="shared" si="0"/>
        <v>1</v>
      </c>
      <c r="R16" s="820">
        <f t="shared" si="0"/>
        <v>1.1299999999999999</v>
      </c>
      <c r="S16" s="831">
        <f t="shared" si="1"/>
        <v>46.830000000000005</v>
      </c>
      <c r="T16" s="831">
        <f t="shared" si="2"/>
        <v>48.300000000000004</v>
      </c>
      <c r="U16" s="831">
        <f t="shared" si="3"/>
        <v>1.4699999999999989</v>
      </c>
      <c r="V16" s="836">
        <f t="shared" si="4"/>
        <v>1.0313901345291479</v>
      </c>
      <c r="W16" s="821">
        <v>7.24</v>
      </c>
    </row>
    <row r="17" spans="1:23" ht="14.4" customHeight="1" x14ac:dyDescent="0.3">
      <c r="A17" s="883" t="s">
        <v>3622</v>
      </c>
      <c r="B17" s="868">
        <v>2</v>
      </c>
      <c r="C17" s="869">
        <v>3.33</v>
      </c>
      <c r="D17" s="837">
        <v>6</v>
      </c>
      <c r="E17" s="872">
        <v>1</v>
      </c>
      <c r="F17" s="873">
        <v>1.1399999999999999</v>
      </c>
      <c r="G17" s="825">
        <v>2</v>
      </c>
      <c r="H17" s="875">
        <v>2</v>
      </c>
      <c r="I17" s="871">
        <v>3.33</v>
      </c>
      <c r="J17" s="822">
        <v>5</v>
      </c>
      <c r="K17" s="874">
        <v>1.66</v>
      </c>
      <c r="L17" s="875">
        <v>3</v>
      </c>
      <c r="M17" s="875">
        <v>26</v>
      </c>
      <c r="N17" s="876">
        <v>8.59</v>
      </c>
      <c r="O17" s="875" t="s">
        <v>3598</v>
      </c>
      <c r="P17" s="877" t="s">
        <v>3623</v>
      </c>
      <c r="Q17" s="878">
        <f t="shared" si="0"/>
        <v>0</v>
      </c>
      <c r="R17" s="878">
        <f t="shared" si="0"/>
        <v>0</v>
      </c>
      <c r="S17" s="868">
        <f t="shared" si="1"/>
        <v>17.18</v>
      </c>
      <c r="T17" s="868">
        <f t="shared" si="2"/>
        <v>10</v>
      </c>
      <c r="U17" s="868">
        <f t="shared" si="3"/>
        <v>-7.18</v>
      </c>
      <c r="V17" s="879">
        <f t="shared" si="4"/>
        <v>0.58207217694994184</v>
      </c>
      <c r="W17" s="824"/>
    </row>
    <row r="18" spans="1:23" ht="14.4" customHeight="1" x14ac:dyDescent="0.3">
      <c r="A18" s="884" t="s">
        <v>3624</v>
      </c>
      <c r="B18" s="831"/>
      <c r="C18" s="832"/>
      <c r="D18" s="833"/>
      <c r="E18" s="834"/>
      <c r="F18" s="812"/>
      <c r="G18" s="813"/>
      <c r="H18" s="814">
        <v>1</v>
      </c>
      <c r="I18" s="815">
        <v>0.68</v>
      </c>
      <c r="J18" s="829">
        <v>14</v>
      </c>
      <c r="K18" s="817">
        <v>0.56000000000000005</v>
      </c>
      <c r="L18" s="818">
        <v>1</v>
      </c>
      <c r="M18" s="818">
        <v>13</v>
      </c>
      <c r="N18" s="819">
        <v>4.17</v>
      </c>
      <c r="O18" s="818" t="s">
        <v>3598</v>
      </c>
      <c r="P18" s="835" t="s">
        <v>3625</v>
      </c>
      <c r="Q18" s="820">
        <f t="shared" si="0"/>
        <v>1</v>
      </c>
      <c r="R18" s="820">
        <f t="shared" si="0"/>
        <v>0.68</v>
      </c>
      <c r="S18" s="831">
        <f t="shared" si="1"/>
        <v>4.17</v>
      </c>
      <c r="T18" s="831">
        <f t="shared" si="2"/>
        <v>14</v>
      </c>
      <c r="U18" s="831">
        <f t="shared" si="3"/>
        <v>9.83</v>
      </c>
      <c r="V18" s="836">
        <f t="shared" si="4"/>
        <v>3.3573141486810552</v>
      </c>
      <c r="W18" s="821">
        <v>9.83</v>
      </c>
    </row>
    <row r="19" spans="1:23" ht="14.4" customHeight="1" x14ac:dyDescent="0.3">
      <c r="A19" s="884" t="s">
        <v>3626</v>
      </c>
      <c r="B19" s="826">
        <v>3</v>
      </c>
      <c r="C19" s="827">
        <v>1.02</v>
      </c>
      <c r="D19" s="828">
        <v>4</v>
      </c>
      <c r="E19" s="834">
        <v>1</v>
      </c>
      <c r="F19" s="812">
        <v>0.34</v>
      </c>
      <c r="G19" s="813">
        <v>3</v>
      </c>
      <c r="H19" s="818">
        <v>2</v>
      </c>
      <c r="I19" s="812">
        <v>0.69</v>
      </c>
      <c r="J19" s="813">
        <v>3</v>
      </c>
      <c r="K19" s="817">
        <v>0.34</v>
      </c>
      <c r="L19" s="818">
        <v>1</v>
      </c>
      <c r="M19" s="818">
        <v>11</v>
      </c>
      <c r="N19" s="819">
        <v>3.56</v>
      </c>
      <c r="O19" s="818" t="s">
        <v>3598</v>
      </c>
      <c r="P19" s="835" t="s">
        <v>3627</v>
      </c>
      <c r="Q19" s="820">
        <f t="shared" si="0"/>
        <v>-1</v>
      </c>
      <c r="R19" s="820">
        <f t="shared" si="0"/>
        <v>-0.33000000000000007</v>
      </c>
      <c r="S19" s="831">
        <f t="shared" si="1"/>
        <v>7.12</v>
      </c>
      <c r="T19" s="831">
        <f t="shared" si="2"/>
        <v>6</v>
      </c>
      <c r="U19" s="831">
        <f t="shared" si="3"/>
        <v>-1.1200000000000001</v>
      </c>
      <c r="V19" s="836">
        <f t="shared" si="4"/>
        <v>0.84269662921348309</v>
      </c>
      <c r="W19" s="821">
        <v>0.44</v>
      </c>
    </row>
    <row r="20" spans="1:23" ht="14.4" customHeight="1" x14ac:dyDescent="0.3">
      <c r="A20" s="883" t="s">
        <v>3628</v>
      </c>
      <c r="B20" s="880">
        <v>2</v>
      </c>
      <c r="C20" s="881">
        <v>0.82</v>
      </c>
      <c r="D20" s="830">
        <v>5.5</v>
      </c>
      <c r="E20" s="870">
        <v>1</v>
      </c>
      <c r="F20" s="871">
        <v>0.41</v>
      </c>
      <c r="G20" s="822">
        <v>6</v>
      </c>
      <c r="H20" s="875">
        <v>1</v>
      </c>
      <c r="I20" s="871">
        <v>0.41</v>
      </c>
      <c r="J20" s="822">
        <v>2</v>
      </c>
      <c r="K20" s="874">
        <v>0.41</v>
      </c>
      <c r="L20" s="875">
        <v>1</v>
      </c>
      <c r="M20" s="875">
        <v>13</v>
      </c>
      <c r="N20" s="876">
        <v>4.4400000000000004</v>
      </c>
      <c r="O20" s="875" t="s">
        <v>3598</v>
      </c>
      <c r="P20" s="877" t="s">
        <v>3629</v>
      </c>
      <c r="Q20" s="878">
        <f t="shared" si="0"/>
        <v>-1</v>
      </c>
      <c r="R20" s="878">
        <f t="shared" si="0"/>
        <v>-0.41</v>
      </c>
      <c r="S20" s="868">
        <f t="shared" si="1"/>
        <v>4.4400000000000004</v>
      </c>
      <c r="T20" s="868">
        <f t="shared" si="2"/>
        <v>2</v>
      </c>
      <c r="U20" s="868">
        <f t="shared" si="3"/>
        <v>-2.4400000000000004</v>
      </c>
      <c r="V20" s="879">
        <f t="shared" si="4"/>
        <v>0.4504504504504504</v>
      </c>
      <c r="W20" s="824"/>
    </row>
    <row r="21" spans="1:23" ht="14.4" customHeight="1" x14ac:dyDescent="0.3">
      <c r="A21" s="884" t="s">
        <v>3630</v>
      </c>
      <c r="B21" s="826">
        <v>22</v>
      </c>
      <c r="C21" s="827">
        <v>48.52</v>
      </c>
      <c r="D21" s="828">
        <v>10.5</v>
      </c>
      <c r="E21" s="834">
        <v>15</v>
      </c>
      <c r="F21" s="812">
        <v>40.409999999999997</v>
      </c>
      <c r="G21" s="813">
        <v>19.899999999999999</v>
      </c>
      <c r="H21" s="818">
        <v>13</v>
      </c>
      <c r="I21" s="812">
        <v>30.56</v>
      </c>
      <c r="J21" s="829">
        <v>14.8</v>
      </c>
      <c r="K21" s="817">
        <v>2.19</v>
      </c>
      <c r="L21" s="818">
        <v>3</v>
      </c>
      <c r="M21" s="818">
        <v>27</v>
      </c>
      <c r="N21" s="819">
        <v>8.85</v>
      </c>
      <c r="O21" s="818" t="s">
        <v>3598</v>
      </c>
      <c r="P21" s="835" t="s">
        <v>3631</v>
      </c>
      <c r="Q21" s="820">
        <f t="shared" si="0"/>
        <v>-9</v>
      </c>
      <c r="R21" s="820">
        <f t="shared" si="0"/>
        <v>-17.960000000000004</v>
      </c>
      <c r="S21" s="831">
        <f t="shared" si="1"/>
        <v>115.05</v>
      </c>
      <c r="T21" s="831">
        <f t="shared" si="2"/>
        <v>192.4</v>
      </c>
      <c r="U21" s="831">
        <f t="shared" si="3"/>
        <v>77.350000000000009</v>
      </c>
      <c r="V21" s="836">
        <f t="shared" si="4"/>
        <v>1.6723163841807911</v>
      </c>
      <c r="W21" s="821">
        <v>80.8</v>
      </c>
    </row>
    <row r="22" spans="1:23" ht="14.4" customHeight="1" x14ac:dyDescent="0.3">
      <c r="A22" s="883" t="s">
        <v>3632</v>
      </c>
      <c r="B22" s="880">
        <v>4</v>
      </c>
      <c r="C22" s="881">
        <v>19.25</v>
      </c>
      <c r="D22" s="830">
        <v>18</v>
      </c>
      <c r="E22" s="870">
        <v>2</v>
      </c>
      <c r="F22" s="871">
        <v>8.58</v>
      </c>
      <c r="G22" s="822">
        <v>20</v>
      </c>
      <c r="H22" s="875">
        <v>7</v>
      </c>
      <c r="I22" s="871">
        <v>30.65</v>
      </c>
      <c r="J22" s="823">
        <v>17</v>
      </c>
      <c r="K22" s="874">
        <v>4.29</v>
      </c>
      <c r="L22" s="875">
        <v>5</v>
      </c>
      <c r="M22" s="875">
        <v>44</v>
      </c>
      <c r="N22" s="876">
        <v>14.73</v>
      </c>
      <c r="O22" s="875" t="s">
        <v>3598</v>
      </c>
      <c r="P22" s="877" t="s">
        <v>3633</v>
      </c>
      <c r="Q22" s="878">
        <f t="shared" si="0"/>
        <v>3</v>
      </c>
      <c r="R22" s="878">
        <f t="shared" si="0"/>
        <v>11.399999999999999</v>
      </c>
      <c r="S22" s="868">
        <f t="shared" si="1"/>
        <v>103.11</v>
      </c>
      <c r="T22" s="868">
        <f t="shared" si="2"/>
        <v>119</v>
      </c>
      <c r="U22" s="868">
        <f t="shared" si="3"/>
        <v>15.89</v>
      </c>
      <c r="V22" s="879">
        <f t="shared" si="4"/>
        <v>1.1541072640868975</v>
      </c>
      <c r="W22" s="824">
        <v>31.81</v>
      </c>
    </row>
    <row r="23" spans="1:23" ht="14.4" customHeight="1" x14ac:dyDescent="0.3">
      <c r="A23" s="883" t="s">
        <v>3634</v>
      </c>
      <c r="B23" s="880"/>
      <c r="C23" s="881"/>
      <c r="D23" s="830"/>
      <c r="E23" s="870"/>
      <c r="F23" s="871"/>
      <c r="G23" s="822"/>
      <c r="H23" s="875">
        <v>1</v>
      </c>
      <c r="I23" s="871">
        <v>6.86</v>
      </c>
      <c r="J23" s="823">
        <v>47</v>
      </c>
      <c r="K23" s="874">
        <v>6.86</v>
      </c>
      <c r="L23" s="875">
        <v>6</v>
      </c>
      <c r="M23" s="875">
        <v>56</v>
      </c>
      <c r="N23" s="876">
        <v>18.73</v>
      </c>
      <c r="O23" s="875" t="s">
        <v>3598</v>
      </c>
      <c r="P23" s="877" t="s">
        <v>3635</v>
      </c>
      <c r="Q23" s="878">
        <f t="shared" si="0"/>
        <v>1</v>
      </c>
      <c r="R23" s="878">
        <f t="shared" si="0"/>
        <v>6.86</v>
      </c>
      <c r="S23" s="868">
        <f t="shared" si="1"/>
        <v>18.73</v>
      </c>
      <c r="T23" s="868">
        <f t="shared" si="2"/>
        <v>47</v>
      </c>
      <c r="U23" s="868">
        <f t="shared" si="3"/>
        <v>28.27</v>
      </c>
      <c r="V23" s="879">
        <f t="shared" si="4"/>
        <v>2.5093432995194873</v>
      </c>
      <c r="W23" s="824">
        <v>28.27</v>
      </c>
    </row>
    <row r="24" spans="1:23" ht="14.4" customHeight="1" x14ac:dyDescent="0.3">
      <c r="A24" s="884" t="s">
        <v>3636</v>
      </c>
      <c r="B24" s="831">
        <v>58</v>
      </c>
      <c r="C24" s="832">
        <v>172.92</v>
      </c>
      <c r="D24" s="833">
        <v>6.5</v>
      </c>
      <c r="E24" s="814">
        <v>63</v>
      </c>
      <c r="F24" s="815">
        <v>186.48</v>
      </c>
      <c r="G24" s="816">
        <v>5.0999999999999996</v>
      </c>
      <c r="H24" s="818">
        <v>55</v>
      </c>
      <c r="I24" s="812">
        <v>162.93</v>
      </c>
      <c r="J24" s="813">
        <v>5.8</v>
      </c>
      <c r="K24" s="817">
        <v>2.95</v>
      </c>
      <c r="L24" s="818">
        <v>2</v>
      </c>
      <c r="M24" s="818">
        <v>19</v>
      </c>
      <c r="N24" s="819">
        <v>6.23</v>
      </c>
      <c r="O24" s="818" t="s">
        <v>3598</v>
      </c>
      <c r="P24" s="835" t="s">
        <v>3637</v>
      </c>
      <c r="Q24" s="820">
        <f t="shared" si="0"/>
        <v>-3</v>
      </c>
      <c r="R24" s="820">
        <f t="shared" si="0"/>
        <v>-9.9899999999999807</v>
      </c>
      <c r="S24" s="831">
        <f t="shared" si="1"/>
        <v>342.65000000000003</v>
      </c>
      <c r="T24" s="831">
        <f t="shared" si="2"/>
        <v>319</v>
      </c>
      <c r="U24" s="831">
        <f t="shared" si="3"/>
        <v>-23.650000000000034</v>
      </c>
      <c r="V24" s="836">
        <f t="shared" si="4"/>
        <v>0.9309791332263242</v>
      </c>
      <c r="W24" s="821">
        <v>52.63</v>
      </c>
    </row>
    <row r="25" spans="1:23" ht="14.4" customHeight="1" x14ac:dyDescent="0.3">
      <c r="A25" s="883" t="s">
        <v>3638</v>
      </c>
      <c r="B25" s="868">
        <v>10</v>
      </c>
      <c r="C25" s="869">
        <v>31.01</v>
      </c>
      <c r="D25" s="837">
        <v>8.1999999999999993</v>
      </c>
      <c r="E25" s="872">
        <v>7</v>
      </c>
      <c r="F25" s="873">
        <v>21.71</v>
      </c>
      <c r="G25" s="825">
        <v>7.6</v>
      </c>
      <c r="H25" s="875">
        <v>10</v>
      </c>
      <c r="I25" s="871">
        <v>38.22</v>
      </c>
      <c r="J25" s="823">
        <v>11</v>
      </c>
      <c r="K25" s="874">
        <v>3.1</v>
      </c>
      <c r="L25" s="875">
        <v>3</v>
      </c>
      <c r="M25" s="875">
        <v>25</v>
      </c>
      <c r="N25" s="876">
        <v>8.33</v>
      </c>
      <c r="O25" s="875" t="s">
        <v>3598</v>
      </c>
      <c r="P25" s="877" t="s">
        <v>3639</v>
      </c>
      <c r="Q25" s="878">
        <f t="shared" si="0"/>
        <v>0</v>
      </c>
      <c r="R25" s="878">
        <f t="shared" si="0"/>
        <v>7.2099999999999973</v>
      </c>
      <c r="S25" s="868">
        <f t="shared" si="1"/>
        <v>83.3</v>
      </c>
      <c r="T25" s="868">
        <f t="shared" si="2"/>
        <v>110</v>
      </c>
      <c r="U25" s="868">
        <f t="shared" si="3"/>
        <v>26.700000000000003</v>
      </c>
      <c r="V25" s="879">
        <f t="shared" si="4"/>
        <v>1.3205282112845138</v>
      </c>
      <c r="W25" s="824">
        <v>50.01</v>
      </c>
    </row>
    <row r="26" spans="1:23" ht="14.4" customHeight="1" x14ac:dyDescent="0.3">
      <c r="A26" s="883" t="s">
        <v>3640</v>
      </c>
      <c r="B26" s="868"/>
      <c r="C26" s="869"/>
      <c r="D26" s="837"/>
      <c r="E26" s="872">
        <v>1</v>
      </c>
      <c r="F26" s="873">
        <v>5.58</v>
      </c>
      <c r="G26" s="825">
        <v>3</v>
      </c>
      <c r="H26" s="875">
        <v>2</v>
      </c>
      <c r="I26" s="871">
        <v>11.15</v>
      </c>
      <c r="J26" s="822">
        <v>7</v>
      </c>
      <c r="K26" s="874">
        <v>5.58</v>
      </c>
      <c r="L26" s="875">
        <v>3</v>
      </c>
      <c r="M26" s="875">
        <v>27</v>
      </c>
      <c r="N26" s="876">
        <v>9.0399999999999991</v>
      </c>
      <c r="O26" s="875" t="s">
        <v>3598</v>
      </c>
      <c r="P26" s="877" t="s">
        <v>3641</v>
      </c>
      <c r="Q26" s="878">
        <f t="shared" si="0"/>
        <v>2</v>
      </c>
      <c r="R26" s="878">
        <f t="shared" si="0"/>
        <v>11.15</v>
      </c>
      <c r="S26" s="868">
        <f t="shared" si="1"/>
        <v>18.079999999999998</v>
      </c>
      <c r="T26" s="868">
        <f t="shared" si="2"/>
        <v>14</v>
      </c>
      <c r="U26" s="868">
        <f t="shared" si="3"/>
        <v>-4.0799999999999983</v>
      </c>
      <c r="V26" s="879">
        <f t="shared" si="4"/>
        <v>0.7743362831858408</v>
      </c>
      <c r="W26" s="824"/>
    </row>
    <row r="27" spans="1:23" ht="14.4" customHeight="1" x14ac:dyDescent="0.3">
      <c r="A27" s="884" t="s">
        <v>3642</v>
      </c>
      <c r="B27" s="831">
        <v>118</v>
      </c>
      <c r="C27" s="832">
        <v>160.86000000000001</v>
      </c>
      <c r="D27" s="833">
        <v>5.6</v>
      </c>
      <c r="E27" s="834">
        <v>165</v>
      </c>
      <c r="F27" s="812">
        <v>225</v>
      </c>
      <c r="G27" s="813">
        <v>4.8</v>
      </c>
      <c r="H27" s="814">
        <v>161</v>
      </c>
      <c r="I27" s="815">
        <v>225.75</v>
      </c>
      <c r="J27" s="829">
        <v>5.5</v>
      </c>
      <c r="K27" s="817">
        <v>1.36</v>
      </c>
      <c r="L27" s="818">
        <v>2</v>
      </c>
      <c r="M27" s="818">
        <v>15</v>
      </c>
      <c r="N27" s="819">
        <v>5.04</v>
      </c>
      <c r="O27" s="818" t="s">
        <v>3598</v>
      </c>
      <c r="P27" s="835" t="s">
        <v>3643</v>
      </c>
      <c r="Q27" s="820">
        <f t="shared" si="0"/>
        <v>43</v>
      </c>
      <c r="R27" s="820">
        <f t="shared" si="0"/>
        <v>64.889999999999986</v>
      </c>
      <c r="S27" s="831">
        <f t="shared" si="1"/>
        <v>811.44</v>
      </c>
      <c r="T27" s="831">
        <f t="shared" si="2"/>
        <v>885.5</v>
      </c>
      <c r="U27" s="831">
        <f t="shared" si="3"/>
        <v>74.059999999999945</v>
      </c>
      <c r="V27" s="836">
        <f t="shared" si="4"/>
        <v>1.0912698412698412</v>
      </c>
      <c r="W27" s="821">
        <v>209.76</v>
      </c>
    </row>
    <row r="28" spans="1:23" ht="14.4" customHeight="1" x14ac:dyDescent="0.3">
      <c r="A28" s="883" t="s">
        <v>3644</v>
      </c>
      <c r="B28" s="868">
        <v>8</v>
      </c>
      <c r="C28" s="869">
        <v>16.95</v>
      </c>
      <c r="D28" s="837">
        <v>6.4</v>
      </c>
      <c r="E28" s="870">
        <v>15</v>
      </c>
      <c r="F28" s="871">
        <v>32.17</v>
      </c>
      <c r="G28" s="822">
        <v>4.9000000000000004</v>
      </c>
      <c r="H28" s="872">
        <v>30</v>
      </c>
      <c r="I28" s="873">
        <v>68.77</v>
      </c>
      <c r="J28" s="825">
        <v>7</v>
      </c>
      <c r="K28" s="874">
        <v>2.12</v>
      </c>
      <c r="L28" s="875">
        <v>3</v>
      </c>
      <c r="M28" s="875">
        <v>23</v>
      </c>
      <c r="N28" s="876">
        <v>7.55</v>
      </c>
      <c r="O28" s="875" t="s">
        <v>3598</v>
      </c>
      <c r="P28" s="877" t="s">
        <v>3645</v>
      </c>
      <c r="Q28" s="878">
        <f t="shared" si="0"/>
        <v>22</v>
      </c>
      <c r="R28" s="878">
        <f t="shared" si="0"/>
        <v>51.819999999999993</v>
      </c>
      <c r="S28" s="868">
        <f t="shared" si="1"/>
        <v>226.5</v>
      </c>
      <c r="T28" s="868">
        <f t="shared" si="2"/>
        <v>210</v>
      </c>
      <c r="U28" s="868">
        <f t="shared" si="3"/>
        <v>-16.5</v>
      </c>
      <c r="V28" s="879">
        <f t="shared" si="4"/>
        <v>0.92715231788079466</v>
      </c>
      <c r="W28" s="824">
        <v>55.6</v>
      </c>
    </row>
    <row r="29" spans="1:23" ht="14.4" customHeight="1" x14ac:dyDescent="0.3">
      <c r="A29" s="883" t="s">
        <v>3646</v>
      </c>
      <c r="B29" s="868">
        <v>3</v>
      </c>
      <c r="C29" s="869">
        <v>7.08</v>
      </c>
      <c r="D29" s="837">
        <v>5</v>
      </c>
      <c r="E29" s="870">
        <v>2</v>
      </c>
      <c r="F29" s="871">
        <v>4.72</v>
      </c>
      <c r="G29" s="822">
        <v>7</v>
      </c>
      <c r="H29" s="872">
        <v>5</v>
      </c>
      <c r="I29" s="873">
        <v>11.8</v>
      </c>
      <c r="J29" s="825">
        <v>4.8</v>
      </c>
      <c r="K29" s="874">
        <v>2.36</v>
      </c>
      <c r="L29" s="875">
        <v>2</v>
      </c>
      <c r="M29" s="875">
        <v>22</v>
      </c>
      <c r="N29" s="876">
        <v>7.18</v>
      </c>
      <c r="O29" s="875" t="s">
        <v>3598</v>
      </c>
      <c r="P29" s="877" t="s">
        <v>3647</v>
      </c>
      <c r="Q29" s="878">
        <f t="shared" si="0"/>
        <v>2</v>
      </c>
      <c r="R29" s="878">
        <f t="shared" si="0"/>
        <v>4.7200000000000006</v>
      </c>
      <c r="S29" s="868">
        <f t="shared" si="1"/>
        <v>35.9</v>
      </c>
      <c r="T29" s="868">
        <f t="shared" si="2"/>
        <v>24</v>
      </c>
      <c r="U29" s="868">
        <f t="shared" si="3"/>
        <v>-11.899999999999999</v>
      </c>
      <c r="V29" s="879">
        <f t="shared" si="4"/>
        <v>0.66852367688022285</v>
      </c>
      <c r="W29" s="824"/>
    </row>
    <row r="30" spans="1:23" ht="14.4" customHeight="1" x14ac:dyDescent="0.3">
      <c r="A30" s="884" t="s">
        <v>3648</v>
      </c>
      <c r="B30" s="831">
        <v>17</v>
      </c>
      <c r="C30" s="832">
        <v>22.29</v>
      </c>
      <c r="D30" s="833">
        <v>6.5</v>
      </c>
      <c r="E30" s="834">
        <v>15</v>
      </c>
      <c r="F30" s="812">
        <v>19.489999999999998</v>
      </c>
      <c r="G30" s="813">
        <v>5.5</v>
      </c>
      <c r="H30" s="814">
        <v>16</v>
      </c>
      <c r="I30" s="815">
        <v>20.79</v>
      </c>
      <c r="J30" s="816">
        <v>5.2</v>
      </c>
      <c r="K30" s="817">
        <v>1.3</v>
      </c>
      <c r="L30" s="818">
        <v>2</v>
      </c>
      <c r="M30" s="818">
        <v>17</v>
      </c>
      <c r="N30" s="819">
        <v>5.66</v>
      </c>
      <c r="O30" s="818" t="s">
        <v>3598</v>
      </c>
      <c r="P30" s="835" t="s">
        <v>3649</v>
      </c>
      <c r="Q30" s="820">
        <f t="shared" si="0"/>
        <v>-1</v>
      </c>
      <c r="R30" s="820">
        <f t="shared" si="0"/>
        <v>-1.5</v>
      </c>
      <c r="S30" s="831">
        <f t="shared" si="1"/>
        <v>90.56</v>
      </c>
      <c r="T30" s="831">
        <f t="shared" si="2"/>
        <v>83.2</v>
      </c>
      <c r="U30" s="831">
        <f t="shared" si="3"/>
        <v>-7.3599999999999994</v>
      </c>
      <c r="V30" s="836">
        <f t="shared" si="4"/>
        <v>0.91872791519434627</v>
      </c>
      <c r="W30" s="821">
        <v>10.7</v>
      </c>
    </row>
    <row r="31" spans="1:23" ht="14.4" customHeight="1" x14ac:dyDescent="0.3">
      <c r="A31" s="883" t="s">
        <v>3650</v>
      </c>
      <c r="B31" s="868"/>
      <c r="C31" s="869"/>
      <c r="D31" s="837"/>
      <c r="E31" s="870">
        <v>2</v>
      </c>
      <c r="F31" s="871">
        <v>3.19</v>
      </c>
      <c r="G31" s="822">
        <v>3.5</v>
      </c>
      <c r="H31" s="872">
        <v>4</v>
      </c>
      <c r="I31" s="873">
        <v>6.39</v>
      </c>
      <c r="J31" s="823">
        <v>6.8</v>
      </c>
      <c r="K31" s="874">
        <v>1.6</v>
      </c>
      <c r="L31" s="875">
        <v>2</v>
      </c>
      <c r="M31" s="875">
        <v>19</v>
      </c>
      <c r="N31" s="876">
        <v>6.33</v>
      </c>
      <c r="O31" s="875" t="s">
        <v>3598</v>
      </c>
      <c r="P31" s="877" t="s">
        <v>3651</v>
      </c>
      <c r="Q31" s="878">
        <f t="shared" si="0"/>
        <v>4</v>
      </c>
      <c r="R31" s="878">
        <f t="shared" si="0"/>
        <v>6.39</v>
      </c>
      <c r="S31" s="868">
        <f t="shared" si="1"/>
        <v>25.32</v>
      </c>
      <c r="T31" s="868">
        <f t="shared" si="2"/>
        <v>27.2</v>
      </c>
      <c r="U31" s="868">
        <f t="shared" si="3"/>
        <v>1.879999999999999</v>
      </c>
      <c r="V31" s="879">
        <f t="shared" si="4"/>
        <v>1.0742496050552923</v>
      </c>
      <c r="W31" s="824">
        <v>4.34</v>
      </c>
    </row>
    <row r="32" spans="1:23" ht="14.4" customHeight="1" x14ac:dyDescent="0.3">
      <c r="A32" s="883" t="s">
        <v>3652</v>
      </c>
      <c r="B32" s="868">
        <v>1</v>
      </c>
      <c r="C32" s="869">
        <v>1.65</v>
      </c>
      <c r="D32" s="837">
        <v>7</v>
      </c>
      <c r="E32" s="870"/>
      <c r="F32" s="871"/>
      <c r="G32" s="822"/>
      <c r="H32" s="872">
        <v>1</v>
      </c>
      <c r="I32" s="873">
        <v>1.65</v>
      </c>
      <c r="J32" s="825">
        <v>6</v>
      </c>
      <c r="K32" s="874">
        <v>1.65</v>
      </c>
      <c r="L32" s="875">
        <v>2</v>
      </c>
      <c r="M32" s="875">
        <v>19</v>
      </c>
      <c r="N32" s="876">
        <v>6.32</v>
      </c>
      <c r="O32" s="875" t="s">
        <v>3598</v>
      </c>
      <c r="P32" s="877" t="s">
        <v>3653</v>
      </c>
      <c r="Q32" s="878">
        <f t="shared" si="0"/>
        <v>0</v>
      </c>
      <c r="R32" s="878">
        <f t="shared" si="0"/>
        <v>0</v>
      </c>
      <c r="S32" s="868">
        <f t="shared" si="1"/>
        <v>6.32</v>
      </c>
      <c r="T32" s="868">
        <f t="shared" si="2"/>
        <v>6</v>
      </c>
      <c r="U32" s="868">
        <f t="shared" si="3"/>
        <v>-0.32000000000000028</v>
      </c>
      <c r="V32" s="879">
        <f t="shared" si="4"/>
        <v>0.94936708860759489</v>
      </c>
      <c r="W32" s="824"/>
    </row>
    <row r="33" spans="1:23" ht="14.4" customHeight="1" x14ac:dyDescent="0.3">
      <c r="A33" s="884" t="s">
        <v>3654</v>
      </c>
      <c r="B33" s="826">
        <v>12</v>
      </c>
      <c r="C33" s="827">
        <v>13.04</v>
      </c>
      <c r="D33" s="828">
        <v>4.5</v>
      </c>
      <c r="E33" s="834">
        <v>3</v>
      </c>
      <c r="F33" s="812">
        <v>3.26</v>
      </c>
      <c r="G33" s="813">
        <v>4.7</v>
      </c>
      <c r="H33" s="818">
        <v>5</v>
      </c>
      <c r="I33" s="812">
        <v>5.47</v>
      </c>
      <c r="J33" s="829">
        <v>7</v>
      </c>
      <c r="K33" s="817">
        <v>1.0900000000000001</v>
      </c>
      <c r="L33" s="818">
        <v>2</v>
      </c>
      <c r="M33" s="818">
        <v>17</v>
      </c>
      <c r="N33" s="819">
        <v>5.79</v>
      </c>
      <c r="O33" s="818" t="s">
        <v>3598</v>
      </c>
      <c r="P33" s="835" t="s">
        <v>3655</v>
      </c>
      <c r="Q33" s="820">
        <f t="shared" si="0"/>
        <v>-7</v>
      </c>
      <c r="R33" s="820">
        <f t="shared" si="0"/>
        <v>-7.5699999999999994</v>
      </c>
      <c r="S33" s="831">
        <f t="shared" si="1"/>
        <v>28.95</v>
      </c>
      <c r="T33" s="831">
        <f t="shared" si="2"/>
        <v>35</v>
      </c>
      <c r="U33" s="831">
        <f t="shared" si="3"/>
        <v>6.0500000000000007</v>
      </c>
      <c r="V33" s="836">
        <f t="shared" si="4"/>
        <v>1.2089810017271156</v>
      </c>
      <c r="W33" s="821">
        <v>9.42</v>
      </c>
    </row>
    <row r="34" spans="1:23" ht="14.4" customHeight="1" x14ac:dyDescent="0.3">
      <c r="A34" s="883" t="s">
        <v>3656</v>
      </c>
      <c r="B34" s="880">
        <v>1</v>
      </c>
      <c r="C34" s="881">
        <v>1.32</v>
      </c>
      <c r="D34" s="830">
        <v>4</v>
      </c>
      <c r="E34" s="870">
        <v>1</v>
      </c>
      <c r="F34" s="871">
        <v>1.32</v>
      </c>
      <c r="G34" s="822">
        <v>8</v>
      </c>
      <c r="H34" s="875"/>
      <c r="I34" s="871"/>
      <c r="J34" s="822"/>
      <c r="K34" s="874">
        <v>1.32</v>
      </c>
      <c r="L34" s="875">
        <v>2</v>
      </c>
      <c r="M34" s="875">
        <v>21</v>
      </c>
      <c r="N34" s="876">
        <v>7</v>
      </c>
      <c r="O34" s="875" t="s">
        <v>3598</v>
      </c>
      <c r="P34" s="877" t="s">
        <v>3657</v>
      </c>
      <c r="Q34" s="878">
        <f t="shared" si="0"/>
        <v>-1</v>
      </c>
      <c r="R34" s="878">
        <f t="shared" si="0"/>
        <v>-1.32</v>
      </c>
      <c r="S34" s="868" t="str">
        <f t="shared" si="1"/>
        <v/>
      </c>
      <c r="T34" s="868" t="str">
        <f t="shared" si="2"/>
        <v/>
      </c>
      <c r="U34" s="868" t="str">
        <f t="shared" si="3"/>
        <v/>
      </c>
      <c r="V34" s="879" t="str">
        <f t="shared" si="4"/>
        <v/>
      </c>
      <c r="W34" s="824"/>
    </row>
    <row r="35" spans="1:23" ht="14.4" customHeight="1" x14ac:dyDescent="0.3">
      <c r="A35" s="884" t="s">
        <v>3658</v>
      </c>
      <c r="B35" s="831"/>
      <c r="C35" s="832"/>
      <c r="D35" s="833"/>
      <c r="E35" s="814">
        <v>1</v>
      </c>
      <c r="F35" s="815">
        <v>0.46</v>
      </c>
      <c r="G35" s="816">
        <v>4</v>
      </c>
      <c r="H35" s="818"/>
      <c r="I35" s="812"/>
      <c r="J35" s="813"/>
      <c r="K35" s="817">
        <v>0.46</v>
      </c>
      <c r="L35" s="818">
        <v>1</v>
      </c>
      <c r="M35" s="818">
        <v>10</v>
      </c>
      <c r="N35" s="819">
        <v>3.2</v>
      </c>
      <c r="O35" s="818" t="s">
        <v>3598</v>
      </c>
      <c r="P35" s="835" t="s">
        <v>3659</v>
      </c>
      <c r="Q35" s="820">
        <f t="shared" si="0"/>
        <v>0</v>
      </c>
      <c r="R35" s="820">
        <f t="shared" si="0"/>
        <v>0</v>
      </c>
      <c r="S35" s="831" t="str">
        <f t="shared" si="1"/>
        <v/>
      </c>
      <c r="T35" s="831" t="str">
        <f t="shared" si="2"/>
        <v/>
      </c>
      <c r="U35" s="831" t="str">
        <f t="shared" si="3"/>
        <v/>
      </c>
      <c r="V35" s="836" t="str">
        <f t="shared" si="4"/>
        <v/>
      </c>
      <c r="W35" s="821"/>
    </row>
    <row r="36" spans="1:23" ht="14.4" customHeight="1" x14ac:dyDescent="0.3">
      <c r="A36" s="884" t="s">
        <v>3660</v>
      </c>
      <c r="B36" s="831">
        <v>13</v>
      </c>
      <c r="C36" s="832">
        <v>10.08</v>
      </c>
      <c r="D36" s="833">
        <v>7.9</v>
      </c>
      <c r="E36" s="814">
        <v>19</v>
      </c>
      <c r="F36" s="815">
        <v>10.98</v>
      </c>
      <c r="G36" s="816">
        <v>4.4000000000000004</v>
      </c>
      <c r="H36" s="818">
        <v>10</v>
      </c>
      <c r="I36" s="812">
        <v>5.69</v>
      </c>
      <c r="J36" s="813">
        <v>3.4</v>
      </c>
      <c r="K36" s="817">
        <v>0.56999999999999995</v>
      </c>
      <c r="L36" s="818">
        <v>1</v>
      </c>
      <c r="M36" s="818">
        <v>12</v>
      </c>
      <c r="N36" s="819">
        <v>3.88</v>
      </c>
      <c r="O36" s="818" t="s">
        <v>3598</v>
      </c>
      <c r="P36" s="835" t="s">
        <v>3661</v>
      </c>
      <c r="Q36" s="820">
        <f t="shared" si="0"/>
        <v>-3</v>
      </c>
      <c r="R36" s="820">
        <f t="shared" si="0"/>
        <v>-4.3899999999999997</v>
      </c>
      <c r="S36" s="831">
        <f t="shared" si="1"/>
        <v>38.799999999999997</v>
      </c>
      <c r="T36" s="831">
        <f t="shared" si="2"/>
        <v>34</v>
      </c>
      <c r="U36" s="831">
        <f t="shared" si="3"/>
        <v>-4.7999999999999972</v>
      </c>
      <c r="V36" s="836">
        <f t="shared" si="4"/>
        <v>0.87628865979381454</v>
      </c>
      <c r="W36" s="821">
        <v>3.24</v>
      </c>
    </row>
    <row r="37" spans="1:23" ht="14.4" customHeight="1" x14ac:dyDescent="0.3">
      <c r="A37" s="883" t="s">
        <v>3662</v>
      </c>
      <c r="B37" s="868">
        <v>3</v>
      </c>
      <c r="C37" s="869">
        <v>2.4700000000000002</v>
      </c>
      <c r="D37" s="837">
        <v>4</v>
      </c>
      <c r="E37" s="872">
        <v>3</v>
      </c>
      <c r="F37" s="873">
        <v>2.84</v>
      </c>
      <c r="G37" s="825">
        <v>11</v>
      </c>
      <c r="H37" s="875">
        <v>6</v>
      </c>
      <c r="I37" s="871">
        <v>4.95</v>
      </c>
      <c r="J37" s="823">
        <v>8.6999999999999993</v>
      </c>
      <c r="K37" s="874">
        <v>0.82</v>
      </c>
      <c r="L37" s="875">
        <v>2</v>
      </c>
      <c r="M37" s="875">
        <v>18</v>
      </c>
      <c r="N37" s="876">
        <v>5.94</v>
      </c>
      <c r="O37" s="875" t="s">
        <v>3598</v>
      </c>
      <c r="P37" s="877" t="s">
        <v>3663</v>
      </c>
      <c r="Q37" s="878">
        <f t="shared" si="0"/>
        <v>3</v>
      </c>
      <c r="R37" s="878">
        <f t="shared" si="0"/>
        <v>2.48</v>
      </c>
      <c r="S37" s="868">
        <f t="shared" si="1"/>
        <v>35.64</v>
      </c>
      <c r="T37" s="868">
        <f t="shared" si="2"/>
        <v>52.199999999999996</v>
      </c>
      <c r="U37" s="868">
        <f t="shared" si="3"/>
        <v>16.559999999999995</v>
      </c>
      <c r="V37" s="879">
        <f t="shared" si="4"/>
        <v>1.4646464646464645</v>
      </c>
      <c r="W37" s="824">
        <v>17.3</v>
      </c>
    </row>
    <row r="38" spans="1:23" ht="14.4" customHeight="1" x14ac:dyDescent="0.3">
      <c r="A38" s="884" t="s">
        <v>3664</v>
      </c>
      <c r="B38" s="826">
        <v>16</v>
      </c>
      <c r="C38" s="827">
        <v>7.83</v>
      </c>
      <c r="D38" s="828">
        <v>5.7</v>
      </c>
      <c r="E38" s="834">
        <v>8</v>
      </c>
      <c r="F38" s="812">
        <v>3.68</v>
      </c>
      <c r="G38" s="813">
        <v>5.3</v>
      </c>
      <c r="H38" s="818">
        <v>11</v>
      </c>
      <c r="I38" s="812">
        <v>5.95</v>
      </c>
      <c r="J38" s="813">
        <v>4.5999999999999996</v>
      </c>
      <c r="K38" s="817">
        <v>0.45</v>
      </c>
      <c r="L38" s="818">
        <v>2</v>
      </c>
      <c r="M38" s="818">
        <v>15</v>
      </c>
      <c r="N38" s="819">
        <v>4.84</v>
      </c>
      <c r="O38" s="818" t="s">
        <v>3598</v>
      </c>
      <c r="P38" s="835" t="s">
        <v>3665</v>
      </c>
      <c r="Q38" s="820">
        <f t="shared" si="0"/>
        <v>-5</v>
      </c>
      <c r="R38" s="820">
        <f t="shared" si="0"/>
        <v>-1.88</v>
      </c>
      <c r="S38" s="831">
        <f t="shared" si="1"/>
        <v>53.239999999999995</v>
      </c>
      <c r="T38" s="831">
        <f t="shared" si="2"/>
        <v>50.599999999999994</v>
      </c>
      <c r="U38" s="831">
        <f t="shared" si="3"/>
        <v>-2.6400000000000006</v>
      </c>
      <c r="V38" s="836">
        <f t="shared" si="4"/>
        <v>0.95041322314049581</v>
      </c>
      <c r="W38" s="821">
        <v>14.64</v>
      </c>
    </row>
    <row r="39" spans="1:23" ht="14.4" customHeight="1" x14ac:dyDescent="0.3">
      <c r="A39" s="883" t="s">
        <v>3666</v>
      </c>
      <c r="B39" s="880">
        <v>2</v>
      </c>
      <c r="C39" s="881">
        <v>1.01</v>
      </c>
      <c r="D39" s="830">
        <v>2</v>
      </c>
      <c r="E39" s="870">
        <v>5</v>
      </c>
      <c r="F39" s="871">
        <v>2.83</v>
      </c>
      <c r="G39" s="822">
        <v>4.2</v>
      </c>
      <c r="H39" s="875">
        <v>1</v>
      </c>
      <c r="I39" s="871">
        <v>0.51</v>
      </c>
      <c r="J39" s="822">
        <v>5</v>
      </c>
      <c r="K39" s="874">
        <v>0.51</v>
      </c>
      <c r="L39" s="875">
        <v>2</v>
      </c>
      <c r="M39" s="875">
        <v>17</v>
      </c>
      <c r="N39" s="876">
        <v>5.72</v>
      </c>
      <c r="O39" s="875" t="s">
        <v>3598</v>
      </c>
      <c r="P39" s="877" t="s">
        <v>3667</v>
      </c>
      <c r="Q39" s="878">
        <f t="shared" si="0"/>
        <v>-1</v>
      </c>
      <c r="R39" s="878">
        <f t="shared" si="0"/>
        <v>-0.5</v>
      </c>
      <c r="S39" s="868">
        <f t="shared" si="1"/>
        <v>5.72</v>
      </c>
      <c r="T39" s="868">
        <f t="shared" si="2"/>
        <v>5</v>
      </c>
      <c r="U39" s="868">
        <f t="shared" si="3"/>
        <v>-0.71999999999999975</v>
      </c>
      <c r="V39" s="879">
        <f t="shared" si="4"/>
        <v>0.87412587412587417</v>
      </c>
      <c r="W39" s="824"/>
    </row>
    <row r="40" spans="1:23" ht="14.4" customHeight="1" x14ac:dyDescent="0.3">
      <c r="A40" s="884" t="s">
        <v>3668</v>
      </c>
      <c r="B40" s="826">
        <v>3</v>
      </c>
      <c r="C40" s="827">
        <v>0.98</v>
      </c>
      <c r="D40" s="828">
        <v>4.7</v>
      </c>
      <c r="E40" s="834"/>
      <c r="F40" s="812"/>
      <c r="G40" s="813"/>
      <c r="H40" s="818">
        <v>2</v>
      </c>
      <c r="I40" s="812">
        <v>1.92</v>
      </c>
      <c r="J40" s="829">
        <v>6.5</v>
      </c>
      <c r="K40" s="817">
        <v>0.32</v>
      </c>
      <c r="L40" s="818">
        <v>1</v>
      </c>
      <c r="M40" s="818">
        <v>11</v>
      </c>
      <c r="N40" s="819">
        <v>3.76</v>
      </c>
      <c r="O40" s="818" t="s">
        <v>3598</v>
      </c>
      <c r="P40" s="835" t="s">
        <v>3669</v>
      </c>
      <c r="Q40" s="820">
        <f t="shared" si="0"/>
        <v>-1</v>
      </c>
      <c r="R40" s="820">
        <f t="shared" si="0"/>
        <v>0.94</v>
      </c>
      <c r="S40" s="831">
        <f t="shared" si="1"/>
        <v>7.52</v>
      </c>
      <c r="T40" s="831">
        <f t="shared" si="2"/>
        <v>13</v>
      </c>
      <c r="U40" s="831">
        <f t="shared" si="3"/>
        <v>5.48</v>
      </c>
      <c r="V40" s="836">
        <f t="shared" si="4"/>
        <v>1.7287234042553192</v>
      </c>
      <c r="W40" s="821">
        <v>5.48</v>
      </c>
    </row>
    <row r="41" spans="1:23" ht="14.4" customHeight="1" x14ac:dyDescent="0.3">
      <c r="A41" s="884" t="s">
        <v>3670</v>
      </c>
      <c r="B41" s="831">
        <v>147</v>
      </c>
      <c r="C41" s="832">
        <v>147.05000000000001</v>
      </c>
      <c r="D41" s="833">
        <v>4.2</v>
      </c>
      <c r="E41" s="814">
        <v>165</v>
      </c>
      <c r="F41" s="815">
        <v>165.01</v>
      </c>
      <c r="G41" s="816">
        <v>4.0999999999999996</v>
      </c>
      <c r="H41" s="818">
        <v>146</v>
      </c>
      <c r="I41" s="812">
        <v>149.30000000000001</v>
      </c>
      <c r="J41" s="829">
        <v>4.2</v>
      </c>
      <c r="K41" s="817">
        <v>1</v>
      </c>
      <c r="L41" s="818">
        <v>1</v>
      </c>
      <c r="M41" s="818">
        <v>11</v>
      </c>
      <c r="N41" s="819">
        <v>3.82</v>
      </c>
      <c r="O41" s="818" t="s">
        <v>3598</v>
      </c>
      <c r="P41" s="835" t="s">
        <v>3671</v>
      </c>
      <c r="Q41" s="820">
        <f t="shared" si="0"/>
        <v>-1</v>
      </c>
      <c r="R41" s="820">
        <f t="shared" si="0"/>
        <v>2.25</v>
      </c>
      <c r="S41" s="831">
        <f t="shared" si="1"/>
        <v>557.72</v>
      </c>
      <c r="T41" s="831">
        <f t="shared" si="2"/>
        <v>613.20000000000005</v>
      </c>
      <c r="U41" s="831">
        <f t="shared" si="3"/>
        <v>55.480000000000018</v>
      </c>
      <c r="V41" s="836">
        <f t="shared" si="4"/>
        <v>1.0994764397905759</v>
      </c>
      <c r="W41" s="821">
        <v>129.4</v>
      </c>
    </row>
    <row r="42" spans="1:23" ht="14.4" customHeight="1" x14ac:dyDescent="0.3">
      <c r="A42" s="883" t="s">
        <v>3672</v>
      </c>
      <c r="B42" s="868">
        <v>12</v>
      </c>
      <c r="C42" s="869">
        <v>12.04</v>
      </c>
      <c r="D42" s="837">
        <v>3.3</v>
      </c>
      <c r="E42" s="872">
        <v>42</v>
      </c>
      <c r="F42" s="873">
        <v>43.52</v>
      </c>
      <c r="G42" s="825">
        <v>4.2</v>
      </c>
      <c r="H42" s="875">
        <v>42</v>
      </c>
      <c r="I42" s="871">
        <v>42.15</v>
      </c>
      <c r="J42" s="823">
        <v>4.3</v>
      </c>
      <c r="K42" s="874">
        <v>1</v>
      </c>
      <c r="L42" s="875">
        <v>1</v>
      </c>
      <c r="M42" s="875">
        <v>13</v>
      </c>
      <c r="N42" s="876">
        <v>4.21</v>
      </c>
      <c r="O42" s="875" t="s">
        <v>3598</v>
      </c>
      <c r="P42" s="877" t="s">
        <v>3673</v>
      </c>
      <c r="Q42" s="878">
        <f t="shared" si="0"/>
        <v>30</v>
      </c>
      <c r="R42" s="878">
        <f t="shared" si="0"/>
        <v>30.11</v>
      </c>
      <c r="S42" s="868">
        <f t="shared" si="1"/>
        <v>176.82</v>
      </c>
      <c r="T42" s="868">
        <f t="shared" si="2"/>
        <v>180.6</v>
      </c>
      <c r="U42" s="868">
        <f t="shared" si="3"/>
        <v>3.7800000000000011</v>
      </c>
      <c r="V42" s="879">
        <f t="shared" si="4"/>
        <v>1.0213776722090262</v>
      </c>
      <c r="W42" s="824">
        <v>29.06</v>
      </c>
    </row>
    <row r="43" spans="1:23" ht="14.4" customHeight="1" x14ac:dyDescent="0.3">
      <c r="A43" s="883" t="s">
        <v>3674</v>
      </c>
      <c r="B43" s="868">
        <v>11</v>
      </c>
      <c r="C43" s="869">
        <v>27.72</v>
      </c>
      <c r="D43" s="837">
        <v>6</v>
      </c>
      <c r="E43" s="872">
        <v>13</v>
      </c>
      <c r="F43" s="873">
        <v>23.58</v>
      </c>
      <c r="G43" s="825">
        <v>5.4</v>
      </c>
      <c r="H43" s="875">
        <v>8</v>
      </c>
      <c r="I43" s="871">
        <v>15.31</v>
      </c>
      <c r="J43" s="822">
        <v>4</v>
      </c>
      <c r="K43" s="874">
        <v>1.49</v>
      </c>
      <c r="L43" s="875">
        <v>2</v>
      </c>
      <c r="M43" s="875">
        <v>18</v>
      </c>
      <c r="N43" s="876">
        <v>6.12</v>
      </c>
      <c r="O43" s="875" t="s">
        <v>3598</v>
      </c>
      <c r="P43" s="877" t="s">
        <v>3675</v>
      </c>
      <c r="Q43" s="878">
        <f t="shared" si="0"/>
        <v>-3</v>
      </c>
      <c r="R43" s="878">
        <f t="shared" si="0"/>
        <v>-12.409999999999998</v>
      </c>
      <c r="S43" s="868">
        <f t="shared" si="1"/>
        <v>48.96</v>
      </c>
      <c r="T43" s="868">
        <f t="shared" si="2"/>
        <v>32</v>
      </c>
      <c r="U43" s="868">
        <f t="shared" si="3"/>
        <v>-16.96</v>
      </c>
      <c r="V43" s="879">
        <f t="shared" si="4"/>
        <v>0.65359477124183007</v>
      </c>
      <c r="W43" s="824">
        <v>1.88</v>
      </c>
    </row>
    <row r="44" spans="1:23" ht="14.4" customHeight="1" x14ac:dyDescent="0.3">
      <c r="A44" s="884" t="s">
        <v>3676</v>
      </c>
      <c r="B44" s="831">
        <v>3</v>
      </c>
      <c r="C44" s="832">
        <v>1.08</v>
      </c>
      <c r="D44" s="833">
        <v>6</v>
      </c>
      <c r="E44" s="814">
        <v>3</v>
      </c>
      <c r="F44" s="815">
        <v>1.0900000000000001</v>
      </c>
      <c r="G44" s="816">
        <v>3.7</v>
      </c>
      <c r="H44" s="818">
        <v>1</v>
      </c>
      <c r="I44" s="812">
        <v>0.37</v>
      </c>
      <c r="J44" s="829">
        <v>7</v>
      </c>
      <c r="K44" s="817">
        <v>0.35</v>
      </c>
      <c r="L44" s="818">
        <v>1</v>
      </c>
      <c r="M44" s="818">
        <v>13</v>
      </c>
      <c r="N44" s="819">
        <v>4.46</v>
      </c>
      <c r="O44" s="818" t="s">
        <v>3598</v>
      </c>
      <c r="P44" s="835" t="s">
        <v>3677</v>
      </c>
      <c r="Q44" s="820">
        <f t="shared" si="0"/>
        <v>-2</v>
      </c>
      <c r="R44" s="820">
        <f t="shared" si="0"/>
        <v>-0.71000000000000008</v>
      </c>
      <c r="S44" s="831">
        <f t="shared" si="1"/>
        <v>4.46</v>
      </c>
      <c r="T44" s="831">
        <f t="shared" si="2"/>
        <v>7</v>
      </c>
      <c r="U44" s="831">
        <f t="shared" si="3"/>
        <v>2.54</v>
      </c>
      <c r="V44" s="836">
        <f t="shared" si="4"/>
        <v>1.5695067264573992</v>
      </c>
      <c r="W44" s="821">
        <v>2.54</v>
      </c>
    </row>
    <row r="45" spans="1:23" ht="14.4" customHeight="1" x14ac:dyDescent="0.3">
      <c r="A45" s="883" t="s">
        <v>3678</v>
      </c>
      <c r="B45" s="868">
        <v>1</v>
      </c>
      <c r="C45" s="869">
        <v>0.42</v>
      </c>
      <c r="D45" s="837">
        <v>4</v>
      </c>
      <c r="E45" s="872">
        <v>1</v>
      </c>
      <c r="F45" s="873">
        <v>0.42</v>
      </c>
      <c r="G45" s="825">
        <v>5</v>
      </c>
      <c r="H45" s="875">
        <v>1</v>
      </c>
      <c r="I45" s="871">
        <v>0.42</v>
      </c>
      <c r="J45" s="822">
        <v>5</v>
      </c>
      <c r="K45" s="874">
        <v>0.42</v>
      </c>
      <c r="L45" s="875">
        <v>2</v>
      </c>
      <c r="M45" s="875">
        <v>18</v>
      </c>
      <c r="N45" s="876">
        <v>6.01</v>
      </c>
      <c r="O45" s="875" t="s">
        <v>3598</v>
      </c>
      <c r="P45" s="877" t="s">
        <v>3679</v>
      </c>
      <c r="Q45" s="878">
        <f t="shared" si="0"/>
        <v>0</v>
      </c>
      <c r="R45" s="878">
        <f t="shared" si="0"/>
        <v>0</v>
      </c>
      <c r="S45" s="868">
        <f t="shared" si="1"/>
        <v>6.01</v>
      </c>
      <c r="T45" s="868">
        <f t="shared" si="2"/>
        <v>5</v>
      </c>
      <c r="U45" s="868">
        <f t="shared" si="3"/>
        <v>-1.0099999999999998</v>
      </c>
      <c r="V45" s="879">
        <f t="shared" si="4"/>
        <v>0.83194675540765395</v>
      </c>
      <c r="W45" s="824"/>
    </row>
    <row r="46" spans="1:23" ht="14.4" customHeight="1" x14ac:dyDescent="0.3">
      <c r="A46" s="884" t="s">
        <v>3680</v>
      </c>
      <c r="B46" s="831"/>
      <c r="C46" s="832"/>
      <c r="D46" s="833"/>
      <c r="E46" s="814">
        <v>1</v>
      </c>
      <c r="F46" s="815">
        <v>1.67</v>
      </c>
      <c r="G46" s="816">
        <v>7</v>
      </c>
      <c r="H46" s="818"/>
      <c r="I46" s="812"/>
      <c r="J46" s="813"/>
      <c r="K46" s="817">
        <v>1.67</v>
      </c>
      <c r="L46" s="818">
        <v>3</v>
      </c>
      <c r="M46" s="818">
        <v>27</v>
      </c>
      <c r="N46" s="819">
        <v>8.92</v>
      </c>
      <c r="O46" s="818" t="s">
        <v>3598</v>
      </c>
      <c r="P46" s="835" t="s">
        <v>3681</v>
      </c>
      <c r="Q46" s="820">
        <f t="shared" si="0"/>
        <v>0</v>
      </c>
      <c r="R46" s="820">
        <f t="shared" si="0"/>
        <v>0</v>
      </c>
      <c r="S46" s="831" t="str">
        <f t="shared" si="1"/>
        <v/>
      </c>
      <c r="T46" s="831" t="str">
        <f t="shared" si="2"/>
        <v/>
      </c>
      <c r="U46" s="831" t="str">
        <f t="shared" si="3"/>
        <v/>
      </c>
      <c r="V46" s="836" t="str">
        <f t="shared" si="4"/>
        <v/>
      </c>
      <c r="W46" s="821"/>
    </row>
    <row r="47" spans="1:23" ht="14.4" customHeight="1" x14ac:dyDescent="0.3">
      <c r="A47" s="884" t="s">
        <v>3682</v>
      </c>
      <c r="B47" s="831">
        <v>1</v>
      </c>
      <c r="C47" s="832">
        <v>2.12</v>
      </c>
      <c r="D47" s="833">
        <v>3</v>
      </c>
      <c r="E47" s="834"/>
      <c r="F47" s="812"/>
      <c r="G47" s="813"/>
      <c r="H47" s="814">
        <v>2</v>
      </c>
      <c r="I47" s="815">
        <v>4.24</v>
      </c>
      <c r="J47" s="816">
        <v>4</v>
      </c>
      <c r="K47" s="817">
        <v>2.12</v>
      </c>
      <c r="L47" s="818">
        <v>3</v>
      </c>
      <c r="M47" s="818">
        <v>25</v>
      </c>
      <c r="N47" s="819">
        <v>8.48</v>
      </c>
      <c r="O47" s="818" t="s">
        <v>3598</v>
      </c>
      <c r="P47" s="835" t="s">
        <v>3683</v>
      </c>
      <c r="Q47" s="820">
        <f t="shared" si="0"/>
        <v>1</v>
      </c>
      <c r="R47" s="820">
        <f t="shared" si="0"/>
        <v>2.12</v>
      </c>
      <c r="S47" s="831">
        <f t="shared" si="1"/>
        <v>16.96</v>
      </c>
      <c r="T47" s="831">
        <f t="shared" si="2"/>
        <v>8</v>
      </c>
      <c r="U47" s="831">
        <f t="shared" si="3"/>
        <v>-8.9600000000000009</v>
      </c>
      <c r="V47" s="836">
        <f t="shared" si="4"/>
        <v>0.47169811320754712</v>
      </c>
      <c r="W47" s="821"/>
    </row>
    <row r="48" spans="1:23" ht="14.4" customHeight="1" x14ac:dyDescent="0.3">
      <c r="A48" s="884" t="s">
        <v>3684</v>
      </c>
      <c r="B48" s="831"/>
      <c r="C48" s="832"/>
      <c r="D48" s="833"/>
      <c r="E48" s="814">
        <v>2</v>
      </c>
      <c r="F48" s="815">
        <v>0.71</v>
      </c>
      <c r="G48" s="816">
        <v>2.5</v>
      </c>
      <c r="H48" s="818"/>
      <c r="I48" s="812"/>
      <c r="J48" s="813"/>
      <c r="K48" s="817">
        <v>0.35</v>
      </c>
      <c r="L48" s="818">
        <v>1</v>
      </c>
      <c r="M48" s="818">
        <v>11</v>
      </c>
      <c r="N48" s="819">
        <v>3.76</v>
      </c>
      <c r="O48" s="818" t="s">
        <v>3598</v>
      </c>
      <c r="P48" s="835" t="s">
        <v>3685</v>
      </c>
      <c r="Q48" s="820">
        <f t="shared" si="0"/>
        <v>0</v>
      </c>
      <c r="R48" s="820">
        <f t="shared" si="0"/>
        <v>0</v>
      </c>
      <c r="S48" s="831" t="str">
        <f t="shared" si="1"/>
        <v/>
      </c>
      <c r="T48" s="831" t="str">
        <f t="shared" si="2"/>
        <v/>
      </c>
      <c r="U48" s="831" t="str">
        <f t="shared" si="3"/>
        <v/>
      </c>
      <c r="V48" s="836" t="str">
        <f t="shared" si="4"/>
        <v/>
      </c>
      <c r="W48" s="821"/>
    </row>
    <row r="49" spans="1:23" ht="14.4" customHeight="1" x14ac:dyDescent="0.3">
      <c r="A49" s="884" t="s">
        <v>3686</v>
      </c>
      <c r="B49" s="826">
        <v>3</v>
      </c>
      <c r="C49" s="827">
        <v>1.04</v>
      </c>
      <c r="D49" s="828">
        <v>2.7</v>
      </c>
      <c r="E49" s="834">
        <v>1</v>
      </c>
      <c r="F49" s="812">
        <v>0.32</v>
      </c>
      <c r="G49" s="813">
        <v>6</v>
      </c>
      <c r="H49" s="818"/>
      <c r="I49" s="812"/>
      <c r="J49" s="813"/>
      <c r="K49" s="817">
        <v>0.32</v>
      </c>
      <c r="L49" s="818">
        <v>1</v>
      </c>
      <c r="M49" s="818">
        <v>12</v>
      </c>
      <c r="N49" s="819">
        <v>3.88</v>
      </c>
      <c r="O49" s="818" t="s">
        <v>3598</v>
      </c>
      <c r="P49" s="835" t="s">
        <v>3687</v>
      </c>
      <c r="Q49" s="820">
        <f t="shared" si="0"/>
        <v>-3</v>
      </c>
      <c r="R49" s="820">
        <f t="shared" si="0"/>
        <v>-1.04</v>
      </c>
      <c r="S49" s="831" t="str">
        <f t="shared" si="1"/>
        <v/>
      </c>
      <c r="T49" s="831" t="str">
        <f t="shared" si="2"/>
        <v/>
      </c>
      <c r="U49" s="831" t="str">
        <f t="shared" si="3"/>
        <v/>
      </c>
      <c r="V49" s="836" t="str">
        <f t="shared" si="4"/>
        <v/>
      </c>
      <c r="W49" s="821"/>
    </row>
    <row r="50" spans="1:23" ht="14.4" customHeight="1" x14ac:dyDescent="0.3">
      <c r="A50" s="883" t="s">
        <v>3688</v>
      </c>
      <c r="B50" s="880"/>
      <c r="C50" s="881"/>
      <c r="D50" s="830"/>
      <c r="E50" s="870">
        <v>1</v>
      </c>
      <c r="F50" s="871">
        <v>0.45</v>
      </c>
      <c r="G50" s="822">
        <v>4</v>
      </c>
      <c r="H50" s="875"/>
      <c r="I50" s="871"/>
      <c r="J50" s="822"/>
      <c r="K50" s="874">
        <v>0.45</v>
      </c>
      <c r="L50" s="875">
        <v>2</v>
      </c>
      <c r="M50" s="875">
        <v>18</v>
      </c>
      <c r="N50" s="876">
        <v>5.87</v>
      </c>
      <c r="O50" s="875" t="s">
        <v>3598</v>
      </c>
      <c r="P50" s="877" t="s">
        <v>3689</v>
      </c>
      <c r="Q50" s="878">
        <f t="shared" si="0"/>
        <v>0</v>
      </c>
      <c r="R50" s="878">
        <f t="shared" si="0"/>
        <v>0</v>
      </c>
      <c r="S50" s="868" t="str">
        <f t="shared" si="1"/>
        <v/>
      </c>
      <c r="T50" s="868" t="str">
        <f t="shared" si="2"/>
        <v/>
      </c>
      <c r="U50" s="868" t="str">
        <f t="shared" si="3"/>
        <v/>
      </c>
      <c r="V50" s="879" t="str">
        <f t="shared" si="4"/>
        <v/>
      </c>
      <c r="W50" s="824"/>
    </row>
    <row r="51" spans="1:23" ht="14.4" customHeight="1" x14ac:dyDescent="0.3">
      <c r="A51" s="884" t="s">
        <v>3690</v>
      </c>
      <c r="B51" s="831"/>
      <c r="C51" s="832"/>
      <c r="D51" s="833"/>
      <c r="E51" s="834"/>
      <c r="F51" s="812"/>
      <c r="G51" s="813"/>
      <c r="H51" s="814">
        <v>1</v>
      </c>
      <c r="I51" s="815">
        <v>0.31</v>
      </c>
      <c r="J51" s="816">
        <v>2</v>
      </c>
      <c r="K51" s="817">
        <v>0.31</v>
      </c>
      <c r="L51" s="818">
        <v>1</v>
      </c>
      <c r="M51" s="818">
        <v>11</v>
      </c>
      <c r="N51" s="819">
        <v>3.66</v>
      </c>
      <c r="O51" s="818" t="s">
        <v>3598</v>
      </c>
      <c r="P51" s="835" t="s">
        <v>3691</v>
      </c>
      <c r="Q51" s="820">
        <f t="shared" si="0"/>
        <v>1</v>
      </c>
      <c r="R51" s="820">
        <f t="shared" si="0"/>
        <v>0.31</v>
      </c>
      <c r="S51" s="831">
        <f t="shared" si="1"/>
        <v>3.66</v>
      </c>
      <c r="T51" s="831">
        <f t="shared" si="2"/>
        <v>2</v>
      </c>
      <c r="U51" s="831">
        <f t="shared" si="3"/>
        <v>-1.6600000000000001</v>
      </c>
      <c r="V51" s="836">
        <f t="shared" si="4"/>
        <v>0.54644808743169393</v>
      </c>
      <c r="W51" s="821"/>
    </row>
    <row r="52" spans="1:23" ht="14.4" customHeight="1" x14ac:dyDescent="0.3">
      <c r="A52" s="884" t="s">
        <v>3692</v>
      </c>
      <c r="B52" s="826">
        <v>1</v>
      </c>
      <c r="C52" s="827">
        <v>3.12</v>
      </c>
      <c r="D52" s="828">
        <v>8</v>
      </c>
      <c r="E52" s="834"/>
      <c r="F52" s="812"/>
      <c r="G52" s="813"/>
      <c r="H52" s="818"/>
      <c r="I52" s="812"/>
      <c r="J52" s="813"/>
      <c r="K52" s="817">
        <v>3.12</v>
      </c>
      <c r="L52" s="818">
        <v>3</v>
      </c>
      <c r="M52" s="818">
        <v>27</v>
      </c>
      <c r="N52" s="819">
        <v>8.92</v>
      </c>
      <c r="O52" s="818" t="s">
        <v>3598</v>
      </c>
      <c r="P52" s="835" t="s">
        <v>3693</v>
      </c>
      <c r="Q52" s="820">
        <f t="shared" si="0"/>
        <v>-1</v>
      </c>
      <c r="R52" s="820">
        <f t="shared" si="0"/>
        <v>-3.12</v>
      </c>
      <c r="S52" s="831" t="str">
        <f t="shared" si="1"/>
        <v/>
      </c>
      <c r="T52" s="831" t="str">
        <f t="shared" si="2"/>
        <v/>
      </c>
      <c r="U52" s="831" t="str">
        <f t="shared" si="3"/>
        <v/>
      </c>
      <c r="V52" s="836" t="str">
        <f t="shared" si="4"/>
        <v/>
      </c>
      <c r="W52" s="821"/>
    </row>
    <row r="53" spans="1:23" ht="14.4" customHeight="1" x14ac:dyDescent="0.3">
      <c r="A53" s="884" t="s">
        <v>3694</v>
      </c>
      <c r="B53" s="831">
        <v>1</v>
      </c>
      <c r="C53" s="832">
        <v>0.79</v>
      </c>
      <c r="D53" s="833">
        <v>13</v>
      </c>
      <c r="E53" s="834"/>
      <c r="F53" s="812"/>
      <c r="G53" s="813"/>
      <c r="H53" s="814"/>
      <c r="I53" s="815"/>
      <c r="J53" s="816"/>
      <c r="K53" s="817">
        <v>0.79</v>
      </c>
      <c r="L53" s="818">
        <v>2</v>
      </c>
      <c r="M53" s="818">
        <v>15</v>
      </c>
      <c r="N53" s="819">
        <v>5.14</v>
      </c>
      <c r="O53" s="818" t="s">
        <v>3598</v>
      </c>
      <c r="P53" s="835" t="s">
        <v>3695</v>
      </c>
      <c r="Q53" s="820">
        <f t="shared" si="0"/>
        <v>-1</v>
      </c>
      <c r="R53" s="820">
        <f t="shared" si="0"/>
        <v>-0.79</v>
      </c>
      <c r="S53" s="831" t="str">
        <f t="shared" si="1"/>
        <v/>
      </c>
      <c r="T53" s="831" t="str">
        <f t="shared" si="2"/>
        <v/>
      </c>
      <c r="U53" s="831" t="str">
        <f t="shared" si="3"/>
        <v/>
      </c>
      <c r="V53" s="836" t="str">
        <f t="shared" si="4"/>
        <v/>
      </c>
      <c r="W53" s="821"/>
    </row>
    <row r="54" spans="1:23" ht="14.4" customHeight="1" x14ac:dyDescent="0.3">
      <c r="A54" s="883" t="s">
        <v>3696</v>
      </c>
      <c r="B54" s="868"/>
      <c r="C54" s="869"/>
      <c r="D54" s="837"/>
      <c r="E54" s="870"/>
      <c r="F54" s="871"/>
      <c r="G54" s="822"/>
      <c r="H54" s="872">
        <v>2</v>
      </c>
      <c r="I54" s="873">
        <v>3</v>
      </c>
      <c r="J54" s="825">
        <v>4.5</v>
      </c>
      <c r="K54" s="874">
        <v>1.84</v>
      </c>
      <c r="L54" s="875">
        <v>5</v>
      </c>
      <c r="M54" s="875">
        <v>42</v>
      </c>
      <c r="N54" s="876">
        <v>14.16</v>
      </c>
      <c r="O54" s="875" t="s">
        <v>3598</v>
      </c>
      <c r="P54" s="877" t="s">
        <v>3695</v>
      </c>
      <c r="Q54" s="878">
        <f t="shared" si="0"/>
        <v>2</v>
      </c>
      <c r="R54" s="878">
        <f t="shared" si="0"/>
        <v>3</v>
      </c>
      <c r="S54" s="868">
        <f t="shared" si="1"/>
        <v>28.32</v>
      </c>
      <c r="T54" s="868">
        <f t="shared" si="2"/>
        <v>9</v>
      </c>
      <c r="U54" s="868">
        <f t="shared" si="3"/>
        <v>-19.32</v>
      </c>
      <c r="V54" s="879">
        <f t="shared" si="4"/>
        <v>0.31779661016949151</v>
      </c>
      <c r="W54" s="824"/>
    </row>
    <row r="55" spans="1:23" ht="14.4" customHeight="1" x14ac:dyDescent="0.3">
      <c r="A55" s="884" t="s">
        <v>3697</v>
      </c>
      <c r="B55" s="831">
        <v>1</v>
      </c>
      <c r="C55" s="832">
        <v>0.74</v>
      </c>
      <c r="D55" s="833">
        <v>5</v>
      </c>
      <c r="E55" s="834">
        <v>2</v>
      </c>
      <c r="F55" s="812">
        <v>1.49</v>
      </c>
      <c r="G55" s="813">
        <v>7</v>
      </c>
      <c r="H55" s="814">
        <v>2</v>
      </c>
      <c r="I55" s="815">
        <v>1.49</v>
      </c>
      <c r="J55" s="816">
        <v>3.5</v>
      </c>
      <c r="K55" s="817">
        <v>0.74</v>
      </c>
      <c r="L55" s="818">
        <v>1</v>
      </c>
      <c r="M55" s="818">
        <v>13</v>
      </c>
      <c r="N55" s="819">
        <v>4.4800000000000004</v>
      </c>
      <c r="O55" s="818" t="s">
        <v>3598</v>
      </c>
      <c r="P55" s="835" t="s">
        <v>3698</v>
      </c>
      <c r="Q55" s="820">
        <f t="shared" si="0"/>
        <v>1</v>
      </c>
      <c r="R55" s="820">
        <f t="shared" si="0"/>
        <v>0.75</v>
      </c>
      <c r="S55" s="831">
        <f t="shared" si="1"/>
        <v>8.9600000000000009</v>
      </c>
      <c r="T55" s="831">
        <f t="shared" si="2"/>
        <v>7</v>
      </c>
      <c r="U55" s="831">
        <f t="shared" si="3"/>
        <v>-1.9600000000000009</v>
      </c>
      <c r="V55" s="836">
        <f t="shared" si="4"/>
        <v>0.78124999999999989</v>
      </c>
      <c r="W55" s="821"/>
    </row>
    <row r="56" spans="1:23" ht="14.4" customHeight="1" x14ac:dyDescent="0.3">
      <c r="A56" s="884" t="s">
        <v>3699</v>
      </c>
      <c r="B56" s="831">
        <v>2</v>
      </c>
      <c r="C56" s="832">
        <v>1.45</v>
      </c>
      <c r="D56" s="833">
        <v>9.5</v>
      </c>
      <c r="E56" s="814">
        <v>2</v>
      </c>
      <c r="F56" s="815">
        <v>1.22</v>
      </c>
      <c r="G56" s="816">
        <v>5.5</v>
      </c>
      <c r="H56" s="818"/>
      <c r="I56" s="812"/>
      <c r="J56" s="813"/>
      <c r="K56" s="817">
        <v>0.61</v>
      </c>
      <c r="L56" s="818">
        <v>1</v>
      </c>
      <c r="M56" s="818">
        <v>12</v>
      </c>
      <c r="N56" s="819">
        <v>3.9</v>
      </c>
      <c r="O56" s="818" t="s">
        <v>3598</v>
      </c>
      <c r="P56" s="835" t="s">
        <v>3700</v>
      </c>
      <c r="Q56" s="820">
        <f t="shared" si="0"/>
        <v>-2</v>
      </c>
      <c r="R56" s="820">
        <f t="shared" si="0"/>
        <v>-1.45</v>
      </c>
      <c r="S56" s="831" t="str">
        <f t="shared" si="1"/>
        <v/>
      </c>
      <c r="T56" s="831" t="str">
        <f t="shared" si="2"/>
        <v/>
      </c>
      <c r="U56" s="831" t="str">
        <f t="shared" si="3"/>
        <v/>
      </c>
      <c r="V56" s="836" t="str">
        <f t="shared" si="4"/>
        <v/>
      </c>
      <c r="W56" s="821"/>
    </row>
    <row r="57" spans="1:23" ht="14.4" customHeight="1" x14ac:dyDescent="0.3">
      <c r="A57" s="884" t="s">
        <v>3701</v>
      </c>
      <c r="B57" s="831"/>
      <c r="C57" s="832"/>
      <c r="D57" s="833"/>
      <c r="E57" s="834"/>
      <c r="F57" s="812"/>
      <c r="G57" s="813"/>
      <c r="H57" s="814">
        <v>2</v>
      </c>
      <c r="I57" s="815">
        <v>1.19</v>
      </c>
      <c r="J57" s="829">
        <v>10</v>
      </c>
      <c r="K57" s="817">
        <v>0.56999999999999995</v>
      </c>
      <c r="L57" s="818">
        <v>2</v>
      </c>
      <c r="M57" s="818">
        <v>21</v>
      </c>
      <c r="N57" s="819">
        <v>6.98</v>
      </c>
      <c r="O57" s="818" t="s">
        <v>3598</v>
      </c>
      <c r="P57" s="835" t="s">
        <v>3702</v>
      </c>
      <c r="Q57" s="820">
        <f t="shared" si="0"/>
        <v>2</v>
      </c>
      <c r="R57" s="820">
        <f t="shared" si="0"/>
        <v>1.19</v>
      </c>
      <c r="S57" s="831">
        <f t="shared" si="1"/>
        <v>13.96</v>
      </c>
      <c r="T57" s="831">
        <f t="shared" si="2"/>
        <v>20</v>
      </c>
      <c r="U57" s="831">
        <f t="shared" si="3"/>
        <v>6.0399999999999991</v>
      </c>
      <c r="V57" s="836">
        <f t="shared" si="4"/>
        <v>1.4326647564469912</v>
      </c>
      <c r="W57" s="821">
        <v>12.02</v>
      </c>
    </row>
    <row r="58" spans="1:23" ht="14.4" customHeight="1" x14ac:dyDescent="0.3">
      <c r="A58" s="884" t="s">
        <v>3703</v>
      </c>
      <c r="B58" s="831">
        <v>1</v>
      </c>
      <c r="C58" s="832">
        <v>0.68</v>
      </c>
      <c r="D58" s="833">
        <v>4</v>
      </c>
      <c r="E58" s="814">
        <v>1</v>
      </c>
      <c r="F58" s="815">
        <v>0.68</v>
      </c>
      <c r="G58" s="816">
        <v>9</v>
      </c>
      <c r="H58" s="818"/>
      <c r="I58" s="812"/>
      <c r="J58" s="813"/>
      <c r="K58" s="817">
        <v>0.68</v>
      </c>
      <c r="L58" s="818">
        <v>3</v>
      </c>
      <c r="M58" s="818">
        <v>25</v>
      </c>
      <c r="N58" s="819">
        <v>8.49</v>
      </c>
      <c r="O58" s="818" t="s">
        <v>3598</v>
      </c>
      <c r="P58" s="835" t="s">
        <v>3704</v>
      </c>
      <c r="Q58" s="820">
        <f t="shared" si="0"/>
        <v>-1</v>
      </c>
      <c r="R58" s="820">
        <f t="shared" si="0"/>
        <v>-0.68</v>
      </c>
      <c r="S58" s="831" t="str">
        <f t="shared" si="1"/>
        <v/>
      </c>
      <c r="T58" s="831" t="str">
        <f t="shared" si="2"/>
        <v/>
      </c>
      <c r="U58" s="831" t="str">
        <f t="shared" si="3"/>
        <v/>
      </c>
      <c r="V58" s="836" t="str">
        <f t="shared" si="4"/>
        <v/>
      </c>
      <c r="W58" s="821"/>
    </row>
    <row r="59" spans="1:23" ht="14.4" customHeight="1" x14ac:dyDescent="0.3">
      <c r="A59" s="884" t="s">
        <v>3705</v>
      </c>
      <c r="B59" s="831"/>
      <c r="C59" s="832"/>
      <c r="D59" s="833"/>
      <c r="E59" s="834">
        <v>1</v>
      </c>
      <c r="F59" s="812">
        <v>0.35</v>
      </c>
      <c r="G59" s="813">
        <v>5</v>
      </c>
      <c r="H59" s="814">
        <v>1</v>
      </c>
      <c r="I59" s="815">
        <v>0.36</v>
      </c>
      <c r="J59" s="816">
        <v>3</v>
      </c>
      <c r="K59" s="817">
        <v>0.35</v>
      </c>
      <c r="L59" s="818">
        <v>1</v>
      </c>
      <c r="M59" s="818">
        <v>13</v>
      </c>
      <c r="N59" s="819">
        <v>4.34</v>
      </c>
      <c r="O59" s="818" t="s">
        <v>3598</v>
      </c>
      <c r="P59" s="835" t="s">
        <v>3706</v>
      </c>
      <c r="Q59" s="820">
        <f t="shared" si="0"/>
        <v>1</v>
      </c>
      <c r="R59" s="820">
        <f t="shared" si="0"/>
        <v>0.36</v>
      </c>
      <c r="S59" s="831">
        <f t="shared" si="1"/>
        <v>4.34</v>
      </c>
      <c r="T59" s="831">
        <f t="shared" si="2"/>
        <v>3</v>
      </c>
      <c r="U59" s="831">
        <f t="shared" si="3"/>
        <v>-1.3399999999999999</v>
      </c>
      <c r="V59" s="836">
        <f t="shared" si="4"/>
        <v>0.69124423963133641</v>
      </c>
      <c r="W59" s="821"/>
    </row>
    <row r="60" spans="1:23" ht="14.4" customHeight="1" x14ac:dyDescent="0.3">
      <c r="A60" s="884" t="s">
        <v>3707</v>
      </c>
      <c r="B60" s="826">
        <v>1</v>
      </c>
      <c r="C60" s="827">
        <v>0.46</v>
      </c>
      <c r="D60" s="828">
        <v>10</v>
      </c>
      <c r="E60" s="834"/>
      <c r="F60" s="812"/>
      <c r="G60" s="813"/>
      <c r="H60" s="818"/>
      <c r="I60" s="812"/>
      <c r="J60" s="813"/>
      <c r="K60" s="817">
        <v>0.46</v>
      </c>
      <c r="L60" s="818">
        <v>2</v>
      </c>
      <c r="M60" s="818">
        <v>18</v>
      </c>
      <c r="N60" s="819">
        <v>5.84</v>
      </c>
      <c r="O60" s="818" t="s">
        <v>3598</v>
      </c>
      <c r="P60" s="835" t="s">
        <v>3708</v>
      </c>
      <c r="Q60" s="820">
        <f t="shared" si="0"/>
        <v>-1</v>
      </c>
      <c r="R60" s="820">
        <f t="shared" si="0"/>
        <v>-0.46</v>
      </c>
      <c r="S60" s="831" t="str">
        <f t="shared" si="1"/>
        <v/>
      </c>
      <c r="T60" s="831" t="str">
        <f t="shared" si="2"/>
        <v/>
      </c>
      <c r="U60" s="831" t="str">
        <f t="shared" si="3"/>
        <v/>
      </c>
      <c r="V60" s="836" t="str">
        <f t="shared" si="4"/>
        <v/>
      </c>
      <c r="W60" s="821"/>
    </row>
    <row r="61" spans="1:23" ht="14.4" customHeight="1" x14ac:dyDescent="0.3">
      <c r="A61" s="884" t="s">
        <v>3709</v>
      </c>
      <c r="B61" s="831">
        <v>14</v>
      </c>
      <c r="C61" s="832">
        <v>10.33</v>
      </c>
      <c r="D61" s="833">
        <v>4.5999999999999996</v>
      </c>
      <c r="E61" s="834">
        <v>16</v>
      </c>
      <c r="F61" s="812">
        <v>11.95</v>
      </c>
      <c r="G61" s="813">
        <v>5.0999999999999996</v>
      </c>
      <c r="H61" s="814">
        <v>18</v>
      </c>
      <c r="I61" s="815">
        <v>13.29</v>
      </c>
      <c r="J61" s="816">
        <v>4.0999999999999996</v>
      </c>
      <c r="K61" s="817">
        <v>0.74</v>
      </c>
      <c r="L61" s="818">
        <v>2</v>
      </c>
      <c r="M61" s="818">
        <v>15</v>
      </c>
      <c r="N61" s="819">
        <v>5</v>
      </c>
      <c r="O61" s="818" t="s">
        <v>3598</v>
      </c>
      <c r="P61" s="835" t="s">
        <v>3710</v>
      </c>
      <c r="Q61" s="820">
        <f t="shared" si="0"/>
        <v>4</v>
      </c>
      <c r="R61" s="820">
        <f t="shared" si="0"/>
        <v>2.9599999999999991</v>
      </c>
      <c r="S61" s="831">
        <f t="shared" si="1"/>
        <v>90</v>
      </c>
      <c r="T61" s="831">
        <f t="shared" si="2"/>
        <v>73.8</v>
      </c>
      <c r="U61" s="831">
        <f t="shared" si="3"/>
        <v>-16.200000000000003</v>
      </c>
      <c r="V61" s="836">
        <f t="shared" si="4"/>
        <v>0.82</v>
      </c>
      <c r="W61" s="821">
        <v>4</v>
      </c>
    </row>
    <row r="62" spans="1:23" ht="14.4" customHeight="1" x14ac:dyDescent="0.3">
      <c r="A62" s="883" t="s">
        <v>3711</v>
      </c>
      <c r="B62" s="868">
        <v>2</v>
      </c>
      <c r="C62" s="869">
        <v>2.17</v>
      </c>
      <c r="D62" s="837">
        <v>3.5</v>
      </c>
      <c r="E62" s="870">
        <v>4</v>
      </c>
      <c r="F62" s="871">
        <v>4.05</v>
      </c>
      <c r="G62" s="822">
        <v>3.3</v>
      </c>
      <c r="H62" s="872">
        <v>5</v>
      </c>
      <c r="I62" s="873">
        <v>5.58</v>
      </c>
      <c r="J62" s="825">
        <v>4.5999999999999996</v>
      </c>
      <c r="K62" s="874">
        <v>1.24</v>
      </c>
      <c r="L62" s="875">
        <v>4</v>
      </c>
      <c r="M62" s="875">
        <v>32</v>
      </c>
      <c r="N62" s="876">
        <v>10.64</v>
      </c>
      <c r="O62" s="875" t="s">
        <v>3598</v>
      </c>
      <c r="P62" s="877" t="s">
        <v>3712</v>
      </c>
      <c r="Q62" s="878">
        <f t="shared" si="0"/>
        <v>3</v>
      </c>
      <c r="R62" s="878">
        <f t="shared" si="0"/>
        <v>3.41</v>
      </c>
      <c r="S62" s="868">
        <f t="shared" si="1"/>
        <v>53.2</v>
      </c>
      <c r="T62" s="868">
        <f t="shared" si="2"/>
        <v>23</v>
      </c>
      <c r="U62" s="868">
        <f t="shared" si="3"/>
        <v>-30.200000000000003</v>
      </c>
      <c r="V62" s="879">
        <f t="shared" si="4"/>
        <v>0.43233082706766918</v>
      </c>
      <c r="W62" s="824"/>
    </row>
    <row r="63" spans="1:23" ht="14.4" customHeight="1" x14ac:dyDescent="0.3">
      <c r="A63" s="883" t="s">
        <v>3713</v>
      </c>
      <c r="B63" s="868"/>
      <c r="C63" s="869"/>
      <c r="D63" s="837"/>
      <c r="E63" s="870">
        <v>2</v>
      </c>
      <c r="F63" s="871">
        <v>2.2400000000000002</v>
      </c>
      <c r="G63" s="822">
        <v>2.5</v>
      </c>
      <c r="H63" s="872"/>
      <c r="I63" s="873"/>
      <c r="J63" s="825"/>
      <c r="K63" s="874">
        <v>2.48</v>
      </c>
      <c r="L63" s="875">
        <v>6</v>
      </c>
      <c r="M63" s="875">
        <v>58</v>
      </c>
      <c r="N63" s="876">
        <v>19.170000000000002</v>
      </c>
      <c r="O63" s="875" t="s">
        <v>3598</v>
      </c>
      <c r="P63" s="877" t="s">
        <v>3714</v>
      </c>
      <c r="Q63" s="878">
        <f t="shared" si="0"/>
        <v>0</v>
      </c>
      <c r="R63" s="878">
        <f t="shared" si="0"/>
        <v>0</v>
      </c>
      <c r="S63" s="868" t="str">
        <f t="shared" si="1"/>
        <v/>
      </c>
      <c r="T63" s="868" t="str">
        <f t="shared" si="2"/>
        <v/>
      </c>
      <c r="U63" s="868" t="str">
        <f t="shared" si="3"/>
        <v/>
      </c>
      <c r="V63" s="879" t="str">
        <f t="shared" si="4"/>
        <v/>
      </c>
      <c r="W63" s="824"/>
    </row>
    <row r="64" spans="1:23" ht="14.4" customHeight="1" x14ac:dyDescent="0.3">
      <c r="A64" s="884" t="s">
        <v>3715</v>
      </c>
      <c r="B64" s="826">
        <v>5</v>
      </c>
      <c r="C64" s="827">
        <v>2.2400000000000002</v>
      </c>
      <c r="D64" s="828">
        <v>5.6</v>
      </c>
      <c r="E64" s="834">
        <v>1</v>
      </c>
      <c r="F64" s="812">
        <v>0.45</v>
      </c>
      <c r="G64" s="813">
        <v>3</v>
      </c>
      <c r="H64" s="818"/>
      <c r="I64" s="812"/>
      <c r="J64" s="813"/>
      <c r="K64" s="817">
        <v>0.45</v>
      </c>
      <c r="L64" s="818">
        <v>1</v>
      </c>
      <c r="M64" s="818">
        <v>12</v>
      </c>
      <c r="N64" s="819">
        <v>4.12</v>
      </c>
      <c r="O64" s="818" t="s">
        <v>3598</v>
      </c>
      <c r="P64" s="835" t="s">
        <v>3716</v>
      </c>
      <c r="Q64" s="820">
        <f t="shared" si="0"/>
        <v>-5</v>
      </c>
      <c r="R64" s="820">
        <f t="shared" si="0"/>
        <v>-2.2400000000000002</v>
      </c>
      <c r="S64" s="831" t="str">
        <f t="shared" si="1"/>
        <v/>
      </c>
      <c r="T64" s="831" t="str">
        <f t="shared" si="2"/>
        <v/>
      </c>
      <c r="U64" s="831" t="str">
        <f t="shared" si="3"/>
        <v/>
      </c>
      <c r="V64" s="836" t="str">
        <f t="shared" si="4"/>
        <v/>
      </c>
      <c r="W64" s="821"/>
    </row>
    <row r="65" spans="1:23" ht="14.4" customHeight="1" x14ac:dyDescent="0.3">
      <c r="A65" s="884" t="s">
        <v>3717</v>
      </c>
      <c r="B65" s="831"/>
      <c r="C65" s="832"/>
      <c r="D65" s="833"/>
      <c r="E65" s="834"/>
      <c r="F65" s="812"/>
      <c r="G65" s="813"/>
      <c r="H65" s="814">
        <v>1</v>
      </c>
      <c r="I65" s="815">
        <v>0.54</v>
      </c>
      <c r="J65" s="816">
        <v>3</v>
      </c>
      <c r="K65" s="817">
        <v>0.54</v>
      </c>
      <c r="L65" s="818">
        <v>3</v>
      </c>
      <c r="M65" s="818">
        <v>28</v>
      </c>
      <c r="N65" s="819">
        <v>9.23</v>
      </c>
      <c r="O65" s="818" t="s">
        <v>3598</v>
      </c>
      <c r="P65" s="835" t="s">
        <v>3718</v>
      </c>
      <c r="Q65" s="820">
        <f t="shared" si="0"/>
        <v>1</v>
      </c>
      <c r="R65" s="820">
        <f t="shared" si="0"/>
        <v>0.54</v>
      </c>
      <c r="S65" s="831">
        <f t="shared" si="1"/>
        <v>9.23</v>
      </c>
      <c r="T65" s="831">
        <f t="shared" si="2"/>
        <v>3</v>
      </c>
      <c r="U65" s="831">
        <f t="shared" si="3"/>
        <v>-6.23</v>
      </c>
      <c r="V65" s="836">
        <f t="shared" si="4"/>
        <v>0.32502708559046584</v>
      </c>
      <c r="W65" s="821"/>
    </row>
    <row r="66" spans="1:23" ht="14.4" customHeight="1" x14ac:dyDescent="0.3">
      <c r="A66" s="884" t="s">
        <v>3719</v>
      </c>
      <c r="B66" s="831"/>
      <c r="C66" s="832"/>
      <c r="D66" s="833"/>
      <c r="E66" s="834"/>
      <c r="F66" s="812"/>
      <c r="G66" s="813"/>
      <c r="H66" s="814">
        <v>3</v>
      </c>
      <c r="I66" s="815">
        <v>1.46</v>
      </c>
      <c r="J66" s="816">
        <v>5</v>
      </c>
      <c r="K66" s="817">
        <v>0.49</v>
      </c>
      <c r="L66" s="818">
        <v>2</v>
      </c>
      <c r="M66" s="818">
        <v>21</v>
      </c>
      <c r="N66" s="819">
        <v>6.84</v>
      </c>
      <c r="O66" s="818" t="s">
        <v>3598</v>
      </c>
      <c r="P66" s="835" t="s">
        <v>3720</v>
      </c>
      <c r="Q66" s="820">
        <f t="shared" si="0"/>
        <v>3</v>
      </c>
      <c r="R66" s="820">
        <f t="shared" si="0"/>
        <v>1.46</v>
      </c>
      <c r="S66" s="831">
        <f t="shared" si="1"/>
        <v>20.52</v>
      </c>
      <c r="T66" s="831">
        <f t="shared" si="2"/>
        <v>15</v>
      </c>
      <c r="U66" s="831">
        <f t="shared" si="3"/>
        <v>-5.52</v>
      </c>
      <c r="V66" s="836">
        <f t="shared" si="4"/>
        <v>0.73099415204678364</v>
      </c>
      <c r="W66" s="821">
        <v>0.16</v>
      </c>
    </row>
    <row r="67" spans="1:23" ht="14.4" customHeight="1" x14ac:dyDescent="0.3">
      <c r="A67" s="884" t="s">
        <v>3721</v>
      </c>
      <c r="B67" s="831">
        <v>1</v>
      </c>
      <c r="C67" s="832">
        <v>0.25</v>
      </c>
      <c r="D67" s="833">
        <v>4</v>
      </c>
      <c r="E67" s="814">
        <v>3</v>
      </c>
      <c r="F67" s="815">
        <v>0.74</v>
      </c>
      <c r="G67" s="816">
        <v>4.7</v>
      </c>
      <c r="H67" s="818">
        <v>1</v>
      </c>
      <c r="I67" s="812">
        <v>0.41</v>
      </c>
      <c r="J67" s="829">
        <v>12</v>
      </c>
      <c r="K67" s="817">
        <v>0.25</v>
      </c>
      <c r="L67" s="818">
        <v>1</v>
      </c>
      <c r="M67" s="818">
        <v>9</v>
      </c>
      <c r="N67" s="819">
        <v>3.01</v>
      </c>
      <c r="O67" s="818" t="s">
        <v>3598</v>
      </c>
      <c r="P67" s="835" t="s">
        <v>3722</v>
      </c>
      <c r="Q67" s="820">
        <f t="shared" si="0"/>
        <v>0</v>
      </c>
      <c r="R67" s="820">
        <f t="shared" si="0"/>
        <v>0.15999999999999998</v>
      </c>
      <c r="S67" s="831">
        <f t="shared" si="1"/>
        <v>3.01</v>
      </c>
      <c r="T67" s="831">
        <f t="shared" si="2"/>
        <v>12</v>
      </c>
      <c r="U67" s="831">
        <f t="shared" si="3"/>
        <v>8.99</v>
      </c>
      <c r="V67" s="836">
        <f t="shared" si="4"/>
        <v>3.9867109634551499</v>
      </c>
      <c r="W67" s="821">
        <v>8.99</v>
      </c>
    </row>
    <row r="68" spans="1:23" ht="14.4" customHeight="1" x14ac:dyDescent="0.3">
      <c r="A68" s="884" t="s">
        <v>3723</v>
      </c>
      <c r="B68" s="831">
        <v>1</v>
      </c>
      <c r="C68" s="832">
        <v>0.34</v>
      </c>
      <c r="D68" s="833">
        <v>3</v>
      </c>
      <c r="E68" s="814">
        <v>2</v>
      </c>
      <c r="F68" s="815">
        <v>0.52</v>
      </c>
      <c r="G68" s="816">
        <v>2</v>
      </c>
      <c r="H68" s="818">
        <v>1</v>
      </c>
      <c r="I68" s="812">
        <v>0.34</v>
      </c>
      <c r="J68" s="813">
        <v>3</v>
      </c>
      <c r="K68" s="817">
        <v>0.34</v>
      </c>
      <c r="L68" s="818">
        <v>2</v>
      </c>
      <c r="M68" s="818">
        <v>16</v>
      </c>
      <c r="N68" s="819">
        <v>5.4</v>
      </c>
      <c r="O68" s="818" t="s">
        <v>3598</v>
      </c>
      <c r="P68" s="835" t="s">
        <v>3724</v>
      </c>
      <c r="Q68" s="820">
        <f t="shared" si="0"/>
        <v>0</v>
      </c>
      <c r="R68" s="820">
        <f t="shared" si="0"/>
        <v>0</v>
      </c>
      <c r="S68" s="831">
        <f t="shared" si="1"/>
        <v>5.4</v>
      </c>
      <c r="T68" s="831">
        <f t="shared" si="2"/>
        <v>3</v>
      </c>
      <c r="U68" s="831">
        <f t="shared" si="3"/>
        <v>-2.4000000000000004</v>
      </c>
      <c r="V68" s="836">
        <f t="shared" si="4"/>
        <v>0.55555555555555547</v>
      </c>
      <c r="W68" s="821"/>
    </row>
    <row r="69" spans="1:23" ht="14.4" customHeight="1" x14ac:dyDescent="0.3">
      <c r="A69" s="884" t="s">
        <v>3725</v>
      </c>
      <c r="B69" s="826">
        <v>1</v>
      </c>
      <c r="C69" s="827">
        <v>0.38</v>
      </c>
      <c r="D69" s="828">
        <v>3</v>
      </c>
      <c r="E69" s="834"/>
      <c r="F69" s="812"/>
      <c r="G69" s="813"/>
      <c r="H69" s="818"/>
      <c r="I69" s="812"/>
      <c r="J69" s="813"/>
      <c r="K69" s="817">
        <v>0.38</v>
      </c>
      <c r="L69" s="818">
        <v>2</v>
      </c>
      <c r="M69" s="818">
        <v>16</v>
      </c>
      <c r="N69" s="819">
        <v>5.37</v>
      </c>
      <c r="O69" s="818" t="s">
        <v>3598</v>
      </c>
      <c r="P69" s="835" t="s">
        <v>3726</v>
      </c>
      <c r="Q69" s="820">
        <f t="shared" si="0"/>
        <v>-1</v>
      </c>
      <c r="R69" s="820">
        <f t="shared" si="0"/>
        <v>-0.38</v>
      </c>
      <c r="S69" s="831" t="str">
        <f t="shared" si="1"/>
        <v/>
      </c>
      <c r="T69" s="831" t="str">
        <f t="shared" si="2"/>
        <v/>
      </c>
      <c r="U69" s="831" t="str">
        <f t="shared" si="3"/>
        <v/>
      </c>
      <c r="V69" s="836" t="str">
        <f t="shared" si="4"/>
        <v/>
      </c>
      <c r="W69" s="821"/>
    </row>
    <row r="70" spans="1:23" ht="14.4" customHeight="1" x14ac:dyDescent="0.3">
      <c r="A70" s="884" t="s">
        <v>3727</v>
      </c>
      <c r="B70" s="826">
        <v>1</v>
      </c>
      <c r="C70" s="827">
        <v>0.56000000000000005</v>
      </c>
      <c r="D70" s="828">
        <v>9</v>
      </c>
      <c r="E70" s="834"/>
      <c r="F70" s="812"/>
      <c r="G70" s="813"/>
      <c r="H70" s="818"/>
      <c r="I70" s="812"/>
      <c r="J70" s="813"/>
      <c r="K70" s="817">
        <v>0.56000000000000005</v>
      </c>
      <c r="L70" s="818">
        <v>2</v>
      </c>
      <c r="M70" s="818">
        <v>15</v>
      </c>
      <c r="N70" s="819">
        <v>5.07</v>
      </c>
      <c r="O70" s="818" t="s">
        <v>3598</v>
      </c>
      <c r="P70" s="835" t="s">
        <v>3728</v>
      </c>
      <c r="Q70" s="820">
        <f t="shared" ref="Q70:R83" si="5">H70-B70</f>
        <v>-1</v>
      </c>
      <c r="R70" s="820">
        <f t="shared" si="5"/>
        <v>-0.56000000000000005</v>
      </c>
      <c r="S70" s="831" t="str">
        <f t="shared" ref="S70:S83" si="6">IF(H70=0,"",H70*N70)</f>
        <v/>
      </c>
      <c r="T70" s="831" t="str">
        <f t="shared" ref="T70:T83" si="7">IF(H70=0,"",H70*J70)</f>
        <v/>
      </c>
      <c r="U70" s="831" t="str">
        <f t="shared" ref="U70:U83" si="8">IF(H70=0,"",T70-S70)</f>
        <v/>
      </c>
      <c r="V70" s="836" t="str">
        <f t="shared" ref="V70:V83" si="9">IF(H70=0,"",T70/S70)</f>
        <v/>
      </c>
      <c r="W70" s="821"/>
    </row>
    <row r="71" spans="1:23" ht="14.4" customHeight="1" x14ac:dyDescent="0.3">
      <c r="A71" s="884" t="s">
        <v>3729</v>
      </c>
      <c r="B71" s="826">
        <v>4</v>
      </c>
      <c r="C71" s="827">
        <v>4.13</v>
      </c>
      <c r="D71" s="828">
        <v>8.8000000000000007</v>
      </c>
      <c r="E71" s="834">
        <v>2</v>
      </c>
      <c r="F71" s="812">
        <v>2.06</v>
      </c>
      <c r="G71" s="813">
        <v>5</v>
      </c>
      <c r="H71" s="818">
        <v>2</v>
      </c>
      <c r="I71" s="812">
        <v>2.06</v>
      </c>
      <c r="J71" s="813">
        <v>5.5</v>
      </c>
      <c r="K71" s="817">
        <v>1.03</v>
      </c>
      <c r="L71" s="818">
        <v>2</v>
      </c>
      <c r="M71" s="818">
        <v>19</v>
      </c>
      <c r="N71" s="819">
        <v>6.44</v>
      </c>
      <c r="O71" s="818" t="s">
        <v>3598</v>
      </c>
      <c r="P71" s="835" t="s">
        <v>3730</v>
      </c>
      <c r="Q71" s="820">
        <f t="shared" si="5"/>
        <v>-2</v>
      </c>
      <c r="R71" s="820">
        <f t="shared" si="5"/>
        <v>-2.0699999999999998</v>
      </c>
      <c r="S71" s="831">
        <f t="shared" si="6"/>
        <v>12.88</v>
      </c>
      <c r="T71" s="831">
        <f t="shared" si="7"/>
        <v>11</v>
      </c>
      <c r="U71" s="831">
        <f t="shared" si="8"/>
        <v>-1.8800000000000008</v>
      </c>
      <c r="V71" s="836">
        <f t="shared" si="9"/>
        <v>0.85403726708074534</v>
      </c>
      <c r="W71" s="821"/>
    </row>
    <row r="72" spans="1:23" ht="14.4" customHeight="1" x14ac:dyDescent="0.3">
      <c r="A72" s="884" t="s">
        <v>3731</v>
      </c>
      <c r="B72" s="831">
        <v>7</v>
      </c>
      <c r="C72" s="832">
        <v>2.5299999999999998</v>
      </c>
      <c r="D72" s="833">
        <v>4.9000000000000004</v>
      </c>
      <c r="E72" s="814">
        <v>19</v>
      </c>
      <c r="F72" s="815">
        <v>7.36</v>
      </c>
      <c r="G72" s="816">
        <v>3.8</v>
      </c>
      <c r="H72" s="818">
        <v>7</v>
      </c>
      <c r="I72" s="812">
        <v>2.71</v>
      </c>
      <c r="J72" s="813">
        <v>3.9</v>
      </c>
      <c r="K72" s="817">
        <v>0.39</v>
      </c>
      <c r="L72" s="818">
        <v>2</v>
      </c>
      <c r="M72" s="818">
        <v>14</v>
      </c>
      <c r="N72" s="819">
        <v>4.6100000000000003</v>
      </c>
      <c r="O72" s="818" t="s">
        <v>3598</v>
      </c>
      <c r="P72" s="835" t="s">
        <v>3732</v>
      </c>
      <c r="Q72" s="820">
        <f t="shared" si="5"/>
        <v>0</v>
      </c>
      <c r="R72" s="820">
        <f t="shared" si="5"/>
        <v>0.18000000000000016</v>
      </c>
      <c r="S72" s="831">
        <f t="shared" si="6"/>
        <v>32.270000000000003</v>
      </c>
      <c r="T72" s="831">
        <f t="shared" si="7"/>
        <v>27.3</v>
      </c>
      <c r="U72" s="831">
        <f t="shared" si="8"/>
        <v>-4.9700000000000024</v>
      </c>
      <c r="V72" s="836">
        <f t="shared" si="9"/>
        <v>0.84598698481561818</v>
      </c>
      <c r="W72" s="821">
        <v>5.78</v>
      </c>
    </row>
    <row r="73" spans="1:23" ht="14.4" customHeight="1" x14ac:dyDescent="0.3">
      <c r="A73" s="883" t="s">
        <v>3733</v>
      </c>
      <c r="B73" s="868">
        <v>3</v>
      </c>
      <c r="C73" s="869">
        <v>1.93</v>
      </c>
      <c r="D73" s="837">
        <v>4.7</v>
      </c>
      <c r="E73" s="872">
        <v>5</v>
      </c>
      <c r="F73" s="873">
        <v>3.22</v>
      </c>
      <c r="G73" s="825">
        <v>5.4</v>
      </c>
      <c r="H73" s="875">
        <v>5</v>
      </c>
      <c r="I73" s="871">
        <v>3.22</v>
      </c>
      <c r="J73" s="822">
        <v>5.2</v>
      </c>
      <c r="K73" s="874">
        <v>0.64</v>
      </c>
      <c r="L73" s="875">
        <v>2</v>
      </c>
      <c r="M73" s="875">
        <v>22</v>
      </c>
      <c r="N73" s="876">
        <v>7.22</v>
      </c>
      <c r="O73" s="875" t="s">
        <v>3598</v>
      </c>
      <c r="P73" s="877" t="s">
        <v>3734</v>
      </c>
      <c r="Q73" s="878">
        <f t="shared" si="5"/>
        <v>2</v>
      </c>
      <c r="R73" s="878">
        <f t="shared" si="5"/>
        <v>1.2900000000000003</v>
      </c>
      <c r="S73" s="868">
        <f t="shared" si="6"/>
        <v>36.1</v>
      </c>
      <c r="T73" s="868">
        <f t="shared" si="7"/>
        <v>26</v>
      </c>
      <c r="U73" s="868">
        <f t="shared" si="8"/>
        <v>-10.100000000000001</v>
      </c>
      <c r="V73" s="879">
        <f t="shared" si="9"/>
        <v>0.72022160664819945</v>
      </c>
      <c r="W73" s="824">
        <v>0.78</v>
      </c>
    </row>
    <row r="74" spans="1:23" ht="14.4" customHeight="1" x14ac:dyDescent="0.3">
      <c r="A74" s="883" t="s">
        <v>3735</v>
      </c>
      <c r="B74" s="868">
        <v>1</v>
      </c>
      <c r="C74" s="869">
        <v>1.21</v>
      </c>
      <c r="D74" s="837">
        <v>3</v>
      </c>
      <c r="E74" s="872"/>
      <c r="F74" s="873"/>
      <c r="G74" s="825"/>
      <c r="H74" s="875"/>
      <c r="I74" s="871"/>
      <c r="J74" s="822"/>
      <c r="K74" s="874">
        <v>1.21</v>
      </c>
      <c r="L74" s="875">
        <v>3</v>
      </c>
      <c r="M74" s="875">
        <v>30</v>
      </c>
      <c r="N74" s="876">
        <v>10.08</v>
      </c>
      <c r="O74" s="875" t="s">
        <v>3598</v>
      </c>
      <c r="P74" s="877" t="s">
        <v>3736</v>
      </c>
      <c r="Q74" s="878">
        <f t="shared" si="5"/>
        <v>-1</v>
      </c>
      <c r="R74" s="878">
        <f t="shared" si="5"/>
        <v>-1.21</v>
      </c>
      <c r="S74" s="868" t="str">
        <f t="shared" si="6"/>
        <v/>
      </c>
      <c r="T74" s="868" t="str">
        <f t="shared" si="7"/>
        <v/>
      </c>
      <c r="U74" s="868" t="str">
        <f t="shared" si="8"/>
        <v/>
      </c>
      <c r="V74" s="879" t="str">
        <f t="shared" si="9"/>
        <v/>
      </c>
      <c r="W74" s="824"/>
    </row>
    <row r="75" spans="1:23" ht="14.4" customHeight="1" x14ac:dyDescent="0.3">
      <c r="A75" s="884" t="s">
        <v>3737</v>
      </c>
      <c r="B75" s="831"/>
      <c r="C75" s="832"/>
      <c r="D75" s="833"/>
      <c r="E75" s="814">
        <v>1</v>
      </c>
      <c r="F75" s="815">
        <v>0.96</v>
      </c>
      <c r="G75" s="816">
        <v>3</v>
      </c>
      <c r="H75" s="818"/>
      <c r="I75" s="812"/>
      <c r="J75" s="813"/>
      <c r="K75" s="817">
        <v>0.64</v>
      </c>
      <c r="L75" s="818">
        <v>1</v>
      </c>
      <c r="M75" s="818">
        <v>12</v>
      </c>
      <c r="N75" s="819">
        <v>4.03</v>
      </c>
      <c r="O75" s="818" t="s">
        <v>3598</v>
      </c>
      <c r="P75" s="835" t="s">
        <v>3738</v>
      </c>
      <c r="Q75" s="820">
        <f t="shared" si="5"/>
        <v>0</v>
      </c>
      <c r="R75" s="820">
        <f t="shared" si="5"/>
        <v>0</v>
      </c>
      <c r="S75" s="831" t="str">
        <f t="shared" si="6"/>
        <v/>
      </c>
      <c r="T75" s="831" t="str">
        <f t="shared" si="7"/>
        <v/>
      </c>
      <c r="U75" s="831" t="str">
        <f t="shared" si="8"/>
        <v/>
      </c>
      <c r="V75" s="836" t="str">
        <f t="shared" si="9"/>
        <v/>
      </c>
      <c r="W75" s="821"/>
    </row>
    <row r="76" spans="1:23" ht="14.4" customHeight="1" x14ac:dyDescent="0.3">
      <c r="A76" s="884" t="s">
        <v>3739</v>
      </c>
      <c r="B76" s="831"/>
      <c r="C76" s="832"/>
      <c r="D76" s="833"/>
      <c r="E76" s="814">
        <v>17</v>
      </c>
      <c r="F76" s="815">
        <v>4.37</v>
      </c>
      <c r="G76" s="816">
        <v>3.1</v>
      </c>
      <c r="H76" s="818">
        <v>4</v>
      </c>
      <c r="I76" s="812">
        <v>1.03</v>
      </c>
      <c r="J76" s="829">
        <v>4</v>
      </c>
      <c r="K76" s="817">
        <v>0.26</v>
      </c>
      <c r="L76" s="818">
        <v>1</v>
      </c>
      <c r="M76" s="818">
        <v>9</v>
      </c>
      <c r="N76" s="819">
        <v>2.83</v>
      </c>
      <c r="O76" s="818" t="s">
        <v>3598</v>
      </c>
      <c r="P76" s="835" t="s">
        <v>3740</v>
      </c>
      <c r="Q76" s="820">
        <f t="shared" si="5"/>
        <v>4</v>
      </c>
      <c r="R76" s="820">
        <f t="shared" si="5"/>
        <v>1.03</v>
      </c>
      <c r="S76" s="831">
        <f t="shared" si="6"/>
        <v>11.32</v>
      </c>
      <c r="T76" s="831">
        <f t="shared" si="7"/>
        <v>16</v>
      </c>
      <c r="U76" s="831">
        <f t="shared" si="8"/>
        <v>4.68</v>
      </c>
      <c r="V76" s="836">
        <f t="shared" si="9"/>
        <v>1.4134275618374559</v>
      </c>
      <c r="W76" s="821">
        <v>5.51</v>
      </c>
    </row>
    <row r="77" spans="1:23" ht="14.4" customHeight="1" x14ac:dyDescent="0.3">
      <c r="A77" s="883" t="s">
        <v>3741</v>
      </c>
      <c r="B77" s="868"/>
      <c r="C77" s="869"/>
      <c r="D77" s="837"/>
      <c r="E77" s="872">
        <v>1</v>
      </c>
      <c r="F77" s="873">
        <v>0.36</v>
      </c>
      <c r="G77" s="825">
        <v>6</v>
      </c>
      <c r="H77" s="875">
        <v>2</v>
      </c>
      <c r="I77" s="871">
        <v>0.72</v>
      </c>
      <c r="J77" s="822">
        <v>2.5</v>
      </c>
      <c r="K77" s="874">
        <v>0.36</v>
      </c>
      <c r="L77" s="875">
        <v>1</v>
      </c>
      <c r="M77" s="875">
        <v>12</v>
      </c>
      <c r="N77" s="876">
        <v>3.89</v>
      </c>
      <c r="O77" s="875" t="s">
        <v>3598</v>
      </c>
      <c r="P77" s="877" t="s">
        <v>3742</v>
      </c>
      <c r="Q77" s="878">
        <f t="shared" si="5"/>
        <v>2</v>
      </c>
      <c r="R77" s="878">
        <f t="shared" si="5"/>
        <v>0.72</v>
      </c>
      <c r="S77" s="868">
        <f t="shared" si="6"/>
        <v>7.78</v>
      </c>
      <c r="T77" s="868">
        <f t="shared" si="7"/>
        <v>5</v>
      </c>
      <c r="U77" s="868">
        <f t="shared" si="8"/>
        <v>-2.7800000000000002</v>
      </c>
      <c r="V77" s="879">
        <f t="shared" si="9"/>
        <v>0.64267352185089976</v>
      </c>
      <c r="W77" s="824"/>
    </row>
    <row r="78" spans="1:23" ht="14.4" customHeight="1" x14ac:dyDescent="0.3">
      <c r="A78" s="883" t="s">
        <v>3743</v>
      </c>
      <c r="B78" s="868"/>
      <c r="C78" s="869"/>
      <c r="D78" s="837"/>
      <c r="E78" s="872">
        <v>2</v>
      </c>
      <c r="F78" s="873">
        <v>1.75</v>
      </c>
      <c r="G78" s="825">
        <v>4</v>
      </c>
      <c r="H78" s="875">
        <v>1</v>
      </c>
      <c r="I78" s="871">
        <v>0.59</v>
      </c>
      <c r="J78" s="822">
        <v>2</v>
      </c>
      <c r="K78" s="874">
        <v>0.85</v>
      </c>
      <c r="L78" s="875">
        <v>3</v>
      </c>
      <c r="M78" s="875">
        <v>23</v>
      </c>
      <c r="N78" s="876">
        <v>7.67</v>
      </c>
      <c r="O78" s="875" t="s">
        <v>3598</v>
      </c>
      <c r="P78" s="877" t="s">
        <v>3744</v>
      </c>
      <c r="Q78" s="878">
        <f t="shared" si="5"/>
        <v>1</v>
      </c>
      <c r="R78" s="878">
        <f t="shared" si="5"/>
        <v>0.59</v>
      </c>
      <c r="S78" s="868">
        <f t="shared" si="6"/>
        <v>7.67</v>
      </c>
      <c r="T78" s="868">
        <f t="shared" si="7"/>
        <v>2</v>
      </c>
      <c r="U78" s="868">
        <f t="shared" si="8"/>
        <v>-5.67</v>
      </c>
      <c r="V78" s="879">
        <f t="shared" si="9"/>
        <v>0.2607561929595828</v>
      </c>
      <c r="W78" s="824"/>
    </row>
    <row r="79" spans="1:23" ht="14.4" customHeight="1" x14ac:dyDescent="0.3">
      <c r="A79" s="884" t="s">
        <v>3745</v>
      </c>
      <c r="B79" s="826">
        <v>1</v>
      </c>
      <c r="C79" s="827">
        <v>4.07</v>
      </c>
      <c r="D79" s="828">
        <v>11</v>
      </c>
      <c r="E79" s="834"/>
      <c r="F79" s="812"/>
      <c r="G79" s="813"/>
      <c r="H79" s="818"/>
      <c r="I79" s="812"/>
      <c r="J79" s="813"/>
      <c r="K79" s="817">
        <v>4.07</v>
      </c>
      <c r="L79" s="818">
        <v>5</v>
      </c>
      <c r="M79" s="818">
        <v>44</v>
      </c>
      <c r="N79" s="819">
        <v>14.57</v>
      </c>
      <c r="O79" s="818" t="s">
        <v>3598</v>
      </c>
      <c r="P79" s="835" t="s">
        <v>3746</v>
      </c>
      <c r="Q79" s="820">
        <f t="shared" si="5"/>
        <v>-1</v>
      </c>
      <c r="R79" s="820">
        <f t="shared" si="5"/>
        <v>-4.07</v>
      </c>
      <c r="S79" s="831" t="str">
        <f t="shared" si="6"/>
        <v/>
      </c>
      <c r="T79" s="831" t="str">
        <f t="shared" si="7"/>
        <v/>
      </c>
      <c r="U79" s="831" t="str">
        <f t="shared" si="8"/>
        <v/>
      </c>
      <c r="V79" s="836" t="str">
        <f t="shared" si="9"/>
        <v/>
      </c>
      <c r="W79" s="821"/>
    </row>
    <row r="80" spans="1:23" ht="14.4" customHeight="1" x14ac:dyDescent="0.3">
      <c r="A80" s="884" t="s">
        <v>3747</v>
      </c>
      <c r="B80" s="831">
        <v>2</v>
      </c>
      <c r="C80" s="832">
        <v>2.0099999999999998</v>
      </c>
      <c r="D80" s="833">
        <v>8.5</v>
      </c>
      <c r="E80" s="814">
        <v>4</v>
      </c>
      <c r="F80" s="815">
        <v>4.01</v>
      </c>
      <c r="G80" s="816">
        <v>4.5</v>
      </c>
      <c r="H80" s="818">
        <v>3</v>
      </c>
      <c r="I80" s="812">
        <v>3.01</v>
      </c>
      <c r="J80" s="813">
        <v>4</v>
      </c>
      <c r="K80" s="817">
        <v>1</v>
      </c>
      <c r="L80" s="818">
        <v>2</v>
      </c>
      <c r="M80" s="818">
        <v>17</v>
      </c>
      <c r="N80" s="819">
        <v>5.53</v>
      </c>
      <c r="O80" s="818" t="s">
        <v>3598</v>
      </c>
      <c r="P80" s="835" t="s">
        <v>3748</v>
      </c>
      <c r="Q80" s="820">
        <f t="shared" si="5"/>
        <v>1</v>
      </c>
      <c r="R80" s="820">
        <f t="shared" si="5"/>
        <v>1</v>
      </c>
      <c r="S80" s="831">
        <f t="shared" si="6"/>
        <v>16.59</v>
      </c>
      <c r="T80" s="831">
        <f t="shared" si="7"/>
        <v>12</v>
      </c>
      <c r="U80" s="831">
        <f t="shared" si="8"/>
        <v>-4.59</v>
      </c>
      <c r="V80" s="836">
        <f t="shared" si="9"/>
        <v>0.72332730560578662</v>
      </c>
      <c r="W80" s="821"/>
    </row>
    <row r="81" spans="1:23" ht="14.4" customHeight="1" x14ac:dyDescent="0.3">
      <c r="A81" s="884" t="s">
        <v>3749</v>
      </c>
      <c r="B81" s="831">
        <v>3</v>
      </c>
      <c r="C81" s="832">
        <v>2.04</v>
      </c>
      <c r="D81" s="833">
        <v>4.3</v>
      </c>
      <c r="E81" s="814">
        <v>5</v>
      </c>
      <c r="F81" s="815">
        <v>3.4</v>
      </c>
      <c r="G81" s="816">
        <v>3.6</v>
      </c>
      <c r="H81" s="818">
        <v>4</v>
      </c>
      <c r="I81" s="812">
        <v>2.72</v>
      </c>
      <c r="J81" s="813">
        <v>4.8</v>
      </c>
      <c r="K81" s="817">
        <v>0.68</v>
      </c>
      <c r="L81" s="818">
        <v>2</v>
      </c>
      <c r="M81" s="818">
        <v>15</v>
      </c>
      <c r="N81" s="819">
        <v>5.01</v>
      </c>
      <c r="O81" s="818" t="s">
        <v>3598</v>
      </c>
      <c r="P81" s="835" t="s">
        <v>3750</v>
      </c>
      <c r="Q81" s="820">
        <f t="shared" si="5"/>
        <v>1</v>
      </c>
      <c r="R81" s="820">
        <f t="shared" si="5"/>
        <v>0.68000000000000016</v>
      </c>
      <c r="S81" s="831">
        <f t="shared" si="6"/>
        <v>20.04</v>
      </c>
      <c r="T81" s="831">
        <f t="shared" si="7"/>
        <v>19.2</v>
      </c>
      <c r="U81" s="831">
        <f t="shared" si="8"/>
        <v>-0.83999999999999986</v>
      </c>
      <c r="V81" s="836">
        <f t="shared" si="9"/>
        <v>0.95808383233532934</v>
      </c>
      <c r="W81" s="821">
        <v>3.99</v>
      </c>
    </row>
    <row r="82" spans="1:23" ht="14.4" customHeight="1" x14ac:dyDescent="0.3">
      <c r="A82" s="883" t="s">
        <v>3751</v>
      </c>
      <c r="B82" s="868"/>
      <c r="C82" s="869"/>
      <c r="D82" s="837"/>
      <c r="E82" s="872">
        <v>1</v>
      </c>
      <c r="F82" s="873">
        <v>1.1499999999999999</v>
      </c>
      <c r="G82" s="825">
        <v>4</v>
      </c>
      <c r="H82" s="875">
        <v>2</v>
      </c>
      <c r="I82" s="871">
        <v>2.2999999999999998</v>
      </c>
      <c r="J82" s="822">
        <v>4</v>
      </c>
      <c r="K82" s="874">
        <v>1.1499999999999999</v>
      </c>
      <c r="L82" s="875">
        <v>3</v>
      </c>
      <c r="M82" s="875">
        <v>28</v>
      </c>
      <c r="N82" s="876">
        <v>9.2200000000000006</v>
      </c>
      <c r="O82" s="875" t="s">
        <v>3598</v>
      </c>
      <c r="P82" s="877" t="s">
        <v>3752</v>
      </c>
      <c r="Q82" s="878">
        <f t="shared" si="5"/>
        <v>2</v>
      </c>
      <c r="R82" s="878">
        <f t="shared" si="5"/>
        <v>2.2999999999999998</v>
      </c>
      <c r="S82" s="868">
        <f t="shared" si="6"/>
        <v>18.440000000000001</v>
      </c>
      <c r="T82" s="868">
        <f t="shared" si="7"/>
        <v>8</v>
      </c>
      <c r="U82" s="868">
        <f t="shared" si="8"/>
        <v>-10.440000000000001</v>
      </c>
      <c r="V82" s="879">
        <f t="shared" si="9"/>
        <v>0.43383947939262468</v>
      </c>
      <c r="W82" s="824"/>
    </row>
    <row r="83" spans="1:23" ht="14.4" customHeight="1" thickBot="1" x14ac:dyDescent="0.35">
      <c r="A83" s="885" t="s">
        <v>3753</v>
      </c>
      <c r="B83" s="886"/>
      <c r="C83" s="887"/>
      <c r="D83" s="888"/>
      <c r="E83" s="889">
        <v>1</v>
      </c>
      <c r="F83" s="890">
        <v>1.55</v>
      </c>
      <c r="G83" s="891">
        <v>3</v>
      </c>
      <c r="H83" s="892"/>
      <c r="I83" s="893"/>
      <c r="J83" s="894"/>
      <c r="K83" s="895">
        <v>2.44</v>
      </c>
      <c r="L83" s="892">
        <v>5</v>
      </c>
      <c r="M83" s="892">
        <v>46</v>
      </c>
      <c r="N83" s="896">
        <v>15.42</v>
      </c>
      <c r="O83" s="892" t="s">
        <v>3598</v>
      </c>
      <c r="P83" s="897" t="s">
        <v>3754</v>
      </c>
      <c r="Q83" s="898">
        <f t="shared" si="5"/>
        <v>0</v>
      </c>
      <c r="R83" s="898">
        <f t="shared" si="5"/>
        <v>0</v>
      </c>
      <c r="S83" s="886" t="str">
        <f t="shared" si="6"/>
        <v/>
      </c>
      <c r="T83" s="886" t="str">
        <f t="shared" si="7"/>
        <v/>
      </c>
      <c r="U83" s="886" t="str">
        <f t="shared" si="8"/>
        <v/>
      </c>
      <c r="V83" s="899" t="str">
        <f t="shared" si="9"/>
        <v/>
      </c>
      <c r="W83" s="90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4:Q1048576">
    <cfRule type="cellIs" dxfId="12" priority="9" stopIfTrue="1" operator="lessThan">
      <formula>0</formula>
    </cfRule>
  </conditionalFormatting>
  <conditionalFormatting sqref="U84:U1048576">
    <cfRule type="cellIs" dxfId="11" priority="8" stopIfTrue="1" operator="greaterThan">
      <formula>0</formula>
    </cfRule>
  </conditionalFormatting>
  <conditionalFormatting sqref="V84:V1048576">
    <cfRule type="cellIs" dxfId="10" priority="7" stopIfTrue="1" operator="greaterThan">
      <formula>1</formula>
    </cfRule>
  </conditionalFormatting>
  <conditionalFormatting sqref="V84:V1048576">
    <cfRule type="cellIs" dxfId="9" priority="4" stopIfTrue="1" operator="greaterThan">
      <formula>1</formula>
    </cfRule>
  </conditionalFormatting>
  <conditionalFormatting sqref="U84:U1048576">
    <cfRule type="cellIs" dxfId="8" priority="5" stopIfTrue="1" operator="greaterThan">
      <formula>0</formula>
    </cfRule>
  </conditionalFormatting>
  <conditionalFormatting sqref="Q84:Q1048576">
    <cfRule type="cellIs" dxfId="7" priority="6" stopIfTrue="1" operator="lessThan">
      <formula>0</formula>
    </cfRule>
  </conditionalFormatting>
  <conditionalFormatting sqref="V5:V83">
    <cfRule type="cellIs" dxfId="6" priority="1" stopIfTrue="1" operator="greaterThan">
      <formula>1</formula>
    </cfRule>
  </conditionalFormatting>
  <conditionalFormatting sqref="U5:U83">
    <cfRule type="cellIs" dxfId="5" priority="2" stopIfTrue="1" operator="greaterThan">
      <formula>0</formula>
    </cfRule>
  </conditionalFormatting>
  <conditionalFormatting sqref="Q5:Q8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2" t="s">
        <v>335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633832</v>
      </c>
      <c r="C3" s="351">
        <f t="shared" ref="C3:L3" si="0">SUBTOTAL(9,C6:C1048576)</f>
        <v>7</v>
      </c>
      <c r="D3" s="351">
        <f t="shared" si="0"/>
        <v>730996</v>
      </c>
      <c r="E3" s="351">
        <f t="shared" si="0"/>
        <v>7.4489901312294604</v>
      </c>
      <c r="F3" s="351">
        <f t="shared" si="0"/>
        <v>791530</v>
      </c>
      <c r="G3" s="354">
        <f>IF(B3&lt;&gt;0,F3/B3,"")</f>
        <v>1.2488009440987518</v>
      </c>
      <c r="H3" s="350">
        <f t="shared" si="0"/>
        <v>47603.19</v>
      </c>
      <c r="I3" s="351">
        <f t="shared" si="0"/>
        <v>2</v>
      </c>
      <c r="J3" s="351">
        <f t="shared" si="0"/>
        <v>62804.08</v>
      </c>
      <c r="K3" s="351">
        <f t="shared" si="0"/>
        <v>7.1849140319776108</v>
      </c>
      <c r="L3" s="351">
        <f t="shared" si="0"/>
        <v>119882.41</v>
      </c>
      <c r="M3" s="352">
        <f>IF(H3&lt;&gt;0,L3/H3,"")</f>
        <v>2.5183692521446566</v>
      </c>
    </row>
    <row r="4" spans="1:13" ht="14.4" customHeight="1" x14ac:dyDescent="0.3">
      <c r="A4" s="607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7" customFormat="1" ht="14.4" customHeight="1" thickBot="1" x14ac:dyDescent="0.35">
      <c r="A5" s="901"/>
      <c r="B5" s="902">
        <v>2013</v>
      </c>
      <c r="C5" s="903"/>
      <c r="D5" s="903">
        <v>2014</v>
      </c>
      <c r="E5" s="903"/>
      <c r="F5" s="903">
        <v>2015</v>
      </c>
      <c r="G5" s="788" t="s">
        <v>2</v>
      </c>
      <c r="H5" s="902">
        <v>2013</v>
      </c>
      <c r="I5" s="903"/>
      <c r="J5" s="903">
        <v>2014</v>
      </c>
      <c r="K5" s="903"/>
      <c r="L5" s="903">
        <v>2015</v>
      </c>
      <c r="M5" s="788" t="s">
        <v>2</v>
      </c>
    </row>
    <row r="6" spans="1:13" ht="14.4" customHeight="1" x14ac:dyDescent="0.3">
      <c r="A6" s="750" t="s">
        <v>3756</v>
      </c>
      <c r="B6" s="789"/>
      <c r="C6" s="736"/>
      <c r="D6" s="789"/>
      <c r="E6" s="736"/>
      <c r="F6" s="789">
        <v>4946</v>
      </c>
      <c r="G6" s="741"/>
      <c r="H6" s="789"/>
      <c r="I6" s="736"/>
      <c r="J6" s="789"/>
      <c r="K6" s="736"/>
      <c r="L6" s="789"/>
      <c r="M6" s="235"/>
    </row>
    <row r="7" spans="1:13" ht="14.4" customHeight="1" x14ac:dyDescent="0.3">
      <c r="A7" s="687" t="s">
        <v>3757</v>
      </c>
      <c r="B7" s="790">
        <v>42984</v>
      </c>
      <c r="C7" s="661">
        <v>1</v>
      </c>
      <c r="D7" s="790">
        <v>28672</v>
      </c>
      <c r="E7" s="661">
        <v>0.6670388981946771</v>
      </c>
      <c r="F7" s="790">
        <v>100380</v>
      </c>
      <c r="G7" s="677">
        <v>2.3352875488553879</v>
      </c>
      <c r="H7" s="790">
        <v>42728.020000000004</v>
      </c>
      <c r="I7" s="661">
        <v>1</v>
      </c>
      <c r="J7" s="790">
        <v>31353.799999999996</v>
      </c>
      <c r="K7" s="661">
        <v>0.73379950674054151</v>
      </c>
      <c r="L7" s="790">
        <v>105544.87000000001</v>
      </c>
      <c r="M7" s="700">
        <v>2.4701558836566733</v>
      </c>
    </row>
    <row r="8" spans="1:13" ht="14.4" customHeight="1" x14ac:dyDescent="0.3">
      <c r="A8" s="687" t="s">
        <v>3758</v>
      </c>
      <c r="B8" s="790">
        <v>81694</v>
      </c>
      <c r="C8" s="661">
        <v>1</v>
      </c>
      <c r="D8" s="790">
        <v>40711</v>
      </c>
      <c r="E8" s="661">
        <v>0.49833525105882931</v>
      </c>
      <c r="F8" s="790">
        <v>26924</v>
      </c>
      <c r="G8" s="677">
        <v>0.32957132714764853</v>
      </c>
      <c r="H8" s="790"/>
      <c r="I8" s="661"/>
      <c r="J8" s="790"/>
      <c r="K8" s="661"/>
      <c r="L8" s="790"/>
      <c r="M8" s="700"/>
    </row>
    <row r="9" spans="1:13" ht="14.4" customHeight="1" x14ac:dyDescent="0.3">
      <c r="A9" s="687" t="s">
        <v>3759</v>
      </c>
      <c r="B9" s="790">
        <v>43921</v>
      </c>
      <c r="C9" s="661">
        <v>1</v>
      </c>
      <c r="D9" s="790">
        <v>52612</v>
      </c>
      <c r="E9" s="661">
        <v>1.197878008242071</v>
      </c>
      <c r="F9" s="790">
        <v>44873</v>
      </c>
      <c r="G9" s="677">
        <v>1.0216752806174723</v>
      </c>
      <c r="H9" s="790"/>
      <c r="I9" s="661"/>
      <c r="J9" s="790"/>
      <c r="K9" s="661"/>
      <c r="L9" s="790"/>
      <c r="M9" s="700"/>
    </row>
    <row r="10" spans="1:13" ht="14.4" customHeight="1" x14ac:dyDescent="0.3">
      <c r="A10" s="687" t="s">
        <v>3760</v>
      </c>
      <c r="B10" s="790">
        <v>101459</v>
      </c>
      <c r="C10" s="661">
        <v>1</v>
      </c>
      <c r="D10" s="790">
        <v>174563</v>
      </c>
      <c r="E10" s="661">
        <v>1.7205275037207148</v>
      </c>
      <c r="F10" s="790">
        <v>178890</v>
      </c>
      <c r="G10" s="677">
        <v>1.7631752727702816</v>
      </c>
      <c r="H10" s="790">
        <v>4875.17</v>
      </c>
      <c r="I10" s="661">
        <v>1</v>
      </c>
      <c r="J10" s="790">
        <v>31450.280000000002</v>
      </c>
      <c r="K10" s="661">
        <v>6.4511145252370694</v>
      </c>
      <c r="L10" s="790">
        <v>14337.539999999999</v>
      </c>
      <c r="M10" s="700">
        <v>2.940931290601148</v>
      </c>
    </row>
    <row r="11" spans="1:13" ht="14.4" customHeight="1" x14ac:dyDescent="0.3">
      <c r="A11" s="687" t="s">
        <v>3761</v>
      </c>
      <c r="B11" s="790">
        <v>63053</v>
      </c>
      <c r="C11" s="661">
        <v>1</v>
      </c>
      <c r="D11" s="790">
        <v>28302</v>
      </c>
      <c r="E11" s="661">
        <v>0.44886048245127114</v>
      </c>
      <c r="F11" s="790">
        <v>19071</v>
      </c>
      <c r="G11" s="677">
        <v>0.30245983537658794</v>
      </c>
      <c r="H11" s="790"/>
      <c r="I11" s="661"/>
      <c r="J11" s="790"/>
      <c r="K11" s="661"/>
      <c r="L11" s="790"/>
      <c r="M11" s="700"/>
    </row>
    <row r="12" spans="1:13" ht="14.4" customHeight="1" x14ac:dyDescent="0.3">
      <c r="A12" s="687" t="s">
        <v>3762</v>
      </c>
      <c r="B12" s="790">
        <v>266580</v>
      </c>
      <c r="C12" s="661">
        <v>1</v>
      </c>
      <c r="D12" s="790">
        <v>327071</v>
      </c>
      <c r="E12" s="661">
        <v>1.2269149973741467</v>
      </c>
      <c r="F12" s="790">
        <v>340294</v>
      </c>
      <c r="G12" s="677">
        <v>1.2765173681446471</v>
      </c>
      <c r="H12" s="790"/>
      <c r="I12" s="661"/>
      <c r="J12" s="790"/>
      <c r="K12" s="661"/>
      <c r="L12" s="790"/>
      <c r="M12" s="700"/>
    </row>
    <row r="13" spans="1:13" ht="14.4" customHeight="1" x14ac:dyDescent="0.3">
      <c r="A13" s="687" t="s">
        <v>3763</v>
      </c>
      <c r="B13" s="790">
        <v>34141</v>
      </c>
      <c r="C13" s="661">
        <v>1</v>
      </c>
      <c r="D13" s="790">
        <v>57679</v>
      </c>
      <c r="E13" s="661">
        <v>1.6894349901877508</v>
      </c>
      <c r="F13" s="790">
        <v>69896</v>
      </c>
      <c r="G13" s="677">
        <v>2.0472745379455786</v>
      </c>
      <c r="H13" s="790"/>
      <c r="I13" s="661"/>
      <c r="J13" s="790"/>
      <c r="K13" s="661"/>
      <c r="L13" s="790"/>
      <c r="M13" s="700"/>
    </row>
    <row r="14" spans="1:13" ht="14.4" customHeight="1" thickBot="1" x14ac:dyDescent="0.35">
      <c r="A14" s="792" t="s">
        <v>3764</v>
      </c>
      <c r="B14" s="791"/>
      <c r="C14" s="667"/>
      <c r="D14" s="791">
        <v>21386</v>
      </c>
      <c r="E14" s="667"/>
      <c r="F14" s="791">
        <v>6256</v>
      </c>
      <c r="G14" s="678"/>
      <c r="H14" s="791"/>
      <c r="I14" s="667"/>
      <c r="J14" s="791"/>
      <c r="K14" s="667"/>
      <c r="L14" s="791"/>
      <c r="M14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2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1046.94381</v>
      </c>
      <c r="C5" s="33">
        <v>812.69389000000001</v>
      </c>
      <c r="D5" s="12"/>
      <c r="E5" s="230">
        <v>1024.66535</v>
      </c>
      <c r="F5" s="32">
        <v>969.95043256967244</v>
      </c>
      <c r="G5" s="229">
        <f>E5-F5</f>
        <v>54.714917430327546</v>
      </c>
      <c r="H5" s="235">
        <f>IF(F5&lt;0.00000001,"",E5/F5)</f>
        <v>1.05641001394821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1310.9794199999978</v>
      </c>
      <c r="C6" s="35">
        <v>1582.6800900000001</v>
      </c>
      <c r="D6" s="12"/>
      <c r="E6" s="231">
        <v>1313.61914</v>
      </c>
      <c r="F6" s="34">
        <v>1831.9993208488199</v>
      </c>
      <c r="G6" s="232">
        <f>E6-F6</f>
        <v>-518.38018084881992</v>
      </c>
      <c r="H6" s="236">
        <f>IF(F6&lt;0.00000001,"",E6/F6)</f>
        <v>0.71704128110231014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16775.267289999996</v>
      </c>
      <c r="C7" s="35">
        <v>18688.326770000014</v>
      </c>
      <c r="D7" s="12"/>
      <c r="E7" s="231">
        <v>20011.565600000002</v>
      </c>
      <c r="F7" s="34">
        <v>22823.249281122928</v>
      </c>
      <c r="G7" s="232">
        <f>E7-F7</f>
        <v>-2811.6836811229259</v>
      </c>
      <c r="H7" s="236">
        <f>IF(F7&lt;0.00000001,"",E7/F7)</f>
        <v>0.87680616171298342</v>
      </c>
    </row>
    <row r="8" spans="1:8" ht="14.4" customHeight="1" thickBot="1" x14ac:dyDescent="0.35">
      <c r="A8" s="1" t="s">
        <v>97</v>
      </c>
      <c r="B8" s="15">
        <v>5035.0437000000011</v>
      </c>
      <c r="C8" s="37">
        <v>6491.8150600000045</v>
      </c>
      <c r="D8" s="12"/>
      <c r="E8" s="233">
        <v>8511.6590200000046</v>
      </c>
      <c r="F8" s="36">
        <v>6770.2041204927518</v>
      </c>
      <c r="G8" s="234">
        <f>E8-F8</f>
        <v>1741.4548995072528</v>
      </c>
      <c r="H8" s="237">
        <f>IF(F8&lt;0.00000001,"",E8/F8)</f>
        <v>1.2572233965939132</v>
      </c>
    </row>
    <row r="9" spans="1:8" ht="14.4" customHeight="1" thickBot="1" x14ac:dyDescent="0.35">
      <c r="A9" s="2" t="s">
        <v>98</v>
      </c>
      <c r="B9" s="3">
        <v>24168.234219999995</v>
      </c>
      <c r="C9" s="39">
        <v>27575.515810000019</v>
      </c>
      <c r="D9" s="12"/>
      <c r="E9" s="3">
        <v>30861.509110000006</v>
      </c>
      <c r="F9" s="38">
        <v>32395.403155034172</v>
      </c>
      <c r="G9" s="38">
        <f>E9-F9</f>
        <v>-1533.8940450341652</v>
      </c>
      <c r="H9" s="238">
        <f>IF(F9&lt;0.00000001,"",E9/F9)</f>
        <v>0.95265087340653143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14209.278249999996</v>
      </c>
      <c r="C11" s="33">
        <f>IF(ISERROR(VLOOKUP("Celkem:",'ZV Vykáz.-A'!A:F,4,0)),0,VLOOKUP("Celkem:",'ZV Vykáz.-A'!A:F,4,0)/1000)</f>
        <v>14863.582989999999</v>
      </c>
      <c r="D11" s="12"/>
      <c r="E11" s="230">
        <f>IF(ISERROR(VLOOKUP("Celkem:",'ZV Vykáz.-A'!A:F,6,0)),0,VLOOKUP("Celkem:",'ZV Vykáz.-A'!A:F,6,0)/1000)</f>
        <v>15584.348929999989</v>
      </c>
      <c r="F11" s="32">
        <f>B11</f>
        <v>14209.278249999996</v>
      </c>
      <c r="G11" s="229">
        <f>E11-F11</f>
        <v>1375.0706799999934</v>
      </c>
      <c r="H11" s="235">
        <f>IF(F11&lt;0.00000001,"",E11/F11)</f>
        <v>1.096772732281458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23296.980000000003</v>
      </c>
      <c r="C12" s="37">
        <f>IF(ISERROR(VLOOKUP("Celkem",CaseMix!A:D,3,0)),0,VLOOKUP("Celkem",CaseMix!A:D,3,0)*30)</f>
        <v>28338.33</v>
      </c>
      <c r="D12" s="12"/>
      <c r="E12" s="233">
        <f>IF(ISERROR(VLOOKUP("Celkem",CaseMix!A:D,4,0)),0,VLOOKUP("Celkem",CaseMix!A:D,4,0)*30)</f>
        <v>27863.97</v>
      </c>
      <c r="F12" s="36">
        <f>B12</f>
        <v>23296.980000000003</v>
      </c>
      <c r="G12" s="234">
        <f>E12-F12</f>
        <v>4566.989999999998</v>
      </c>
      <c r="H12" s="237">
        <f>IF(F12&lt;0.00000001,"",E12/F12)</f>
        <v>1.1960335631485282</v>
      </c>
    </row>
    <row r="13" spans="1:8" ht="14.4" customHeight="1" thickBot="1" x14ac:dyDescent="0.35">
      <c r="A13" s="4" t="s">
        <v>101</v>
      </c>
      <c r="B13" s="9">
        <f>SUM(B11:B12)</f>
        <v>37506.258249999999</v>
      </c>
      <c r="C13" s="41">
        <f>SUM(C11:C12)</f>
        <v>43201.912989999997</v>
      </c>
      <c r="D13" s="12"/>
      <c r="E13" s="9">
        <f>SUM(E11:E12)</f>
        <v>43448.318929999994</v>
      </c>
      <c r="F13" s="40">
        <f>SUM(F11:F12)</f>
        <v>37506.258249999999</v>
      </c>
      <c r="G13" s="40">
        <f>E13-F13</f>
        <v>5942.060679999995</v>
      </c>
      <c r="H13" s="239">
        <f>IF(F13&lt;0.00000001,"",E13/F13)</f>
        <v>1.1584285118604172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1.551882438269419</v>
      </c>
      <c r="C15" s="43">
        <f>IF(C9=0,"",C13/C9)</f>
        <v>1.5666765143277284</v>
      </c>
      <c r="D15" s="12"/>
      <c r="E15" s="10">
        <f>IF(E9=0,"",E13/E9)</f>
        <v>1.4078481637154128</v>
      </c>
      <c r="F15" s="42">
        <f>IF(F9=0,"",F13/F9)</f>
        <v>1.1577648245495475</v>
      </c>
      <c r="G15" s="42">
        <f>IF(ISERROR(F15-E15),"",E15-F15)</f>
        <v>0.25008333916586523</v>
      </c>
      <c r="H15" s="240">
        <f>IF(ISERROR(F15-E15),"",IF(F15&lt;0.00000001,"",E15/F15))</f>
        <v>1.2160053007856455</v>
      </c>
    </row>
    <row r="17" spans="1:8" ht="14.4" customHeight="1" x14ac:dyDescent="0.3">
      <c r="A17" s="226" t="s">
        <v>202</v>
      </c>
    </row>
    <row r="18" spans="1:8" ht="14.4" customHeight="1" x14ac:dyDescent="0.3">
      <c r="A18" s="435" t="s">
        <v>248</v>
      </c>
      <c r="B18" s="436"/>
      <c r="C18" s="436"/>
      <c r="D18" s="436"/>
      <c r="E18" s="436"/>
      <c r="F18" s="436"/>
      <c r="G18" s="436"/>
      <c r="H18" s="436"/>
    </row>
    <row r="19" spans="1:8" x14ac:dyDescent="0.3">
      <c r="A19" s="434" t="s">
        <v>247</v>
      </c>
      <c r="B19" s="436"/>
      <c r="C19" s="436"/>
      <c r="D19" s="436"/>
      <c r="E19" s="436"/>
      <c r="F19" s="436"/>
      <c r="G19" s="436"/>
      <c r="H19" s="436"/>
    </row>
    <row r="20" spans="1:8" ht="14.4" customHeight="1" x14ac:dyDescent="0.3">
      <c r="A20" s="227" t="s">
        <v>304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3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7" t="s">
        <v>4207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335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4704.7</v>
      </c>
      <c r="G3" s="215">
        <f t="shared" si="0"/>
        <v>681435.19</v>
      </c>
      <c r="H3" s="216"/>
      <c r="I3" s="216"/>
      <c r="J3" s="211">
        <f t="shared" si="0"/>
        <v>4875.08</v>
      </c>
      <c r="K3" s="215">
        <f t="shared" si="0"/>
        <v>793800.08000000007</v>
      </c>
      <c r="L3" s="216"/>
      <c r="M3" s="216"/>
      <c r="N3" s="211">
        <f t="shared" si="0"/>
        <v>6662.5099999999993</v>
      </c>
      <c r="O3" s="215">
        <f t="shared" si="0"/>
        <v>911412.40999999992</v>
      </c>
      <c r="P3" s="181">
        <f>IF(G3=0,"",O3/G3)</f>
        <v>1.3374894977173104</v>
      </c>
      <c r="Q3" s="213">
        <f>IF(N3=0,"",O3/N3)</f>
        <v>136.79715452584688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90</v>
      </c>
      <c r="E4" s="562" t="s">
        <v>11</v>
      </c>
      <c r="F4" s="568">
        <v>2013</v>
      </c>
      <c r="G4" s="569"/>
      <c r="H4" s="214"/>
      <c r="I4" s="214"/>
      <c r="J4" s="568">
        <v>2014</v>
      </c>
      <c r="K4" s="569"/>
      <c r="L4" s="214"/>
      <c r="M4" s="214"/>
      <c r="N4" s="568">
        <v>2015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799"/>
      <c r="B5" s="797"/>
      <c r="C5" s="799"/>
      <c r="D5" s="807"/>
      <c r="E5" s="801"/>
      <c r="F5" s="808" t="s">
        <v>91</v>
      </c>
      <c r="G5" s="809" t="s">
        <v>14</v>
      </c>
      <c r="H5" s="810"/>
      <c r="I5" s="810"/>
      <c r="J5" s="808" t="s">
        <v>91</v>
      </c>
      <c r="K5" s="809" t="s">
        <v>14</v>
      </c>
      <c r="L5" s="810"/>
      <c r="M5" s="810"/>
      <c r="N5" s="808" t="s">
        <v>91</v>
      </c>
      <c r="O5" s="809" t="s">
        <v>14</v>
      </c>
      <c r="P5" s="811"/>
      <c r="Q5" s="806"/>
    </row>
    <row r="6" spans="1:17" ht="14.4" customHeight="1" x14ac:dyDescent="0.3">
      <c r="A6" s="735" t="s">
        <v>3765</v>
      </c>
      <c r="B6" s="736" t="s">
        <v>3766</v>
      </c>
      <c r="C6" s="736" t="s">
        <v>3091</v>
      </c>
      <c r="D6" s="736" t="s">
        <v>3767</v>
      </c>
      <c r="E6" s="736" t="s">
        <v>3768</v>
      </c>
      <c r="F6" s="229"/>
      <c r="G6" s="229"/>
      <c r="H6" s="229"/>
      <c r="I6" s="229"/>
      <c r="J6" s="229"/>
      <c r="K6" s="229"/>
      <c r="L6" s="229"/>
      <c r="M6" s="229"/>
      <c r="N6" s="229">
        <v>2</v>
      </c>
      <c r="O6" s="229">
        <v>1352</v>
      </c>
      <c r="P6" s="741"/>
      <c r="Q6" s="749">
        <v>676</v>
      </c>
    </row>
    <row r="7" spans="1:17" ht="14.4" customHeight="1" x14ac:dyDescent="0.3">
      <c r="A7" s="660" t="s">
        <v>3765</v>
      </c>
      <c r="B7" s="661" t="s">
        <v>3766</v>
      </c>
      <c r="C7" s="661" t="s">
        <v>3091</v>
      </c>
      <c r="D7" s="661" t="s">
        <v>3769</v>
      </c>
      <c r="E7" s="661" t="s">
        <v>3770</v>
      </c>
      <c r="F7" s="664"/>
      <c r="G7" s="664"/>
      <c r="H7" s="664"/>
      <c r="I7" s="664"/>
      <c r="J7" s="664"/>
      <c r="K7" s="664"/>
      <c r="L7" s="664"/>
      <c r="M7" s="664"/>
      <c r="N7" s="664">
        <v>2</v>
      </c>
      <c r="O7" s="664">
        <v>484</v>
      </c>
      <c r="P7" s="677"/>
      <c r="Q7" s="665">
        <v>242</v>
      </c>
    </row>
    <row r="8" spans="1:17" ht="14.4" customHeight="1" x14ac:dyDescent="0.3">
      <c r="A8" s="660" t="s">
        <v>3765</v>
      </c>
      <c r="B8" s="661" t="s">
        <v>3766</v>
      </c>
      <c r="C8" s="661" t="s">
        <v>3091</v>
      </c>
      <c r="D8" s="661" t="s">
        <v>3771</v>
      </c>
      <c r="E8" s="661" t="s">
        <v>3772</v>
      </c>
      <c r="F8" s="664"/>
      <c r="G8" s="664"/>
      <c r="H8" s="664"/>
      <c r="I8" s="664"/>
      <c r="J8" s="664"/>
      <c r="K8" s="664"/>
      <c r="L8" s="664"/>
      <c r="M8" s="664"/>
      <c r="N8" s="664">
        <v>20</v>
      </c>
      <c r="O8" s="664">
        <v>1620</v>
      </c>
      <c r="P8" s="677"/>
      <c r="Q8" s="665">
        <v>81</v>
      </c>
    </row>
    <row r="9" spans="1:17" ht="14.4" customHeight="1" x14ac:dyDescent="0.3">
      <c r="A9" s="660" t="s">
        <v>3765</v>
      </c>
      <c r="B9" s="661" t="s">
        <v>3766</v>
      </c>
      <c r="C9" s="661" t="s">
        <v>3091</v>
      </c>
      <c r="D9" s="661" t="s">
        <v>3773</v>
      </c>
      <c r="E9" s="661" t="s">
        <v>3774</v>
      </c>
      <c r="F9" s="664"/>
      <c r="G9" s="664"/>
      <c r="H9" s="664"/>
      <c r="I9" s="664"/>
      <c r="J9" s="664"/>
      <c r="K9" s="664"/>
      <c r="L9" s="664"/>
      <c r="M9" s="664"/>
      <c r="N9" s="664">
        <v>2</v>
      </c>
      <c r="O9" s="664">
        <v>332</v>
      </c>
      <c r="P9" s="677"/>
      <c r="Q9" s="665">
        <v>166</v>
      </c>
    </row>
    <row r="10" spans="1:17" ht="14.4" customHeight="1" x14ac:dyDescent="0.3">
      <c r="A10" s="660" t="s">
        <v>3765</v>
      </c>
      <c r="B10" s="661" t="s">
        <v>3766</v>
      </c>
      <c r="C10" s="661" t="s">
        <v>3091</v>
      </c>
      <c r="D10" s="661" t="s">
        <v>3775</v>
      </c>
      <c r="E10" s="661" t="s">
        <v>3776</v>
      </c>
      <c r="F10" s="664"/>
      <c r="G10" s="664"/>
      <c r="H10" s="664"/>
      <c r="I10" s="664"/>
      <c r="J10" s="664"/>
      <c r="K10" s="664"/>
      <c r="L10" s="664"/>
      <c r="M10" s="664"/>
      <c r="N10" s="664">
        <v>1</v>
      </c>
      <c r="O10" s="664">
        <v>170</v>
      </c>
      <c r="P10" s="677"/>
      <c r="Q10" s="665">
        <v>170</v>
      </c>
    </row>
    <row r="11" spans="1:17" ht="14.4" customHeight="1" x14ac:dyDescent="0.3">
      <c r="A11" s="660" t="s">
        <v>3765</v>
      </c>
      <c r="B11" s="661" t="s">
        <v>3766</v>
      </c>
      <c r="C11" s="661" t="s">
        <v>3091</v>
      </c>
      <c r="D11" s="661" t="s">
        <v>3777</v>
      </c>
      <c r="E11" s="661" t="s">
        <v>3778</v>
      </c>
      <c r="F11" s="664"/>
      <c r="G11" s="664"/>
      <c r="H11" s="664"/>
      <c r="I11" s="664"/>
      <c r="J11" s="664"/>
      <c r="K11" s="664"/>
      <c r="L11" s="664"/>
      <c r="M11" s="664"/>
      <c r="N11" s="664">
        <v>4</v>
      </c>
      <c r="O11" s="664">
        <v>988</v>
      </c>
      <c r="P11" s="677"/>
      <c r="Q11" s="665">
        <v>247</v>
      </c>
    </row>
    <row r="12" spans="1:17" ht="14.4" customHeight="1" x14ac:dyDescent="0.3">
      <c r="A12" s="660" t="s">
        <v>3779</v>
      </c>
      <c r="B12" s="661" t="s">
        <v>3780</v>
      </c>
      <c r="C12" s="661" t="s">
        <v>3212</v>
      </c>
      <c r="D12" s="661" t="s">
        <v>3781</v>
      </c>
      <c r="E12" s="661" t="s">
        <v>3782</v>
      </c>
      <c r="F12" s="664">
        <v>0.45</v>
      </c>
      <c r="G12" s="664">
        <v>890.11</v>
      </c>
      <c r="H12" s="664">
        <v>1</v>
      </c>
      <c r="I12" s="664">
        <v>1978.0222222222221</v>
      </c>
      <c r="J12" s="664"/>
      <c r="K12" s="664"/>
      <c r="L12" s="664"/>
      <c r="M12" s="664"/>
      <c r="N12" s="664"/>
      <c r="O12" s="664"/>
      <c r="P12" s="677"/>
      <c r="Q12" s="665"/>
    </row>
    <row r="13" spans="1:17" ht="14.4" customHeight="1" x14ac:dyDescent="0.3">
      <c r="A13" s="660" t="s">
        <v>3779</v>
      </c>
      <c r="B13" s="661" t="s">
        <v>3780</v>
      </c>
      <c r="C13" s="661" t="s">
        <v>3212</v>
      </c>
      <c r="D13" s="661" t="s">
        <v>3783</v>
      </c>
      <c r="E13" s="661" t="s">
        <v>3784</v>
      </c>
      <c r="F13" s="664"/>
      <c r="G13" s="664"/>
      <c r="H13" s="664"/>
      <c r="I13" s="664"/>
      <c r="J13" s="664"/>
      <c r="K13" s="664"/>
      <c r="L13" s="664"/>
      <c r="M13" s="664"/>
      <c r="N13" s="664">
        <v>0.01</v>
      </c>
      <c r="O13" s="664">
        <v>88.54</v>
      </c>
      <c r="P13" s="677"/>
      <c r="Q13" s="665">
        <v>8854</v>
      </c>
    </row>
    <row r="14" spans="1:17" ht="14.4" customHeight="1" x14ac:dyDescent="0.3">
      <c r="A14" s="660" t="s">
        <v>3779</v>
      </c>
      <c r="B14" s="661" t="s">
        <v>3780</v>
      </c>
      <c r="C14" s="661" t="s">
        <v>3212</v>
      </c>
      <c r="D14" s="661" t="s">
        <v>3785</v>
      </c>
      <c r="E14" s="661"/>
      <c r="F14" s="664">
        <v>0.30000000000000004</v>
      </c>
      <c r="G14" s="664">
        <v>326.69</v>
      </c>
      <c r="H14" s="664">
        <v>1</v>
      </c>
      <c r="I14" s="664">
        <v>1088.9666666666665</v>
      </c>
      <c r="J14" s="664"/>
      <c r="K14" s="664"/>
      <c r="L14" s="664"/>
      <c r="M14" s="664"/>
      <c r="N14" s="664"/>
      <c r="O14" s="664"/>
      <c r="P14" s="677"/>
      <c r="Q14" s="665"/>
    </row>
    <row r="15" spans="1:17" ht="14.4" customHeight="1" x14ac:dyDescent="0.3">
      <c r="A15" s="660" t="s">
        <v>3779</v>
      </c>
      <c r="B15" s="661" t="s">
        <v>3780</v>
      </c>
      <c r="C15" s="661" t="s">
        <v>3212</v>
      </c>
      <c r="D15" s="661" t="s">
        <v>3786</v>
      </c>
      <c r="E15" s="661" t="s">
        <v>3784</v>
      </c>
      <c r="F15" s="664">
        <v>0.45</v>
      </c>
      <c r="G15" s="664">
        <v>974.39</v>
      </c>
      <c r="H15" s="664">
        <v>1</v>
      </c>
      <c r="I15" s="664">
        <v>2165.3111111111111</v>
      </c>
      <c r="J15" s="664">
        <v>0.95</v>
      </c>
      <c r="K15" s="664">
        <v>2075.1000000000004</v>
      </c>
      <c r="L15" s="664">
        <v>2.1296400825131623</v>
      </c>
      <c r="M15" s="664">
        <v>2184.3157894736846</v>
      </c>
      <c r="N15" s="664">
        <v>3</v>
      </c>
      <c r="O15" s="664">
        <v>5312.4</v>
      </c>
      <c r="P15" s="677">
        <v>5.4520263960016004</v>
      </c>
      <c r="Q15" s="665">
        <v>1770.8</v>
      </c>
    </row>
    <row r="16" spans="1:17" ht="14.4" customHeight="1" x14ac:dyDescent="0.3">
      <c r="A16" s="660" t="s">
        <v>3779</v>
      </c>
      <c r="B16" s="661" t="s">
        <v>3780</v>
      </c>
      <c r="C16" s="661" t="s">
        <v>3212</v>
      </c>
      <c r="D16" s="661" t="s">
        <v>3787</v>
      </c>
      <c r="E16" s="661" t="s">
        <v>3788</v>
      </c>
      <c r="F16" s="664">
        <v>0.05</v>
      </c>
      <c r="G16" s="664">
        <v>47.24</v>
      </c>
      <c r="H16" s="664">
        <v>1</v>
      </c>
      <c r="I16" s="664">
        <v>944.8</v>
      </c>
      <c r="J16" s="664">
        <v>0.08</v>
      </c>
      <c r="K16" s="664">
        <v>70.86</v>
      </c>
      <c r="L16" s="664">
        <v>1.5</v>
      </c>
      <c r="M16" s="664">
        <v>885.75</v>
      </c>
      <c r="N16" s="664">
        <v>0.27999999999999997</v>
      </c>
      <c r="O16" s="664">
        <v>248.54</v>
      </c>
      <c r="P16" s="677">
        <v>5.2612193056731575</v>
      </c>
      <c r="Q16" s="665">
        <v>887.64285714285722</v>
      </c>
    </row>
    <row r="17" spans="1:17" ht="14.4" customHeight="1" x14ac:dyDescent="0.3">
      <c r="A17" s="660" t="s">
        <v>3779</v>
      </c>
      <c r="B17" s="661" t="s">
        <v>3780</v>
      </c>
      <c r="C17" s="661" t="s">
        <v>3328</v>
      </c>
      <c r="D17" s="661" t="s">
        <v>3789</v>
      </c>
      <c r="E17" s="661" t="s">
        <v>3790</v>
      </c>
      <c r="F17" s="664">
        <v>1217</v>
      </c>
      <c r="G17" s="664">
        <v>40489.589999999997</v>
      </c>
      <c r="H17" s="664">
        <v>1</v>
      </c>
      <c r="I17" s="664">
        <v>33.269999999999996</v>
      </c>
      <c r="J17" s="664">
        <v>824</v>
      </c>
      <c r="K17" s="664">
        <v>27439.199999999997</v>
      </c>
      <c r="L17" s="664">
        <v>0.6776853013330093</v>
      </c>
      <c r="M17" s="664">
        <v>33.299999999999997</v>
      </c>
      <c r="N17" s="664">
        <v>2793</v>
      </c>
      <c r="O17" s="664">
        <v>93705.15</v>
      </c>
      <c r="P17" s="677">
        <v>2.3143022688053891</v>
      </c>
      <c r="Q17" s="665">
        <v>33.549999999999997</v>
      </c>
    </row>
    <row r="18" spans="1:17" ht="14.4" customHeight="1" x14ac:dyDescent="0.3">
      <c r="A18" s="660" t="s">
        <v>3779</v>
      </c>
      <c r="B18" s="661" t="s">
        <v>3780</v>
      </c>
      <c r="C18" s="661" t="s">
        <v>3341</v>
      </c>
      <c r="D18" s="661" t="s">
        <v>3791</v>
      </c>
      <c r="E18" s="661" t="s">
        <v>3792</v>
      </c>
      <c r="F18" s="664"/>
      <c r="G18" s="664"/>
      <c r="H18" s="664"/>
      <c r="I18" s="664"/>
      <c r="J18" s="664">
        <v>2</v>
      </c>
      <c r="K18" s="664">
        <v>1768.64</v>
      </c>
      <c r="L18" s="664"/>
      <c r="M18" s="664">
        <v>884.32</v>
      </c>
      <c r="N18" s="664">
        <v>7</v>
      </c>
      <c r="O18" s="664">
        <v>6190.24</v>
      </c>
      <c r="P18" s="677"/>
      <c r="Q18" s="665">
        <v>884.31999999999994</v>
      </c>
    </row>
    <row r="19" spans="1:17" ht="14.4" customHeight="1" x14ac:dyDescent="0.3">
      <c r="A19" s="660" t="s">
        <v>3779</v>
      </c>
      <c r="B19" s="661" t="s">
        <v>3780</v>
      </c>
      <c r="C19" s="661" t="s">
        <v>3091</v>
      </c>
      <c r="D19" s="661" t="s">
        <v>3793</v>
      </c>
      <c r="E19" s="661" t="s">
        <v>3794</v>
      </c>
      <c r="F19" s="664">
        <v>3</v>
      </c>
      <c r="G19" s="664">
        <v>42984</v>
      </c>
      <c r="H19" s="664">
        <v>1</v>
      </c>
      <c r="I19" s="664">
        <v>14328</v>
      </c>
      <c r="J19" s="664">
        <v>2</v>
      </c>
      <c r="K19" s="664">
        <v>28672</v>
      </c>
      <c r="L19" s="664">
        <v>0.6670388981946771</v>
      </c>
      <c r="M19" s="664">
        <v>14336</v>
      </c>
      <c r="N19" s="664">
        <v>7</v>
      </c>
      <c r="O19" s="664">
        <v>100380</v>
      </c>
      <c r="P19" s="677">
        <v>2.3352875488553879</v>
      </c>
      <c r="Q19" s="665">
        <v>14340</v>
      </c>
    </row>
    <row r="20" spans="1:17" ht="14.4" customHeight="1" x14ac:dyDescent="0.3">
      <c r="A20" s="660" t="s">
        <v>3795</v>
      </c>
      <c r="B20" s="661" t="s">
        <v>3796</v>
      </c>
      <c r="C20" s="661" t="s">
        <v>3091</v>
      </c>
      <c r="D20" s="661" t="s">
        <v>3797</v>
      </c>
      <c r="E20" s="661" t="s">
        <v>3798</v>
      </c>
      <c r="F20" s="664">
        <v>2</v>
      </c>
      <c r="G20" s="664">
        <v>1808</v>
      </c>
      <c r="H20" s="664">
        <v>1</v>
      </c>
      <c r="I20" s="664">
        <v>904</v>
      </c>
      <c r="J20" s="664"/>
      <c r="K20" s="664"/>
      <c r="L20" s="664"/>
      <c r="M20" s="664"/>
      <c r="N20" s="664"/>
      <c r="O20" s="664"/>
      <c r="P20" s="677"/>
      <c r="Q20" s="665"/>
    </row>
    <row r="21" spans="1:17" ht="14.4" customHeight="1" x14ac:dyDescent="0.3">
      <c r="A21" s="660" t="s">
        <v>3795</v>
      </c>
      <c r="B21" s="661" t="s">
        <v>3796</v>
      </c>
      <c r="C21" s="661" t="s">
        <v>3091</v>
      </c>
      <c r="D21" s="661" t="s">
        <v>3799</v>
      </c>
      <c r="E21" s="661" t="s">
        <v>3800</v>
      </c>
      <c r="F21" s="664">
        <v>1</v>
      </c>
      <c r="G21" s="664">
        <v>10084</v>
      </c>
      <c r="H21" s="664">
        <v>1</v>
      </c>
      <c r="I21" s="664">
        <v>10084</v>
      </c>
      <c r="J21" s="664"/>
      <c r="K21" s="664"/>
      <c r="L21" s="664"/>
      <c r="M21" s="664"/>
      <c r="N21" s="664"/>
      <c r="O21" s="664"/>
      <c r="P21" s="677"/>
      <c r="Q21" s="665"/>
    </row>
    <row r="22" spans="1:17" ht="14.4" customHeight="1" x14ac:dyDescent="0.3">
      <c r="A22" s="660" t="s">
        <v>3795</v>
      </c>
      <c r="B22" s="661" t="s">
        <v>3796</v>
      </c>
      <c r="C22" s="661" t="s">
        <v>3091</v>
      </c>
      <c r="D22" s="661" t="s">
        <v>3801</v>
      </c>
      <c r="E22" s="661" t="s">
        <v>3802</v>
      </c>
      <c r="F22" s="664">
        <v>4</v>
      </c>
      <c r="G22" s="664">
        <v>4980</v>
      </c>
      <c r="H22" s="664">
        <v>1</v>
      </c>
      <c r="I22" s="664">
        <v>1245</v>
      </c>
      <c r="J22" s="664"/>
      <c r="K22" s="664"/>
      <c r="L22" s="664"/>
      <c r="M22" s="664"/>
      <c r="N22" s="664"/>
      <c r="O22" s="664"/>
      <c r="P22" s="677"/>
      <c r="Q22" s="665"/>
    </row>
    <row r="23" spans="1:17" ht="14.4" customHeight="1" x14ac:dyDescent="0.3">
      <c r="A23" s="660" t="s">
        <v>3795</v>
      </c>
      <c r="B23" s="661" t="s">
        <v>3796</v>
      </c>
      <c r="C23" s="661" t="s">
        <v>3091</v>
      </c>
      <c r="D23" s="661" t="s">
        <v>3803</v>
      </c>
      <c r="E23" s="661" t="s">
        <v>3804</v>
      </c>
      <c r="F23" s="664">
        <v>1</v>
      </c>
      <c r="G23" s="664">
        <v>9337</v>
      </c>
      <c r="H23" s="664">
        <v>1</v>
      </c>
      <c r="I23" s="664">
        <v>9337</v>
      </c>
      <c r="J23" s="664"/>
      <c r="K23" s="664"/>
      <c r="L23" s="664"/>
      <c r="M23" s="664"/>
      <c r="N23" s="664"/>
      <c r="O23" s="664"/>
      <c r="P23" s="677"/>
      <c r="Q23" s="665"/>
    </row>
    <row r="24" spans="1:17" ht="14.4" customHeight="1" x14ac:dyDescent="0.3">
      <c r="A24" s="660" t="s">
        <v>3795</v>
      </c>
      <c r="B24" s="661" t="s">
        <v>3796</v>
      </c>
      <c r="C24" s="661" t="s">
        <v>3091</v>
      </c>
      <c r="D24" s="661" t="s">
        <v>3805</v>
      </c>
      <c r="E24" s="661" t="s">
        <v>3806</v>
      </c>
      <c r="F24" s="664">
        <v>2</v>
      </c>
      <c r="G24" s="664">
        <v>2004</v>
      </c>
      <c r="H24" s="664">
        <v>1</v>
      </c>
      <c r="I24" s="664">
        <v>1002</v>
      </c>
      <c r="J24" s="664"/>
      <c r="K24" s="664"/>
      <c r="L24" s="664"/>
      <c r="M24" s="664"/>
      <c r="N24" s="664"/>
      <c r="O24" s="664"/>
      <c r="P24" s="677"/>
      <c r="Q24" s="665"/>
    </row>
    <row r="25" spans="1:17" ht="14.4" customHeight="1" x14ac:dyDescent="0.3">
      <c r="A25" s="660" t="s">
        <v>3795</v>
      </c>
      <c r="B25" s="661" t="s">
        <v>3796</v>
      </c>
      <c r="C25" s="661" t="s">
        <v>3091</v>
      </c>
      <c r="D25" s="661" t="s">
        <v>3807</v>
      </c>
      <c r="E25" s="661" t="s">
        <v>3808</v>
      </c>
      <c r="F25" s="664">
        <v>4</v>
      </c>
      <c r="G25" s="664">
        <v>8932</v>
      </c>
      <c r="H25" s="664">
        <v>1</v>
      </c>
      <c r="I25" s="664">
        <v>2233</v>
      </c>
      <c r="J25" s="664"/>
      <c r="K25" s="664"/>
      <c r="L25" s="664"/>
      <c r="M25" s="664"/>
      <c r="N25" s="664"/>
      <c r="O25" s="664"/>
      <c r="P25" s="677"/>
      <c r="Q25" s="665"/>
    </row>
    <row r="26" spans="1:17" ht="14.4" customHeight="1" x14ac:dyDescent="0.3">
      <c r="A26" s="660" t="s">
        <v>3795</v>
      </c>
      <c r="B26" s="661" t="s">
        <v>3796</v>
      </c>
      <c r="C26" s="661" t="s">
        <v>3091</v>
      </c>
      <c r="D26" s="661" t="s">
        <v>3809</v>
      </c>
      <c r="E26" s="661" t="s">
        <v>3810</v>
      </c>
      <c r="F26" s="664">
        <v>2</v>
      </c>
      <c r="G26" s="664">
        <v>732</v>
      </c>
      <c r="H26" s="664">
        <v>1</v>
      </c>
      <c r="I26" s="664">
        <v>366</v>
      </c>
      <c r="J26" s="664"/>
      <c r="K26" s="664"/>
      <c r="L26" s="664"/>
      <c r="M26" s="664"/>
      <c r="N26" s="664"/>
      <c r="O26" s="664"/>
      <c r="P26" s="677"/>
      <c r="Q26" s="665"/>
    </row>
    <row r="27" spans="1:17" ht="14.4" customHeight="1" x14ac:dyDescent="0.3">
      <c r="A27" s="660" t="s">
        <v>3795</v>
      </c>
      <c r="B27" s="661" t="s">
        <v>3811</v>
      </c>
      <c r="C27" s="661" t="s">
        <v>3091</v>
      </c>
      <c r="D27" s="661" t="s">
        <v>3812</v>
      </c>
      <c r="E27" s="661" t="s">
        <v>3813</v>
      </c>
      <c r="F27" s="664">
        <v>2</v>
      </c>
      <c r="G27" s="664">
        <v>994</v>
      </c>
      <c r="H27" s="664">
        <v>1</v>
      </c>
      <c r="I27" s="664">
        <v>497</v>
      </c>
      <c r="J27" s="664"/>
      <c r="K27" s="664"/>
      <c r="L27" s="664"/>
      <c r="M27" s="664"/>
      <c r="N27" s="664"/>
      <c r="O27" s="664"/>
      <c r="P27" s="677"/>
      <c r="Q27" s="665"/>
    </row>
    <row r="28" spans="1:17" ht="14.4" customHeight="1" x14ac:dyDescent="0.3">
      <c r="A28" s="660" t="s">
        <v>3795</v>
      </c>
      <c r="B28" s="661" t="s">
        <v>3811</v>
      </c>
      <c r="C28" s="661" t="s">
        <v>3091</v>
      </c>
      <c r="D28" s="661" t="s">
        <v>3814</v>
      </c>
      <c r="E28" s="661" t="s">
        <v>3815</v>
      </c>
      <c r="F28" s="664">
        <v>3</v>
      </c>
      <c r="G28" s="664">
        <v>1050</v>
      </c>
      <c r="H28" s="664">
        <v>1</v>
      </c>
      <c r="I28" s="664">
        <v>350</v>
      </c>
      <c r="J28" s="664"/>
      <c r="K28" s="664"/>
      <c r="L28" s="664"/>
      <c r="M28" s="664"/>
      <c r="N28" s="664">
        <v>1</v>
      </c>
      <c r="O28" s="664">
        <v>351</v>
      </c>
      <c r="P28" s="677">
        <v>0.3342857142857143</v>
      </c>
      <c r="Q28" s="665">
        <v>351</v>
      </c>
    </row>
    <row r="29" spans="1:17" ht="14.4" customHeight="1" x14ac:dyDescent="0.3">
      <c r="A29" s="660" t="s">
        <v>3795</v>
      </c>
      <c r="B29" s="661" t="s">
        <v>3811</v>
      </c>
      <c r="C29" s="661" t="s">
        <v>3091</v>
      </c>
      <c r="D29" s="661" t="s">
        <v>3816</v>
      </c>
      <c r="E29" s="661" t="s">
        <v>3817</v>
      </c>
      <c r="F29" s="664">
        <v>150</v>
      </c>
      <c r="G29" s="664">
        <v>9750</v>
      </c>
      <c r="H29" s="664">
        <v>1</v>
      </c>
      <c r="I29" s="664">
        <v>65</v>
      </c>
      <c r="J29" s="664">
        <v>214</v>
      </c>
      <c r="K29" s="664">
        <v>13910</v>
      </c>
      <c r="L29" s="664">
        <v>1.4266666666666667</v>
      </c>
      <c r="M29" s="664">
        <v>65</v>
      </c>
      <c r="N29" s="664">
        <v>92</v>
      </c>
      <c r="O29" s="664">
        <v>5980</v>
      </c>
      <c r="P29" s="677">
        <v>0.61333333333333329</v>
      </c>
      <c r="Q29" s="665">
        <v>65</v>
      </c>
    </row>
    <row r="30" spans="1:17" ht="14.4" customHeight="1" x14ac:dyDescent="0.3">
      <c r="A30" s="660" t="s">
        <v>3795</v>
      </c>
      <c r="B30" s="661" t="s">
        <v>3811</v>
      </c>
      <c r="C30" s="661" t="s">
        <v>3091</v>
      </c>
      <c r="D30" s="661" t="s">
        <v>3818</v>
      </c>
      <c r="E30" s="661" t="s">
        <v>3819</v>
      </c>
      <c r="F30" s="664">
        <v>8</v>
      </c>
      <c r="G30" s="664">
        <v>4720</v>
      </c>
      <c r="H30" s="664">
        <v>1</v>
      </c>
      <c r="I30" s="664">
        <v>590</v>
      </c>
      <c r="J30" s="664">
        <v>5</v>
      </c>
      <c r="K30" s="664">
        <v>2954</v>
      </c>
      <c r="L30" s="664">
        <v>0.62584745762711869</v>
      </c>
      <c r="M30" s="664">
        <v>590.79999999999995</v>
      </c>
      <c r="N30" s="664"/>
      <c r="O30" s="664"/>
      <c r="P30" s="677"/>
      <c r="Q30" s="665"/>
    </row>
    <row r="31" spans="1:17" ht="14.4" customHeight="1" x14ac:dyDescent="0.3">
      <c r="A31" s="660" t="s">
        <v>3795</v>
      </c>
      <c r="B31" s="661" t="s">
        <v>3811</v>
      </c>
      <c r="C31" s="661" t="s">
        <v>3091</v>
      </c>
      <c r="D31" s="661" t="s">
        <v>3820</v>
      </c>
      <c r="E31" s="661" t="s">
        <v>3821</v>
      </c>
      <c r="F31" s="664">
        <v>2</v>
      </c>
      <c r="G31" s="664">
        <v>46</v>
      </c>
      <c r="H31" s="664">
        <v>1</v>
      </c>
      <c r="I31" s="664">
        <v>23</v>
      </c>
      <c r="J31" s="664">
        <v>4</v>
      </c>
      <c r="K31" s="664">
        <v>96</v>
      </c>
      <c r="L31" s="664">
        <v>2.0869565217391304</v>
      </c>
      <c r="M31" s="664">
        <v>24</v>
      </c>
      <c r="N31" s="664">
        <v>5</v>
      </c>
      <c r="O31" s="664">
        <v>120</v>
      </c>
      <c r="P31" s="677">
        <v>2.6086956521739131</v>
      </c>
      <c r="Q31" s="665">
        <v>24</v>
      </c>
    </row>
    <row r="32" spans="1:17" ht="14.4" customHeight="1" x14ac:dyDescent="0.3">
      <c r="A32" s="660" t="s">
        <v>3795</v>
      </c>
      <c r="B32" s="661" t="s">
        <v>3811</v>
      </c>
      <c r="C32" s="661" t="s">
        <v>3091</v>
      </c>
      <c r="D32" s="661" t="s">
        <v>3822</v>
      </c>
      <c r="E32" s="661" t="s">
        <v>3823</v>
      </c>
      <c r="F32" s="664">
        <v>3</v>
      </c>
      <c r="G32" s="664">
        <v>162</v>
      </c>
      <c r="H32" s="664">
        <v>1</v>
      </c>
      <c r="I32" s="664">
        <v>54</v>
      </c>
      <c r="J32" s="664">
        <v>5</v>
      </c>
      <c r="K32" s="664">
        <v>270</v>
      </c>
      <c r="L32" s="664">
        <v>1.6666666666666667</v>
      </c>
      <c r="M32" s="664">
        <v>54</v>
      </c>
      <c r="N32" s="664">
        <v>2</v>
      </c>
      <c r="O32" s="664">
        <v>108</v>
      </c>
      <c r="P32" s="677">
        <v>0.66666666666666663</v>
      </c>
      <c r="Q32" s="665">
        <v>54</v>
      </c>
    </row>
    <row r="33" spans="1:17" ht="14.4" customHeight="1" x14ac:dyDescent="0.3">
      <c r="A33" s="660" t="s">
        <v>3795</v>
      </c>
      <c r="B33" s="661" t="s">
        <v>3811</v>
      </c>
      <c r="C33" s="661" t="s">
        <v>3091</v>
      </c>
      <c r="D33" s="661" t="s">
        <v>3824</v>
      </c>
      <c r="E33" s="661" t="s">
        <v>3825</v>
      </c>
      <c r="F33" s="664">
        <v>161</v>
      </c>
      <c r="G33" s="664">
        <v>12397</v>
      </c>
      <c r="H33" s="664">
        <v>1</v>
      </c>
      <c r="I33" s="664">
        <v>77</v>
      </c>
      <c r="J33" s="664">
        <v>195</v>
      </c>
      <c r="K33" s="664">
        <v>15015</v>
      </c>
      <c r="L33" s="664">
        <v>1.2111801242236024</v>
      </c>
      <c r="M33" s="664">
        <v>77</v>
      </c>
      <c r="N33" s="664">
        <v>183</v>
      </c>
      <c r="O33" s="664">
        <v>14091</v>
      </c>
      <c r="P33" s="677">
        <v>1.1366459627329193</v>
      </c>
      <c r="Q33" s="665">
        <v>77</v>
      </c>
    </row>
    <row r="34" spans="1:17" ht="14.4" customHeight="1" x14ac:dyDescent="0.3">
      <c r="A34" s="660" t="s">
        <v>3795</v>
      </c>
      <c r="B34" s="661" t="s">
        <v>3811</v>
      </c>
      <c r="C34" s="661" t="s">
        <v>3091</v>
      </c>
      <c r="D34" s="661" t="s">
        <v>3826</v>
      </c>
      <c r="E34" s="661" t="s">
        <v>3827</v>
      </c>
      <c r="F34" s="664">
        <v>15</v>
      </c>
      <c r="G34" s="664">
        <v>330</v>
      </c>
      <c r="H34" s="664">
        <v>1</v>
      </c>
      <c r="I34" s="664">
        <v>22</v>
      </c>
      <c r="J34" s="664">
        <v>21</v>
      </c>
      <c r="K34" s="664">
        <v>477</v>
      </c>
      <c r="L34" s="664">
        <v>1.4454545454545455</v>
      </c>
      <c r="M34" s="664">
        <v>22.714285714285715</v>
      </c>
      <c r="N34" s="664">
        <v>17</v>
      </c>
      <c r="O34" s="664">
        <v>391</v>
      </c>
      <c r="P34" s="677">
        <v>1.1848484848484848</v>
      </c>
      <c r="Q34" s="665">
        <v>23</v>
      </c>
    </row>
    <row r="35" spans="1:17" ht="14.4" customHeight="1" x14ac:dyDescent="0.3">
      <c r="A35" s="660" t="s">
        <v>3795</v>
      </c>
      <c r="B35" s="661" t="s">
        <v>3811</v>
      </c>
      <c r="C35" s="661" t="s">
        <v>3091</v>
      </c>
      <c r="D35" s="661" t="s">
        <v>3828</v>
      </c>
      <c r="E35" s="661" t="s">
        <v>3829</v>
      </c>
      <c r="F35" s="664">
        <v>2</v>
      </c>
      <c r="G35" s="664">
        <v>418</v>
      </c>
      <c r="H35" s="664">
        <v>1</v>
      </c>
      <c r="I35" s="664">
        <v>209</v>
      </c>
      <c r="J35" s="664"/>
      <c r="K35" s="664"/>
      <c r="L35" s="664"/>
      <c r="M35" s="664"/>
      <c r="N35" s="664"/>
      <c r="O35" s="664"/>
      <c r="P35" s="677"/>
      <c r="Q35" s="665"/>
    </row>
    <row r="36" spans="1:17" ht="14.4" customHeight="1" x14ac:dyDescent="0.3">
      <c r="A36" s="660" t="s">
        <v>3795</v>
      </c>
      <c r="B36" s="661" t="s">
        <v>3811</v>
      </c>
      <c r="C36" s="661" t="s">
        <v>3091</v>
      </c>
      <c r="D36" s="661" t="s">
        <v>3830</v>
      </c>
      <c r="E36" s="661" t="s">
        <v>3831</v>
      </c>
      <c r="F36" s="664">
        <v>1</v>
      </c>
      <c r="G36" s="664">
        <v>66</v>
      </c>
      <c r="H36" s="664">
        <v>1</v>
      </c>
      <c r="I36" s="664">
        <v>66</v>
      </c>
      <c r="J36" s="664">
        <v>3</v>
      </c>
      <c r="K36" s="664">
        <v>198</v>
      </c>
      <c r="L36" s="664">
        <v>3</v>
      </c>
      <c r="M36" s="664">
        <v>66</v>
      </c>
      <c r="N36" s="664">
        <v>6</v>
      </c>
      <c r="O36" s="664">
        <v>396</v>
      </c>
      <c r="P36" s="677">
        <v>6</v>
      </c>
      <c r="Q36" s="665">
        <v>66</v>
      </c>
    </row>
    <row r="37" spans="1:17" ht="14.4" customHeight="1" x14ac:dyDescent="0.3">
      <c r="A37" s="660" t="s">
        <v>3795</v>
      </c>
      <c r="B37" s="661" t="s">
        <v>3811</v>
      </c>
      <c r="C37" s="661" t="s">
        <v>3091</v>
      </c>
      <c r="D37" s="661" t="s">
        <v>3832</v>
      </c>
      <c r="E37" s="661" t="s">
        <v>3833</v>
      </c>
      <c r="F37" s="664">
        <v>19</v>
      </c>
      <c r="G37" s="664">
        <v>6612</v>
      </c>
      <c r="H37" s="664">
        <v>1</v>
      </c>
      <c r="I37" s="664">
        <v>348</v>
      </c>
      <c r="J37" s="664"/>
      <c r="K37" s="664"/>
      <c r="L37" s="664"/>
      <c r="M37" s="664"/>
      <c r="N37" s="664"/>
      <c r="O37" s="664"/>
      <c r="P37" s="677"/>
      <c r="Q37" s="665"/>
    </row>
    <row r="38" spans="1:17" ht="14.4" customHeight="1" x14ac:dyDescent="0.3">
      <c r="A38" s="660" t="s">
        <v>3795</v>
      </c>
      <c r="B38" s="661" t="s">
        <v>3811</v>
      </c>
      <c r="C38" s="661" t="s">
        <v>3091</v>
      </c>
      <c r="D38" s="661" t="s">
        <v>3834</v>
      </c>
      <c r="E38" s="661" t="s">
        <v>3835</v>
      </c>
      <c r="F38" s="664">
        <v>13</v>
      </c>
      <c r="G38" s="664">
        <v>312</v>
      </c>
      <c r="H38" s="664">
        <v>1</v>
      </c>
      <c r="I38" s="664">
        <v>24</v>
      </c>
      <c r="J38" s="664">
        <v>17</v>
      </c>
      <c r="K38" s="664">
        <v>408</v>
      </c>
      <c r="L38" s="664">
        <v>1.3076923076923077</v>
      </c>
      <c r="M38" s="664">
        <v>24</v>
      </c>
      <c r="N38" s="664">
        <v>12</v>
      </c>
      <c r="O38" s="664">
        <v>288</v>
      </c>
      <c r="P38" s="677">
        <v>0.92307692307692313</v>
      </c>
      <c r="Q38" s="665">
        <v>24</v>
      </c>
    </row>
    <row r="39" spans="1:17" ht="14.4" customHeight="1" x14ac:dyDescent="0.3">
      <c r="A39" s="660" t="s">
        <v>3795</v>
      </c>
      <c r="B39" s="661" t="s">
        <v>3811</v>
      </c>
      <c r="C39" s="661" t="s">
        <v>3091</v>
      </c>
      <c r="D39" s="661" t="s">
        <v>3836</v>
      </c>
      <c r="E39" s="661" t="s">
        <v>3837</v>
      </c>
      <c r="F39" s="664">
        <v>7</v>
      </c>
      <c r="G39" s="664">
        <v>1260</v>
      </c>
      <c r="H39" s="664">
        <v>1</v>
      </c>
      <c r="I39" s="664">
        <v>180</v>
      </c>
      <c r="J39" s="664">
        <v>2</v>
      </c>
      <c r="K39" s="664">
        <v>360</v>
      </c>
      <c r="L39" s="664">
        <v>0.2857142857142857</v>
      </c>
      <c r="M39" s="664">
        <v>180</v>
      </c>
      <c r="N39" s="664">
        <v>4</v>
      </c>
      <c r="O39" s="664">
        <v>720</v>
      </c>
      <c r="P39" s="677">
        <v>0.5714285714285714</v>
      </c>
      <c r="Q39" s="665">
        <v>180</v>
      </c>
    </row>
    <row r="40" spans="1:17" ht="14.4" customHeight="1" x14ac:dyDescent="0.3">
      <c r="A40" s="660" t="s">
        <v>3795</v>
      </c>
      <c r="B40" s="661" t="s">
        <v>3811</v>
      </c>
      <c r="C40" s="661" t="s">
        <v>3091</v>
      </c>
      <c r="D40" s="661" t="s">
        <v>3838</v>
      </c>
      <c r="E40" s="661" t="s">
        <v>3839</v>
      </c>
      <c r="F40" s="664"/>
      <c r="G40" s="664"/>
      <c r="H40" s="664"/>
      <c r="I40" s="664"/>
      <c r="J40" s="664">
        <v>3</v>
      </c>
      <c r="K40" s="664">
        <v>759</v>
      </c>
      <c r="L40" s="664"/>
      <c r="M40" s="664">
        <v>253</v>
      </c>
      <c r="N40" s="664">
        <v>3</v>
      </c>
      <c r="O40" s="664">
        <v>759</v>
      </c>
      <c r="P40" s="677"/>
      <c r="Q40" s="665">
        <v>253</v>
      </c>
    </row>
    <row r="41" spans="1:17" ht="14.4" customHeight="1" x14ac:dyDescent="0.3">
      <c r="A41" s="660" t="s">
        <v>3795</v>
      </c>
      <c r="B41" s="661" t="s">
        <v>3811</v>
      </c>
      <c r="C41" s="661" t="s">
        <v>3091</v>
      </c>
      <c r="D41" s="661" t="s">
        <v>3840</v>
      </c>
      <c r="E41" s="661" t="s">
        <v>3841</v>
      </c>
      <c r="F41" s="664">
        <v>10</v>
      </c>
      <c r="G41" s="664">
        <v>2160</v>
      </c>
      <c r="H41" s="664">
        <v>1</v>
      </c>
      <c r="I41" s="664">
        <v>216</v>
      </c>
      <c r="J41" s="664">
        <v>6</v>
      </c>
      <c r="K41" s="664">
        <v>1296</v>
      </c>
      <c r="L41" s="664">
        <v>0.6</v>
      </c>
      <c r="M41" s="664">
        <v>216</v>
      </c>
      <c r="N41" s="664">
        <v>6</v>
      </c>
      <c r="O41" s="664">
        <v>1296</v>
      </c>
      <c r="P41" s="677">
        <v>0.6</v>
      </c>
      <c r="Q41" s="665">
        <v>216</v>
      </c>
    </row>
    <row r="42" spans="1:17" ht="14.4" customHeight="1" x14ac:dyDescent="0.3">
      <c r="A42" s="660" t="s">
        <v>3795</v>
      </c>
      <c r="B42" s="661" t="s">
        <v>3811</v>
      </c>
      <c r="C42" s="661" t="s">
        <v>3091</v>
      </c>
      <c r="D42" s="661" t="s">
        <v>3842</v>
      </c>
      <c r="E42" s="661" t="s">
        <v>3843</v>
      </c>
      <c r="F42" s="664">
        <v>6</v>
      </c>
      <c r="G42" s="664">
        <v>3540</v>
      </c>
      <c r="H42" s="664">
        <v>1</v>
      </c>
      <c r="I42" s="664">
        <v>590</v>
      </c>
      <c r="J42" s="664"/>
      <c r="K42" s="664"/>
      <c r="L42" s="664"/>
      <c r="M42" s="664"/>
      <c r="N42" s="664">
        <v>3</v>
      </c>
      <c r="O42" s="664">
        <v>1773</v>
      </c>
      <c r="P42" s="677">
        <v>0.50084745762711869</v>
      </c>
      <c r="Q42" s="665">
        <v>591</v>
      </c>
    </row>
    <row r="43" spans="1:17" ht="14.4" customHeight="1" x14ac:dyDescent="0.3">
      <c r="A43" s="660" t="s">
        <v>3795</v>
      </c>
      <c r="B43" s="661" t="s">
        <v>3811</v>
      </c>
      <c r="C43" s="661" t="s">
        <v>3091</v>
      </c>
      <c r="D43" s="661" t="s">
        <v>3844</v>
      </c>
      <c r="E43" s="661" t="s">
        <v>3845</v>
      </c>
      <c r="F43" s="664"/>
      <c r="G43" s="664"/>
      <c r="H43" s="664"/>
      <c r="I43" s="664"/>
      <c r="J43" s="664">
        <v>5</v>
      </c>
      <c r="K43" s="664">
        <v>2034</v>
      </c>
      <c r="L43" s="664"/>
      <c r="M43" s="664">
        <v>406.8</v>
      </c>
      <c r="N43" s="664"/>
      <c r="O43" s="664"/>
      <c r="P43" s="677"/>
      <c r="Q43" s="665"/>
    </row>
    <row r="44" spans="1:17" ht="14.4" customHeight="1" x14ac:dyDescent="0.3">
      <c r="A44" s="660" t="s">
        <v>3795</v>
      </c>
      <c r="B44" s="661" t="s">
        <v>3811</v>
      </c>
      <c r="C44" s="661" t="s">
        <v>3091</v>
      </c>
      <c r="D44" s="661" t="s">
        <v>3846</v>
      </c>
      <c r="E44" s="661" t="s">
        <v>3847</v>
      </c>
      <c r="F44" s="664"/>
      <c r="G44" s="664"/>
      <c r="H44" s="664"/>
      <c r="I44" s="664"/>
      <c r="J44" s="664"/>
      <c r="K44" s="664"/>
      <c r="L44" s="664"/>
      <c r="M44" s="664"/>
      <c r="N44" s="664">
        <v>1</v>
      </c>
      <c r="O44" s="664">
        <v>651</v>
      </c>
      <c r="P44" s="677"/>
      <c r="Q44" s="665">
        <v>651</v>
      </c>
    </row>
    <row r="45" spans="1:17" ht="14.4" customHeight="1" x14ac:dyDescent="0.3">
      <c r="A45" s="660" t="s">
        <v>3795</v>
      </c>
      <c r="B45" s="661" t="s">
        <v>3811</v>
      </c>
      <c r="C45" s="661" t="s">
        <v>3091</v>
      </c>
      <c r="D45" s="661" t="s">
        <v>3848</v>
      </c>
      <c r="E45" s="661" t="s">
        <v>3849</v>
      </c>
      <c r="F45" s="664"/>
      <c r="G45" s="664"/>
      <c r="H45" s="664"/>
      <c r="I45" s="664"/>
      <c r="J45" s="664">
        <v>5</v>
      </c>
      <c r="K45" s="664">
        <v>2934</v>
      </c>
      <c r="L45" s="664"/>
      <c r="M45" s="664">
        <v>586.79999999999995</v>
      </c>
      <c r="N45" s="664"/>
      <c r="O45" s="664"/>
      <c r="P45" s="677"/>
      <c r="Q45" s="665"/>
    </row>
    <row r="46" spans="1:17" ht="14.4" customHeight="1" x14ac:dyDescent="0.3">
      <c r="A46" s="660" t="s">
        <v>3850</v>
      </c>
      <c r="B46" s="661" t="s">
        <v>3851</v>
      </c>
      <c r="C46" s="661" t="s">
        <v>3091</v>
      </c>
      <c r="D46" s="661" t="s">
        <v>3852</v>
      </c>
      <c r="E46" s="661" t="s">
        <v>3853</v>
      </c>
      <c r="F46" s="664">
        <v>65</v>
      </c>
      <c r="G46" s="664">
        <v>1755</v>
      </c>
      <c r="H46" s="664">
        <v>1</v>
      </c>
      <c r="I46" s="664">
        <v>27</v>
      </c>
      <c r="J46" s="664">
        <v>76</v>
      </c>
      <c r="K46" s="664">
        <v>2052</v>
      </c>
      <c r="L46" s="664">
        <v>1.1692307692307693</v>
      </c>
      <c r="M46" s="664">
        <v>27</v>
      </c>
      <c r="N46" s="664">
        <v>67</v>
      </c>
      <c r="O46" s="664">
        <v>1809</v>
      </c>
      <c r="P46" s="677">
        <v>1.0307692307692307</v>
      </c>
      <c r="Q46" s="665">
        <v>27</v>
      </c>
    </row>
    <row r="47" spans="1:17" ht="14.4" customHeight="1" x14ac:dyDescent="0.3">
      <c r="A47" s="660" t="s">
        <v>3850</v>
      </c>
      <c r="B47" s="661" t="s">
        <v>3851</v>
      </c>
      <c r="C47" s="661" t="s">
        <v>3091</v>
      </c>
      <c r="D47" s="661" t="s">
        <v>3854</v>
      </c>
      <c r="E47" s="661" t="s">
        <v>3855</v>
      </c>
      <c r="F47" s="664">
        <v>9</v>
      </c>
      <c r="G47" s="664">
        <v>486</v>
      </c>
      <c r="H47" s="664">
        <v>1</v>
      </c>
      <c r="I47" s="664">
        <v>54</v>
      </c>
      <c r="J47" s="664">
        <v>7</v>
      </c>
      <c r="K47" s="664">
        <v>378</v>
      </c>
      <c r="L47" s="664">
        <v>0.77777777777777779</v>
      </c>
      <c r="M47" s="664">
        <v>54</v>
      </c>
      <c r="N47" s="664">
        <v>8</v>
      </c>
      <c r="O47" s="664">
        <v>432</v>
      </c>
      <c r="P47" s="677">
        <v>0.88888888888888884</v>
      </c>
      <c r="Q47" s="665">
        <v>54</v>
      </c>
    </row>
    <row r="48" spans="1:17" ht="14.4" customHeight="1" x14ac:dyDescent="0.3">
      <c r="A48" s="660" t="s">
        <v>3850</v>
      </c>
      <c r="B48" s="661" t="s">
        <v>3851</v>
      </c>
      <c r="C48" s="661" t="s">
        <v>3091</v>
      </c>
      <c r="D48" s="661" t="s">
        <v>3856</v>
      </c>
      <c r="E48" s="661" t="s">
        <v>3857</v>
      </c>
      <c r="F48" s="664">
        <v>57</v>
      </c>
      <c r="G48" s="664">
        <v>1368</v>
      </c>
      <c r="H48" s="664">
        <v>1</v>
      </c>
      <c r="I48" s="664">
        <v>24</v>
      </c>
      <c r="J48" s="664">
        <v>76</v>
      </c>
      <c r="K48" s="664">
        <v>1824</v>
      </c>
      <c r="L48" s="664">
        <v>1.3333333333333333</v>
      </c>
      <c r="M48" s="664">
        <v>24</v>
      </c>
      <c r="N48" s="664">
        <v>64</v>
      </c>
      <c r="O48" s="664">
        <v>1536</v>
      </c>
      <c r="P48" s="677">
        <v>1.1228070175438596</v>
      </c>
      <c r="Q48" s="665">
        <v>24</v>
      </c>
    </row>
    <row r="49" spans="1:17" ht="14.4" customHeight="1" x14ac:dyDescent="0.3">
      <c r="A49" s="660" t="s">
        <v>3850</v>
      </c>
      <c r="B49" s="661" t="s">
        <v>3851</v>
      </c>
      <c r="C49" s="661" t="s">
        <v>3091</v>
      </c>
      <c r="D49" s="661" t="s">
        <v>3858</v>
      </c>
      <c r="E49" s="661" t="s">
        <v>3859</v>
      </c>
      <c r="F49" s="664">
        <v>68</v>
      </c>
      <c r="G49" s="664">
        <v>1836</v>
      </c>
      <c r="H49" s="664">
        <v>1</v>
      </c>
      <c r="I49" s="664">
        <v>27</v>
      </c>
      <c r="J49" s="664">
        <v>86</v>
      </c>
      <c r="K49" s="664">
        <v>2322</v>
      </c>
      <c r="L49" s="664">
        <v>1.2647058823529411</v>
      </c>
      <c r="M49" s="664">
        <v>27</v>
      </c>
      <c r="N49" s="664">
        <v>70</v>
      </c>
      <c r="O49" s="664">
        <v>1890</v>
      </c>
      <c r="P49" s="677">
        <v>1.0294117647058822</v>
      </c>
      <c r="Q49" s="665">
        <v>27</v>
      </c>
    </row>
    <row r="50" spans="1:17" ht="14.4" customHeight="1" x14ac:dyDescent="0.3">
      <c r="A50" s="660" t="s">
        <v>3850</v>
      </c>
      <c r="B50" s="661" t="s">
        <v>3851</v>
      </c>
      <c r="C50" s="661" t="s">
        <v>3091</v>
      </c>
      <c r="D50" s="661" t="s">
        <v>3860</v>
      </c>
      <c r="E50" s="661" t="s">
        <v>3861</v>
      </c>
      <c r="F50" s="664">
        <v>6</v>
      </c>
      <c r="G50" s="664">
        <v>336</v>
      </c>
      <c r="H50" s="664">
        <v>1</v>
      </c>
      <c r="I50" s="664">
        <v>56</v>
      </c>
      <c r="J50" s="664"/>
      <c r="K50" s="664"/>
      <c r="L50" s="664"/>
      <c r="M50" s="664"/>
      <c r="N50" s="664"/>
      <c r="O50" s="664"/>
      <c r="P50" s="677"/>
      <c r="Q50" s="665"/>
    </row>
    <row r="51" spans="1:17" ht="14.4" customHeight="1" x14ac:dyDescent="0.3">
      <c r="A51" s="660" t="s">
        <v>3850</v>
      </c>
      <c r="B51" s="661" t="s">
        <v>3851</v>
      </c>
      <c r="C51" s="661" t="s">
        <v>3091</v>
      </c>
      <c r="D51" s="661" t="s">
        <v>3862</v>
      </c>
      <c r="E51" s="661" t="s">
        <v>3863</v>
      </c>
      <c r="F51" s="664">
        <v>54</v>
      </c>
      <c r="G51" s="664">
        <v>1458</v>
      </c>
      <c r="H51" s="664">
        <v>1</v>
      </c>
      <c r="I51" s="664">
        <v>27</v>
      </c>
      <c r="J51" s="664">
        <v>71</v>
      </c>
      <c r="K51" s="664">
        <v>1917</v>
      </c>
      <c r="L51" s="664">
        <v>1.3148148148148149</v>
      </c>
      <c r="M51" s="664">
        <v>27</v>
      </c>
      <c r="N51" s="664">
        <v>29</v>
      </c>
      <c r="O51" s="664">
        <v>783</v>
      </c>
      <c r="P51" s="677">
        <v>0.53703703703703709</v>
      </c>
      <c r="Q51" s="665">
        <v>27</v>
      </c>
    </row>
    <row r="52" spans="1:17" ht="14.4" customHeight="1" x14ac:dyDescent="0.3">
      <c r="A52" s="660" t="s">
        <v>3850</v>
      </c>
      <c r="B52" s="661" t="s">
        <v>3851</v>
      </c>
      <c r="C52" s="661" t="s">
        <v>3091</v>
      </c>
      <c r="D52" s="661" t="s">
        <v>3864</v>
      </c>
      <c r="E52" s="661" t="s">
        <v>3865</v>
      </c>
      <c r="F52" s="664">
        <v>74</v>
      </c>
      <c r="G52" s="664">
        <v>1628</v>
      </c>
      <c r="H52" s="664">
        <v>1</v>
      </c>
      <c r="I52" s="664">
        <v>22</v>
      </c>
      <c r="J52" s="664">
        <v>89</v>
      </c>
      <c r="K52" s="664">
        <v>1958</v>
      </c>
      <c r="L52" s="664">
        <v>1.2027027027027026</v>
      </c>
      <c r="M52" s="664">
        <v>22</v>
      </c>
      <c r="N52" s="664">
        <v>77</v>
      </c>
      <c r="O52" s="664">
        <v>1694</v>
      </c>
      <c r="P52" s="677">
        <v>1.0405405405405406</v>
      </c>
      <c r="Q52" s="665">
        <v>22</v>
      </c>
    </row>
    <row r="53" spans="1:17" ht="14.4" customHeight="1" x14ac:dyDescent="0.3">
      <c r="A53" s="660" t="s">
        <v>3850</v>
      </c>
      <c r="B53" s="661" t="s">
        <v>3851</v>
      </c>
      <c r="C53" s="661" t="s">
        <v>3091</v>
      </c>
      <c r="D53" s="661" t="s">
        <v>3866</v>
      </c>
      <c r="E53" s="661" t="s">
        <v>3867</v>
      </c>
      <c r="F53" s="664"/>
      <c r="G53" s="664"/>
      <c r="H53" s="664"/>
      <c r="I53" s="664"/>
      <c r="J53" s="664"/>
      <c r="K53" s="664"/>
      <c r="L53" s="664"/>
      <c r="M53" s="664"/>
      <c r="N53" s="664">
        <v>1</v>
      </c>
      <c r="O53" s="664">
        <v>68</v>
      </c>
      <c r="P53" s="677"/>
      <c r="Q53" s="665">
        <v>68</v>
      </c>
    </row>
    <row r="54" spans="1:17" ht="14.4" customHeight="1" x14ac:dyDescent="0.3">
      <c r="A54" s="660" t="s">
        <v>3850</v>
      </c>
      <c r="B54" s="661" t="s">
        <v>3851</v>
      </c>
      <c r="C54" s="661" t="s">
        <v>3091</v>
      </c>
      <c r="D54" s="661" t="s">
        <v>3868</v>
      </c>
      <c r="E54" s="661" t="s">
        <v>3869</v>
      </c>
      <c r="F54" s="664">
        <v>1</v>
      </c>
      <c r="G54" s="664">
        <v>62</v>
      </c>
      <c r="H54" s="664">
        <v>1</v>
      </c>
      <c r="I54" s="664">
        <v>62</v>
      </c>
      <c r="J54" s="664"/>
      <c r="K54" s="664"/>
      <c r="L54" s="664"/>
      <c r="M54" s="664"/>
      <c r="N54" s="664">
        <v>2</v>
      </c>
      <c r="O54" s="664">
        <v>124</v>
      </c>
      <c r="P54" s="677">
        <v>2</v>
      </c>
      <c r="Q54" s="665">
        <v>62</v>
      </c>
    </row>
    <row r="55" spans="1:17" ht="14.4" customHeight="1" x14ac:dyDescent="0.3">
      <c r="A55" s="660" t="s">
        <v>3850</v>
      </c>
      <c r="B55" s="661" t="s">
        <v>3851</v>
      </c>
      <c r="C55" s="661" t="s">
        <v>3091</v>
      </c>
      <c r="D55" s="661" t="s">
        <v>3870</v>
      </c>
      <c r="E55" s="661" t="s">
        <v>3871</v>
      </c>
      <c r="F55" s="664">
        <v>6</v>
      </c>
      <c r="G55" s="664">
        <v>366</v>
      </c>
      <c r="H55" s="664">
        <v>1</v>
      </c>
      <c r="I55" s="664">
        <v>61</v>
      </c>
      <c r="J55" s="664">
        <v>4</v>
      </c>
      <c r="K55" s="664">
        <v>248</v>
      </c>
      <c r="L55" s="664">
        <v>0.67759562841530052</v>
      </c>
      <c r="M55" s="664">
        <v>62</v>
      </c>
      <c r="N55" s="664">
        <v>10</v>
      </c>
      <c r="O55" s="664">
        <v>620</v>
      </c>
      <c r="P55" s="677">
        <v>1.6939890710382515</v>
      </c>
      <c r="Q55" s="665">
        <v>62</v>
      </c>
    </row>
    <row r="56" spans="1:17" ht="14.4" customHeight="1" x14ac:dyDescent="0.3">
      <c r="A56" s="660" t="s">
        <v>3850</v>
      </c>
      <c r="B56" s="661" t="s">
        <v>3851</v>
      </c>
      <c r="C56" s="661" t="s">
        <v>3091</v>
      </c>
      <c r="D56" s="661" t="s">
        <v>3872</v>
      </c>
      <c r="E56" s="661" t="s">
        <v>3873</v>
      </c>
      <c r="F56" s="664"/>
      <c r="G56" s="664"/>
      <c r="H56" s="664"/>
      <c r="I56" s="664"/>
      <c r="J56" s="664"/>
      <c r="K56" s="664"/>
      <c r="L56" s="664"/>
      <c r="M56" s="664"/>
      <c r="N56" s="664">
        <v>1</v>
      </c>
      <c r="O56" s="664">
        <v>394</v>
      </c>
      <c r="P56" s="677"/>
      <c r="Q56" s="665">
        <v>394</v>
      </c>
    </row>
    <row r="57" spans="1:17" ht="14.4" customHeight="1" x14ac:dyDescent="0.3">
      <c r="A57" s="660" t="s">
        <v>3850</v>
      </c>
      <c r="B57" s="661" t="s">
        <v>3851</v>
      </c>
      <c r="C57" s="661" t="s">
        <v>3091</v>
      </c>
      <c r="D57" s="661" t="s">
        <v>3874</v>
      </c>
      <c r="E57" s="661" t="s">
        <v>3875</v>
      </c>
      <c r="F57" s="664">
        <v>9</v>
      </c>
      <c r="G57" s="664">
        <v>8883</v>
      </c>
      <c r="H57" s="664">
        <v>1</v>
      </c>
      <c r="I57" s="664">
        <v>987</v>
      </c>
      <c r="J57" s="664">
        <v>6</v>
      </c>
      <c r="K57" s="664">
        <v>5922</v>
      </c>
      <c r="L57" s="664">
        <v>0.66666666666666663</v>
      </c>
      <c r="M57" s="664">
        <v>987</v>
      </c>
      <c r="N57" s="664">
        <v>4</v>
      </c>
      <c r="O57" s="664">
        <v>3948</v>
      </c>
      <c r="P57" s="677">
        <v>0.44444444444444442</v>
      </c>
      <c r="Q57" s="665">
        <v>987</v>
      </c>
    </row>
    <row r="58" spans="1:17" ht="14.4" customHeight="1" x14ac:dyDescent="0.3">
      <c r="A58" s="660" t="s">
        <v>3850</v>
      </c>
      <c r="B58" s="661" t="s">
        <v>3851</v>
      </c>
      <c r="C58" s="661" t="s">
        <v>3091</v>
      </c>
      <c r="D58" s="661" t="s">
        <v>3876</v>
      </c>
      <c r="E58" s="661" t="s">
        <v>3877</v>
      </c>
      <c r="F58" s="664">
        <v>1</v>
      </c>
      <c r="G58" s="664">
        <v>63</v>
      </c>
      <c r="H58" s="664">
        <v>1</v>
      </c>
      <c r="I58" s="664">
        <v>63</v>
      </c>
      <c r="J58" s="664">
        <v>1</v>
      </c>
      <c r="K58" s="664">
        <v>63</v>
      </c>
      <c r="L58" s="664">
        <v>1</v>
      </c>
      <c r="M58" s="664">
        <v>63</v>
      </c>
      <c r="N58" s="664"/>
      <c r="O58" s="664"/>
      <c r="P58" s="677"/>
      <c r="Q58" s="665"/>
    </row>
    <row r="59" spans="1:17" ht="14.4" customHeight="1" x14ac:dyDescent="0.3">
      <c r="A59" s="660" t="s">
        <v>3850</v>
      </c>
      <c r="B59" s="661" t="s">
        <v>3851</v>
      </c>
      <c r="C59" s="661" t="s">
        <v>3091</v>
      </c>
      <c r="D59" s="661" t="s">
        <v>3878</v>
      </c>
      <c r="E59" s="661" t="s">
        <v>3879</v>
      </c>
      <c r="F59" s="664">
        <v>7</v>
      </c>
      <c r="G59" s="664">
        <v>119</v>
      </c>
      <c r="H59" s="664">
        <v>1</v>
      </c>
      <c r="I59" s="664">
        <v>17</v>
      </c>
      <c r="J59" s="664">
        <v>19</v>
      </c>
      <c r="K59" s="664">
        <v>323</v>
      </c>
      <c r="L59" s="664">
        <v>2.7142857142857144</v>
      </c>
      <c r="M59" s="664">
        <v>17</v>
      </c>
      <c r="N59" s="664">
        <v>28</v>
      </c>
      <c r="O59" s="664">
        <v>476</v>
      </c>
      <c r="P59" s="677">
        <v>4</v>
      </c>
      <c r="Q59" s="665">
        <v>17</v>
      </c>
    </row>
    <row r="60" spans="1:17" ht="14.4" customHeight="1" x14ac:dyDescent="0.3">
      <c r="A60" s="660" t="s">
        <v>3850</v>
      </c>
      <c r="B60" s="661" t="s">
        <v>3851</v>
      </c>
      <c r="C60" s="661" t="s">
        <v>3091</v>
      </c>
      <c r="D60" s="661" t="s">
        <v>3880</v>
      </c>
      <c r="E60" s="661" t="s">
        <v>3881</v>
      </c>
      <c r="F60" s="664"/>
      <c r="G60" s="664"/>
      <c r="H60" s="664"/>
      <c r="I60" s="664"/>
      <c r="J60" s="664">
        <v>1</v>
      </c>
      <c r="K60" s="664">
        <v>47</v>
      </c>
      <c r="L60" s="664"/>
      <c r="M60" s="664">
        <v>47</v>
      </c>
      <c r="N60" s="664">
        <v>3</v>
      </c>
      <c r="O60" s="664">
        <v>141</v>
      </c>
      <c r="P60" s="677"/>
      <c r="Q60" s="665">
        <v>47</v>
      </c>
    </row>
    <row r="61" spans="1:17" ht="14.4" customHeight="1" x14ac:dyDescent="0.3">
      <c r="A61" s="660" t="s">
        <v>3850</v>
      </c>
      <c r="B61" s="661" t="s">
        <v>3851</v>
      </c>
      <c r="C61" s="661" t="s">
        <v>3091</v>
      </c>
      <c r="D61" s="661" t="s">
        <v>3882</v>
      </c>
      <c r="E61" s="661" t="s">
        <v>3883</v>
      </c>
      <c r="F61" s="664">
        <v>1</v>
      </c>
      <c r="G61" s="664">
        <v>60</v>
      </c>
      <c r="H61" s="664">
        <v>1</v>
      </c>
      <c r="I61" s="664">
        <v>60</v>
      </c>
      <c r="J61" s="664"/>
      <c r="K61" s="664"/>
      <c r="L61" s="664"/>
      <c r="M61" s="664"/>
      <c r="N61" s="664"/>
      <c r="O61" s="664"/>
      <c r="P61" s="677"/>
      <c r="Q61" s="665"/>
    </row>
    <row r="62" spans="1:17" ht="14.4" customHeight="1" x14ac:dyDescent="0.3">
      <c r="A62" s="660" t="s">
        <v>3850</v>
      </c>
      <c r="B62" s="661" t="s">
        <v>3851</v>
      </c>
      <c r="C62" s="661" t="s">
        <v>3091</v>
      </c>
      <c r="D62" s="661" t="s">
        <v>3884</v>
      </c>
      <c r="E62" s="661" t="s">
        <v>3885</v>
      </c>
      <c r="F62" s="664">
        <v>1</v>
      </c>
      <c r="G62" s="664">
        <v>19</v>
      </c>
      <c r="H62" s="664">
        <v>1</v>
      </c>
      <c r="I62" s="664">
        <v>19</v>
      </c>
      <c r="J62" s="664"/>
      <c r="K62" s="664"/>
      <c r="L62" s="664"/>
      <c r="M62" s="664"/>
      <c r="N62" s="664">
        <v>1</v>
      </c>
      <c r="O62" s="664">
        <v>19</v>
      </c>
      <c r="P62" s="677">
        <v>1</v>
      </c>
      <c r="Q62" s="665">
        <v>19</v>
      </c>
    </row>
    <row r="63" spans="1:17" ht="14.4" customHeight="1" x14ac:dyDescent="0.3">
      <c r="A63" s="660" t="s">
        <v>3850</v>
      </c>
      <c r="B63" s="661" t="s">
        <v>3851</v>
      </c>
      <c r="C63" s="661" t="s">
        <v>3091</v>
      </c>
      <c r="D63" s="661" t="s">
        <v>3886</v>
      </c>
      <c r="E63" s="661" t="s">
        <v>3887</v>
      </c>
      <c r="F63" s="664">
        <v>2</v>
      </c>
      <c r="G63" s="664">
        <v>922</v>
      </c>
      <c r="H63" s="664">
        <v>1</v>
      </c>
      <c r="I63" s="664">
        <v>461</v>
      </c>
      <c r="J63" s="664"/>
      <c r="K63" s="664"/>
      <c r="L63" s="664"/>
      <c r="M63" s="664"/>
      <c r="N63" s="664"/>
      <c r="O63" s="664"/>
      <c r="P63" s="677"/>
      <c r="Q63" s="665"/>
    </row>
    <row r="64" spans="1:17" ht="14.4" customHeight="1" x14ac:dyDescent="0.3">
      <c r="A64" s="660" t="s">
        <v>3850</v>
      </c>
      <c r="B64" s="661" t="s">
        <v>3851</v>
      </c>
      <c r="C64" s="661" t="s">
        <v>3091</v>
      </c>
      <c r="D64" s="661" t="s">
        <v>3888</v>
      </c>
      <c r="E64" s="661" t="s">
        <v>3889</v>
      </c>
      <c r="F64" s="664">
        <v>1</v>
      </c>
      <c r="G64" s="664">
        <v>312</v>
      </c>
      <c r="H64" s="664">
        <v>1</v>
      </c>
      <c r="I64" s="664">
        <v>312</v>
      </c>
      <c r="J64" s="664"/>
      <c r="K64" s="664"/>
      <c r="L64" s="664"/>
      <c r="M64" s="664"/>
      <c r="N64" s="664"/>
      <c r="O64" s="664"/>
      <c r="P64" s="677"/>
      <c r="Q64" s="665"/>
    </row>
    <row r="65" spans="1:17" ht="14.4" customHeight="1" x14ac:dyDescent="0.3">
      <c r="A65" s="660" t="s">
        <v>3850</v>
      </c>
      <c r="B65" s="661" t="s">
        <v>3851</v>
      </c>
      <c r="C65" s="661" t="s">
        <v>3091</v>
      </c>
      <c r="D65" s="661" t="s">
        <v>3890</v>
      </c>
      <c r="E65" s="661" t="s">
        <v>3891</v>
      </c>
      <c r="F65" s="664">
        <v>1</v>
      </c>
      <c r="G65" s="664">
        <v>851</v>
      </c>
      <c r="H65" s="664">
        <v>1</v>
      </c>
      <c r="I65" s="664">
        <v>851</v>
      </c>
      <c r="J65" s="664">
        <v>2</v>
      </c>
      <c r="K65" s="664">
        <v>1703</v>
      </c>
      <c r="L65" s="664">
        <v>2.0011750881316099</v>
      </c>
      <c r="M65" s="664">
        <v>851.5</v>
      </c>
      <c r="N65" s="664">
        <v>3</v>
      </c>
      <c r="O65" s="664">
        <v>2556</v>
      </c>
      <c r="P65" s="677">
        <v>3.0035252643948298</v>
      </c>
      <c r="Q65" s="665">
        <v>852</v>
      </c>
    </row>
    <row r="66" spans="1:17" ht="14.4" customHeight="1" x14ac:dyDescent="0.3">
      <c r="A66" s="660" t="s">
        <v>3850</v>
      </c>
      <c r="B66" s="661" t="s">
        <v>3851</v>
      </c>
      <c r="C66" s="661" t="s">
        <v>3091</v>
      </c>
      <c r="D66" s="661" t="s">
        <v>3892</v>
      </c>
      <c r="E66" s="661" t="s">
        <v>3893</v>
      </c>
      <c r="F66" s="664">
        <v>1</v>
      </c>
      <c r="G66" s="664">
        <v>166</v>
      </c>
      <c r="H66" s="664">
        <v>1</v>
      </c>
      <c r="I66" s="664">
        <v>166</v>
      </c>
      <c r="J66" s="664"/>
      <c r="K66" s="664"/>
      <c r="L66" s="664"/>
      <c r="M66" s="664"/>
      <c r="N66" s="664"/>
      <c r="O66" s="664"/>
      <c r="P66" s="677"/>
      <c r="Q66" s="665"/>
    </row>
    <row r="67" spans="1:17" ht="14.4" customHeight="1" x14ac:dyDescent="0.3">
      <c r="A67" s="660" t="s">
        <v>3850</v>
      </c>
      <c r="B67" s="661" t="s">
        <v>3851</v>
      </c>
      <c r="C67" s="661" t="s">
        <v>3091</v>
      </c>
      <c r="D67" s="661" t="s">
        <v>3894</v>
      </c>
      <c r="E67" s="661" t="s">
        <v>3895</v>
      </c>
      <c r="F67" s="664"/>
      <c r="G67" s="664"/>
      <c r="H67" s="664"/>
      <c r="I67" s="664"/>
      <c r="J67" s="664"/>
      <c r="K67" s="664"/>
      <c r="L67" s="664"/>
      <c r="M67" s="664"/>
      <c r="N67" s="664">
        <v>1</v>
      </c>
      <c r="O67" s="664">
        <v>166</v>
      </c>
      <c r="P67" s="677"/>
      <c r="Q67" s="665">
        <v>166</v>
      </c>
    </row>
    <row r="68" spans="1:17" ht="14.4" customHeight="1" x14ac:dyDescent="0.3">
      <c r="A68" s="660" t="s">
        <v>3850</v>
      </c>
      <c r="B68" s="661" t="s">
        <v>3851</v>
      </c>
      <c r="C68" s="661" t="s">
        <v>3091</v>
      </c>
      <c r="D68" s="661" t="s">
        <v>3896</v>
      </c>
      <c r="E68" s="661" t="s">
        <v>3897</v>
      </c>
      <c r="F68" s="664"/>
      <c r="G68" s="664"/>
      <c r="H68" s="664"/>
      <c r="I68" s="664"/>
      <c r="J68" s="664">
        <v>1</v>
      </c>
      <c r="K68" s="664">
        <v>309</v>
      </c>
      <c r="L68" s="664"/>
      <c r="M68" s="664">
        <v>309</v>
      </c>
      <c r="N68" s="664"/>
      <c r="O68" s="664"/>
      <c r="P68" s="677"/>
      <c r="Q68" s="665"/>
    </row>
    <row r="69" spans="1:17" ht="14.4" customHeight="1" x14ac:dyDescent="0.3">
      <c r="A69" s="660" t="s">
        <v>3850</v>
      </c>
      <c r="B69" s="661" t="s">
        <v>3851</v>
      </c>
      <c r="C69" s="661" t="s">
        <v>3091</v>
      </c>
      <c r="D69" s="661" t="s">
        <v>3898</v>
      </c>
      <c r="E69" s="661" t="s">
        <v>3899</v>
      </c>
      <c r="F69" s="664"/>
      <c r="G69" s="664"/>
      <c r="H69" s="664"/>
      <c r="I69" s="664"/>
      <c r="J69" s="664">
        <v>1</v>
      </c>
      <c r="K69" s="664">
        <v>783</v>
      </c>
      <c r="L69" s="664"/>
      <c r="M69" s="664">
        <v>783</v>
      </c>
      <c r="N69" s="664"/>
      <c r="O69" s="664"/>
      <c r="P69" s="677"/>
      <c r="Q69" s="665"/>
    </row>
    <row r="70" spans="1:17" ht="14.4" customHeight="1" x14ac:dyDescent="0.3">
      <c r="A70" s="660" t="s">
        <v>3850</v>
      </c>
      <c r="B70" s="661" t="s">
        <v>3851</v>
      </c>
      <c r="C70" s="661" t="s">
        <v>3091</v>
      </c>
      <c r="D70" s="661" t="s">
        <v>3900</v>
      </c>
      <c r="E70" s="661" t="s">
        <v>3901</v>
      </c>
      <c r="F70" s="664">
        <v>1</v>
      </c>
      <c r="G70" s="664">
        <v>186</v>
      </c>
      <c r="H70" s="664">
        <v>1</v>
      </c>
      <c r="I70" s="664">
        <v>186</v>
      </c>
      <c r="J70" s="664"/>
      <c r="K70" s="664"/>
      <c r="L70" s="664"/>
      <c r="M70" s="664"/>
      <c r="N70" s="664"/>
      <c r="O70" s="664"/>
      <c r="P70" s="677"/>
      <c r="Q70" s="665"/>
    </row>
    <row r="71" spans="1:17" ht="14.4" customHeight="1" x14ac:dyDescent="0.3">
      <c r="A71" s="660" t="s">
        <v>3850</v>
      </c>
      <c r="B71" s="661" t="s">
        <v>3851</v>
      </c>
      <c r="C71" s="661" t="s">
        <v>3091</v>
      </c>
      <c r="D71" s="661" t="s">
        <v>3902</v>
      </c>
      <c r="E71" s="661" t="s">
        <v>3903</v>
      </c>
      <c r="F71" s="664"/>
      <c r="G71" s="664"/>
      <c r="H71" s="664"/>
      <c r="I71" s="664"/>
      <c r="J71" s="664"/>
      <c r="K71" s="664"/>
      <c r="L71" s="664"/>
      <c r="M71" s="664"/>
      <c r="N71" s="664">
        <v>1</v>
      </c>
      <c r="O71" s="664">
        <v>363</v>
      </c>
      <c r="P71" s="677"/>
      <c r="Q71" s="665">
        <v>363</v>
      </c>
    </row>
    <row r="72" spans="1:17" ht="14.4" customHeight="1" x14ac:dyDescent="0.3">
      <c r="A72" s="660" t="s">
        <v>3850</v>
      </c>
      <c r="B72" s="661" t="s">
        <v>3851</v>
      </c>
      <c r="C72" s="661" t="s">
        <v>3091</v>
      </c>
      <c r="D72" s="661" t="s">
        <v>3904</v>
      </c>
      <c r="E72" s="661" t="s">
        <v>3905</v>
      </c>
      <c r="F72" s="664">
        <v>1</v>
      </c>
      <c r="G72" s="664">
        <v>560</v>
      </c>
      <c r="H72" s="664">
        <v>1</v>
      </c>
      <c r="I72" s="664">
        <v>560</v>
      </c>
      <c r="J72" s="664"/>
      <c r="K72" s="664"/>
      <c r="L72" s="664"/>
      <c r="M72" s="664"/>
      <c r="N72" s="664">
        <v>1</v>
      </c>
      <c r="O72" s="664">
        <v>561</v>
      </c>
      <c r="P72" s="677">
        <v>1.0017857142857143</v>
      </c>
      <c r="Q72" s="665">
        <v>561</v>
      </c>
    </row>
    <row r="73" spans="1:17" ht="14.4" customHeight="1" x14ac:dyDescent="0.3">
      <c r="A73" s="660" t="s">
        <v>3850</v>
      </c>
      <c r="B73" s="661" t="s">
        <v>3851</v>
      </c>
      <c r="C73" s="661" t="s">
        <v>3091</v>
      </c>
      <c r="D73" s="661" t="s">
        <v>3906</v>
      </c>
      <c r="E73" s="661" t="s">
        <v>3907</v>
      </c>
      <c r="F73" s="664"/>
      <c r="G73" s="664"/>
      <c r="H73" s="664"/>
      <c r="I73" s="664"/>
      <c r="J73" s="664">
        <v>1</v>
      </c>
      <c r="K73" s="664">
        <v>132</v>
      </c>
      <c r="L73" s="664"/>
      <c r="M73" s="664">
        <v>132</v>
      </c>
      <c r="N73" s="664">
        <v>1</v>
      </c>
      <c r="O73" s="664">
        <v>132</v>
      </c>
      <c r="P73" s="677"/>
      <c r="Q73" s="665">
        <v>132</v>
      </c>
    </row>
    <row r="74" spans="1:17" ht="14.4" customHeight="1" x14ac:dyDescent="0.3">
      <c r="A74" s="660" t="s">
        <v>3850</v>
      </c>
      <c r="B74" s="661" t="s">
        <v>3851</v>
      </c>
      <c r="C74" s="661" t="s">
        <v>3091</v>
      </c>
      <c r="D74" s="661" t="s">
        <v>3908</v>
      </c>
      <c r="E74" s="661" t="s">
        <v>3909</v>
      </c>
      <c r="F74" s="664"/>
      <c r="G74" s="664"/>
      <c r="H74" s="664"/>
      <c r="I74" s="664"/>
      <c r="J74" s="664">
        <v>1</v>
      </c>
      <c r="K74" s="664">
        <v>940</v>
      </c>
      <c r="L74" s="664"/>
      <c r="M74" s="664">
        <v>940</v>
      </c>
      <c r="N74" s="664"/>
      <c r="O74" s="664"/>
      <c r="P74" s="677"/>
      <c r="Q74" s="665"/>
    </row>
    <row r="75" spans="1:17" ht="14.4" customHeight="1" x14ac:dyDescent="0.3">
      <c r="A75" s="660" t="s">
        <v>3850</v>
      </c>
      <c r="B75" s="661" t="s">
        <v>3851</v>
      </c>
      <c r="C75" s="661" t="s">
        <v>3091</v>
      </c>
      <c r="D75" s="661" t="s">
        <v>3910</v>
      </c>
      <c r="E75" s="661" t="s">
        <v>3911</v>
      </c>
      <c r="F75" s="664"/>
      <c r="G75" s="664"/>
      <c r="H75" s="664"/>
      <c r="I75" s="664"/>
      <c r="J75" s="664"/>
      <c r="K75" s="664"/>
      <c r="L75" s="664"/>
      <c r="M75" s="664"/>
      <c r="N75" s="664">
        <v>1</v>
      </c>
      <c r="O75" s="664">
        <v>574</v>
      </c>
      <c r="P75" s="677"/>
      <c r="Q75" s="665">
        <v>574</v>
      </c>
    </row>
    <row r="76" spans="1:17" ht="14.4" customHeight="1" x14ac:dyDescent="0.3">
      <c r="A76" s="660" t="s">
        <v>3850</v>
      </c>
      <c r="B76" s="661" t="s">
        <v>3851</v>
      </c>
      <c r="C76" s="661" t="s">
        <v>3091</v>
      </c>
      <c r="D76" s="661" t="s">
        <v>3912</v>
      </c>
      <c r="E76" s="661" t="s">
        <v>3913</v>
      </c>
      <c r="F76" s="664">
        <v>79</v>
      </c>
      <c r="G76" s="664">
        <v>2291</v>
      </c>
      <c r="H76" s="664">
        <v>1</v>
      </c>
      <c r="I76" s="664">
        <v>29</v>
      </c>
      <c r="J76" s="664">
        <v>89</v>
      </c>
      <c r="K76" s="664">
        <v>2649</v>
      </c>
      <c r="L76" s="664">
        <v>1.1562636403317328</v>
      </c>
      <c r="M76" s="664">
        <v>29.764044943820224</v>
      </c>
      <c r="N76" s="664">
        <v>78</v>
      </c>
      <c r="O76" s="664">
        <v>2340</v>
      </c>
      <c r="P76" s="677">
        <v>1.0213880401571367</v>
      </c>
      <c r="Q76" s="665">
        <v>30</v>
      </c>
    </row>
    <row r="77" spans="1:17" ht="14.4" customHeight="1" x14ac:dyDescent="0.3">
      <c r="A77" s="660" t="s">
        <v>3850</v>
      </c>
      <c r="B77" s="661" t="s">
        <v>3851</v>
      </c>
      <c r="C77" s="661" t="s">
        <v>3091</v>
      </c>
      <c r="D77" s="661" t="s">
        <v>3914</v>
      </c>
      <c r="E77" s="661" t="s">
        <v>3915</v>
      </c>
      <c r="F77" s="664">
        <v>1</v>
      </c>
      <c r="G77" s="664">
        <v>50</v>
      </c>
      <c r="H77" s="664">
        <v>1</v>
      </c>
      <c r="I77" s="664">
        <v>50</v>
      </c>
      <c r="J77" s="664"/>
      <c r="K77" s="664"/>
      <c r="L77" s="664"/>
      <c r="M77" s="664"/>
      <c r="N77" s="664"/>
      <c r="O77" s="664"/>
      <c r="P77" s="677"/>
      <c r="Q77" s="665"/>
    </row>
    <row r="78" spans="1:17" ht="14.4" customHeight="1" x14ac:dyDescent="0.3">
      <c r="A78" s="660" t="s">
        <v>3850</v>
      </c>
      <c r="B78" s="661" t="s">
        <v>3851</v>
      </c>
      <c r="C78" s="661" t="s">
        <v>3091</v>
      </c>
      <c r="D78" s="661" t="s">
        <v>3916</v>
      </c>
      <c r="E78" s="661" t="s">
        <v>3917</v>
      </c>
      <c r="F78" s="664">
        <v>8</v>
      </c>
      <c r="G78" s="664">
        <v>96</v>
      </c>
      <c r="H78" s="664">
        <v>1</v>
      </c>
      <c r="I78" s="664">
        <v>12</v>
      </c>
      <c r="J78" s="664">
        <v>4</v>
      </c>
      <c r="K78" s="664">
        <v>48</v>
      </c>
      <c r="L78" s="664">
        <v>0.5</v>
      </c>
      <c r="M78" s="664">
        <v>12</v>
      </c>
      <c r="N78" s="664">
        <v>5</v>
      </c>
      <c r="O78" s="664">
        <v>60</v>
      </c>
      <c r="P78" s="677">
        <v>0.625</v>
      </c>
      <c r="Q78" s="665">
        <v>12</v>
      </c>
    </row>
    <row r="79" spans="1:17" ht="14.4" customHeight="1" x14ac:dyDescent="0.3">
      <c r="A79" s="660" t="s">
        <v>3850</v>
      </c>
      <c r="B79" s="661" t="s">
        <v>3851</v>
      </c>
      <c r="C79" s="661" t="s">
        <v>3091</v>
      </c>
      <c r="D79" s="661" t="s">
        <v>3918</v>
      </c>
      <c r="E79" s="661" t="s">
        <v>3919</v>
      </c>
      <c r="F79" s="664">
        <v>1</v>
      </c>
      <c r="G79" s="664">
        <v>181</v>
      </c>
      <c r="H79" s="664">
        <v>1</v>
      </c>
      <c r="I79" s="664">
        <v>181</v>
      </c>
      <c r="J79" s="664">
        <v>2</v>
      </c>
      <c r="K79" s="664">
        <v>364</v>
      </c>
      <c r="L79" s="664">
        <v>2.0110497237569063</v>
      </c>
      <c r="M79" s="664">
        <v>182</v>
      </c>
      <c r="N79" s="664">
        <v>1</v>
      </c>
      <c r="O79" s="664">
        <v>182</v>
      </c>
      <c r="P79" s="677">
        <v>1.0055248618784531</v>
      </c>
      <c r="Q79" s="665">
        <v>182</v>
      </c>
    </row>
    <row r="80" spans="1:17" ht="14.4" customHeight="1" x14ac:dyDescent="0.3">
      <c r="A80" s="660" t="s">
        <v>3850</v>
      </c>
      <c r="B80" s="661" t="s">
        <v>3851</v>
      </c>
      <c r="C80" s="661" t="s">
        <v>3091</v>
      </c>
      <c r="D80" s="661" t="s">
        <v>3920</v>
      </c>
      <c r="E80" s="661" t="s">
        <v>3921</v>
      </c>
      <c r="F80" s="664">
        <v>9</v>
      </c>
      <c r="G80" s="664">
        <v>639</v>
      </c>
      <c r="H80" s="664">
        <v>1</v>
      </c>
      <c r="I80" s="664">
        <v>71</v>
      </c>
      <c r="J80" s="664"/>
      <c r="K80" s="664"/>
      <c r="L80" s="664"/>
      <c r="M80" s="664"/>
      <c r="N80" s="664">
        <v>3</v>
      </c>
      <c r="O80" s="664">
        <v>216</v>
      </c>
      <c r="P80" s="677">
        <v>0.3380281690140845</v>
      </c>
      <c r="Q80" s="665">
        <v>72</v>
      </c>
    </row>
    <row r="81" spans="1:17" ht="14.4" customHeight="1" x14ac:dyDescent="0.3">
      <c r="A81" s="660" t="s">
        <v>3850</v>
      </c>
      <c r="B81" s="661" t="s">
        <v>3851</v>
      </c>
      <c r="C81" s="661" t="s">
        <v>3091</v>
      </c>
      <c r="D81" s="661" t="s">
        <v>3922</v>
      </c>
      <c r="E81" s="661" t="s">
        <v>3923</v>
      </c>
      <c r="F81" s="664"/>
      <c r="G81" s="664"/>
      <c r="H81" s="664"/>
      <c r="I81" s="664"/>
      <c r="J81" s="664"/>
      <c r="K81" s="664"/>
      <c r="L81" s="664"/>
      <c r="M81" s="664"/>
      <c r="N81" s="664">
        <v>1</v>
      </c>
      <c r="O81" s="664">
        <v>183</v>
      </c>
      <c r="P81" s="677"/>
      <c r="Q81" s="665">
        <v>183</v>
      </c>
    </row>
    <row r="82" spans="1:17" ht="14.4" customHeight="1" x14ac:dyDescent="0.3">
      <c r="A82" s="660" t="s">
        <v>3850</v>
      </c>
      <c r="B82" s="661" t="s">
        <v>3851</v>
      </c>
      <c r="C82" s="661" t="s">
        <v>3091</v>
      </c>
      <c r="D82" s="661" t="s">
        <v>3801</v>
      </c>
      <c r="E82" s="661" t="s">
        <v>3802</v>
      </c>
      <c r="F82" s="664"/>
      <c r="G82" s="664"/>
      <c r="H82" s="664"/>
      <c r="I82" s="664"/>
      <c r="J82" s="664">
        <v>1</v>
      </c>
      <c r="K82" s="664">
        <v>1245</v>
      </c>
      <c r="L82" s="664"/>
      <c r="M82" s="664">
        <v>1245</v>
      </c>
      <c r="N82" s="664"/>
      <c r="O82" s="664"/>
      <c r="P82" s="677"/>
      <c r="Q82" s="665"/>
    </row>
    <row r="83" spans="1:17" ht="14.4" customHeight="1" x14ac:dyDescent="0.3">
      <c r="A83" s="660" t="s">
        <v>3850</v>
      </c>
      <c r="B83" s="661" t="s">
        <v>3851</v>
      </c>
      <c r="C83" s="661" t="s">
        <v>3091</v>
      </c>
      <c r="D83" s="661" t="s">
        <v>3924</v>
      </c>
      <c r="E83" s="661" t="s">
        <v>3925</v>
      </c>
      <c r="F83" s="664">
        <v>42</v>
      </c>
      <c r="G83" s="664">
        <v>6174</v>
      </c>
      <c r="H83" s="664">
        <v>1</v>
      </c>
      <c r="I83" s="664">
        <v>147</v>
      </c>
      <c r="J83" s="664">
        <v>72</v>
      </c>
      <c r="K83" s="664">
        <v>10640</v>
      </c>
      <c r="L83" s="664">
        <v>1.7233560090702948</v>
      </c>
      <c r="M83" s="664">
        <v>147.77777777777777</v>
      </c>
      <c r="N83" s="664">
        <v>76</v>
      </c>
      <c r="O83" s="664">
        <v>11248</v>
      </c>
      <c r="P83" s="677">
        <v>1.821833495302883</v>
      </c>
      <c r="Q83" s="665">
        <v>148</v>
      </c>
    </row>
    <row r="84" spans="1:17" ht="14.4" customHeight="1" x14ac:dyDescent="0.3">
      <c r="A84" s="660" t="s">
        <v>3850</v>
      </c>
      <c r="B84" s="661" t="s">
        <v>3851</v>
      </c>
      <c r="C84" s="661" t="s">
        <v>3091</v>
      </c>
      <c r="D84" s="661" t="s">
        <v>3926</v>
      </c>
      <c r="E84" s="661" t="s">
        <v>3927</v>
      </c>
      <c r="F84" s="664">
        <v>86</v>
      </c>
      <c r="G84" s="664">
        <v>2494</v>
      </c>
      <c r="H84" s="664">
        <v>1</v>
      </c>
      <c r="I84" s="664">
        <v>29</v>
      </c>
      <c r="J84" s="664">
        <v>95</v>
      </c>
      <c r="K84" s="664">
        <v>2826</v>
      </c>
      <c r="L84" s="664">
        <v>1.1331194867682437</v>
      </c>
      <c r="M84" s="664">
        <v>29.747368421052631</v>
      </c>
      <c r="N84" s="664">
        <v>82</v>
      </c>
      <c r="O84" s="664">
        <v>2460</v>
      </c>
      <c r="P84" s="677">
        <v>0.98636728147554131</v>
      </c>
      <c r="Q84" s="665">
        <v>30</v>
      </c>
    </row>
    <row r="85" spans="1:17" ht="14.4" customHeight="1" x14ac:dyDescent="0.3">
      <c r="A85" s="660" t="s">
        <v>3850</v>
      </c>
      <c r="B85" s="661" t="s">
        <v>3851</v>
      </c>
      <c r="C85" s="661" t="s">
        <v>3091</v>
      </c>
      <c r="D85" s="661" t="s">
        <v>3928</v>
      </c>
      <c r="E85" s="661" t="s">
        <v>3929</v>
      </c>
      <c r="F85" s="664">
        <v>53</v>
      </c>
      <c r="G85" s="664">
        <v>1643</v>
      </c>
      <c r="H85" s="664">
        <v>1</v>
      </c>
      <c r="I85" s="664">
        <v>31</v>
      </c>
      <c r="J85" s="664">
        <v>72</v>
      </c>
      <c r="K85" s="664">
        <v>2232</v>
      </c>
      <c r="L85" s="664">
        <v>1.3584905660377358</v>
      </c>
      <c r="M85" s="664">
        <v>31</v>
      </c>
      <c r="N85" s="664">
        <v>26</v>
      </c>
      <c r="O85" s="664">
        <v>806</v>
      </c>
      <c r="P85" s="677">
        <v>0.49056603773584906</v>
      </c>
      <c r="Q85" s="665">
        <v>31</v>
      </c>
    </row>
    <row r="86" spans="1:17" ht="14.4" customHeight="1" x14ac:dyDescent="0.3">
      <c r="A86" s="660" t="s">
        <v>3850</v>
      </c>
      <c r="B86" s="661" t="s">
        <v>3851</v>
      </c>
      <c r="C86" s="661" t="s">
        <v>3091</v>
      </c>
      <c r="D86" s="661" t="s">
        <v>3930</v>
      </c>
      <c r="E86" s="661" t="s">
        <v>3931</v>
      </c>
      <c r="F86" s="664">
        <v>66</v>
      </c>
      <c r="G86" s="664">
        <v>1782</v>
      </c>
      <c r="H86" s="664">
        <v>1</v>
      </c>
      <c r="I86" s="664">
        <v>27</v>
      </c>
      <c r="J86" s="664">
        <v>76</v>
      </c>
      <c r="K86" s="664">
        <v>2052</v>
      </c>
      <c r="L86" s="664">
        <v>1.1515151515151516</v>
      </c>
      <c r="M86" s="664">
        <v>27</v>
      </c>
      <c r="N86" s="664">
        <v>66</v>
      </c>
      <c r="O86" s="664">
        <v>1782</v>
      </c>
      <c r="P86" s="677">
        <v>1</v>
      </c>
      <c r="Q86" s="665">
        <v>27</v>
      </c>
    </row>
    <row r="87" spans="1:17" ht="14.4" customHeight="1" x14ac:dyDescent="0.3">
      <c r="A87" s="660" t="s">
        <v>3850</v>
      </c>
      <c r="B87" s="661" t="s">
        <v>3851</v>
      </c>
      <c r="C87" s="661" t="s">
        <v>3091</v>
      </c>
      <c r="D87" s="661" t="s">
        <v>3932</v>
      </c>
      <c r="E87" s="661" t="s">
        <v>3933</v>
      </c>
      <c r="F87" s="664"/>
      <c r="G87" s="664"/>
      <c r="H87" s="664"/>
      <c r="I87" s="664"/>
      <c r="J87" s="664"/>
      <c r="K87" s="664"/>
      <c r="L87" s="664"/>
      <c r="M87" s="664"/>
      <c r="N87" s="664">
        <v>1</v>
      </c>
      <c r="O87" s="664">
        <v>255</v>
      </c>
      <c r="P87" s="677"/>
      <c r="Q87" s="665">
        <v>255</v>
      </c>
    </row>
    <row r="88" spans="1:17" ht="14.4" customHeight="1" x14ac:dyDescent="0.3">
      <c r="A88" s="660" t="s">
        <v>3850</v>
      </c>
      <c r="B88" s="661" t="s">
        <v>3851</v>
      </c>
      <c r="C88" s="661" t="s">
        <v>3091</v>
      </c>
      <c r="D88" s="661" t="s">
        <v>3934</v>
      </c>
      <c r="E88" s="661" t="s">
        <v>3935</v>
      </c>
      <c r="F88" s="664">
        <v>2</v>
      </c>
      <c r="G88" s="664">
        <v>44</v>
      </c>
      <c r="H88" s="664">
        <v>1</v>
      </c>
      <c r="I88" s="664">
        <v>22</v>
      </c>
      <c r="J88" s="664">
        <v>2</v>
      </c>
      <c r="K88" s="664">
        <v>44</v>
      </c>
      <c r="L88" s="664">
        <v>1</v>
      </c>
      <c r="M88" s="664">
        <v>22</v>
      </c>
      <c r="N88" s="664">
        <v>2</v>
      </c>
      <c r="O88" s="664">
        <v>44</v>
      </c>
      <c r="P88" s="677">
        <v>1</v>
      </c>
      <c r="Q88" s="665">
        <v>22</v>
      </c>
    </row>
    <row r="89" spans="1:17" ht="14.4" customHeight="1" x14ac:dyDescent="0.3">
      <c r="A89" s="660" t="s">
        <v>3850</v>
      </c>
      <c r="B89" s="661" t="s">
        <v>3851</v>
      </c>
      <c r="C89" s="661" t="s">
        <v>3091</v>
      </c>
      <c r="D89" s="661" t="s">
        <v>3936</v>
      </c>
      <c r="E89" s="661" t="s">
        <v>3937</v>
      </c>
      <c r="F89" s="664">
        <v>69</v>
      </c>
      <c r="G89" s="664">
        <v>1725</v>
      </c>
      <c r="H89" s="664">
        <v>1</v>
      </c>
      <c r="I89" s="664">
        <v>25</v>
      </c>
      <c r="J89" s="664">
        <v>86</v>
      </c>
      <c r="K89" s="664">
        <v>2150</v>
      </c>
      <c r="L89" s="664">
        <v>1.2463768115942029</v>
      </c>
      <c r="M89" s="664">
        <v>25</v>
      </c>
      <c r="N89" s="664">
        <v>73</v>
      </c>
      <c r="O89" s="664">
        <v>1825</v>
      </c>
      <c r="P89" s="677">
        <v>1.0579710144927537</v>
      </c>
      <c r="Q89" s="665">
        <v>25</v>
      </c>
    </row>
    <row r="90" spans="1:17" ht="14.4" customHeight="1" x14ac:dyDescent="0.3">
      <c r="A90" s="660" t="s">
        <v>3850</v>
      </c>
      <c r="B90" s="661" t="s">
        <v>3851</v>
      </c>
      <c r="C90" s="661" t="s">
        <v>3091</v>
      </c>
      <c r="D90" s="661" t="s">
        <v>3938</v>
      </c>
      <c r="E90" s="661" t="s">
        <v>3939</v>
      </c>
      <c r="F90" s="664">
        <v>1</v>
      </c>
      <c r="G90" s="664">
        <v>33</v>
      </c>
      <c r="H90" s="664">
        <v>1</v>
      </c>
      <c r="I90" s="664">
        <v>33</v>
      </c>
      <c r="J90" s="664">
        <v>1</v>
      </c>
      <c r="K90" s="664">
        <v>33</v>
      </c>
      <c r="L90" s="664">
        <v>1</v>
      </c>
      <c r="M90" s="664">
        <v>33</v>
      </c>
      <c r="N90" s="664">
        <v>1</v>
      </c>
      <c r="O90" s="664">
        <v>33</v>
      </c>
      <c r="P90" s="677">
        <v>1</v>
      </c>
      <c r="Q90" s="665">
        <v>33</v>
      </c>
    </row>
    <row r="91" spans="1:17" ht="14.4" customHeight="1" x14ac:dyDescent="0.3">
      <c r="A91" s="660" t="s">
        <v>3850</v>
      </c>
      <c r="B91" s="661" t="s">
        <v>3851</v>
      </c>
      <c r="C91" s="661" t="s">
        <v>3091</v>
      </c>
      <c r="D91" s="661" t="s">
        <v>3940</v>
      </c>
      <c r="E91" s="661" t="s">
        <v>3941</v>
      </c>
      <c r="F91" s="664"/>
      <c r="G91" s="664"/>
      <c r="H91" s="664"/>
      <c r="I91" s="664"/>
      <c r="J91" s="664">
        <v>1</v>
      </c>
      <c r="K91" s="664">
        <v>30</v>
      </c>
      <c r="L91" s="664"/>
      <c r="M91" s="664">
        <v>30</v>
      </c>
      <c r="N91" s="664">
        <v>1</v>
      </c>
      <c r="O91" s="664">
        <v>30</v>
      </c>
      <c r="P91" s="677"/>
      <c r="Q91" s="665">
        <v>30</v>
      </c>
    </row>
    <row r="92" spans="1:17" ht="14.4" customHeight="1" x14ac:dyDescent="0.3">
      <c r="A92" s="660" t="s">
        <v>3850</v>
      </c>
      <c r="B92" s="661" t="s">
        <v>3851</v>
      </c>
      <c r="C92" s="661" t="s">
        <v>3091</v>
      </c>
      <c r="D92" s="661" t="s">
        <v>3942</v>
      </c>
      <c r="E92" s="661" t="s">
        <v>3943</v>
      </c>
      <c r="F92" s="664">
        <v>1</v>
      </c>
      <c r="G92" s="664">
        <v>26</v>
      </c>
      <c r="H92" s="664">
        <v>1</v>
      </c>
      <c r="I92" s="664">
        <v>26</v>
      </c>
      <c r="J92" s="664">
        <v>9</v>
      </c>
      <c r="K92" s="664">
        <v>234</v>
      </c>
      <c r="L92" s="664">
        <v>9</v>
      </c>
      <c r="M92" s="664">
        <v>26</v>
      </c>
      <c r="N92" s="664">
        <v>1</v>
      </c>
      <c r="O92" s="664">
        <v>26</v>
      </c>
      <c r="P92" s="677">
        <v>1</v>
      </c>
      <c r="Q92" s="665">
        <v>26</v>
      </c>
    </row>
    <row r="93" spans="1:17" ht="14.4" customHeight="1" x14ac:dyDescent="0.3">
      <c r="A93" s="660" t="s">
        <v>3850</v>
      </c>
      <c r="B93" s="661" t="s">
        <v>3851</v>
      </c>
      <c r="C93" s="661" t="s">
        <v>3091</v>
      </c>
      <c r="D93" s="661" t="s">
        <v>3944</v>
      </c>
      <c r="E93" s="661" t="s">
        <v>3945</v>
      </c>
      <c r="F93" s="664"/>
      <c r="G93" s="664"/>
      <c r="H93" s="664"/>
      <c r="I93" s="664"/>
      <c r="J93" s="664">
        <v>1</v>
      </c>
      <c r="K93" s="664">
        <v>84</v>
      </c>
      <c r="L93" s="664"/>
      <c r="M93" s="664">
        <v>84</v>
      </c>
      <c r="N93" s="664">
        <v>2</v>
      </c>
      <c r="O93" s="664">
        <v>168</v>
      </c>
      <c r="P93" s="677"/>
      <c r="Q93" s="665">
        <v>84</v>
      </c>
    </row>
    <row r="94" spans="1:17" ht="14.4" customHeight="1" x14ac:dyDescent="0.3">
      <c r="A94" s="660" t="s">
        <v>3850</v>
      </c>
      <c r="B94" s="661" t="s">
        <v>3851</v>
      </c>
      <c r="C94" s="661" t="s">
        <v>3091</v>
      </c>
      <c r="D94" s="661" t="s">
        <v>3946</v>
      </c>
      <c r="E94" s="661" t="s">
        <v>3947</v>
      </c>
      <c r="F94" s="664">
        <v>1</v>
      </c>
      <c r="G94" s="664">
        <v>174</v>
      </c>
      <c r="H94" s="664">
        <v>1</v>
      </c>
      <c r="I94" s="664">
        <v>174</v>
      </c>
      <c r="J94" s="664">
        <v>5</v>
      </c>
      <c r="K94" s="664">
        <v>875</v>
      </c>
      <c r="L94" s="664">
        <v>5.0287356321839081</v>
      </c>
      <c r="M94" s="664">
        <v>175</v>
      </c>
      <c r="N94" s="664">
        <v>3</v>
      </c>
      <c r="O94" s="664">
        <v>525</v>
      </c>
      <c r="P94" s="677">
        <v>3.0172413793103448</v>
      </c>
      <c r="Q94" s="665">
        <v>175</v>
      </c>
    </row>
    <row r="95" spans="1:17" ht="14.4" customHeight="1" x14ac:dyDescent="0.3">
      <c r="A95" s="660" t="s">
        <v>3850</v>
      </c>
      <c r="B95" s="661" t="s">
        <v>3851</v>
      </c>
      <c r="C95" s="661" t="s">
        <v>3091</v>
      </c>
      <c r="D95" s="661" t="s">
        <v>3948</v>
      </c>
      <c r="E95" s="661" t="s">
        <v>3949</v>
      </c>
      <c r="F95" s="664">
        <v>12</v>
      </c>
      <c r="G95" s="664">
        <v>180</v>
      </c>
      <c r="H95" s="664">
        <v>1</v>
      </c>
      <c r="I95" s="664">
        <v>15</v>
      </c>
      <c r="J95" s="664">
        <v>21</v>
      </c>
      <c r="K95" s="664">
        <v>315</v>
      </c>
      <c r="L95" s="664">
        <v>1.75</v>
      </c>
      <c r="M95" s="664">
        <v>15</v>
      </c>
      <c r="N95" s="664">
        <v>31</v>
      </c>
      <c r="O95" s="664">
        <v>465</v>
      </c>
      <c r="P95" s="677">
        <v>2.5833333333333335</v>
      </c>
      <c r="Q95" s="665">
        <v>15</v>
      </c>
    </row>
    <row r="96" spans="1:17" ht="14.4" customHeight="1" x14ac:dyDescent="0.3">
      <c r="A96" s="660" t="s">
        <v>3850</v>
      </c>
      <c r="B96" s="661" t="s">
        <v>3851</v>
      </c>
      <c r="C96" s="661" t="s">
        <v>3091</v>
      </c>
      <c r="D96" s="661" t="s">
        <v>3950</v>
      </c>
      <c r="E96" s="661" t="s">
        <v>3951</v>
      </c>
      <c r="F96" s="664">
        <v>1</v>
      </c>
      <c r="G96" s="664">
        <v>23</v>
      </c>
      <c r="H96" s="664">
        <v>1</v>
      </c>
      <c r="I96" s="664">
        <v>23</v>
      </c>
      <c r="J96" s="664">
        <v>4</v>
      </c>
      <c r="K96" s="664">
        <v>92</v>
      </c>
      <c r="L96" s="664">
        <v>4</v>
      </c>
      <c r="M96" s="664">
        <v>23</v>
      </c>
      <c r="N96" s="664">
        <v>2</v>
      </c>
      <c r="O96" s="664">
        <v>46</v>
      </c>
      <c r="P96" s="677">
        <v>2</v>
      </c>
      <c r="Q96" s="665">
        <v>23</v>
      </c>
    </row>
    <row r="97" spans="1:17" ht="14.4" customHeight="1" x14ac:dyDescent="0.3">
      <c r="A97" s="660" t="s">
        <v>3850</v>
      </c>
      <c r="B97" s="661" t="s">
        <v>3851</v>
      </c>
      <c r="C97" s="661" t="s">
        <v>3091</v>
      </c>
      <c r="D97" s="661" t="s">
        <v>3952</v>
      </c>
      <c r="E97" s="661" t="s">
        <v>3953</v>
      </c>
      <c r="F97" s="664">
        <v>1</v>
      </c>
      <c r="G97" s="664">
        <v>37</v>
      </c>
      <c r="H97" s="664">
        <v>1</v>
      </c>
      <c r="I97" s="664">
        <v>37</v>
      </c>
      <c r="J97" s="664">
        <v>2</v>
      </c>
      <c r="K97" s="664">
        <v>74</v>
      </c>
      <c r="L97" s="664">
        <v>2</v>
      </c>
      <c r="M97" s="664">
        <v>37</v>
      </c>
      <c r="N97" s="664">
        <v>3</v>
      </c>
      <c r="O97" s="664">
        <v>111</v>
      </c>
      <c r="P97" s="677">
        <v>3</v>
      </c>
      <c r="Q97" s="665">
        <v>37</v>
      </c>
    </row>
    <row r="98" spans="1:17" ht="14.4" customHeight="1" x14ac:dyDescent="0.3">
      <c r="A98" s="660" t="s">
        <v>3850</v>
      </c>
      <c r="B98" s="661" t="s">
        <v>3851</v>
      </c>
      <c r="C98" s="661" t="s">
        <v>3091</v>
      </c>
      <c r="D98" s="661" t="s">
        <v>3954</v>
      </c>
      <c r="E98" s="661" t="s">
        <v>3955</v>
      </c>
      <c r="F98" s="664">
        <v>63</v>
      </c>
      <c r="G98" s="664">
        <v>1449</v>
      </c>
      <c r="H98" s="664">
        <v>1</v>
      </c>
      <c r="I98" s="664">
        <v>23</v>
      </c>
      <c r="J98" s="664">
        <v>80</v>
      </c>
      <c r="K98" s="664">
        <v>1840</v>
      </c>
      <c r="L98" s="664">
        <v>1.2698412698412698</v>
      </c>
      <c r="M98" s="664">
        <v>23</v>
      </c>
      <c r="N98" s="664">
        <v>74</v>
      </c>
      <c r="O98" s="664">
        <v>1702</v>
      </c>
      <c r="P98" s="677">
        <v>1.1746031746031746</v>
      </c>
      <c r="Q98" s="665">
        <v>23</v>
      </c>
    </row>
    <row r="99" spans="1:17" ht="14.4" customHeight="1" x14ac:dyDescent="0.3">
      <c r="A99" s="660" t="s">
        <v>3850</v>
      </c>
      <c r="B99" s="661" t="s">
        <v>3851</v>
      </c>
      <c r="C99" s="661" t="s">
        <v>3091</v>
      </c>
      <c r="D99" s="661" t="s">
        <v>3956</v>
      </c>
      <c r="E99" s="661" t="s">
        <v>3957</v>
      </c>
      <c r="F99" s="664">
        <v>1</v>
      </c>
      <c r="G99" s="664">
        <v>169</v>
      </c>
      <c r="H99" s="664">
        <v>1</v>
      </c>
      <c r="I99" s="664">
        <v>169</v>
      </c>
      <c r="J99" s="664"/>
      <c r="K99" s="664"/>
      <c r="L99" s="664"/>
      <c r="M99" s="664"/>
      <c r="N99" s="664"/>
      <c r="O99" s="664"/>
      <c r="P99" s="677"/>
      <c r="Q99" s="665"/>
    </row>
    <row r="100" spans="1:17" ht="14.4" customHeight="1" x14ac:dyDescent="0.3">
      <c r="A100" s="660" t="s">
        <v>3850</v>
      </c>
      <c r="B100" s="661" t="s">
        <v>3851</v>
      </c>
      <c r="C100" s="661" t="s">
        <v>3091</v>
      </c>
      <c r="D100" s="661" t="s">
        <v>3958</v>
      </c>
      <c r="E100" s="661" t="s">
        <v>3959</v>
      </c>
      <c r="F100" s="664">
        <v>3</v>
      </c>
      <c r="G100" s="664">
        <v>87</v>
      </c>
      <c r="H100" s="664">
        <v>1</v>
      </c>
      <c r="I100" s="664">
        <v>29</v>
      </c>
      <c r="J100" s="664">
        <v>11</v>
      </c>
      <c r="K100" s="664">
        <v>319</v>
      </c>
      <c r="L100" s="664">
        <v>3.6666666666666665</v>
      </c>
      <c r="M100" s="664">
        <v>29</v>
      </c>
      <c r="N100" s="664">
        <v>3</v>
      </c>
      <c r="O100" s="664">
        <v>87</v>
      </c>
      <c r="P100" s="677">
        <v>1</v>
      </c>
      <c r="Q100" s="665">
        <v>29</v>
      </c>
    </row>
    <row r="101" spans="1:17" ht="14.4" customHeight="1" x14ac:dyDescent="0.3">
      <c r="A101" s="660" t="s">
        <v>3850</v>
      </c>
      <c r="B101" s="661" t="s">
        <v>3851</v>
      </c>
      <c r="C101" s="661" t="s">
        <v>3091</v>
      </c>
      <c r="D101" s="661" t="s">
        <v>3960</v>
      </c>
      <c r="E101" s="661" t="s">
        <v>3961</v>
      </c>
      <c r="F101" s="664">
        <v>1</v>
      </c>
      <c r="G101" s="664">
        <v>176</v>
      </c>
      <c r="H101" s="664">
        <v>1</v>
      </c>
      <c r="I101" s="664">
        <v>176</v>
      </c>
      <c r="J101" s="664"/>
      <c r="K101" s="664"/>
      <c r="L101" s="664"/>
      <c r="M101" s="664"/>
      <c r="N101" s="664">
        <v>4</v>
      </c>
      <c r="O101" s="664">
        <v>708</v>
      </c>
      <c r="P101" s="677">
        <v>4.0227272727272725</v>
      </c>
      <c r="Q101" s="665">
        <v>177</v>
      </c>
    </row>
    <row r="102" spans="1:17" ht="14.4" customHeight="1" x14ac:dyDescent="0.3">
      <c r="A102" s="660" t="s">
        <v>3850</v>
      </c>
      <c r="B102" s="661" t="s">
        <v>3851</v>
      </c>
      <c r="C102" s="661" t="s">
        <v>3091</v>
      </c>
      <c r="D102" s="661" t="s">
        <v>3962</v>
      </c>
      <c r="E102" s="661" t="s">
        <v>3963</v>
      </c>
      <c r="F102" s="664"/>
      <c r="G102" s="664"/>
      <c r="H102" s="664"/>
      <c r="I102" s="664"/>
      <c r="J102" s="664">
        <v>1</v>
      </c>
      <c r="K102" s="664">
        <v>15</v>
      </c>
      <c r="L102" s="664"/>
      <c r="M102" s="664">
        <v>15</v>
      </c>
      <c r="N102" s="664">
        <v>2</v>
      </c>
      <c r="O102" s="664">
        <v>30</v>
      </c>
      <c r="P102" s="677"/>
      <c r="Q102" s="665">
        <v>15</v>
      </c>
    </row>
    <row r="103" spans="1:17" ht="14.4" customHeight="1" x14ac:dyDescent="0.3">
      <c r="A103" s="660" t="s">
        <v>3850</v>
      </c>
      <c r="B103" s="661" t="s">
        <v>3851</v>
      </c>
      <c r="C103" s="661" t="s">
        <v>3091</v>
      </c>
      <c r="D103" s="661" t="s">
        <v>3964</v>
      </c>
      <c r="E103" s="661" t="s">
        <v>3965</v>
      </c>
      <c r="F103" s="664">
        <v>9</v>
      </c>
      <c r="G103" s="664">
        <v>171</v>
      </c>
      <c r="H103" s="664">
        <v>1</v>
      </c>
      <c r="I103" s="664">
        <v>19</v>
      </c>
      <c r="J103" s="664">
        <v>19</v>
      </c>
      <c r="K103" s="664">
        <v>361</v>
      </c>
      <c r="L103" s="664">
        <v>2.1111111111111112</v>
      </c>
      <c r="M103" s="664">
        <v>19</v>
      </c>
      <c r="N103" s="664">
        <v>26</v>
      </c>
      <c r="O103" s="664">
        <v>494</v>
      </c>
      <c r="P103" s="677">
        <v>2.8888888888888888</v>
      </c>
      <c r="Q103" s="665">
        <v>19</v>
      </c>
    </row>
    <row r="104" spans="1:17" ht="14.4" customHeight="1" x14ac:dyDescent="0.3">
      <c r="A104" s="660" t="s">
        <v>3850</v>
      </c>
      <c r="B104" s="661" t="s">
        <v>3851</v>
      </c>
      <c r="C104" s="661" t="s">
        <v>3091</v>
      </c>
      <c r="D104" s="661" t="s">
        <v>3966</v>
      </c>
      <c r="E104" s="661" t="s">
        <v>3967</v>
      </c>
      <c r="F104" s="664">
        <v>9</v>
      </c>
      <c r="G104" s="664">
        <v>180</v>
      </c>
      <c r="H104" s="664">
        <v>1</v>
      </c>
      <c r="I104" s="664">
        <v>20</v>
      </c>
      <c r="J104" s="664">
        <v>9</v>
      </c>
      <c r="K104" s="664">
        <v>180</v>
      </c>
      <c r="L104" s="664">
        <v>1</v>
      </c>
      <c r="M104" s="664">
        <v>20</v>
      </c>
      <c r="N104" s="664">
        <v>2</v>
      </c>
      <c r="O104" s="664">
        <v>40</v>
      </c>
      <c r="P104" s="677">
        <v>0.22222222222222221</v>
      </c>
      <c r="Q104" s="665">
        <v>20</v>
      </c>
    </row>
    <row r="105" spans="1:17" ht="14.4" customHeight="1" x14ac:dyDescent="0.3">
      <c r="A105" s="660" t="s">
        <v>3850</v>
      </c>
      <c r="B105" s="661" t="s">
        <v>3851</v>
      </c>
      <c r="C105" s="661" t="s">
        <v>3091</v>
      </c>
      <c r="D105" s="661" t="s">
        <v>3968</v>
      </c>
      <c r="E105" s="661" t="s">
        <v>3969</v>
      </c>
      <c r="F105" s="664">
        <v>1</v>
      </c>
      <c r="G105" s="664">
        <v>266</v>
      </c>
      <c r="H105" s="664">
        <v>1</v>
      </c>
      <c r="I105" s="664">
        <v>266</v>
      </c>
      <c r="J105" s="664"/>
      <c r="K105" s="664"/>
      <c r="L105" s="664"/>
      <c r="M105" s="664"/>
      <c r="N105" s="664"/>
      <c r="O105" s="664"/>
      <c r="P105" s="677"/>
      <c r="Q105" s="665"/>
    </row>
    <row r="106" spans="1:17" ht="14.4" customHeight="1" x14ac:dyDescent="0.3">
      <c r="A106" s="660" t="s">
        <v>3850</v>
      </c>
      <c r="B106" s="661" t="s">
        <v>3851</v>
      </c>
      <c r="C106" s="661" t="s">
        <v>3091</v>
      </c>
      <c r="D106" s="661" t="s">
        <v>3970</v>
      </c>
      <c r="E106" s="661" t="s">
        <v>3971</v>
      </c>
      <c r="F106" s="664">
        <v>1</v>
      </c>
      <c r="G106" s="664">
        <v>172</v>
      </c>
      <c r="H106" s="664">
        <v>1</v>
      </c>
      <c r="I106" s="664">
        <v>172</v>
      </c>
      <c r="J106" s="664"/>
      <c r="K106" s="664"/>
      <c r="L106" s="664"/>
      <c r="M106" s="664"/>
      <c r="N106" s="664"/>
      <c r="O106" s="664"/>
      <c r="P106" s="677"/>
      <c r="Q106" s="665"/>
    </row>
    <row r="107" spans="1:17" ht="14.4" customHeight="1" x14ac:dyDescent="0.3">
      <c r="A107" s="660" t="s">
        <v>3850</v>
      </c>
      <c r="B107" s="661" t="s">
        <v>3851</v>
      </c>
      <c r="C107" s="661" t="s">
        <v>3091</v>
      </c>
      <c r="D107" s="661" t="s">
        <v>3972</v>
      </c>
      <c r="E107" s="661" t="s">
        <v>3973</v>
      </c>
      <c r="F107" s="664">
        <v>1</v>
      </c>
      <c r="G107" s="664">
        <v>84</v>
      </c>
      <c r="H107" s="664">
        <v>1</v>
      </c>
      <c r="I107" s="664">
        <v>84</v>
      </c>
      <c r="J107" s="664">
        <v>1</v>
      </c>
      <c r="K107" s="664">
        <v>84</v>
      </c>
      <c r="L107" s="664">
        <v>1</v>
      </c>
      <c r="M107" s="664">
        <v>84</v>
      </c>
      <c r="N107" s="664">
        <v>3</v>
      </c>
      <c r="O107" s="664">
        <v>252</v>
      </c>
      <c r="P107" s="677">
        <v>3</v>
      </c>
      <c r="Q107" s="665">
        <v>84</v>
      </c>
    </row>
    <row r="108" spans="1:17" ht="14.4" customHeight="1" x14ac:dyDescent="0.3">
      <c r="A108" s="660" t="s">
        <v>3850</v>
      </c>
      <c r="B108" s="661" t="s">
        <v>3851</v>
      </c>
      <c r="C108" s="661" t="s">
        <v>3091</v>
      </c>
      <c r="D108" s="661" t="s">
        <v>3974</v>
      </c>
      <c r="E108" s="661" t="s">
        <v>3975</v>
      </c>
      <c r="F108" s="664"/>
      <c r="G108" s="664"/>
      <c r="H108" s="664"/>
      <c r="I108" s="664"/>
      <c r="J108" s="664">
        <v>4</v>
      </c>
      <c r="K108" s="664">
        <v>88</v>
      </c>
      <c r="L108" s="664"/>
      <c r="M108" s="664">
        <v>22</v>
      </c>
      <c r="N108" s="664">
        <v>2</v>
      </c>
      <c r="O108" s="664">
        <v>44</v>
      </c>
      <c r="P108" s="677"/>
      <c r="Q108" s="665">
        <v>22</v>
      </c>
    </row>
    <row r="109" spans="1:17" ht="14.4" customHeight="1" x14ac:dyDescent="0.3">
      <c r="A109" s="660" t="s">
        <v>3850</v>
      </c>
      <c r="B109" s="661" t="s">
        <v>3851</v>
      </c>
      <c r="C109" s="661" t="s">
        <v>3091</v>
      </c>
      <c r="D109" s="661" t="s">
        <v>3976</v>
      </c>
      <c r="E109" s="661" t="s">
        <v>3977</v>
      </c>
      <c r="F109" s="664">
        <v>1</v>
      </c>
      <c r="G109" s="664">
        <v>495</v>
      </c>
      <c r="H109" s="664">
        <v>1</v>
      </c>
      <c r="I109" s="664">
        <v>495</v>
      </c>
      <c r="J109" s="664"/>
      <c r="K109" s="664"/>
      <c r="L109" s="664"/>
      <c r="M109" s="664"/>
      <c r="N109" s="664"/>
      <c r="O109" s="664"/>
      <c r="P109" s="677"/>
      <c r="Q109" s="665"/>
    </row>
    <row r="110" spans="1:17" ht="14.4" customHeight="1" x14ac:dyDescent="0.3">
      <c r="A110" s="660" t="s">
        <v>3850</v>
      </c>
      <c r="B110" s="661" t="s">
        <v>3851</v>
      </c>
      <c r="C110" s="661" t="s">
        <v>3091</v>
      </c>
      <c r="D110" s="661" t="s">
        <v>3978</v>
      </c>
      <c r="E110" s="661" t="s">
        <v>3979</v>
      </c>
      <c r="F110" s="664"/>
      <c r="G110" s="664"/>
      <c r="H110" s="664"/>
      <c r="I110" s="664"/>
      <c r="J110" s="664">
        <v>1</v>
      </c>
      <c r="K110" s="664">
        <v>564</v>
      </c>
      <c r="L110" s="664"/>
      <c r="M110" s="664">
        <v>564</v>
      </c>
      <c r="N110" s="664"/>
      <c r="O110" s="664"/>
      <c r="P110" s="677"/>
      <c r="Q110" s="665"/>
    </row>
    <row r="111" spans="1:17" ht="14.4" customHeight="1" x14ac:dyDescent="0.3">
      <c r="A111" s="660" t="s">
        <v>3850</v>
      </c>
      <c r="B111" s="661" t="s">
        <v>3851</v>
      </c>
      <c r="C111" s="661" t="s">
        <v>3091</v>
      </c>
      <c r="D111" s="661" t="s">
        <v>3805</v>
      </c>
      <c r="E111" s="661" t="s">
        <v>3806</v>
      </c>
      <c r="F111" s="664"/>
      <c r="G111" s="664"/>
      <c r="H111" s="664"/>
      <c r="I111" s="664"/>
      <c r="J111" s="664">
        <v>1</v>
      </c>
      <c r="K111" s="664">
        <v>1002</v>
      </c>
      <c r="L111" s="664"/>
      <c r="M111" s="664">
        <v>1002</v>
      </c>
      <c r="N111" s="664"/>
      <c r="O111" s="664"/>
      <c r="P111" s="677"/>
      <c r="Q111" s="665"/>
    </row>
    <row r="112" spans="1:17" ht="14.4" customHeight="1" x14ac:dyDescent="0.3">
      <c r="A112" s="660" t="s">
        <v>3850</v>
      </c>
      <c r="B112" s="661" t="s">
        <v>3851</v>
      </c>
      <c r="C112" s="661" t="s">
        <v>3091</v>
      </c>
      <c r="D112" s="661" t="s">
        <v>3980</v>
      </c>
      <c r="E112" s="661" t="s">
        <v>3981</v>
      </c>
      <c r="F112" s="664">
        <v>1</v>
      </c>
      <c r="G112" s="664">
        <v>261</v>
      </c>
      <c r="H112" s="664">
        <v>1</v>
      </c>
      <c r="I112" s="664">
        <v>261</v>
      </c>
      <c r="J112" s="664"/>
      <c r="K112" s="664"/>
      <c r="L112" s="664"/>
      <c r="M112" s="664"/>
      <c r="N112" s="664"/>
      <c r="O112" s="664"/>
      <c r="P112" s="677"/>
      <c r="Q112" s="665"/>
    </row>
    <row r="113" spans="1:17" ht="14.4" customHeight="1" x14ac:dyDescent="0.3">
      <c r="A113" s="660" t="s">
        <v>3850</v>
      </c>
      <c r="B113" s="661" t="s">
        <v>3851</v>
      </c>
      <c r="C113" s="661" t="s">
        <v>3091</v>
      </c>
      <c r="D113" s="661" t="s">
        <v>3982</v>
      </c>
      <c r="E113" s="661" t="s">
        <v>3983</v>
      </c>
      <c r="F113" s="664"/>
      <c r="G113" s="664"/>
      <c r="H113" s="664"/>
      <c r="I113" s="664"/>
      <c r="J113" s="664"/>
      <c r="K113" s="664"/>
      <c r="L113" s="664"/>
      <c r="M113" s="664"/>
      <c r="N113" s="664">
        <v>1</v>
      </c>
      <c r="O113" s="664">
        <v>132</v>
      </c>
      <c r="P113" s="677"/>
      <c r="Q113" s="665">
        <v>132</v>
      </c>
    </row>
    <row r="114" spans="1:17" ht="14.4" customHeight="1" x14ac:dyDescent="0.3">
      <c r="A114" s="660" t="s">
        <v>3850</v>
      </c>
      <c r="B114" s="661" t="s">
        <v>3851</v>
      </c>
      <c r="C114" s="661" t="s">
        <v>3091</v>
      </c>
      <c r="D114" s="661" t="s">
        <v>3984</v>
      </c>
      <c r="E114" s="661" t="s">
        <v>3985</v>
      </c>
      <c r="F114" s="664"/>
      <c r="G114" s="664"/>
      <c r="H114" s="664"/>
      <c r="I114" s="664"/>
      <c r="J114" s="664">
        <v>1</v>
      </c>
      <c r="K114" s="664">
        <v>650</v>
      </c>
      <c r="L114" s="664"/>
      <c r="M114" s="664">
        <v>650</v>
      </c>
      <c r="N114" s="664"/>
      <c r="O114" s="664"/>
      <c r="P114" s="677"/>
      <c r="Q114" s="665"/>
    </row>
    <row r="115" spans="1:17" ht="14.4" customHeight="1" x14ac:dyDescent="0.3">
      <c r="A115" s="660" t="s">
        <v>3850</v>
      </c>
      <c r="B115" s="661" t="s">
        <v>3851</v>
      </c>
      <c r="C115" s="661" t="s">
        <v>3091</v>
      </c>
      <c r="D115" s="661" t="s">
        <v>3986</v>
      </c>
      <c r="E115" s="661" t="s">
        <v>3987</v>
      </c>
      <c r="F115" s="664"/>
      <c r="G115" s="664"/>
      <c r="H115" s="664"/>
      <c r="I115" s="664"/>
      <c r="J115" s="664">
        <v>1</v>
      </c>
      <c r="K115" s="664">
        <v>292</v>
      </c>
      <c r="L115" s="664"/>
      <c r="M115" s="664">
        <v>292</v>
      </c>
      <c r="N115" s="664">
        <v>1</v>
      </c>
      <c r="O115" s="664">
        <v>293</v>
      </c>
      <c r="P115" s="677"/>
      <c r="Q115" s="665">
        <v>293</v>
      </c>
    </row>
    <row r="116" spans="1:17" ht="14.4" customHeight="1" x14ac:dyDescent="0.3">
      <c r="A116" s="660" t="s">
        <v>3850</v>
      </c>
      <c r="B116" s="661" t="s">
        <v>3851</v>
      </c>
      <c r="C116" s="661" t="s">
        <v>3091</v>
      </c>
      <c r="D116" s="661" t="s">
        <v>3988</v>
      </c>
      <c r="E116" s="661" t="s">
        <v>3989</v>
      </c>
      <c r="F116" s="664">
        <v>1</v>
      </c>
      <c r="G116" s="664">
        <v>45</v>
      </c>
      <c r="H116" s="664">
        <v>1</v>
      </c>
      <c r="I116" s="664">
        <v>45</v>
      </c>
      <c r="J116" s="664"/>
      <c r="K116" s="664"/>
      <c r="L116" s="664"/>
      <c r="M116" s="664"/>
      <c r="N116" s="664"/>
      <c r="O116" s="664"/>
      <c r="P116" s="677"/>
      <c r="Q116" s="665"/>
    </row>
    <row r="117" spans="1:17" ht="14.4" customHeight="1" x14ac:dyDescent="0.3">
      <c r="A117" s="660" t="s">
        <v>3850</v>
      </c>
      <c r="B117" s="661" t="s">
        <v>3851</v>
      </c>
      <c r="C117" s="661" t="s">
        <v>3091</v>
      </c>
      <c r="D117" s="661" t="s">
        <v>3990</v>
      </c>
      <c r="E117" s="661" t="s">
        <v>3991</v>
      </c>
      <c r="F117" s="664"/>
      <c r="G117" s="664"/>
      <c r="H117" s="664"/>
      <c r="I117" s="664"/>
      <c r="J117" s="664">
        <v>1</v>
      </c>
      <c r="K117" s="664">
        <v>309</v>
      </c>
      <c r="L117" s="664"/>
      <c r="M117" s="664">
        <v>309</v>
      </c>
      <c r="N117" s="664"/>
      <c r="O117" s="664"/>
      <c r="P117" s="677"/>
      <c r="Q117" s="665"/>
    </row>
    <row r="118" spans="1:17" ht="14.4" customHeight="1" x14ac:dyDescent="0.3">
      <c r="A118" s="660" t="s">
        <v>3850</v>
      </c>
      <c r="B118" s="661" t="s">
        <v>3851</v>
      </c>
      <c r="C118" s="661" t="s">
        <v>3091</v>
      </c>
      <c r="D118" s="661" t="s">
        <v>3992</v>
      </c>
      <c r="E118" s="661" t="s">
        <v>3993</v>
      </c>
      <c r="F118" s="664">
        <v>3</v>
      </c>
      <c r="G118" s="664">
        <v>303</v>
      </c>
      <c r="H118" s="664">
        <v>1</v>
      </c>
      <c r="I118" s="664">
        <v>101</v>
      </c>
      <c r="J118" s="664"/>
      <c r="K118" s="664"/>
      <c r="L118" s="664"/>
      <c r="M118" s="664"/>
      <c r="N118" s="664"/>
      <c r="O118" s="664"/>
      <c r="P118" s="677"/>
      <c r="Q118" s="665"/>
    </row>
    <row r="119" spans="1:17" ht="14.4" customHeight="1" x14ac:dyDescent="0.3">
      <c r="A119" s="660" t="s">
        <v>3850</v>
      </c>
      <c r="B119" s="661" t="s">
        <v>3994</v>
      </c>
      <c r="C119" s="661" t="s">
        <v>3091</v>
      </c>
      <c r="D119" s="661" t="s">
        <v>3995</v>
      </c>
      <c r="E119" s="661" t="s">
        <v>3996</v>
      </c>
      <c r="F119" s="664">
        <v>1</v>
      </c>
      <c r="G119" s="664">
        <v>1035</v>
      </c>
      <c r="H119" s="664">
        <v>1</v>
      </c>
      <c r="I119" s="664">
        <v>1035</v>
      </c>
      <c r="J119" s="664"/>
      <c r="K119" s="664"/>
      <c r="L119" s="664"/>
      <c r="M119" s="664"/>
      <c r="N119" s="664"/>
      <c r="O119" s="664"/>
      <c r="P119" s="677"/>
      <c r="Q119" s="665"/>
    </row>
    <row r="120" spans="1:17" ht="14.4" customHeight="1" x14ac:dyDescent="0.3">
      <c r="A120" s="660" t="s">
        <v>3997</v>
      </c>
      <c r="B120" s="661" t="s">
        <v>3998</v>
      </c>
      <c r="C120" s="661" t="s">
        <v>3212</v>
      </c>
      <c r="D120" s="661" t="s">
        <v>3999</v>
      </c>
      <c r="E120" s="661" t="s">
        <v>4000</v>
      </c>
      <c r="F120" s="664"/>
      <c r="G120" s="664"/>
      <c r="H120" s="664"/>
      <c r="I120" s="664"/>
      <c r="J120" s="664"/>
      <c r="K120" s="664"/>
      <c r="L120" s="664"/>
      <c r="M120" s="664"/>
      <c r="N120" s="664">
        <v>0.33</v>
      </c>
      <c r="O120" s="664">
        <v>843.25</v>
      </c>
      <c r="P120" s="677"/>
      <c r="Q120" s="665">
        <v>2555.30303030303</v>
      </c>
    </row>
    <row r="121" spans="1:17" ht="14.4" customHeight="1" x14ac:dyDescent="0.3">
      <c r="A121" s="660" t="s">
        <v>3997</v>
      </c>
      <c r="B121" s="661" t="s">
        <v>3998</v>
      </c>
      <c r="C121" s="661" t="s">
        <v>3212</v>
      </c>
      <c r="D121" s="661" t="s">
        <v>4001</v>
      </c>
      <c r="E121" s="661" t="s">
        <v>3782</v>
      </c>
      <c r="F121" s="664"/>
      <c r="G121" s="664"/>
      <c r="H121" s="664"/>
      <c r="I121" s="664"/>
      <c r="J121" s="664">
        <v>1.9</v>
      </c>
      <c r="K121" s="664">
        <v>1879.14</v>
      </c>
      <c r="L121" s="664"/>
      <c r="M121" s="664">
        <v>989.0210526315791</v>
      </c>
      <c r="N121" s="664">
        <v>3.3000000000000003</v>
      </c>
      <c r="O121" s="664">
        <v>3139.3999999999996</v>
      </c>
      <c r="P121" s="677"/>
      <c r="Q121" s="665">
        <v>951.33333333333314</v>
      </c>
    </row>
    <row r="122" spans="1:17" ht="14.4" customHeight="1" x14ac:dyDescent="0.3">
      <c r="A122" s="660" t="s">
        <v>3997</v>
      </c>
      <c r="B122" s="661" t="s">
        <v>3998</v>
      </c>
      <c r="C122" s="661" t="s">
        <v>3212</v>
      </c>
      <c r="D122" s="661" t="s">
        <v>4002</v>
      </c>
      <c r="E122" s="661" t="s">
        <v>4003</v>
      </c>
      <c r="F122" s="664">
        <v>0.04</v>
      </c>
      <c r="G122" s="664">
        <v>413.49</v>
      </c>
      <c r="H122" s="664">
        <v>1</v>
      </c>
      <c r="I122" s="664">
        <v>10337.25</v>
      </c>
      <c r="J122" s="664">
        <v>0.14000000000000001</v>
      </c>
      <c r="K122" s="664">
        <v>1447.23</v>
      </c>
      <c r="L122" s="664">
        <v>3.5000362765725894</v>
      </c>
      <c r="M122" s="664">
        <v>10337.357142857141</v>
      </c>
      <c r="N122" s="664">
        <v>0.15</v>
      </c>
      <c r="O122" s="664">
        <v>1483.18</v>
      </c>
      <c r="P122" s="677">
        <v>3.5869791288785704</v>
      </c>
      <c r="Q122" s="665">
        <v>9887.8666666666668</v>
      </c>
    </row>
    <row r="123" spans="1:17" ht="14.4" customHeight="1" x14ac:dyDescent="0.3">
      <c r="A123" s="660" t="s">
        <v>3997</v>
      </c>
      <c r="B123" s="661" t="s">
        <v>3998</v>
      </c>
      <c r="C123" s="661" t="s">
        <v>3212</v>
      </c>
      <c r="D123" s="661" t="s">
        <v>4004</v>
      </c>
      <c r="E123" s="661" t="s">
        <v>4005</v>
      </c>
      <c r="F123" s="664"/>
      <c r="G123" s="664"/>
      <c r="H123" s="664"/>
      <c r="I123" s="664"/>
      <c r="J123" s="664">
        <v>1</v>
      </c>
      <c r="K123" s="664">
        <v>975.22</v>
      </c>
      <c r="L123" s="664"/>
      <c r="M123" s="664">
        <v>975.22</v>
      </c>
      <c r="N123" s="664"/>
      <c r="O123" s="664"/>
      <c r="P123" s="677"/>
      <c r="Q123" s="665"/>
    </row>
    <row r="124" spans="1:17" ht="14.4" customHeight="1" x14ac:dyDescent="0.3">
      <c r="A124" s="660" t="s">
        <v>3997</v>
      </c>
      <c r="B124" s="661" t="s">
        <v>3998</v>
      </c>
      <c r="C124" s="661" t="s">
        <v>3212</v>
      </c>
      <c r="D124" s="661" t="s">
        <v>3783</v>
      </c>
      <c r="E124" s="661" t="s">
        <v>3784</v>
      </c>
      <c r="F124" s="664">
        <v>0.41000000000000003</v>
      </c>
      <c r="G124" s="664">
        <v>4461.68</v>
      </c>
      <c r="H124" s="664">
        <v>1</v>
      </c>
      <c r="I124" s="664">
        <v>10882.146341463415</v>
      </c>
      <c r="J124" s="664">
        <v>0.61</v>
      </c>
      <c r="K124" s="664">
        <v>6662.12</v>
      </c>
      <c r="L124" s="664">
        <v>1.4931864230514065</v>
      </c>
      <c r="M124" s="664">
        <v>10921.508196721312</v>
      </c>
      <c r="N124" s="664">
        <v>0.06</v>
      </c>
      <c r="O124" s="664">
        <v>531.24</v>
      </c>
      <c r="P124" s="677">
        <v>0.11906725717666887</v>
      </c>
      <c r="Q124" s="665">
        <v>8854</v>
      </c>
    </row>
    <row r="125" spans="1:17" ht="14.4" customHeight="1" x14ac:dyDescent="0.3">
      <c r="A125" s="660" t="s">
        <v>3997</v>
      </c>
      <c r="B125" s="661" t="s">
        <v>3998</v>
      </c>
      <c r="C125" s="661" t="s">
        <v>3212</v>
      </c>
      <c r="D125" s="661" t="s">
        <v>3786</v>
      </c>
      <c r="E125" s="661" t="s">
        <v>3784</v>
      </c>
      <c r="F125" s="664"/>
      <c r="G125" s="664"/>
      <c r="H125" s="664"/>
      <c r="I125" s="664"/>
      <c r="J125" s="664">
        <v>1.35</v>
      </c>
      <c r="K125" s="664">
        <v>2948.81</v>
      </c>
      <c r="L125" s="664"/>
      <c r="M125" s="664">
        <v>2184.3037037037034</v>
      </c>
      <c r="N125" s="664">
        <v>1.1499999999999999</v>
      </c>
      <c r="O125" s="664">
        <v>2036.42</v>
      </c>
      <c r="P125" s="677"/>
      <c r="Q125" s="665">
        <v>1770.8000000000002</v>
      </c>
    </row>
    <row r="126" spans="1:17" ht="14.4" customHeight="1" x14ac:dyDescent="0.3">
      <c r="A126" s="660" t="s">
        <v>3997</v>
      </c>
      <c r="B126" s="661" t="s">
        <v>3998</v>
      </c>
      <c r="C126" s="661" t="s">
        <v>3212</v>
      </c>
      <c r="D126" s="661" t="s">
        <v>4006</v>
      </c>
      <c r="E126" s="661" t="s">
        <v>4007</v>
      </c>
      <c r="F126" s="664"/>
      <c r="G126" s="664"/>
      <c r="H126" s="664"/>
      <c r="I126" s="664"/>
      <c r="J126" s="664">
        <v>0.05</v>
      </c>
      <c r="K126" s="664">
        <v>18.96</v>
      </c>
      <c r="L126" s="664"/>
      <c r="M126" s="664">
        <v>379.2</v>
      </c>
      <c r="N126" s="664"/>
      <c r="O126" s="664"/>
      <c r="P126" s="677"/>
      <c r="Q126" s="665"/>
    </row>
    <row r="127" spans="1:17" ht="14.4" customHeight="1" x14ac:dyDescent="0.3">
      <c r="A127" s="660" t="s">
        <v>3997</v>
      </c>
      <c r="B127" s="661" t="s">
        <v>3998</v>
      </c>
      <c r="C127" s="661" t="s">
        <v>3212</v>
      </c>
      <c r="D127" s="661" t="s">
        <v>4008</v>
      </c>
      <c r="E127" s="661" t="s">
        <v>3784</v>
      </c>
      <c r="F127" s="664"/>
      <c r="G127" s="664"/>
      <c r="H127" s="664"/>
      <c r="I127" s="664"/>
      <c r="J127" s="664"/>
      <c r="K127" s="664"/>
      <c r="L127" s="664"/>
      <c r="M127" s="664"/>
      <c r="N127" s="664">
        <v>0.23</v>
      </c>
      <c r="O127" s="664">
        <v>6304.0499999999993</v>
      </c>
      <c r="P127" s="677"/>
      <c r="Q127" s="665">
        <v>27408.913043478256</v>
      </c>
    </row>
    <row r="128" spans="1:17" ht="14.4" customHeight="1" x14ac:dyDescent="0.3">
      <c r="A128" s="660" t="s">
        <v>3997</v>
      </c>
      <c r="B128" s="661" t="s">
        <v>3998</v>
      </c>
      <c r="C128" s="661" t="s">
        <v>3341</v>
      </c>
      <c r="D128" s="661" t="s">
        <v>4009</v>
      </c>
      <c r="E128" s="661" t="s">
        <v>4010</v>
      </c>
      <c r="F128" s="664"/>
      <c r="G128" s="664"/>
      <c r="H128" s="664"/>
      <c r="I128" s="664"/>
      <c r="J128" s="664">
        <v>1</v>
      </c>
      <c r="K128" s="664">
        <v>1707.31</v>
      </c>
      <c r="L128" s="664"/>
      <c r="M128" s="664">
        <v>1707.31</v>
      </c>
      <c r="N128" s="664"/>
      <c r="O128" s="664"/>
      <c r="P128" s="677"/>
      <c r="Q128" s="665"/>
    </row>
    <row r="129" spans="1:17" ht="14.4" customHeight="1" x14ac:dyDescent="0.3">
      <c r="A129" s="660" t="s">
        <v>3997</v>
      </c>
      <c r="B129" s="661" t="s">
        <v>3998</v>
      </c>
      <c r="C129" s="661" t="s">
        <v>3341</v>
      </c>
      <c r="D129" s="661" t="s">
        <v>4011</v>
      </c>
      <c r="E129" s="661" t="s">
        <v>4012</v>
      </c>
      <c r="F129" s="664"/>
      <c r="G129" s="664"/>
      <c r="H129" s="664"/>
      <c r="I129" s="664"/>
      <c r="J129" s="664">
        <v>1</v>
      </c>
      <c r="K129" s="664">
        <v>1027.76</v>
      </c>
      <c r="L129" s="664"/>
      <c r="M129" s="664">
        <v>1027.76</v>
      </c>
      <c r="N129" s="664"/>
      <c r="O129" s="664"/>
      <c r="P129" s="677"/>
      <c r="Q129" s="665"/>
    </row>
    <row r="130" spans="1:17" ht="14.4" customHeight="1" x14ac:dyDescent="0.3">
      <c r="A130" s="660" t="s">
        <v>3997</v>
      </c>
      <c r="B130" s="661" t="s">
        <v>3998</v>
      </c>
      <c r="C130" s="661" t="s">
        <v>3341</v>
      </c>
      <c r="D130" s="661" t="s">
        <v>4013</v>
      </c>
      <c r="E130" s="661" t="s">
        <v>4014</v>
      </c>
      <c r="F130" s="664"/>
      <c r="G130" s="664"/>
      <c r="H130" s="664"/>
      <c r="I130" s="664"/>
      <c r="J130" s="664">
        <v>1</v>
      </c>
      <c r="K130" s="664">
        <v>6890.78</v>
      </c>
      <c r="L130" s="664"/>
      <c r="M130" s="664">
        <v>6890.78</v>
      </c>
      <c r="N130" s="664"/>
      <c r="O130" s="664"/>
      <c r="P130" s="677"/>
      <c r="Q130" s="665"/>
    </row>
    <row r="131" spans="1:17" ht="14.4" customHeight="1" x14ac:dyDescent="0.3">
      <c r="A131" s="660" t="s">
        <v>3997</v>
      </c>
      <c r="B131" s="661" t="s">
        <v>3998</v>
      </c>
      <c r="C131" s="661" t="s">
        <v>3341</v>
      </c>
      <c r="D131" s="661" t="s">
        <v>4015</v>
      </c>
      <c r="E131" s="661" t="s">
        <v>4016</v>
      </c>
      <c r="F131" s="664"/>
      <c r="G131" s="664"/>
      <c r="H131" s="664"/>
      <c r="I131" s="664"/>
      <c r="J131" s="664">
        <v>1</v>
      </c>
      <c r="K131" s="664">
        <v>1305.82</v>
      </c>
      <c r="L131" s="664"/>
      <c r="M131" s="664">
        <v>1305.82</v>
      </c>
      <c r="N131" s="664"/>
      <c r="O131" s="664"/>
      <c r="P131" s="677"/>
      <c r="Q131" s="665"/>
    </row>
    <row r="132" spans="1:17" ht="14.4" customHeight="1" x14ac:dyDescent="0.3">
      <c r="A132" s="660" t="s">
        <v>3997</v>
      </c>
      <c r="B132" s="661" t="s">
        <v>3998</v>
      </c>
      <c r="C132" s="661" t="s">
        <v>3341</v>
      </c>
      <c r="D132" s="661" t="s">
        <v>4017</v>
      </c>
      <c r="E132" s="661" t="s">
        <v>4018</v>
      </c>
      <c r="F132" s="664"/>
      <c r="G132" s="664"/>
      <c r="H132" s="664"/>
      <c r="I132" s="664"/>
      <c r="J132" s="664">
        <v>1</v>
      </c>
      <c r="K132" s="664">
        <v>6587.13</v>
      </c>
      <c r="L132" s="664"/>
      <c r="M132" s="664">
        <v>6587.13</v>
      </c>
      <c r="N132" s="664"/>
      <c r="O132" s="664"/>
      <c r="P132" s="677"/>
      <c r="Q132" s="665"/>
    </row>
    <row r="133" spans="1:17" ht="14.4" customHeight="1" x14ac:dyDescent="0.3">
      <c r="A133" s="660" t="s">
        <v>3997</v>
      </c>
      <c r="B133" s="661" t="s">
        <v>3998</v>
      </c>
      <c r="C133" s="661" t="s">
        <v>3091</v>
      </c>
      <c r="D133" s="661" t="s">
        <v>4019</v>
      </c>
      <c r="E133" s="661" t="s">
        <v>4020</v>
      </c>
      <c r="F133" s="664">
        <v>57</v>
      </c>
      <c r="G133" s="664">
        <v>11685</v>
      </c>
      <c r="H133" s="664">
        <v>1</v>
      </c>
      <c r="I133" s="664">
        <v>205</v>
      </c>
      <c r="J133" s="664">
        <v>55</v>
      </c>
      <c r="K133" s="664">
        <v>10908</v>
      </c>
      <c r="L133" s="664">
        <v>0.9335044929396662</v>
      </c>
      <c r="M133" s="664">
        <v>198.32727272727271</v>
      </c>
      <c r="N133" s="664">
        <v>51</v>
      </c>
      <c r="O133" s="664">
        <v>10557</v>
      </c>
      <c r="P133" s="677">
        <v>0.90346598202824135</v>
      </c>
      <c r="Q133" s="665">
        <v>207</v>
      </c>
    </row>
    <row r="134" spans="1:17" ht="14.4" customHeight="1" x14ac:dyDescent="0.3">
      <c r="A134" s="660" t="s">
        <v>3997</v>
      </c>
      <c r="B134" s="661" t="s">
        <v>3998</v>
      </c>
      <c r="C134" s="661" t="s">
        <v>3091</v>
      </c>
      <c r="D134" s="661" t="s">
        <v>4021</v>
      </c>
      <c r="E134" s="661" t="s">
        <v>4022</v>
      </c>
      <c r="F134" s="664">
        <v>3</v>
      </c>
      <c r="G134" s="664">
        <v>450</v>
      </c>
      <c r="H134" s="664">
        <v>1</v>
      </c>
      <c r="I134" s="664">
        <v>150</v>
      </c>
      <c r="J134" s="664">
        <v>3</v>
      </c>
      <c r="K134" s="664">
        <v>452</v>
      </c>
      <c r="L134" s="664">
        <v>1.0044444444444445</v>
      </c>
      <c r="M134" s="664">
        <v>150.66666666666666</v>
      </c>
      <c r="N134" s="664">
        <v>2</v>
      </c>
      <c r="O134" s="664">
        <v>302</v>
      </c>
      <c r="P134" s="677">
        <v>0.6711111111111111</v>
      </c>
      <c r="Q134" s="665">
        <v>151</v>
      </c>
    </row>
    <row r="135" spans="1:17" ht="14.4" customHeight="1" x14ac:dyDescent="0.3">
      <c r="A135" s="660" t="s">
        <v>3997</v>
      </c>
      <c r="B135" s="661" t="s">
        <v>3998</v>
      </c>
      <c r="C135" s="661" t="s">
        <v>3091</v>
      </c>
      <c r="D135" s="661" t="s">
        <v>4023</v>
      </c>
      <c r="E135" s="661" t="s">
        <v>4024</v>
      </c>
      <c r="F135" s="664"/>
      <c r="G135" s="664"/>
      <c r="H135" s="664"/>
      <c r="I135" s="664"/>
      <c r="J135" s="664">
        <v>3</v>
      </c>
      <c r="K135" s="664">
        <v>548</v>
      </c>
      <c r="L135" s="664"/>
      <c r="M135" s="664">
        <v>182.66666666666666</v>
      </c>
      <c r="N135" s="664">
        <v>2</v>
      </c>
      <c r="O135" s="664">
        <v>366</v>
      </c>
      <c r="P135" s="677"/>
      <c r="Q135" s="665">
        <v>183</v>
      </c>
    </row>
    <row r="136" spans="1:17" ht="14.4" customHeight="1" x14ac:dyDescent="0.3">
      <c r="A136" s="660" t="s">
        <v>3997</v>
      </c>
      <c r="B136" s="661" t="s">
        <v>3998</v>
      </c>
      <c r="C136" s="661" t="s">
        <v>3091</v>
      </c>
      <c r="D136" s="661" t="s">
        <v>4025</v>
      </c>
      <c r="E136" s="661" t="s">
        <v>4026</v>
      </c>
      <c r="F136" s="664"/>
      <c r="G136" s="664"/>
      <c r="H136" s="664"/>
      <c r="I136" s="664"/>
      <c r="J136" s="664">
        <v>6</v>
      </c>
      <c r="K136" s="664">
        <v>744</v>
      </c>
      <c r="L136" s="664"/>
      <c r="M136" s="664">
        <v>124</v>
      </c>
      <c r="N136" s="664">
        <v>1</v>
      </c>
      <c r="O136" s="664">
        <v>125</v>
      </c>
      <c r="P136" s="677"/>
      <c r="Q136" s="665">
        <v>125</v>
      </c>
    </row>
    <row r="137" spans="1:17" ht="14.4" customHeight="1" x14ac:dyDescent="0.3">
      <c r="A137" s="660" t="s">
        <v>3997</v>
      </c>
      <c r="B137" s="661" t="s">
        <v>3998</v>
      </c>
      <c r="C137" s="661" t="s">
        <v>3091</v>
      </c>
      <c r="D137" s="661" t="s">
        <v>4027</v>
      </c>
      <c r="E137" s="661" t="s">
        <v>4028</v>
      </c>
      <c r="F137" s="664">
        <v>8</v>
      </c>
      <c r="G137" s="664">
        <v>1736</v>
      </c>
      <c r="H137" s="664">
        <v>1</v>
      </c>
      <c r="I137" s="664">
        <v>217</v>
      </c>
      <c r="J137" s="664">
        <v>5</v>
      </c>
      <c r="K137" s="664">
        <v>1090</v>
      </c>
      <c r="L137" s="664">
        <v>0.62788018433179726</v>
      </c>
      <c r="M137" s="664">
        <v>218</v>
      </c>
      <c r="N137" s="664">
        <v>8</v>
      </c>
      <c r="O137" s="664">
        <v>1752</v>
      </c>
      <c r="P137" s="677">
        <v>1.0092165898617511</v>
      </c>
      <c r="Q137" s="665">
        <v>219</v>
      </c>
    </row>
    <row r="138" spans="1:17" ht="14.4" customHeight="1" x14ac:dyDescent="0.3">
      <c r="A138" s="660" t="s">
        <v>3997</v>
      </c>
      <c r="B138" s="661" t="s">
        <v>3998</v>
      </c>
      <c r="C138" s="661" t="s">
        <v>3091</v>
      </c>
      <c r="D138" s="661" t="s">
        <v>4029</v>
      </c>
      <c r="E138" s="661" t="s">
        <v>4030</v>
      </c>
      <c r="F138" s="664">
        <v>2</v>
      </c>
      <c r="G138" s="664">
        <v>434</v>
      </c>
      <c r="H138" s="664">
        <v>1</v>
      </c>
      <c r="I138" s="664">
        <v>217</v>
      </c>
      <c r="J138" s="664">
        <v>4</v>
      </c>
      <c r="K138" s="664">
        <v>871</v>
      </c>
      <c r="L138" s="664">
        <v>2.0069124423963132</v>
      </c>
      <c r="M138" s="664">
        <v>217.75</v>
      </c>
      <c r="N138" s="664">
        <v>2</v>
      </c>
      <c r="O138" s="664">
        <v>438</v>
      </c>
      <c r="P138" s="677">
        <v>1.0092165898617511</v>
      </c>
      <c r="Q138" s="665">
        <v>219</v>
      </c>
    </row>
    <row r="139" spans="1:17" ht="14.4" customHeight="1" x14ac:dyDescent="0.3">
      <c r="A139" s="660" t="s">
        <v>3997</v>
      </c>
      <c r="B139" s="661" t="s">
        <v>3998</v>
      </c>
      <c r="C139" s="661" t="s">
        <v>3091</v>
      </c>
      <c r="D139" s="661" t="s">
        <v>4031</v>
      </c>
      <c r="E139" s="661" t="s">
        <v>4032</v>
      </c>
      <c r="F139" s="664"/>
      <c r="G139" s="664"/>
      <c r="H139" s="664"/>
      <c r="I139" s="664"/>
      <c r="J139" s="664">
        <v>1</v>
      </c>
      <c r="K139" s="664">
        <v>220</v>
      </c>
      <c r="L139" s="664"/>
      <c r="M139" s="664">
        <v>220</v>
      </c>
      <c r="N139" s="664">
        <v>2</v>
      </c>
      <c r="O139" s="664">
        <v>442</v>
      </c>
      <c r="P139" s="677"/>
      <c r="Q139" s="665">
        <v>221</v>
      </c>
    </row>
    <row r="140" spans="1:17" ht="14.4" customHeight="1" x14ac:dyDescent="0.3">
      <c r="A140" s="660" t="s">
        <v>3997</v>
      </c>
      <c r="B140" s="661" t="s">
        <v>3998</v>
      </c>
      <c r="C140" s="661" t="s">
        <v>3091</v>
      </c>
      <c r="D140" s="661" t="s">
        <v>4033</v>
      </c>
      <c r="E140" s="661" t="s">
        <v>4034</v>
      </c>
      <c r="F140" s="664"/>
      <c r="G140" s="664"/>
      <c r="H140" s="664"/>
      <c r="I140" s="664"/>
      <c r="J140" s="664"/>
      <c r="K140" s="664"/>
      <c r="L140" s="664"/>
      <c r="M140" s="664"/>
      <c r="N140" s="664">
        <v>2</v>
      </c>
      <c r="O140" s="664">
        <v>660</v>
      </c>
      <c r="P140" s="677"/>
      <c r="Q140" s="665">
        <v>330</v>
      </c>
    </row>
    <row r="141" spans="1:17" ht="14.4" customHeight="1" x14ac:dyDescent="0.3">
      <c r="A141" s="660" t="s">
        <v>3997</v>
      </c>
      <c r="B141" s="661" t="s">
        <v>3998</v>
      </c>
      <c r="C141" s="661" t="s">
        <v>3091</v>
      </c>
      <c r="D141" s="661" t="s">
        <v>4035</v>
      </c>
      <c r="E141" s="661" t="s">
        <v>4036</v>
      </c>
      <c r="F141" s="664">
        <v>1</v>
      </c>
      <c r="G141" s="664">
        <v>4127</v>
      </c>
      <c r="H141" s="664">
        <v>1</v>
      </c>
      <c r="I141" s="664">
        <v>4127</v>
      </c>
      <c r="J141" s="664">
        <v>1</v>
      </c>
      <c r="K141" s="664">
        <v>4135</v>
      </c>
      <c r="L141" s="664">
        <v>1.0019384540828689</v>
      </c>
      <c r="M141" s="664">
        <v>4135</v>
      </c>
      <c r="N141" s="664"/>
      <c r="O141" s="664"/>
      <c r="P141" s="677"/>
      <c r="Q141" s="665"/>
    </row>
    <row r="142" spans="1:17" ht="14.4" customHeight="1" x14ac:dyDescent="0.3">
      <c r="A142" s="660" t="s">
        <v>3997</v>
      </c>
      <c r="B142" s="661" t="s">
        <v>3998</v>
      </c>
      <c r="C142" s="661" t="s">
        <v>3091</v>
      </c>
      <c r="D142" s="661" t="s">
        <v>4037</v>
      </c>
      <c r="E142" s="661" t="s">
        <v>4038</v>
      </c>
      <c r="F142" s="664"/>
      <c r="G142" s="664"/>
      <c r="H142" s="664"/>
      <c r="I142" s="664"/>
      <c r="J142" s="664"/>
      <c r="K142" s="664"/>
      <c r="L142" s="664"/>
      <c r="M142" s="664"/>
      <c r="N142" s="664">
        <v>1</v>
      </c>
      <c r="O142" s="664">
        <v>279</v>
      </c>
      <c r="P142" s="677"/>
      <c r="Q142" s="665">
        <v>279</v>
      </c>
    </row>
    <row r="143" spans="1:17" ht="14.4" customHeight="1" x14ac:dyDescent="0.3">
      <c r="A143" s="660" t="s">
        <v>3997</v>
      </c>
      <c r="B143" s="661" t="s">
        <v>3998</v>
      </c>
      <c r="C143" s="661" t="s">
        <v>3091</v>
      </c>
      <c r="D143" s="661" t="s">
        <v>4039</v>
      </c>
      <c r="E143" s="661" t="s">
        <v>4040</v>
      </c>
      <c r="F143" s="664"/>
      <c r="G143" s="664"/>
      <c r="H143" s="664"/>
      <c r="I143" s="664"/>
      <c r="J143" s="664">
        <v>1</v>
      </c>
      <c r="K143" s="664">
        <v>3821</v>
      </c>
      <c r="L143" s="664"/>
      <c r="M143" s="664">
        <v>3821</v>
      </c>
      <c r="N143" s="664"/>
      <c r="O143" s="664"/>
      <c r="P143" s="677"/>
      <c r="Q143" s="665"/>
    </row>
    <row r="144" spans="1:17" ht="14.4" customHeight="1" x14ac:dyDescent="0.3">
      <c r="A144" s="660" t="s">
        <v>3997</v>
      </c>
      <c r="B144" s="661" t="s">
        <v>3998</v>
      </c>
      <c r="C144" s="661" t="s">
        <v>3091</v>
      </c>
      <c r="D144" s="661" t="s">
        <v>4041</v>
      </c>
      <c r="E144" s="661" t="s">
        <v>4042</v>
      </c>
      <c r="F144" s="664">
        <v>1</v>
      </c>
      <c r="G144" s="664">
        <v>5150</v>
      </c>
      <c r="H144" s="664">
        <v>1</v>
      </c>
      <c r="I144" s="664">
        <v>5150</v>
      </c>
      <c r="J144" s="664"/>
      <c r="K144" s="664"/>
      <c r="L144" s="664"/>
      <c r="M144" s="664"/>
      <c r="N144" s="664"/>
      <c r="O144" s="664"/>
      <c r="P144" s="677"/>
      <c r="Q144" s="665"/>
    </row>
    <row r="145" spans="1:17" ht="14.4" customHeight="1" x14ac:dyDescent="0.3">
      <c r="A145" s="660" t="s">
        <v>3997</v>
      </c>
      <c r="B145" s="661" t="s">
        <v>3998</v>
      </c>
      <c r="C145" s="661" t="s">
        <v>3091</v>
      </c>
      <c r="D145" s="661" t="s">
        <v>4043</v>
      </c>
      <c r="E145" s="661" t="s">
        <v>4044</v>
      </c>
      <c r="F145" s="664"/>
      <c r="G145" s="664"/>
      <c r="H145" s="664"/>
      <c r="I145" s="664"/>
      <c r="J145" s="664">
        <v>8</v>
      </c>
      <c r="K145" s="664">
        <v>40592</v>
      </c>
      <c r="L145" s="664"/>
      <c r="M145" s="664">
        <v>5074</v>
      </c>
      <c r="N145" s="664">
        <v>4</v>
      </c>
      <c r="O145" s="664">
        <v>20304</v>
      </c>
      <c r="P145" s="677"/>
      <c r="Q145" s="665">
        <v>5076</v>
      </c>
    </row>
    <row r="146" spans="1:17" ht="14.4" customHeight="1" x14ac:dyDescent="0.3">
      <c r="A146" s="660" t="s">
        <v>3997</v>
      </c>
      <c r="B146" s="661" t="s">
        <v>3998</v>
      </c>
      <c r="C146" s="661" t="s">
        <v>3091</v>
      </c>
      <c r="D146" s="661" t="s">
        <v>4045</v>
      </c>
      <c r="E146" s="661" t="s">
        <v>4046</v>
      </c>
      <c r="F146" s="664"/>
      <c r="G146" s="664"/>
      <c r="H146" s="664"/>
      <c r="I146" s="664"/>
      <c r="J146" s="664"/>
      <c r="K146" s="664"/>
      <c r="L146" s="664"/>
      <c r="M146" s="664"/>
      <c r="N146" s="664">
        <v>1</v>
      </c>
      <c r="O146" s="664">
        <v>5516</v>
      </c>
      <c r="P146" s="677"/>
      <c r="Q146" s="665">
        <v>5516</v>
      </c>
    </row>
    <row r="147" spans="1:17" ht="14.4" customHeight="1" x14ac:dyDescent="0.3">
      <c r="A147" s="660" t="s">
        <v>3997</v>
      </c>
      <c r="B147" s="661" t="s">
        <v>3998</v>
      </c>
      <c r="C147" s="661" t="s">
        <v>3091</v>
      </c>
      <c r="D147" s="661" t="s">
        <v>4047</v>
      </c>
      <c r="E147" s="661" t="s">
        <v>4048</v>
      </c>
      <c r="F147" s="664"/>
      <c r="G147" s="664"/>
      <c r="H147" s="664"/>
      <c r="I147" s="664"/>
      <c r="J147" s="664"/>
      <c r="K147" s="664"/>
      <c r="L147" s="664"/>
      <c r="M147" s="664"/>
      <c r="N147" s="664">
        <v>1</v>
      </c>
      <c r="O147" s="664">
        <v>752</v>
      </c>
      <c r="P147" s="677"/>
      <c r="Q147" s="665">
        <v>752</v>
      </c>
    </row>
    <row r="148" spans="1:17" ht="14.4" customHeight="1" x14ac:dyDescent="0.3">
      <c r="A148" s="660" t="s">
        <v>3997</v>
      </c>
      <c r="B148" s="661" t="s">
        <v>3998</v>
      </c>
      <c r="C148" s="661" t="s">
        <v>3091</v>
      </c>
      <c r="D148" s="661" t="s">
        <v>4049</v>
      </c>
      <c r="E148" s="661" t="s">
        <v>4050</v>
      </c>
      <c r="F148" s="664">
        <v>35</v>
      </c>
      <c r="G148" s="664">
        <v>6055</v>
      </c>
      <c r="H148" s="664">
        <v>1</v>
      </c>
      <c r="I148" s="664">
        <v>173</v>
      </c>
      <c r="J148" s="664">
        <v>45</v>
      </c>
      <c r="K148" s="664">
        <v>7819</v>
      </c>
      <c r="L148" s="664">
        <v>1.2913294797687862</v>
      </c>
      <c r="M148" s="664">
        <v>173.75555555555556</v>
      </c>
      <c r="N148" s="664">
        <v>51</v>
      </c>
      <c r="O148" s="664">
        <v>8925</v>
      </c>
      <c r="P148" s="677">
        <v>1.4739884393063585</v>
      </c>
      <c r="Q148" s="665">
        <v>175</v>
      </c>
    </row>
    <row r="149" spans="1:17" ht="14.4" customHeight="1" x14ac:dyDescent="0.3">
      <c r="A149" s="660" t="s">
        <v>3997</v>
      </c>
      <c r="B149" s="661" t="s">
        <v>3998</v>
      </c>
      <c r="C149" s="661" t="s">
        <v>3091</v>
      </c>
      <c r="D149" s="661" t="s">
        <v>4051</v>
      </c>
      <c r="E149" s="661" t="s">
        <v>4052</v>
      </c>
      <c r="F149" s="664">
        <v>21</v>
      </c>
      <c r="G149" s="664">
        <v>41916</v>
      </c>
      <c r="H149" s="664">
        <v>1</v>
      </c>
      <c r="I149" s="664">
        <v>1996</v>
      </c>
      <c r="J149" s="664">
        <v>17</v>
      </c>
      <c r="K149" s="664">
        <v>33968</v>
      </c>
      <c r="L149" s="664">
        <v>0.81038267010210896</v>
      </c>
      <c r="M149" s="664">
        <v>1998.1176470588234</v>
      </c>
      <c r="N149" s="664">
        <v>25</v>
      </c>
      <c r="O149" s="664">
        <v>50025</v>
      </c>
      <c r="P149" s="677">
        <v>1.1934583452619525</v>
      </c>
      <c r="Q149" s="665">
        <v>2001</v>
      </c>
    </row>
    <row r="150" spans="1:17" ht="14.4" customHeight="1" x14ac:dyDescent="0.3">
      <c r="A150" s="660" t="s">
        <v>3997</v>
      </c>
      <c r="B150" s="661" t="s">
        <v>3998</v>
      </c>
      <c r="C150" s="661" t="s">
        <v>3091</v>
      </c>
      <c r="D150" s="661" t="s">
        <v>4053</v>
      </c>
      <c r="E150" s="661" t="s">
        <v>4054</v>
      </c>
      <c r="F150" s="664"/>
      <c r="G150" s="664"/>
      <c r="H150" s="664"/>
      <c r="I150" s="664"/>
      <c r="J150" s="664">
        <v>2</v>
      </c>
      <c r="K150" s="664">
        <v>5390</v>
      </c>
      <c r="L150" s="664"/>
      <c r="M150" s="664">
        <v>2695</v>
      </c>
      <c r="N150" s="664">
        <v>2</v>
      </c>
      <c r="O150" s="664">
        <v>5392</v>
      </c>
      <c r="P150" s="677"/>
      <c r="Q150" s="665">
        <v>2696</v>
      </c>
    </row>
    <row r="151" spans="1:17" ht="14.4" customHeight="1" x14ac:dyDescent="0.3">
      <c r="A151" s="660" t="s">
        <v>3997</v>
      </c>
      <c r="B151" s="661" t="s">
        <v>3998</v>
      </c>
      <c r="C151" s="661" t="s">
        <v>3091</v>
      </c>
      <c r="D151" s="661" t="s">
        <v>4055</v>
      </c>
      <c r="E151" s="661" t="s">
        <v>4056</v>
      </c>
      <c r="F151" s="664">
        <v>1</v>
      </c>
      <c r="G151" s="664">
        <v>5180</v>
      </c>
      <c r="H151" s="664">
        <v>1</v>
      </c>
      <c r="I151" s="664">
        <v>5180</v>
      </c>
      <c r="J151" s="664">
        <v>1</v>
      </c>
      <c r="K151" s="664">
        <v>5186</v>
      </c>
      <c r="L151" s="664">
        <v>1.0011583011583012</v>
      </c>
      <c r="M151" s="664">
        <v>5186</v>
      </c>
      <c r="N151" s="664"/>
      <c r="O151" s="664"/>
      <c r="P151" s="677"/>
      <c r="Q151" s="665"/>
    </row>
    <row r="152" spans="1:17" ht="14.4" customHeight="1" x14ac:dyDescent="0.3">
      <c r="A152" s="660" t="s">
        <v>3997</v>
      </c>
      <c r="B152" s="661" t="s">
        <v>3998</v>
      </c>
      <c r="C152" s="661" t="s">
        <v>3091</v>
      </c>
      <c r="D152" s="661" t="s">
        <v>4057</v>
      </c>
      <c r="E152" s="661" t="s">
        <v>4058</v>
      </c>
      <c r="F152" s="664">
        <v>3</v>
      </c>
      <c r="G152" s="664">
        <v>450</v>
      </c>
      <c r="H152" s="664">
        <v>1</v>
      </c>
      <c r="I152" s="664">
        <v>150</v>
      </c>
      <c r="J152" s="664">
        <v>5</v>
      </c>
      <c r="K152" s="664">
        <v>755</v>
      </c>
      <c r="L152" s="664">
        <v>1.6777777777777778</v>
      </c>
      <c r="M152" s="664">
        <v>151</v>
      </c>
      <c r="N152" s="664">
        <v>5</v>
      </c>
      <c r="O152" s="664">
        <v>755</v>
      </c>
      <c r="P152" s="677">
        <v>1.6777777777777778</v>
      </c>
      <c r="Q152" s="665">
        <v>151</v>
      </c>
    </row>
    <row r="153" spans="1:17" ht="14.4" customHeight="1" x14ac:dyDescent="0.3">
      <c r="A153" s="660" t="s">
        <v>3997</v>
      </c>
      <c r="B153" s="661" t="s">
        <v>3998</v>
      </c>
      <c r="C153" s="661" t="s">
        <v>3091</v>
      </c>
      <c r="D153" s="661" t="s">
        <v>4059</v>
      </c>
      <c r="E153" s="661" t="s">
        <v>4060</v>
      </c>
      <c r="F153" s="664"/>
      <c r="G153" s="664"/>
      <c r="H153" s="664"/>
      <c r="I153" s="664"/>
      <c r="J153" s="664"/>
      <c r="K153" s="664"/>
      <c r="L153" s="664"/>
      <c r="M153" s="664"/>
      <c r="N153" s="664">
        <v>2</v>
      </c>
      <c r="O153" s="664">
        <v>390</v>
      </c>
      <c r="P153" s="677"/>
      <c r="Q153" s="665">
        <v>195</v>
      </c>
    </row>
    <row r="154" spans="1:17" ht="14.4" customHeight="1" x14ac:dyDescent="0.3">
      <c r="A154" s="660" t="s">
        <v>3997</v>
      </c>
      <c r="B154" s="661" t="s">
        <v>3998</v>
      </c>
      <c r="C154" s="661" t="s">
        <v>3091</v>
      </c>
      <c r="D154" s="661" t="s">
        <v>4061</v>
      </c>
      <c r="E154" s="661" t="s">
        <v>4062</v>
      </c>
      <c r="F154" s="664"/>
      <c r="G154" s="664"/>
      <c r="H154" s="664"/>
      <c r="I154" s="664"/>
      <c r="J154" s="664"/>
      <c r="K154" s="664"/>
      <c r="L154" s="664"/>
      <c r="M154" s="664"/>
      <c r="N154" s="664">
        <v>3</v>
      </c>
      <c r="O154" s="664">
        <v>600</v>
      </c>
      <c r="P154" s="677"/>
      <c r="Q154" s="665">
        <v>200</v>
      </c>
    </row>
    <row r="155" spans="1:17" ht="14.4" customHeight="1" x14ac:dyDescent="0.3">
      <c r="A155" s="660" t="s">
        <v>3997</v>
      </c>
      <c r="B155" s="661" t="s">
        <v>3998</v>
      </c>
      <c r="C155" s="661" t="s">
        <v>3091</v>
      </c>
      <c r="D155" s="661" t="s">
        <v>4063</v>
      </c>
      <c r="E155" s="661" t="s">
        <v>4064</v>
      </c>
      <c r="F155" s="664"/>
      <c r="G155" s="664"/>
      <c r="H155" s="664"/>
      <c r="I155" s="664"/>
      <c r="J155" s="664">
        <v>1</v>
      </c>
      <c r="K155" s="664">
        <v>415</v>
      </c>
      <c r="L155" s="664"/>
      <c r="M155" s="664">
        <v>415</v>
      </c>
      <c r="N155" s="664"/>
      <c r="O155" s="664"/>
      <c r="P155" s="677"/>
      <c r="Q155" s="665"/>
    </row>
    <row r="156" spans="1:17" ht="14.4" customHeight="1" x14ac:dyDescent="0.3">
      <c r="A156" s="660" t="s">
        <v>3997</v>
      </c>
      <c r="B156" s="661" t="s">
        <v>3998</v>
      </c>
      <c r="C156" s="661" t="s">
        <v>3091</v>
      </c>
      <c r="D156" s="661" t="s">
        <v>4065</v>
      </c>
      <c r="E156" s="661" t="s">
        <v>4066</v>
      </c>
      <c r="F156" s="664">
        <v>33</v>
      </c>
      <c r="G156" s="664">
        <v>5214</v>
      </c>
      <c r="H156" s="664">
        <v>1</v>
      </c>
      <c r="I156" s="664">
        <v>158</v>
      </c>
      <c r="J156" s="664">
        <v>33</v>
      </c>
      <c r="K156" s="664">
        <v>5236</v>
      </c>
      <c r="L156" s="664">
        <v>1.0042194092827004</v>
      </c>
      <c r="M156" s="664">
        <v>158.66666666666666</v>
      </c>
      <c r="N156" s="664">
        <v>25</v>
      </c>
      <c r="O156" s="664">
        <v>3975</v>
      </c>
      <c r="P156" s="677">
        <v>0.76237054085155354</v>
      </c>
      <c r="Q156" s="665">
        <v>159</v>
      </c>
    </row>
    <row r="157" spans="1:17" ht="14.4" customHeight="1" x14ac:dyDescent="0.3">
      <c r="A157" s="660" t="s">
        <v>3997</v>
      </c>
      <c r="B157" s="661" t="s">
        <v>3998</v>
      </c>
      <c r="C157" s="661" t="s">
        <v>3091</v>
      </c>
      <c r="D157" s="661" t="s">
        <v>4067</v>
      </c>
      <c r="E157" s="661" t="s">
        <v>4068</v>
      </c>
      <c r="F157" s="664">
        <v>9</v>
      </c>
      <c r="G157" s="664">
        <v>19062</v>
      </c>
      <c r="H157" s="664">
        <v>1</v>
      </c>
      <c r="I157" s="664">
        <v>2118</v>
      </c>
      <c r="J157" s="664">
        <v>19</v>
      </c>
      <c r="K157" s="664">
        <v>40284</v>
      </c>
      <c r="L157" s="664">
        <v>2.1133144475920678</v>
      </c>
      <c r="M157" s="664">
        <v>2120.2105263157896</v>
      </c>
      <c r="N157" s="664">
        <v>26</v>
      </c>
      <c r="O157" s="664">
        <v>55198</v>
      </c>
      <c r="P157" s="677">
        <v>2.8957087399013743</v>
      </c>
      <c r="Q157" s="665">
        <v>2123</v>
      </c>
    </row>
    <row r="158" spans="1:17" ht="14.4" customHeight="1" x14ac:dyDescent="0.3">
      <c r="A158" s="660" t="s">
        <v>3997</v>
      </c>
      <c r="B158" s="661" t="s">
        <v>3998</v>
      </c>
      <c r="C158" s="661" t="s">
        <v>3091</v>
      </c>
      <c r="D158" s="661" t="s">
        <v>4069</v>
      </c>
      <c r="E158" s="661" t="s">
        <v>4040</v>
      </c>
      <c r="F158" s="664"/>
      <c r="G158" s="664"/>
      <c r="H158" s="664"/>
      <c r="I158" s="664"/>
      <c r="J158" s="664">
        <v>2</v>
      </c>
      <c r="K158" s="664">
        <v>3734</v>
      </c>
      <c r="L158" s="664"/>
      <c r="M158" s="664">
        <v>1867</v>
      </c>
      <c r="N158" s="664">
        <v>2</v>
      </c>
      <c r="O158" s="664">
        <v>3738</v>
      </c>
      <c r="P158" s="677"/>
      <c r="Q158" s="665">
        <v>1869</v>
      </c>
    </row>
    <row r="159" spans="1:17" ht="14.4" customHeight="1" x14ac:dyDescent="0.3">
      <c r="A159" s="660" t="s">
        <v>3997</v>
      </c>
      <c r="B159" s="661" t="s">
        <v>3998</v>
      </c>
      <c r="C159" s="661" t="s">
        <v>3091</v>
      </c>
      <c r="D159" s="661" t="s">
        <v>4070</v>
      </c>
      <c r="E159" s="661" t="s">
        <v>4071</v>
      </c>
      <c r="F159" s="664"/>
      <c r="G159" s="664"/>
      <c r="H159" s="664"/>
      <c r="I159" s="664"/>
      <c r="J159" s="664">
        <v>1</v>
      </c>
      <c r="K159" s="664">
        <v>8395</v>
      </c>
      <c r="L159" s="664"/>
      <c r="M159" s="664">
        <v>8395</v>
      </c>
      <c r="N159" s="664">
        <v>1</v>
      </c>
      <c r="O159" s="664">
        <v>8399</v>
      </c>
      <c r="P159" s="677"/>
      <c r="Q159" s="665">
        <v>8399</v>
      </c>
    </row>
    <row r="160" spans="1:17" ht="14.4" customHeight="1" x14ac:dyDescent="0.3">
      <c r="A160" s="660" t="s">
        <v>4072</v>
      </c>
      <c r="B160" s="661" t="s">
        <v>4073</v>
      </c>
      <c r="C160" s="661" t="s">
        <v>3091</v>
      </c>
      <c r="D160" s="661" t="s">
        <v>4074</v>
      </c>
      <c r="E160" s="661" t="s">
        <v>4075</v>
      </c>
      <c r="F160" s="664">
        <v>25</v>
      </c>
      <c r="G160" s="664">
        <v>5075</v>
      </c>
      <c r="H160" s="664">
        <v>1</v>
      </c>
      <c r="I160" s="664">
        <v>203</v>
      </c>
      <c r="J160" s="664">
        <v>16</v>
      </c>
      <c r="K160" s="664">
        <v>3276</v>
      </c>
      <c r="L160" s="664">
        <v>0.64551724137931032</v>
      </c>
      <c r="M160" s="664">
        <v>204.75</v>
      </c>
      <c r="N160" s="664">
        <v>18</v>
      </c>
      <c r="O160" s="664">
        <v>3708</v>
      </c>
      <c r="P160" s="677">
        <v>0.73064039408866999</v>
      </c>
      <c r="Q160" s="665">
        <v>206</v>
      </c>
    </row>
    <row r="161" spans="1:17" ht="14.4" customHeight="1" x14ac:dyDescent="0.3">
      <c r="A161" s="660" t="s">
        <v>4072</v>
      </c>
      <c r="B161" s="661" t="s">
        <v>4073</v>
      </c>
      <c r="C161" s="661" t="s">
        <v>3091</v>
      </c>
      <c r="D161" s="661" t="s">
        <v>4076</v>
      </c>
      <c r="E161" s="661" t="s">
        <v>4077</v>
      </c>
      <c r="F161" s="664">
        <v>97</v>
      </c>
      <c r="G161" s="664">
        <v>28324</v>
      </c>
      <c r="H161" s="664">
        <v>1</v>
      </c>
      <c r="I161" s="664">
        <v>292</v>
      </c>
      <c r="J161" s="664">
        <v>12</v>
      </c>
      <c r="K161" s="664">
        <v>3504</v>
      </c>
      <c r="L161" s="664">
        <v>0.12371134020618557</v>
      </c>
      <c r="M161" s="664">
        <v>292</v>
      </c>
      <c r="N161" s="664"/>
      <c r="O161" s="664"/>
      <c r="P161" s="677"/>
      <c r="Q161" s="665"/>
    </row>
    <row r="162" spans="1:17" ht="14.4" customHeight="1" x14ac:dyDescent="0.3">
      <c r="A162" s="660" t="s">
        <v>4072</v>
      </c>
      <c r="B162" s="661" t="s">
        <v>4073</v>
      </c>
      <c r="C162" s="661" t="s">
        <v>3091</v>
      </c>
      <c r="D162" s="661" t="s">
        <v>4078</v>
      </c>
      <c r="E162" s="661" t="s">
        <v>4079</v>
      </c>
      <c r="F162" s="664">
        <v>32</v>
      </c>
      <c r="G162" s="664">
        <v>4288</v>
      </c>
      <c r="H162" s="664">
        <v>1</v>
      </c>
      <c r="I162" s="664">
        <v>134</v>
      </c>
      <c r="J162" s="664">
        <v>29</v>
      </c>
      <c r="K162" s="664">
        <v>3907</v>
      </c>
      <c r="L162" s="664">
        <v>0.91114738805970152</v>
      </c>
      <c r="M162" s="664">
        <v>134.72413793103448</v>
      </c>
      <c r="N162" s="664">
        <v>25</v>
      </c>
      <c r="O162" s="664">
        <v>3375</v>
      </c>
      <c r="P162" s="677">
        <v>0.78708022388059706</v>
      </c>
      <c r="Q162" s="665">
        <v>135</v>
      </c>
    </row>
    <row r="163" spans="1:17" ht="14.4" customHeight="1" x14ac:dyDescent="0.3">
      <c r="A163" s="660" t="s">
        <v>4072</v>
      </c>
      <c r="B163" s="661" t="s">
        <v>4073</v>
      </c>
      <c r="C163" s="661" t="s">
        <v>3091</v>
      </c>
      <c r="D163" s="661" t="s">
        <v>4080</v>
      </c>
      <c r="E163" s="661" t="s">
        <v>4079</v>
      </c>
      <c r="F163" s="664">
        <v>1</v>
      </c>
      <c r="G163" s="664">
        <v>175</v>
      </c>
      <c r="H163" s="664">
        <v>1</v>
      </c>
      <c r="I163" s="664">
        <v>175</v>
      </c>
      <c r="J163" s="664"/>
      <c r="K163" s="664"/>
      <c r="L163" s="664"/>
      <c r="M163" s="664"/>
      <c r="N163" s="664"/>
      <c r="O163" s="664"/>
      <c r="P163" s="677"/>
      <c r="Q163" s="665"/>
    </row>
    <row r="164" spans="1:17" ht="14.4" customHeight="1" x14ac:dyDescent="0.3">
      <c r="A164" s="660" t="s">
        <v>4072</v>
      </c>
      <c r="B164" s="661" t="s">
        <v>4073</v>
      </c>
      <c r="C164" s="661" t="s">
        <v>3091</v>
      </c>
      <c r="D164" s="661" t="s">
        <v>4081</v>
      </c>
      <c r="E164" s="661" t="s">
        <v>4082</v>
      </c>
      <c r="F164" s="664">
        <v>2</v>
      </c>
      <c r="G164" s="664">
        <v>1224</v>
      </c>
      <c r="H164" s="664">
        <v>1</v>
      </c>
      <c r="I164" s="664">
        <v>612</v>
      </c>
      <c r="J164" s="664"/>
      <c r="K164" s="664"/>
      <c r="L164" s="664"/>
      <c r="M164" s="664"/>
      <c r="N164" s="664"/>
      <c r="O164" s="664"/>
      <c r="P164" s="677"/>
      <c r="Q164" s="665"/>
    </row>
    <row r="165" spans="1:17" ht="14.4" customHeight="1" x14ac:dyDescent="0.3">
      <c r="A165" s="660" t="s">
        <v>4072</v>
      </c>
      <c r="B165" s="661" t="s">
        <v>4073</v>
      </c>
      <c r="C165" s="661" t="s">
        <v>3091</v>
      </c>
      <c r="D165" s="661" t="s">
        <v>4083</v>
      </c>
      <c r="E165" s="661" t="s">
        <v>4084</v>
      </c>
      <c r="F165" s="664">
        <v>4</v>
      </c>
      <c r="G165" s="664">
        <v>636</v>
      </c>
      <c r="H165" s="664">
        <v>1</v>
      </c>
      <c r="I165" s="664">
        <v>159</v>
      </c>
      <c r="J165" s="664">
        <v>1</v>
      </c>
      <c r="K165" s="664">
        <v>159</v>
      </c>
      <c r="L165" s="664">
        <v>0.25</v>
      </c>
      <c r="M165" s="664">
        <v>159</v>
      </c>
      <c r="N165" s="664"/>
      <c r="O165" s="664"/>
      <c r="P165" s="677"/>
      <c r="Q165" s="665"/>
    </row>
    <row r="166" spans="1:17" ht="14.4" customHeight="1" x14ac:dyDescent="0.3">
      <c r="A166" s="660" t="s">
        <v>4072</v>
      </c>
      <c r="B166" s="661" t="s">
        <v>4073</v>
      </c>
      <c r="C166" s="661" t="s">
        <v>3091</v>
      </c>
      <c r="D166" s="661" t="s">
        <v>4085</v>
      </c>
      <c r="E166" s="661" t="s">
        <v>4086</v>
      </c>
      <c r="F166" s="664">
        <v>10</v>
      </c>
      <c r="G166" s="664">
        <v>2620</v>
      </c>
      <c r="H166" s="664">
        <v>1</v>
      </c>
      <c r="I166" s="664">
        <v>262</v>
      </c>
      <c r="J166" s="664">
        <v>6</v>
      </c>
      <c r="K166" s="664">
        <v>1587</v>
      </c>
      <c r="L166" s="664">
        <v>0.60572519083969467</v>
      </c>
      <c r="M166" s="664">
        <v>264.5</v>
      </c>
      <c r="N166" s="664">
        <v>4</v>
      </c>
      <c r="O166" s="664">
        <v>1064</v>
      </c>
      <c r="P166" s="677">
        <v>0.40610687022900765</v>
      </c>
      <c r="Q166" s="665">
        <v>266</v>
      </c>
    </row>
    <row r="167" spans="1:17" ht="14.4" customHeight="1" x14ac:dyDescent="0.3">
      <c r="A167" s="660" t="s">
        <v>4072</v>
      </c>
      <c r="B167" s="661" t="s">
        <v>4073</v>
      </c>
      <c r="C167" s="661" t="s">
        <v>3091</v>
      </c>
      <c r="D167" s="661" t="s">
        <v>4087</v>
      </c>
      <c r="E167" s="661" t="s">
        <v>4088</v>
      </c>
      <c r="F167" s="664">
        <v>10</v>
      </c>
      <c r="G167" s="664">
        <v>1410</v>
      </c>
      <c r="H167" s="664">
        <v>1</v>
      </c>
      <c r="I167" s="664">
        <v>141</v>
      </c>
      <c r="J167" s="664">
        <v>5</v>
      </c>
      <c r="K167" s="664">
        <v>705</v>
      </c>
      <c r="L167" s="664">
        <v>0.5</v>
      </c>
      <c r="M167" s="664">
        <v>141</v>
      </c>
      <c r="N167" s="664">
        <v>4</v>
      </c>
      <c r="O167" s="664">
        <v>564</v>
      </c>
      <c r="P167" s="677">
        <v>0.4</v>
      </c>
      <c r="Q167" s="665">
        <v>141</v>
      </c>
    </row>
    <row r="168" spans="1:17" ht="14.4" customHeight="1" x14ac:dyDescent="0.3">
      <c r="A168" s="660" t="s">
        <v>4072</v>
      </c>
      <c r="B168" s="661" t="s">
        <v>4073</v>
      </c>
      <c r="C168" s="661" t="s">
        <v>3091</v>
      </c>
      <c r="D168" s="661" t="s">
        <v>4089</v>
      </c>
      <c r="E168" s="661" t="s">
        <v>4088</v>
      </c>
      <c r="F168" s="664">
        <v>32</v>
      </c>
      <c r="G168" s="664">
        <v>2496</v>
      </c>
      <c r="H168" s="664">
        <v>1</v>
      </c>
      <c r="I168" s="664">
        <v>78</v>
      </c>
      <c r="J168" s="664">
        <v>29</v>
      </c>
      <c r="K168" s="664">
        <v>2262</v>
      </c>
      <c r="L168" s="664">
        <v>0.90625</v>
      </c>
      <c r="M168" s="664">
        <v>78</v>
      </c>
      <c r="N168" s="664">
        <v>25</v>
      </c>
      <c r="O168" s="664">
        <v>1950</v>
      </c>
      <c r="P168" s="677">
        <v>0.78125</v>
      </c>
      <c r="Q168" s="665">
        <v>78</v>
      </c>
    </row>
    <row r="169" spans="1:17" ht="14.4" customHeight="1" x14ac:dyDescent="0.3">
      <c r="A169" s="660" t="s">
        <v>4072</v>
      </c>
      <c r="B169" s="661" t="s">
        <v>4073</v>
      </c>
      <c r="C169" s="661" t="s">
        <v>3091</v>
      </c>
      <c r="D169" s="661" t="s">
        <v>4090</v>
      </c>
      <c r="E169" s="661" t="s">
        <v>4091</v>
      </c>
      <c r="F169" s="664">
        <v>10</v>
      </c>
      <c r="G169" s="664">
        <v>3030</v>
      </c>
      <c r="H169" s="664">
        <v>1</v>
      </c>
      <c r="I169" s="664">
        <v>303</v>
      </c>
      <c r="J169" s="664">
        <v>5</v>
      </c>
      <c r="K169" s="664">
        <v>1530</v>
      </c>
      <c r="L169" s="664">
        <v>0.50495049504950495</v>
      </c>
      <c r="M169" s="664">
        <v>306</v>
      </c>
      <c r="N169" s="664">
        <v>4</v>
      </c>
      <c r="O169" s="664">
        <v>1228</v>
      </c>
      <c r="P169" s="677">
        <v>0.40528052805280529</v>
      </c>
      <c r="Q169" s="665">
        <v>307</v>
      </c>
    </row>
    <row r="170" spans="1:17" ht="14.4" customHeight="1" x14ac:dyDescent="0.3">
      <c r="A170" s="660" t="s">
        <v>4072</v>
      </c>
      <c r="B170" s="661" t="s">
        <v>4073</v>
      </c>
      <c r="C170" s="661" t="s">
        <v>3091</v>
      </c>
      <c r="D170" s="661" t="s">
        <v>4092</v>
      </c>
      <c r="E170" s="661" t="s">
        <v>4093</v>
      </c>
      <c r="F170" s="664">
        <v>30</v>
      </c>
      <c r="G170" s="664">
        <v>4800</v>
      </c>
      <c r="H170" s="664">
        <v>1</v>
      </c>
      <c r="I170" s="664">
        <v>160</v>
      </c>
      <c r="J170" s="664">
        <v>28</v>
      </c>
      <c r="K170" s="664">
        <v>4501</v>
      </c>
      <c r="L170" s="664">
        <v>0.93770833333333337</v>
      </c>
      <c r="M170" s="664">
        <v>160.75</v>
      </c>
      <c r="N170" s="664">
        <v>23</v>
      </c>
      <c r="O170" s="664">
        <v>3703</v>
      </c>
      <c r="P170" s="677">
        <v>0.77145833333333336</v>
      </c>
      <c r="Q170" s="665">
        <v>161</v>
      </c>
    </row>
    <row r="171" spans="1:17" ht="14.4" customHeight="1" x14ac:dyDescent="0.3">
      <c r="A171" s="660" t="s">
        <v>4072</v>
      </c>
      <c r="B171" s="661" t="s">
        <v>4073</v>
      </c>
      <c r="C171" s="661" t="s">
        <v>3091</v>
      </c>
      <c r="D171" s="661" t="s">
        <v>4094</v>
      </c>
      <c r="E171" s="661" t="s">
        <v>4075</v>
      </c>
      <c r="F171" s="664">
        <v>68</v>
      </c>
      <c r="G171" s="664">
        <v>4760</v>
      </c>
      <c r="H171" s="664">
        <v>1</v>
      </c>
      <c r="I171" s="664">
        <v>70</v>
      </c>
      <c r="J171" s="664">
        <v>62</v>
      </c>
      <c r="K171" s="664">
        <v>4385</v>
      </c>
      <c r="L171" s="664">
        <v>0.92121848739495793</v>
      </c>
      <c r="M171" s="664">
        <v>70.725806451612897</v>
      </c>
      <c r="N171" s="664">
        <v>49</v>
      </c>
      <c r="O171" s="664">
        <v>3479</v>
      </c>
      <c r="P171" s="677">
        <v>0.73088235294117643</v>
      </c>
      <c r="Q171" s="665">
        <v>71</v>
      </c>
    </row>
    <row r="172" spans="1:17" ht="14.4" customHeight="1" x14ac:dyDescent="0.3">
      <c r="A172" s="660" t="s">
        <v>4072</v>
      </c>
      <c r="B172" s="661" t="s">
        <v>4073</v>
      </c>
      <c r="C172" s="661" t="s">
        <v>3091</v>
      </c>
      <c r="D172" s="661" t="s">
        <v>4095</v>
      </c>
      <c r="E172" s="661" t="s">
        <v>4096</v>
      </c>
      <c r="F172" s="664">
        <v>1</v>
      </c>
      <c r="G172" s="664">
        <v>216</v>
      </c>
      <c r="H172" s="664">
        <v>1</v>
      </c>
      <c r="I172" s="664">
        <v>216</v>
      </c>
      <c r="J172" s="664"/>
      <c r="K172" s="664"/>
      <c r="L172" s="664"/>
      <c r="M172" s="664"/>
      <c r="N172" s="664"/>
      <c r="O172" s="664"/>
      <c r="P172" s="677"/>
      <c r="Q172" s="665"/>
    </row>
    <row r="173" spans="1:17" ht="14.4" customHeight="1" x14ac:dyDescent="0.3">
      <c r="A173" s="660" t="s">
        <v>4072</v>
      </c>
      <c r="B173" s="661" t="s">
        <v>4073</v>
      </c>
      <c r="C173" s="661" t="s">
        <v>3091</v>
      </c>
      <c r="D173" s="661" t="s">
        <v>4097</v>
      </c>
      <c r="E173" s="661" t="s">
        <v>4098</v>
      </c>
      <c r="F173" s="664">
        <v>3</v>
      </c>
      <c r="G173" s="664">
        <v>3567</v>
      </c>
      <c r="H173" s="664">
        <v>1</v>
      </c>
      <c r="I173" s="664">
        <v>1189</v>
      </c>
      <c r="J173" s="664">
        <v>2</v>
      </c>
      <c r="K173" s="664">
        <v>2378</v>
      </c>
      <c r="L173" s="664">
        <v>0.66666666666666663</v>
      </c>
      <c r="M173" s="664">
        <v>1189</v>
      </c>
      <c r="N173" s="664"/>
      <c r="O173" s="664"/>
      <c r="P173" s="677"/>
      <c r="Q173" s="665"/>
    </row>
    <row r="174" spans="1:17" ht="14.4" customHeight="1" x14ac:dyDescent="0.3">
      <c r="A174" s="660" t="s">
        <v>4072</v>
      </c>
      <c r="B174" s="661" t="s">
        <v>4073</v>
      </c>
      <c r="C174" s="661" t="s">
        <v>3091</v>
      </c>
      <c r="D174" s="661" t="s">
        <v>4099</v>
      </c>
      <c r="E174" s="661" t="s">
        <v>4100</v>
      </c>
      <c r="F174" s="664">
        <v>4</v>
      </c>
      <c r="G174" s="664">
        <v>432</v>
      </c>
      <c r="H174" s="664">
        <v>1</v>
      </c>
      <c r="I174" s="664">
        <v>108</v>
      </c>
      <c r="J174" s="664">
        <v>1</v>
      </c>
      <c r="K174" s="664">
        <v>108</v>
      </c>
      <c r="L174" s="664">
        <v>0.25</v>
      </c>
      <c r="M174" s="664">
        <v>108</v>
      </c>
      <c r="N174" s="664"/>
      <c r="O174" s="664"/>
      <c r="P174" s="677"/>
      <c r="Q174" s="665"/>
    </row>
    <row r="175" spans="1:17" ht="14.4" customHeight="1" x14ac:dyDescent="0.3">
      <c r="A175" s="660" t="s">
        <v>4101</v>
      </c>
      <c r="B175" s="661" t="s">
        <v>4102</v>
      </c>
      <c r="C175" s="661" t="s">
        <v>3091</v>
      </c>
      <c r="D175" s="661" t="s">
        <v>4103</v>
      </c>
      <c r="E175" s="661" t="s">
        <v>4104</v>
      </c>
      <c r="F175" s="664">
        <v>326</v>
      </c>
      <c r="G175" s="664">
        <v>17278</v>
      </c>
      <c r="H175" s="664">
        <v>1</v>
      </c>
      <c r="I175" s="664">
        <v>53</v>
      </c>
      <c r="J175" s="664">
        <v>372</v>
      </c>
      <c r="K175" s="664">
        <v>19518</v>
      </c>
      <c r="L175" s="664">
        <v>1.1296446347956939</v>
      </c>
      <c r="M175" s="664">
        <v>52.467741935483872</v>
      </c>
      <c r="N175" s="664">
        <v>388</v>
      </c>
      <c r="O175" s="664">
        <v>20952</v>
      </c>
      <c r="P175" s="677">
        <v>1.2126403518925801</v>
      </c>
      <c r="Q175" s="665">
        <v>54</v>
      </c>
    </row>
    <row r="176" spans="1:17" ht="14.4" customHeight="1" x14ac:dyDescent="0.3">
      <c r="A176" s="660" t="s">
        <v>4101</v>
      </c>
      <c r="B176" s="661" t="s">
        <v>4102</v>
      </c>
      <c r="C176" s="661" t="s">
        <v>3091</v>
      </c>
      <c r="D176" s="661" t="s">
        <v>4105</v>
      </c>
      <c r="E176" s="661" t="s">
        <v>4106</v>
      </c>
      <c r="F176" s="664">
        <v>81</v>
      </c>
      <c r="G176" s="664">
        <v>9801</v>
      </c>
      <c r="H176" s="664">
        <v>1</v>
      </c>
      <c r="I176" s="664">
        <v>121</v>
      </c>
      <c r="J176" s="664">
        <v>38</v>
      </c>
      <c r="K176" s="664">
        <v>4616</v>
      </c>
      <c r="L176" s="664">
        <v>0.47097234976022856</v>
      </c>
      <c r="M176" s="664">
        <v>121.47368421052632</v>
      </c>
      <c r="N176" s="664">
        <v>40</v>
      </c>
      <c r="O176" s="664">
        <v>4920</v>
      </c>
      <c r="P176" s="677">
        <v>0.50198959289868383</v>
      </c>
      <c r="Q176" s="665">
        <v>123</v>
      </c>
    </row>
    <row r="177" spans="1:17" ht="14.4" customHeight="1" x14ac:dyDescent="0.3">
      <c r="A177" s="660" t="s">
        <v>4101</v>
      </c>
      <c r="B177" s="661" t="s">
        <v>4102</v>
      </c>
      <c r="C177" s="661" t="s">
        <v>3091</v>
      </c>
      <c r="D177" s="661" t="s">
        <v>4107</v>
      </c>
      <c r="E177" s="661" t="s">
        <v>4108</v>
      </c>
      <c r="F177" s="664">
        <v>6</v>
      </c>
      <c r="G177" s="664">
        <v>2280</v>
      </c>
      <c r="H177" s="664">
        <v>1</v>
      </c>
      <c r="I177" s="664">
        <v>380</v>
      </c>
      <c r="J177" s="664">
        <v>7</v>
      </c>
      <c r="K177" s="664">
        <v>2681</v>
      </c>
      <c r="L177" s="664">
        <v>1.1758771929824561</v>
      </c>
      <c r="M177" s="664">
        <v>383</v>
      </c>
      <c r="N177" s="664">
        <v>1</v>
      </c>
      <c r="O177" s="664">
        <v>384</v>
      </c>
      <c r="P177" s="677">
        <v>0.16842105263157894</v>
      </c>
      <c r="Q177" s="665">
        <v>384</v>
      </c>
    </row>
    <row r="178" spans="1:17" ht="14.4" customHeight="1" x14ac:dyDescent="0.3">
      <c r="A178" s="660" t="s">
        <v>4101</v>
      </c>
      <c r="B178" s="661" t="s">
        <v>4102</v>
      </c>
      <c r="C178" s="661" t="s">
        <v>3091</v>
      </c>
      <c r="D178" s="661" t="s">
        <v>4109</v>
      </c>
      <c r="E178" s="661" t="s">
        <v>4110</v>
      </c>
      <c r="F178" s="664">
        <v>42</v>
      </c>
      <c r="G178" s="664">
        <v>7056</v>
      </c>
      <c r="H178" s="664">
        <v>1</v>
      </c>
      <c r="I178" s="664">
        <v>168</v>
      </c>
      <c r="J178" s="664">
        <v>37</v>
      </c>
      <c r="K178" s="664">
        <v>5928</v>
      </c>
      <c r="L178" s="664">
        <v>0.84013605442176875</v>
      </c>
      <c r="M178" s="664">
        <v>160.21621621621622</v>
      </c>
      <c r="N178" s="664">
        <v>54</v>
      </c>
      <c r="O178" s="664">
        <v>9288</v>
      </c>
      <c r="P178" s="677">
        <v>1.3163265306122449</v>
      </c>
      <c r="Q178" s="665">
        <v>172</v>
      </c>
    </row>
    <row r="179" spans="1:17" ht="14.4" customHeight="1" x14ac:dyDescent="0.3">
      <c r="A179" s="660" t="s">
        <v>4101</v>
      </c>
      <c r="B179" s="661" t="s">
        <v>4102</v>
      </c>
      <c r="C179" s="661" t="s">
        <v>3091</v>
      </c>
      <c r="D179" s="661" t="s">
        <v>4111</v>
      </c>
      <c r="E179" s="661" t="s">
        <v>4112</v>
      </c>
      <c r="F179" s="664">
        <v>14</v>
      </c>
      <c r="G179" s="664">
        <v>4424</v>
      </c>
      <c r="H179" s="664">
        <v>1</v>
      </c>
      <c r="I179" s="664">
        <v>316</v>
      </c>
      <c r="J179" s="664">
        <v>22</v>
      </c>
      <c r="K179" s="664">
        <v>5736</v>
      </c>
      <c r="L179" s="664">
        <v>1.2965641952983724</v>
      </c>
      <c r="M179" s="664">
        <v>260.72727272727275</v>
      </c>
      <c r="N179" s="664">
        <v>37</v>
      </c>
      <c r="O179" s="664">
        <v>11914</v>
      </c>
      <c r="P179" s="677">
        <v>2.6930379746835444</v>
      </c>
      <c r="Q179" s="665">
        <v>322</v>
      </c>
    </row>
    <row r="180" spans="1:17" ht="14.4" customHeight="1" x14ac:dyDescent="0.3">
      <c r="A180" s="660" t="s">
        <v>4101</v>
      </c>
      <c r="B180" s="661" t="s">
        <v>4102</v>
      </c>
      <c r="C180" s="661" t="s">
        <v>3091</v>
      </c>
      <c r="D180" s="661" t="s">
        <v>4113</v>
      </c>
      <c r="E180" s="661" t="s">
        <v>4114</v>
      </c>
      <c r="F180" s="664">
        <v>1</v>
      </c>
      <c r="G180" s="664">
        <v>435</v>
      </c>
      <c r="H180" s="664">
        <v>1</v>
      </c>
      <c r="I180" s="664">
        <v>435</v>
      </c>
      <c r="J180" s="664">
        <v>1</v>
      </c>
      <c r="K180" s="664">
        <v>435</v>
      </c>
      <c r="L180" s="664">
        <v>1</v>
      </c>
      <c r="M180" s="664">
        <v>435</v>
      </c>
      <c r="N180" s="664">
        <v>1</v>
      </c>
      <c r="O180" s="664">
        <v>439</v>
      </c>
      <c r="P180" s="677">
        <v>1.0091954022988505</v>
      </c>
      <c r="Q180" s="665">
        <v>439</v>
      </c>
    </row>
    <row r="181" spans="1:17" ht="14.4" customHeight="1" x14ac:dyDescent="0.3">
      <c r="A181" s="660" t="s">
        <v>4101</v>
      </c>
      <c r="B181" s="661" t="s">
        <v>4102</v>
      </c>
      <c r="C181" s="661" t="s">
        <v>3091</v>
      </c>
      <c r="D181" s="661" t="s">
        <v>4115</v>
      </c>
      <c r="E181" s="661" t="s">
        <v>4116</v>
      </c>
      <c r="F181" s="664">
        <v>43</v>
      </c>
      <c r="G181" s="664">
        <v>14534</v>
      </c>
      <c r="H181" s="664">
        <v>1</v>
      </c>
      <c r="I181" s="664">
        <v>338</v>
      </c>
      <c r="J181" s="664">
        <v>158</v>
      </c>
      <c r="K181" s="664">
        <v>33250</v>
      </c>
      <c r="L181" s="664">
        <v>2.2877390945369478</v>
      </c>
      <c r="M181" s="664">
        <v>210.44303797468353</v>
      </c>
      <c r="N181" s="664">
        <v>87</v>
      </c>
      <c r="O181" s="664">
        <v>29667</v>
      </c>
      <c r="P181" s="677">
        <v>2.0412137057933122</v>
      </c>
      <c r="Q181" s="665">
        <v>341</v>
      </c>
    </row>
    <row r="182" spans="1:17" ht="14.4" customHeight="1" x14ac:dyDescent="0.3">
      <c r="A182" s="660" t="s">
        <v>4101</v>
      </c>
      <c r="B182" s="661" t="s">
        <v>4102</v>
      </c>
      <c r="C182" s="661" t="s">
        <v>3091</v>
      </c>
      <c r="D182" s="661" t="s">
        <v>4117</v>
      </c>
      <c r="E182" s="661" t="s">
        <v>4118</v>
      </c>
      <c r="F182" s="664">
        <v>1</v>
      </c>
      <c r="G182" s="664">
        <v>108</v>
      </c>
      <c r="H182" s="664">
        <v>1</v>
      </c>
      <c r="I182" s="664">
        <v>108</v>
      </c>
      <c r="J182" s="664">
        <v>8</v>
      </c>
      <c r="K182" s="664">
        <v>872</v>
      </c>
      <c r="L182" s="664">
        <v>8.0740740740740744</v>
      </c>
      <c r="M182" s="664">
        <v>109</v>
      </c>
      <c r="N182" s="664">
        <v>2</v>
      </c>
      <c r="O182" s="664">
        <v>218</v>
      </c>
      <c r="P182" s="677">
        <v>2.0185185185185186</v>
      </c>
      <c r="Q182" s="665">
        <v>109</v>
      </c>
    </row>
    <row r="183" spans="1:17" ht="14.4" customHeight="1" x14ac:dyDescent="0.3">
      <c r="A183" s="660" t="s">
        <v>4101</v>
      </c>
      <c r="B183" s="661" t="s">
        <v>4102</v>
      </c>
      <c r="C183" s="661" t="s">
        <v>3091</v>
      </c>
      <c r="D183" s="661" t="s">
        <v>4119</v>
      </c>
      <c r="E183" s="661" t="s">
        <v>4120</v>
      </c>
      <c r="F183" s="664"/>
      <c r="G183" s="664"/>
      <c r="H183" s="664"/>
      <c r="I183" s="664"/>
      <c r="J183" s="664"/>
      <c r="K183" s="664"/>
      <c r="L183" s="664"/>
      <c r="M183" s="664"/>
      <c r="N183" s="664">
        <v>1</v>
      </c>
      <c r="O183" s="664">
        <v>376</v>
      </c>
      <c r="P183" s="677"/>
      <c r="Q183" s="665">
        <v>376</v>
      </c>
    </row>
    <row r="184" spans="1:17" ht="14.4" customHeight="1" x14ac:dyDescent="0.3">
      <c r="A184" s="660" t="s">
        <v>4101</v>
      </c>
      <c r="B184" s="661" t="s">
        <v>4102</v>
      </c>
      <c r="C184" s="661" t="s">
        <v>3091</v>
      </c>
      <c r="D184" s="661" t="s">
        <v>4121</v>
      </c>
      <c r="E184" s="661" t="s">
        <v>4122</v>
      </c>
      <c r="F184" s="664">
        <v>1</v>
      </c>
      <c r="G184" s="664">
        <v>37</v>
      </c>
      <c r="H184" s="664">
        <v>1</v>
      </c>
      <c r="I184" s="664">
        <v>37</v>
      </c>
      <c r="J184" s="664">
        <v>8</v>
      </c>
      <c r="K184" s="664">
        <v>296</v>
      </c>
      <c r="L184" s="664">
        <v>8</v>
      </c>
      <c r="M184" s="664">
        <v>37</v>
      </c>
      <c r="N184" s="664">
        <v>3</v>
      </c>
      <c r="O184" s="664">
        <v>111</v>
      </c>
      <c r="P184" s="677">
        <v>3</v>
      </c>
      <c r="Q184" s="665">
        <v>37</v>
      </c>
    </row>
    <row r="185" spans="1:17" ht="14.4" customHeight="1" x14ac:dyDescent="0.3">
      <c r="A185" s="660" t="s">
        <v>4101</v>
      </c>
      <c r="B185" s="661" t="s">
        <v>4102</v>
      </c>
      <c r="C185" s="661" t="s">
        <v>3091</v>
      </c>
      <c r="D185" s="661" t="s">
        <v>3767</v>
      </c>
      <c r="E185" s="661" t="s">
        <v>3768</v>
      </c>
      <c r="F185" s="664"/>
      <c r="G185" s="664"/>
      <c r="H185" s="664"/>
      <c r="I185" s="664"/>
      <c r="J185" s="664">
        <v>5</v>
      </c>
      <c r="K185" s="664">
        <v>3352</v>
      </c>
      <c r="L185" s="664"/>
      <c r="M185" s="664">
        <v>670.4</v>
      </c>
      <c r="N185" s="664"/>
      <c r="O185" s="664"/>
      <c r="P185" s="677"/>
      <c r="Q185" s="665"/>
    </row>
    <row r="186" spans="1:17" ht="14.4" customHeight="1" x14ac:dyDescent="0.3">
      <c r="A186" s="660" t="s">
        <v>4101</v>
      </c>
      <c r="B186" s="661" t="s">
        <v>4102</v>
      </c>
      <c r="C186" s="661" t="s">
        <v>3091</v>
      </c>
      <c r="D186" s="661" t="s">
        <v>4123</v>
      </c>
      <c r="E186" s="661" t="s">
        <v>4124</v>
      </c>
      <c r="F186" s="664">
        <v>130</v>
      </c>
      <c r="G186" s="664">
        <v>36530</v>
      </c>
      <c r="H186" s="664">
        <v>1</v>
      </c>
      <c r="I186" s="664">
        <v>281</v>
      </c>
      <c r="J186" s="664">
        <v>152</v>
      </c>
      <c r="K186" s="664">
        <v>42423</v>
      </c>
      <c r="L186" s="664">
        <v>1.1613194634546948</v>
      </c>
      <c r="M186" s="664">
        <v>279.0986842105263</v>
      </c>
      <c r="N186" s="664">
        <v>169</v>
      </c>
      <c r="O186" s="664">
        <v>48165</v>
      </c>
      <c r="P186" s="677">
        <v>1.3185053380782918</v>
      </c>
      <c r="Q186" s="665">
        <v>285</v>
      </c>
    </row>
    <row r="187" spans="1:17" ht="14.4" customHeight="1" x14ac:dyDescent="0.3">
      <c r="A187" s="660" t="s">
        <v>4101</v>
      </c>
      <c r="B187" s="661" t="s">
        <v>4102</v>
      </c>
      <c r="C187" s="661" t="s">
        <v>3091</v>
      </c>
      <c r="D187" s="661" t="s">
        <v>4125</v>
      </c>
      <c r="E187" s="661" t="s">
        <v>4126</v>
      </c>
      <c r="F187" s="664">
        <v>56</v>
      </c>
      <c r="G187" s="664">
        <v>25536</v>
      </c>
      <c r="H187" s="664">
        <v>1</v>
      </c>
      <c r="I187" s="664">
        <v>456</v>
      </c>
      <c r="J187" s="664">
        <v>47</v>
      </c>
      <c r="K187" s="664">
        <v>20632</v>
      </c>
      <c r="L187" s="664">
        <v>0.80795739348370932</v>
      </c>
      <c r="M187" s="664">
        <v>438.97872340425533</v>
      </c>
      <c r="N187" s="664">
        <v>47</v>
      </c>
      <c r="O187" s="664">
        <v>21714</v>
      </c>
      <c r="P187" s="677">
        <v>0.85032894736842102</v>
      </c>
      <c r="Q187" s="665">
        <v>462</v>
      </c>
    </row>
    <row r="188" spans="1:17" ht="14.4" customHeight="1" x14ac:dyDescent="0.3">
      <c r="A188" s="660" t="s">
        <v>4101</v>
      </c>
      <c r="B188" s="661" t="s">
        <v>4102</v>
      </c>
      <c r="C188" s="661" t="s">
        <v>3091</v>
      </c>
      <c r="D188" s="661" t="s">
        <v>4127</v>
      </c>
      <c r="E188" s="661" t="s">
        <v>4128</v>
      </c>
      <c r="F188" s="664">
        <v>187</v>
      </c>
      <c r="G188" s="664">
        <v>65076</v>
      </c>
      <c r="H188" s="664">
        <v>1</v>
      </c>
      <c r="I188" s="664">
        <v>348</v>
      </c>
      <c r="J188" s="664">
        <v>201</v>
      </c>
      <c r="K188" s="664">
        <v>69306</v>
      </c>
      <c r="L188" s="664">
        <v>1.0650009219988936</v>
      </c>
      <c r="M188" s="664">
        <v>344.80597014925371</v>
      </c>
      <c r="N188" s="664">
        <v>209</v>
      </c>
      <c r="O188" s="664">
        <v>74404</v>
      </c>
      <c r="P188" s="677">
        <v>1.143340094658553</v>
      </c>
      <c r="Q188" s="665">
        <v>356</v>
      </c>
    </row>
    <row r="189" spans="1:17" ht="14.4" customHeight="1" x14ac:dyDescent="0.3">
      <c r="A189" s="660" t="s">
        <v>4101</v>
      </c>
      <c r="B189" s="661" t="s">
        <v>4102</v>
      </c>
      <c r="C189" s="661" t="s">
        <v>3091</v>
      </c>
      <c r="D189" s="661" t="s">
        <v>4129</v>
      </c>
      <c r="E189" s="661" t="s">
        <v>4130</v>
      </c>
      <c r="F189" s="664">
        <v>7</v>
      </c>
      <c r="G189" s="664">
        <v>721</v>
      </c>
      <c r="H189" s="664">
        <v>1</v>
      </c>
      <c r="I189" s="664">
        <v>103</v>
      </c>
      <c r="J189" s="664">
        <v>7</v>
      </c>
      <c r="K189" s="664">
        <v>727</v>
      </c>
      <c r="L189" s="664">
        <v>1.0083217753120666</v>
      </c>
      <c r="M189" s="664">
        <v>103.85714285714286</v>
      </c>
      <c r="N189" s="664">
        <v>10</v>
      </c>
      <c r="O189" s="664">
        <v>1050</v>
      </c>
      <c r="P189" s="677">
        <v>1.4563106796116505</v>
      </c>
      <c r="Q189" s="665">
        <v>105</v>
      </c>
    </row>
    <row r="190" spans="1:17" ht="14.4" customHeight="1" x14ac:dyDescent="0.3">
      <c r="A190" s="660" t="s">
        <v>4101</v>
      </c>
      <c r="B190" s="661" t="s">
        <v>4102</v>
      </c>
      <c r="C190" s="661" t="s">
        <v>3091</v>
      </c>
      <c r="D190" s="661" t="s">
        <v>4131</v>
      </c>
      <c r="E190" s="661" t="s">
        <v>4132</v>
      </c>
      <c r="F190" s="664">
        <v>13</v>
      </c>
      <c r="G190" s="664">
        <v>1495</v>
      </c>
      <c r="H190" s="664">
        <v>1</v>
      </c>
      <c r="I190" s="664">
        <v>115</v>
      </c>
      <c r="J190" s="664">
        <v>10</v>
      </c>
      <c r="K190" s="664">
        <v>1158</v>
      </c>
      <c r="L190" s="664">
        <v>0.7745819397993311</v>
      </c>
      <c r="M190" s="664">
        <v>115.8</v>
      </c>
      <c r="N190" s="664">
        <v>6</v>
      </c>
      <c r="O190" s="664">
        <v>702</v>
      </c>
      <c r="P190" s="677">
        <v>0.46956521739130436</v>
      </c>
      <c r="Q190" s="665">
        <v>117</v>
      </c>
    </row>
    <row r="191" spans="1:17" ht="14.4" customHeight="1" x14ac:dyDescent="0.3">
      <c r="A191" s="660" t="s">
        <v>4101</v>
      </c>
      <c r="B191" s="661" t="s">
        <v>4102</v>
      </c>
      <c r="C191" s="661" t="s">
        <v>3091</v>
      </c>
      <c r="D191" s="661" t="s">
        <v>4133</v>
      </c>
      <c r="E191" s="661" t="s">
        <v>4134</v>
      </c>
      <c r="F191" s="664">
        <v>2</v>
      </c>
      <c r="G191" s="664">
        <v>914</v>
      </c>
      <c r="H191" s="664">
        <v>1</v>
      </c>
      <c r="I191" s="664">
        <v>457</v>
      </c>
      <c r="J191" s="664">
        <v>10</v>
      </c>
      <c r="K191" s="664">
        <v>4606</v>
      </c>
      <c r="L191" s="664">
        <v>5.0393873085339171</v>
      </c>
      <c r="M191" s="664">
        <v>460.6</v>
      </c>
      <c r="N191" s="664">
        <v>7</v>
      </c>
      <c r="O191" s="664">
        <v>3241</v>
      </c>
      <c r="P191" s="677">
        <v>3.5459518599562365</v>
      </c>
      <c r="Q191" s="665">
        <v>463</v>
      </c>
    </row>
    <row r="192" spans="1:17" ht="14.4" customHeight="1" x14ac:dyDescent="0.3">
      <c r="A192" s="660" t="s">
        <v>4101</v>
      </c>
      <c r="B192" s="661" t="s">
        <v>4102</v>
      </c>
      <c r="C192" s="661" t="s">
        <v>3091</v>
      </c>
      <c r="D192" s="661" t="s">
        <v>3801</v>
      </c>
      <c r="E192" s="661" t="s">
        <v>3802</v>
      </c>
      <c r="F192" s="664"/>
      <c r="G192" s="664"/>
      <c r="H192" s="664"/>
      <c r="I192" s="664"/>
      <c r="J192" s="664">
        <v>7</v>
      </c>
      <c r="K192" s="664">
        <v>3767</v>
      </c>
      <c r="L192" s="664"/>
      <c r="M192" s="664">
        <v>538.14285714285711</v>
      </c>
      <c r="N192" s="664">
        <v>1</v>
      </c>
      <c r="O192" s="664">
        <v>1268</v>
      </c>
      <c r="P192" s="677"/>
      <c r="Q192" s="665">
        <v>1268</v>
      </c>
    </row>
    <row r="193" spans="1:17" ht="14.4" customHeight="1" x14ac:dyDescent="0.3">
      <c r="A193" s="660" t="s">
        <v>4101</v>
      </c>
      <c r="B193" s="661" t="s">
        <v>4102</v>
      </c>
      <c r="C193" s="661" t="s">
        <v>3091</v>
      </c>
      <c r="D193" s="661" t="s">
        <v>4135</v>
      </c>
      <c r="E193" s="661" t="s">
        <v>4136</v>
      </c>
      <c r="F193" s="664">
        <v>15</v>
      </c>
      <c r="G193" s="664">
        <v>6435</v>
      </c>
      <c r="H193" s="664">
        <v>1</v>
      </c>
      <c r="I193" s="664">
        <v>429</v>
      </c>
      <c r="J193" s="664">
        <v>10</v>
      </c>
      <c r="K193" s="664">
        <v>4325</v>
      </c>
      <c r="L193" s="664">
        <v>0.67210567210567207</v>
      </c>
      <c r="M193" s="664">
        <v>432.5</v>
      </c>
      <c r="N193" s="664">
        <v>27</v>
      </c>
      <c r="O193" s="664">
        <v>11799</v>
      </c>
      <c r="P193" s="677">
        <v>1.8335664335664337</v>
      </c>
      <c r="Q193" s="665">
        <v>437</v>
      </c>
    </row>
    <row r="194" spans="1:17" ht="14.4" customHeight="1" x14ac:dyDescent="0.3">
      <c r="A194" s="660" t="s">
        <v>4101</v>
      </c>
      <c r="B194" s="661" t="s">
        <v>4102</v>
      </c>
      <c r="C194" s="661" t="s">
        <v>3091</v>
      </c>
      <c r="D194" s="661" t="s">
        <v>4137</v>
      </c>
      <c r="E194" s="661" t="s">
        <v>4138</v>
      </c>
      <c r="F194" s="664">
        <v>48</v>
      </c>
      <c r="G194" s="664">
        <v>2544</v>
      </c>
      <c r="H194" s="664">
        <v>1</v>
      </c>
      <c r="I194" s="664">
        <v>53</v>
      </c>
      <c r="J194" s="664">
        <v>102</v>
      </c>
      <c r="K194" s="664">
        <v>5476</v>
      </c>
      <c r="L194" s="664">
        <v>2.1525157232704402</v>
      </c>
      <c r="M194" s="664">
        <v>53.686274509803923</v>
      </c>
      <c r="N194" s="664">
        <v>102</v>
      </c>
      <c r="O194" s="664">
        <v>5508</v>
      </c>
      <c r="P194" s="677">
        <v>2.1650943396226414</v>
      </c>
      <c r="Q194" s="665">
        <v>54</v>
      </c>
    </row>
    <row r="195" spans="1:17" ht="14.4" customHeight="1" x14ac:dyDescent="0.3">
      <c r="A195" s="660" t="s">
        <v>4101</v>
      </c>
      <c r="B195" s="661" t="s">
        <v>4102</v>
      </c>
      <c r="C195" s="661" t="s">
        <v>3091</v>
      </c>
      <c r="D195" s="661" t="s">
        <v>4139</v>
      </c>
      <c r="E195" s="661" t="s">
        <v>4140</v>
      </c>
      <c r="F195" s="664">
        <v>408</v>
      </c>
      <c r="G195" s="664">
        <v>67320</v>
      </c>
      <c r="H195" s="664">
        <v>1</v>
      </c>
      <c r="I195" s="664">
        <v>165</v>
      </c>
      <c r="J195" s="664">
        <v>303</v>
      </c>
      <c r="K195" s="664">
        <v>50286</v>
      </c>
      <c r="L195" s="664">
        <v>0.74696969696969695</v>
      </c>
      <c r="M195" s="664">
        <v>165.96039603960395</v>
      </c>
      <c r="N195" s="664">
        <v>393</v>
      </c>
      <c r="O195" s="664">
        <v>66417</v>
      </c>
      <c r="P195" s="677">
        <v>0.98658645276292334</v>
      </c>
      <c r="Q195" s="665">
        <v>169</v>
      </c>
    </row>
    <row r="196" spans="1:17" ht="14.4" customHeight="1" x14ac:dyDescent="0.3">
      <c r="A196" s="660" t="s">
        <v>4101</v>
      </c>
      <c r="B196" s="661" t="s">
        <v>4102</v>
      </c>
      <c r="C196" s="661" t="s">
        <v>3091</v>
      </c>
      <c r="D196" s="661" t="s">
        <v>3771</v>
      </c>
      <c r="E196" s="661" t="s">
        <v>3772</v>
      </c>
      <c r="F196" s="664"/>
      <c r="G196" s="664"/>
      <c r="H196" s="664"/>
      <c r="I196" s="664"/>
      <c r="J196" s="664">
        <v>1</v>
      </c>
      <c r="K196" s="664">
        <v>79</v>
      </c>
      <c r="L196" s="664"/>
      <c r="M196" s="664">
        <v>79</v>
      </c>
      <c r="N196" s="664">
        <v>7</v>
      </c>
      <c r="O196" s="664">
        <v>567</v>
      </c>
      <c r="P196" s="677"/>
      <c r="Q196" s="665">
        <v>81</v>
      </c>
    </row>
    <row r="197" spans="1:17" ht="14.4" customHeight="1" x14ac:dyDescent="0.3">
      <c r="A197" s="660" t="s">
        <v>4101</v>
      </c>
      <c r="B197" s="661" t="s">
        <v>4102</v>
      </c>
      <c r="C197" s="661" t="s">
        <v>3091</v>
      </c>
      <c r="D197" s="661" t="s">
        <v>3773</v>
      </c>
      <c r="E197" s="661" t="s">
        <v>3774</v>
      </c>
      <c r="F197" s="664">
        <v>1</v>
      </c>
      <c r="G197" s="664">
        <v>164</v>
      </c>
      <c r="H197" s="664">
        <v>1</v>
      </c>
      <c r="I197" s="664">
        <v>164</v>
      </c>
      <c r="J197" s="664"/>
      <c r="K197" s="664"/>
      <c r="L197" s="664"/>
      <c r="M197" s="664"/>
      <c r="N197" s="664">
        <v>1</v>
      </c>
      <c r="O197" s="664">
        <v>166</v>
      </c>
      <c r="P197" s="677">
        <v>1.0121951219512195</v>
      </c>
      <c r="Q197" s="665">
        <v>166</v>
      </c>
    </row>
    <row r="198" spans="1:17" ht="14.4" customHeight="1" x14ac:dyDescent="0.3">
      <c r="A198" s="660" t="s">
        <v>4101</v>
      </c>
      <c r="B198" s="661" t="s">
        <v>4102</v>
      </c>
      <c r="C198" s="661" t="s">
        <v>3091</v>
      </c>
      <c r="D198" s="661" t="s">
        <v>4141</v>
      </c>
      <c r="E198" s="661" t="s">
        <v>4142</v>
      </c>
      <c r="F198" s="664">
        <v>11</v>
      </c>
      <c r="G198" s="664">
        <v>1760</v>
      </c>
      <c r="H198" s="664">
        <v>1</v>
      </c>
      <c r="I198" s="664">
        <v>160</v>
      </c>
      <c r="J198" s="664">
        <v>37</v>
      </c>
      <c r="K198" s="664">
        <v>5938</v>
      </c>
      <c r="L198" s="664">
        <v>3.3738636363636365</v>
      </c>
      <c r="M198" s="664">
        <v>160.48648648648648</v>
      </c>
      <c r="N198" s="664">
        <v>16</v>
      </c>
      <c r="O198" s="664">
        <v>2608</v>
      </c>
      <c r="P198" s="677">
        <v>1.4818181818181819</v>
      </c>
      <c r="Q198" s="665">
        <v>163</v>
      </c>
    </row>
    <row r="199" spans="1:17" ht="14.4" customHeight="1" x14ac:dyDescent="0.3">
      <c r="A199" s="660" t="s">
        <v>4101</v>
      </c>
      <c r="B199" s="661" t="s">
        <v>4102</v>
      </c>
      <c r="C199" s="661" t="s">
        <v>3091</v>
      </c>
      <c r="D199" s="661" t="s">
        <v>3805</v>
      </c>
      <c r="E199" s="661" t="s">
        <v>3806</v>
      </c>
      <c r="F199" s="664"/>
      <c r="G199" s="664"/>
      <c r="H199" s="664"/>
      <c r="I199" s="664"/>
      <c r="J199" s="664">
        <v>28</v>
      </c>
      <c r="K199" s="664">
        <v>12056</v>
      </c>
      <c r="L199" s="664"/>
      <c r="M199" s="664">
        <v>430.57142857142856</v>
      </c>
      <c r="N199" s="664">
        <v>7</v>
      </c>
      <c r="O199" s="664">
        <v>7056</v>
      </c>
      <c r="P199" s="677"/>
      <c r="Q199" s="665">
        <v>1008</v>
      </c>
    </row>
    <row r="200" spans="1:17" ht="14.4" customHeight="1" x14ac:dyDescent="0.3">
      <c r="A200" s="660" t="s">
        <v>4101</v>
      </c>
      <c r="B200" s="661" t="s">
        <v>4102</v>
      </c>
      <c r="C200" s="661" t="s">
        <v>3091</v>
      </c>
      <c r="D200" s="661" t="s">
        <v>3775</v>
      </c>
      <c r="E200" s="661" t="s">
        <v>3776</v>
      </c>
      <c r="F200" s="664">
        <v>1</v>
      </c>
      <c r="G200" s="664">
        <v>167</v>
      </c>
      <c r="H200" s="664">
        <v>1</v>
      </c>
      <c r="I200" s="664">
        <v>167</v>
      </c>
      <c r="J200" s="664">
        <v>1</v>
      </c>
      <c r="K200" s="664">
        <v>169</v>
      </c>
      <c r="L200" s="664">
        <v>1.0119760479041917</v>
      </c>
      <c r="M200" s="664">
        <v>169</v>
      </c>
      <c r="N200" s="664">
        <v>2</v>
      </c>
      <c r="O200" s="664">
        <v>340</v>
      </c>
      <c r="P200" s="677">
        <v>2.0359281437125749</v>
      </c>
      <c r="Q200" s="665">
        <v>170</v>
      </c>
    </row>
    <row r="201" spans="1:17" ht="14.4" customHeight="1" x14ac:dyDescent="0.3">
      <c r="A201" s="660" t="s">
        <v>4101</v>
      </c>
      <c r="B201" s="661" t="s">
        <v>4102</v>
      </c>
      <c r="C201" s="661" t="s">
        <v>3091</v>
      </c>
      <c r="D201" s="661" t="s">
        <v>3807</v>
      </c>
      <c r="E201" s="661" t="s">
        <v>3808</v>
      </c>
      <c r="F201" s="664"/>
      <c r="G201" s="664"/>
      <c r="H201" s="664"/>
      <c r="I201" s="664"/>
      <c r="J201" s="664">
        <v>28</v>
      </c>
      <c r="K201" s="664">
        <v>26964</v>
      </c>
      <c r="L201" s="664"/>
      <c r="M201" s="664">
        <v>963</v>
      </c>
      <c r="N201" s="664">
        <v>4</v>
      </c>
      <c r="O201" s="664">
        <v>9056</v>
      </c>
      <c r="P201" s="677"/>
      <c r="Q201" s="665">
        <v>2264</v>
      </c>
    </row>
    <row r="202" spans="1:17" ht="14.4" customHeight="1" x14ac:dyDescent="0.3">
      <c r="A202" s="660" t="s">
        <v>4101</v>
      </c>
      <c r="B202" s="661" t="s">
        <v>4102</v>
      </c>
      <c r="C202" s="661" t="s">
        <v>3091</v>
      </c>
      <c r="D202" s="661" t="s">
        <v>3777</v>
      </c>
      <c r="E202" s="661" t="s">
        <v>3778</v>
      </c>
      <c r="F202" s="664"/>
      <c r="G202" s="664"/>
      <c r="H202" s="664"/>
      <c r="I202" s="664"/>
      <c r="J202" s="664"/>
      <c r="K202" s="664"/>
      <c r="L202" s="664"/>
      <c r="M202" s="664"/>
      <c r="N202" s="664">
        <v>2</v>
      </c>
      <c r="O202" s="664">
        <v>494</v>
      </c>
      <c r="P202" s="677"/>
      <c r="Q202" s="665">
        <v>247</v>
      </c>
    </row>
    <row r="203" spans="1:17" ht="14.4" customHeight="1" x14ac:dyDescent="0.3">
      <c r="A203" s="660" t="s">
        <v>4101</v>
      </c>
      <c r="B203" s="661" t="s">
        <v>4102</v>
      </c>
      <c r="C203" s="661" t="s">
        <v>3091</v>
      </c>
      <c r="D203" s="661" t="s">
        <v>4143</v>
      </c>
      <c r="E203" s="661" t="s">
        <v>4144</v>
      </c>
      <c r="F203" s="664"/>
      <c r="G203" s="664"/>
      <c r="H203" s="664"/>
      <c r="I203" s="664"/>
      <c r="J203" s="664"/>
      <c r="K203" s="664"/>
      <c r="L203" s="664"/>
      <c r="M203" s="664"/>
      <c r="N203" s="664">
        <v>2</v>
      </c>
      <c r="O203" s="664">
        <v>4024</v>
      </c>
      <c r="P203" s="677"/>
      <c r="Q203" s="665">
        <v>2012</v>
      </c>
    </row>
    <row r="204" spans="1:17" ht="14.4" customHeight="1" x14ac:dyDescent="0.3">
      <c r="A204" s="660" t="s">
        <v>4101</v>
      </c>
      <c r="B204" s="661" t="s">
        <v>4102</v>
      </c>
      <c r="C204" s="661" t="s">
        <v>3091</v>
      </c>
      <c r="D204" s="661" t="s">
        <v>4145</v>
      </c>
      <c r="E204" s="661" t="s">
        <v>4146</v>
      </c>
      <c r="F204" s="664">
        <v>7</v>
      </c>
      <c r="G204" s="664">
        <v>1561</v>
      </c>
      <c r="H204" s="664">
        <v>1</v>
      </c>
      <c r="I204" s="664">
        <v>223</v>
      </c>
      <c r="J204" s="664">
        <v>11</v>
      </c>
      <c r="K204" s="664">
        <v>2475</v>
      </c>
      <c r="L204" s="664">
        <v>1.5855221012171685</v>
      </c>
      <c r="M204" s="664">
        <v>225</v>
      </c>
      <c r="N204" s="664">
        <v>6</v>
      </c>
      <c r="O204" s="664">
        <v>1356</v>
      </c>
      <c r="P204" s="677">
        <v>0.8686739269698911</v>
      </c>
      <c r="Q204" s="665">
        <v>226</v>
      </c>
    </row>
    <row r="205" spans="1:17" ht="14.4" customHeight="1" x14ac:dyDescent="0.3">
      <c r="A205" s="660" t="s">
        <v>4101</v>
      </c>
      <c r="B205" s="661" t="s">
        <v>4102</v>
      </c>
      <c r="C205" s="661" t="s">
        <v>3091</v>
      </c>
      <c r="D205" s="661" t="s">
        <v>4147</v>
      </c>
      <c r="E205" s="661" t="s">
        <v>4148</v>
      </c>
      <c r="F205" s="664">
        <v>1</v>
      </c>
      <c r="G205" s="664">
        <v>404</v>
      </c>
      <c r="H205" s="664">
        <v>1</v>
      </c>
      <c r="I205" s="664">
        <v>404</v>
      </c>
      <c r="J205" s="664"/>
      <c r="K205" s="664"/>
      <c r="L205" s="664"/>
      <c r="M205" s="664"/>
      <c r="N205" s="664"/>
      <c r="O205" s="664"/>
      <c r="P205" s="677"/>
      <c r="Q205" s="665"/>
    </row>
    <row r="206" spans="1:17" ht="14.4" customHeight="1" x14ac:dyDescent="0.3">
      <c r="A206" s="660" t="s">
        <v>4101</v>
      </c>
      <c r="B206" s="661" t="s">
        <v>4102</v>
      </c>
      <c r="C206" s="661" t="s">
        <v>3091</v>
      </c>
      <c r="D206" s="661" t="s">
        <v>4149</v>
      </c>
      <c r="E206" s="661" t="s">
        <v>4150</v>
      </c>
      <c r="F206" s="664"/>
      <c r="G206" s="664"/>
      <c r="H206" s="664"/>
      <c r="I206" s="664"/>
      <c r="J206" s="664"/>
      <c r="K206" s="664"/>
      <c r="L206" s="664"/>
      <c r="M206" s="664"/>
      <c r="N206" s="664">
        <v>2</v>
      </c>
      <c r="O206" s="664">
        <v>2090</v>
      </c>
      <c r="P206" s="677"/>
      <c r="Q206" s="665">
        <v>1045</v>
      </c>
    </row>
    <row r="207" spans="1:17" ht="14.4" customHeight="1" x14ac:dyDescent="0.3">
      <c r="A207" s="660" t="s">
        <v>4151</v>
      </c>
      <c r="B207" s="661" t="s">
        <v>2192</v>
      </c>
      <c r="C207" s="661" t="s">
        <v>3091</v>
      </c>
      <c r="D207" s="661" t="s">
        <v>4152</v>
      </c>
      <c r="E207" s="661" t="s">
        <v>4153</v>
      </c>
      <c r="F207" s="664">
        <v>132</v>
      </c>
      <c r="G207" s="664">
        <v>20988</v>
      </c>
      <c r="H207" s="664">
        <v>1</v>
      </c>
      <c r="I207" s="664">
        <v>159</v>
      </c>
      <c r="J207" s="664">
        <v>170</v>
      </c>
      <c r="K207" s="664">
        <v>27155</v>
      </c>
      <c r="L207" s="664">
        <v>1.293834572136459</v>
      </c>
      <c r="M207" s="664">
        <v>159.73529411764707</v>
      </c>
      <c r="N207" s="664">
        <v>214</v>
      </c>
      <c r="O207" s="664">
        <v>34454</v>
      </c>
      <c r="P207" s="677">
        <v>1.6416047265103868</v>
      </c>
      <c r="Q207" s="665">
        <v>161</v>
      </c>
    </row>
    <row r="208" spans="1:17" ht="14.4" customHeight="1" x14ac:dyDescent="0.3">
      <c r="A208" s="660" t="s">
        <v>4151</v>
      </c>
      <c r="B208" s="661" t="s">
        <v>2192</v>
      </c>
      <c r="C208" s="661" t="s">
        <v>3091</v>
      </c>
      <c r="D208" s="661" t="s">
        <v>4154</v>
      </c>
      <c r="E208" s="661" t="s">
        <v>4155</v>
      </c>
      <c r="F208" s="664">
        <v>1</v>
      </c>
      <c r="G208" s="664">
        <v>1165</v>
      </c>
      <c r="H208" s="664">
        <v>1</v>
      </c>
      <c r="I208" s="664">
        <v>1165</v>
      </c>
      <c r="J208" s="664">
        <v>1</v>
      </c>
      <c r="K208" s="664">
        <v>1165</v>
      </c>
      <c r="L208" s="664">
        <v>1</v>
      </c>
      <c r="M208" s="664">
        <v>1165</v>
      </c>
      <c r="N208" s="664">
        <v>2</v>
      </c>
      <c r="O208" s="664">
        <v>2338</v>
      </c>
      <c r="P208" s="677">
        <v>2.0068669527896996</v>
      </c>
      <c r="Q208" s="665">
        <v>1169</v>
      </c>
    </row>
    <row r="209" spans="1:17" ht="14.4" customHeight="1" x14ac:dyDescent="0.3">
      <c r="A209" s="660" t="s">
        <v>4151</v>
      </c>
      <c r="B209" s="661" t="s">
        <v>2192</v>
      </c>
      <c r="C209" s="661" t="s">
        <v>3091</v>
      </c>
      <c r="D209" s="661" t="s">
        <v>4156</v>
      </c>
      <c r="E209" s="661" t="s">
        <v>4157</v>
      </c>
      <c r="F209" s="664">
        <v>35</v>
      </c>
      <c r="G209" s="664">
        <v>1365</v>
      </c>
      <c r="H209" s="664">
        <v>1</v>
      </c>
      <c r="I209" s="664">
        <v>39</v>
      </c>
      <c r="J209" s="664">
        <v>68</v>
      </c>
      <c r="K209" s="664">
        <v>2706</v>
      </c>
      <c r="L209" s="664">
        <v>1.9824175824175825</v>
      </c>
      <c r="M209" s="664">
        <v>39.794117647058826</v>
      </c>
      <c r="N209" s="664">
        <v>27</v>
      </c>
      <c r="O209" s="664">
        <v>1080</v>
      </c>
      <c r="P209" s="677">
        <v>0.79120879120879117</v>
      </c>
      <c r="Q209" s="665">
        <v>40</v>
      </c>
    </row>
    <row r="210" spans="1:17" ht="14.4" customHeight="1" x14ac:dyDescent="0.3">
      <c r="A210" s="660" t="s">
        <v>4151</v>
      </c>
      <c r="B210" s="661" t="s">
        <v>2192</v>
      </c>
      <c r="C210" s="661" t="s">
        <v>3091</v>
      </c>
      <c r="D210" s="661" t="s">
        <v>4158</v>
      </c>
      <c r="E210" s="661" t="s">
        <v>4159</v>
      </c>
      <c r="F210" s="664">
        <v>1</v>
      </c>
      <c r="G210" s="664">
        <v>382</v>
      </c>
      <c r="H210" s="664">
        <v>1</v>
      </c>
      <c r="I210" s="664">
        <v>382</v>
      </c>
      <c r="J210" s="664">
        <v>1</v>
      </c>
      <c r="K210" s="664">
        <v>383</v>
      </c>
      <c r="L210" s="664">
        <v>1.0026178010471205</v>
      </c>
      <c r="M210" s="664">
        <v>383</v>
      </c>
      <c r="N210" s="664">
        <v>1</v>
      </c>
      <c r="O210" s="664">
        <v>383</v>
      </c>
      <c r="P210" s="677">
        <v>1.0026178010471205</v>
      </c>
      <c r="Q210" s="665">
        <v>383</v>
      </c>
    </row>
    <row r="211" spans="1:17" ht="14.4" customHeight="1" x14ac:dyDescent="0.3">
      <c r="A211" s="660" t="s">
        <v>4151</v>
      </c>
      <c r="B211" s="661" t="s">
        <v>2192</v>
      </c>
      <c r="C211" s="661" t="s">
        <v>3091</v>
      </c>
      <c r="D211" s="661" t="s">
        <v>4160</v>
      </c>
      <c r="E211" s="661" t="s">
        <v>4161</v>
      </c>
      <c r="F211" s="664">
        <v>3</v>
      </c>
      <c r="G211" s="664">
        <v>1332</v>
      </c>
      <c r="H211" s="664">
        <v>1</v>
      </c>
      <c r="I211" s="664">
        <v>444</v>
      </c>
      <c r="J211" s="664">
        <v>6</v>
      </c>
      <c r="K211" s="664">
        <v>2667</v>
      </c>
      <c r="L211" s="664">
        <v>2.0022522522522523</v>
      </c>
      <c r="M211" s="664">
        <v>444.5</v>
      </c>
      <c r="N211" s="664">
        <v>3</v>
      </c>
      <c r="O211" s="664">
        <v>1335</v>
      </c>
      <c r="P211" s="677">
        <v>1.0022522522522523</v>
      </c>
      <c r="Q211" s="665">
        <v>445</v>
      </c>
    </row>
    <row r="212" spans="1:17" ht="14.4" customHeight="1" x14ac:dyDescent="0.3">
      <c r="A212" s="660" t="s">
        <v>4151</v>
      </c>
      <c r="B212" s="661" t="s">
        <v>2192</v>
      </c>
      <c r="C212" s="661" t="s">
        <v>3091</v>
      </c>
      <c r="D212" s="661" t="s">
        <v>4162</v>
      </c>
      <c r="E212" s="661" t="s">
        <v>4163</v>
      </c>
      <c r="F212" s="664">
        <v>1</v>
      </c>
      <c r="G212" s="664">
        <v>490</v>
      </c>
      <c r="H212" s="664">
        <v>1</v>
      </c>
      <c r="I212" s="664">
        <v>490</v>
      </c>
      <c r="J212" s="664">
        <v>1</v>
      </c>
      <c r="K212" s="664">
        <v>491</v>
      </c>
      <c r="L212" s="664">
        <v>1.0020408163265306</v>
      </c>
      <c r="M212" s="664">
        <v>491</v>
      </c>
      <c r="N212" s="664"/>
      <c r="O212" s="664"/>
      <c r="P212" s="677"/>
      <c r="Q212" s="665"/>
    </row>
    <row r="213" spans="1:17" ht="14.4" customHeight="1" x14ac:dyDescent="0.3">
      <c r="A213" s="660" t="s">
        <v>4151</v>
      </c>
      <c r="B213" s="661" t="s">
        <v>2192</v>
      </c>
      <c r="C213" s="661" t="s">
        <v>3091</v>
      </c>
      <c r="D213" s="661" t="s">
        <v>4164</v>
      </c>
      <c r="E213" s="661" t="s">
        <v>4165</v>
      </c>
      <c r="F213" s="664">
        <v>7</v>
      </c>
      <c r="G213" s="664">
        <v>217</v>
      </c>
      <c r="H213" s="664">
        <v>1</v>
      </c>
      <c r="I213" s="664">
        <v>31</v>
      </c>
      <c r="J213" s="664">
        <v>5</v>
      </c>
      <c r="K213" s="664">
        <v>155</v>
      </c>
      <c r="L213" s="664">
        <v>0.7142857142857143</v>
      </c>
      <c r="M213" s="664">
        <v>31</v>
      </c>
      <c r="N213" s="664">
        <v>9</v>
      </c>
      <c r="O213" s="664">
        <v>279</v>
      </c>
      <c r="P213" s="677">
        <v>1.2857142857142858</v>
      </c>
      <c r="Q213" s="665">
        <v>31</v>
      </c>
    </row>
    <row r="214" spans="1:17" ht="14.4" customHeight="1" x14ac:dyDescent="0.3">
      <c r="A214" s="660" t="s">
        <v>4151</v>
      </c>
      <c r="B214" s="661" t="s">
        <v>2192</v>
      </c>
      <c r="C214" s="661" t="s">
        <v>3091</v>
      </c>
      <c r="D214" s="661" t="s">
        <v>4166</v>
      </c>
      <c r="E214" s="661" t="s">
        <v>4167</v>
      </c>
      <c r="F214" s="664"/>
      <c r="G214" s="664"/>
      <c r="H214" s="664"/>
      <c r="I214" s="664"/>
      <c r="J214" s="664"/>
      <c r="K214" s="664"/>
      <c r="L214" s="664"/>
      <c r="M214" s="664"/>
      <c r="N214" s="664">
        <v>4</v>
      </c>
      <c r="O214" s="664">
        <v>828</v>
      </c>
      <c r="P214" s="677"/>
      <c r="Q214" s="665">
        <v>207</v>
      </c>
    </row>
    <row r="215" spans="1:17" ht="14.4" customHeight="1" x14ac:dyDescent="0.3">
      <c r="A215" s="660" t="s">
        <v>4151</v>
      </c>
      <c r="B215" s="661" t="s">
        <v>2192</v>
      </c>
      <c r="C215" s="661" t="s">
        <v>3091</v>
      </c>
      <c r="D215" s="661" t="s">
        <v>4168</v>
      </c>
      <c r="E215" s="661" t="s">
        <v>4169</v>
      </c>
      <c r="F215" s="664"/>
      <c r="G215" s="664"/>
      <c r="H215" s="664"/>
      <c r="I215" s="664"/>
      <c r="J215" s="664"/>
      <c r="K215" s="664"/>
      <c r="L215" s="664"/>
      <c r="M215" s="664"/>
      <c r="N215" s="664">
        <v>4</v>
      </c>
      <c r="O215" s="664">
        <v>1520</v>
      </c>
      <c r="P215" s="677"/>
      <c r="Q215" s="665">
        <v>380</v>
      </c>
    </row>
    <row r="216" spans="1:17" ht="14.4" customHeight="1" x14ac:dyDescent="0.3">
      <c r="A216" s="660" t="s">
        <v>4151</v>
      </c>
      <c r="B216" s="661" t="s">
        <v>2192</v>
      </c>
      <c r="C216" s="661" t="s">
        <v>3091</v>
      </c>
      <c r="D216" s="661" t="s">
        <v>4170</v>
      </c>
      <c r="E216" s="661" t="s">
        <v>4171</v>
      </c>
      <c r="F216" s="664">
        <v>49</v>
      </c>
      <c r="G216" s="664">
        <v>5537</v>
      </c>
      <c r="H216" s="664">
        <v>1</v>
      </c>
      <c r="I216" s="664">
        <v>113</v>
      </c>
      <c r="J216" s="664">
        <v>76</v>
      </c>
      <c r="K216" s="664">
        <v>8704</v>
      </c>
      <c r="L216" s="664">
        <v>1.5719703810727832</v>
      </c>
      <c r="M216" s="664">
        <v>114.52631578947368</v>
      </c>
      <c r="N216" s="664">
        <v>103</v>
      </c>
      <c r="O216" s="664">
        <v>11948</v>
      </c>
      <c r="P216" s="677">
        <v>2.1578472096803325</v>
      </c>
      <c r="Q216" s="665">
        <v>116</v>
      </c>
    </row>
    <row r="217" spans="1:17" ht="14.4" customHeight="1" x14ac:dyDescent="0.3">
      <c r="A217" s="660" t="s">
        <v>4151</v>
      </c>
      <c r="B217" s="661" t="s">
        <v>2192</v>
      </c>
      <c r="C217" s="661" t="s">
        <v>3091</v>
      </c>
      <c r="D217" s="661" t="s">
        <v>4172</v>
      </c>
      <c r="E217" s="661" t="s">
        <v>4173</v>
      </c>
      <c r="F217" s="664">
        <v>8</v>
      </c>
      <c r="G217" s="664">
        <v>672</v>
      </c>
      <c r="H217" s="664">
        <v>1</v>
      </c>
      <c r="I217" s="664">
        <v>84</v>
      </c>
      <c r="J217" s="664">
        <v>24</v>
      </c>
      <c r="K217" s="664">
        <v>2036</v>
      </c>
      <c r="L217" s="664">
        <v>3.0297619047619047</v>
      </c>
      <c r="M217" s="664">
        <v>84.833333333333329</v>
      </c>
      <c r="N217" s="664">
        <v>43</v>
      </c>
      <c r="O217" s="664">
        <v>3655</v>
      </c>
      <c r="P217" s="677">
        <v>5.4389880952380949</v>
      </c>
      <c r="Q217" s="665">
        <v>85</v>
      </c>
    </row>
    <row r="218" spans="1:17" ht="14.4" customHeight="1" x14ac:dyDescent="0.3">
      <c r="A218" s="660" t="s">
        <v>4151</v>
      </c>
      <c r="B218" s="661" t="s">
        <v>2192</v>
      </c>
      <c r="C218" s="661" t="s">
        <v>3091</v>
      </c>
      <c r="D218" s="661" t="s">
        <v>4174</v>
      </c>
      <c r="E218" s="661" t="s">
        <v>4175</v>
      </c>
      <c r="F218" s="664">
        <v>1</v>
      </c>
      <c r="G218" s="664">
        <v>21</v>
      </c>
      <c r="H218" s="664">
        <v>1</v>
      </c>
      <c r="I218" s="664">
        <v>21</v>
      </c>
      <c r="J218" s="664">
        <v>5</v>
      </c>
      <c r="K218" s="664">
        <v>105</v>
      </c>
      <c r="L218" s="664">
        <v>5</v>
      </c>
      <c r="M218" s="664">
        <v>21</v>
      </c>
      <c r="N218" s="664">
        <v>27</v>
      </c>
      <c r="O218" s="664">
        <v>567</v>
      </c>
      <c r="P218" s="677">
        <v>27</v>
      </c>
      <c r="Q218" s="665">
        <v>21</v>
      </c>
    </row>
    <row r="219" spans="1:17" ht="14.4" customHeight="1" x14ac:dyDescent="0.3">
      <c r="A219" s="660" t="s">
        <v>4151</v>
      </c>
      <c r="B219" s="661" t="s">
        <v>2192</v>
      </c>
      <c r="C219" s="661" t="s">
        <v>3091</v>
      </c>
      <c r="D219" s="661" t="s">
        <v>4176</v>
      </c>
      <c r="E219" s="661" t="s">
        <v>4177</v>
      </c>
      <c r="F219" s="664">
        <v>2</v>
      </c>
      <c r="G219" s="664">
        <v>972</v>
      </c>
      <c r="H219" s="664">
        <v>1</v>
      </c>
      <c r="I219" s="664">
        <v>486</v>
      </c>
      <c r="J219" s="664">
        <v>20</v>
      </c>
      <c r="K219" s="664">
        <v>9729</v>
      </c>
      <c r="L219" s="664">
        <v>10.00925925925926</v>
      </c>
      <c r="M219" s="664">
        <v>486.45</v>
      </c>
      <c r="N219" s="664">
        <v>15</v>
      </c>
      <c r="O219" s="664">
        <v>7305</v>
      </c>
      <c r="P219" s="677">
        <v>7.5154320987654319</v>
      </c>
      <c r="Q219" s="665">
        <v>487</v>
      </c>
    </row>
    <row r="220" spans="1:17" ht="14.4" customHeight="1" x14ac:dyDescent="0.3">
      <c r="A220" s="660" t="s">
        <v>4151</v>
      </c>
      <c r="B220" s="661" t="s">
        <v>2192</v>
      </c>
      <c r="C220" s="661" t="s">
        <v>3091</v>
      </c>
      <c r="D220" s="661" t="s">
        <v>4178</v>
      </c>
      <c r="E220" s="661" t="s">
        <v>4179</v>
      </c>
      <c r="F220" s="664">
        <v>25</v>
      </c>
      <c r="G220" s="664">
        <v>1000</v>
      </c>
      <c r="H220" s="664">
        <v>1</v>
      </c>
      <c r="I220" s="664">
        <v>40</v>
      </c>
      <c r="J220" s="664">
        <v>16</v>
      </c>
      <c r="K220" s="664">
        <v>652</v>
      </c>
      <c r="L220" s="664">
        <v>0.65200000000000002</v>
      </c>
      <c r="M220" s="664">
        <v>40.75</v>
      </c>
      <c r="N220" s="664">
        <v>52</v>
      </c>
      <c r="O220" s="664">
        <v>2132</v>
      </c>
      <c r="P220" s="677">
        <v>2.1320000000000001</v>
      </c>
      <c r="Q220" s="665">
        <v>41</v>
      </c>
    </row>
    <row r="221" spans="1:17" ht="14.4" customHeight="1" x14ac:dyDescent="0.3">
      <c r="A221" s="660" t="s">
        <v>4151</v>
      </c>
      <c r="B221" s="661" t="s">
        <v>2192</v>
      </c>
      <c r="C221" s="661" t="s">
        <v>3091</v>
      </c>
      <c r="D221" s="661" t="s">
        <v>4180</v>
      </c>
      <c r="E221" s="661" t="s">
        <v>4181</v>
      </c>
      <c r="F221" s="664"/>
      <c r="G221" s="664"/>
      <c r="H221" s="664"/>
      <c r="I221" s="664"/>
      <c r="J221" s="664"/>
      <c r="K221" s="664"/>
      <c r="L221" s="664"/>
      <c r="M221" s="664"/>
      <c r="N221" s="664">
        <v>1</v>
      </c>
      <c r="O221" s="664">
        <v>2072</v>
      </c>
      <c r="P221" s="677"/>
      <c r="Q221" s="665">
        <v>2072</v>
      </c>
    </row>
    <row r="222" spans="1:17" ht="14.4" customHeight="1" x14ac:dyDescent="0.3">
      <c r="A222" s="660" t="s">
        <v>4151</v>
      </c>
      <c r="B222" s="661" t="s">
        <v>2192</v>
      </c>
      <c r="C222" s="661" t="s">
        <v>3091</v>
      </c>
      <c r="D222" s="661" t="s">
        <v>4182</v>
      </c>
      <c r="E222" s="661" t="s">
        <v>4183</v>
      </c>
      <c r="F222" s="664"/>
      <c r="G222" s="664"/>
      <c r="H222" s="664"/>
      <c r="I222" s="664"/>
      <c r="J222" s="664">
        <v>1</v>
      </c>
      <c r="K222" s="664">
        <v>1731</v>
      </c>
      <c r="L222" s="664"/>
      <c r="M222" s="664">
        <v>1731</v>
      </c>
      <c r="N222" s="664"/>
      <c r="O222" s="664"/>
      <c r="P222" s="677"/>
      <c r="Q222" s="665"/>
    </row>
    <row r="223" spans="1:17" ht="14.4" customHeight="1" x14ac:dyDescent="0.3">
      <c r="A223" s="660" t="s">
        <v>4184</v>
      </c>
      <c r="B223" s="661" t="s">
        <v>3994</v>
      </c>
      <c r="C223" s="661" t="s">
        <v>3091</v>
      </c>
      <c r="D223" s="661" t="s">
        <v>4185</v>
      </c>
      <c r="E223" s="661" t="s">
        <v>4186</v>
      </c>
      <c r="F223" s="664"/>
      <c r="G223" s="664"/>
      <c r="H223" s="664"/>
      <c r="I223" s="664"/>
      <c r="J223" s="664">
        <v>2</v>
      </c>
      <c r="K223" s="664">
        <v>7752</v>
      </c>
      <c r="L223" s="664"/>
      <c r="M223" s="664">
        <v>3876</v>
      </c>
      <c r="N223" s="664"/>
      <c r="O223" s="664"/>
      <c r="P223" s="677"/>
      <c r="Q223" s="665"/>
    </row>
    <row r="224" spans="1:17" ht="14.4" customHeight="1" x14ac:dyDescent="0.3">
      <c r="A224" s="660" t="s">
        <v>4184</v>
      </c>
      <c r="B224" s="661" t="s">
        <v>3994</v>
      </c>
      <c r="C224" s="661" t="s">
        <v>3091</v>
      </c>
      <c r="D224" s="661" t="s">
        <v>4187</v>
      </c>
      <c r="E224" s="661" t="s">
        <v>4188</v>
      </c>
      <c r="F224" s="664"/>
      <c r="G224" s="664"/>
      <c r="H224" s="664"/>
      <c r="I224" s="664"/>
      <c r="J224" s="664">
        <v>2</v>
      </c>
      <c r="K224" s="664">
        <v>2014</v>
      </c>
      <c r="L224" s="664"/>
      <c r="M224" s="664">
        <v>1007</v>
      </c>
      <c r="N224" s="664"/>
      <c r="O224" s="664"/>
      <c r="P224" s="677"/>
      <c r="Q224" s="665"/>
    </row>
    <row r="225" spans="1:17" ht="14.4" customHeight="1" x14ac:dyDescent="0.3">
      <c r="A225" s="660" t="s">
        <v>4184</v>
      </c>
      <c r="B225" s="661" t="s">
        <v>3994</v>
      </c>
      <c r="C225" s="661" t="s">
        <v>3091</v>
      </c>
      <c r="D225" s="661" t="s">
        <v>3892</v>
      </c>
      <c r="E225" s="661" t="s">
        <v>3893</v>
      </c>
      <c r="F225" s="664"/>
      <c r="G225" s="664"/>
      <c r="H225" s="664"/>
      <c r="I225" s="664"/>
      <c r="J225" s="664"/>
      <c r="K225" s="664"/>
      <c r="L225" s="664"/>
      <c r="M225" s="664"/>
      <c r="N225" s="664">
        <v>2</v>
      </c>
      <c r="O225" s="664">
        <v>334</v>
      </c>
      <c r="P225" s="677"/>
      <c r="Q225" s="665">
        <v>167</v>
      </c>
    </row>
    <row r="226" spans="1:17" ht="14.4" customHeight="1" x14ac:dyDescent="0.3">
      <c r="A226" s="660" t="s">
        <v>4184</v>
      </c>
      <c r="B226" s="661" t="s">
        <v>3994</v>
      </c>
      <c r="C226" s="661" t="s">
        <v>3091</v>
      </c>
      <c r="D226" s="661" t="s">
        <v>4189</v>
      </c>
      <c r="E226" s="661" t="s">
        <v>4190</v>
      </c>
      <c r="F226" s="664"/>
      <c r="G226" s="664"/>
      <c r="H226" s="664"/>
      <c r="I226" s="664"/>
      <c r="J226" s="664"/>
      <c r="K226" s="664"/>
      <c r="L226" s="664"/>
      <c r="M226" s="664"/>
      <c r="N226" s="664">
        <v>2</v>
      </c>
      <c r="O226" s="664">
        <v>346</v>
      </c>
      <c r="P226" s="677"/>
      <c r="Q226" s="665">
        <v>173</v>
      </c>
    </row>
    <row r="227" spans="1:17" ht="14.4" customHeight="1" x14ac:dyDescent="0.3">
      <c r="A227" s="660" t="s">
        <v>4184</v>
      </c>
      <c r="B227" s="661" t="s">
        <v>3994</v>
      </c>
      <c r="C227" s="661" t="s">
        <v>3091</v>
      </c>
      <c r="D227" s="661" t="s">
        <v>4191</v>
      </c>
      <c r="E227" s="661" t="s">
        <v>4192</v>
      </c>
      <c r="F227" s="664"/>
      <c r="G227" s="664"/>
      <c r="H227" s="664"/>
      <c r="I227" s="664"/>
      <c r="J227" s="664"/>
      <c r="K227" s="664"/>
      <c r="L227" s="664"/>
      <c r="M227" s="664"/>
      <c r="N227" s="664">
        <v>1</v>
      </c>
      <c r="O227" s="664">
        <v>676</v>
      </c>
      <c r="P227" s="677"/>
      <c r="Q227" s="665">
        <v>676</v>
      </c>
    </row>
    <row r="228" spans="1:17" ht="14.4" customHeight="1" x14ac:dyDescent="0.3">
      <c r="A228" s="660" t="s">
        <v>4184</v>
      </c>
      <c r="B228" s="661" t="s">
        <v>3994</v>
      </c>
      <c r="C228" s="661" t="s">
        <v>3091</v>
      </c>
      <c r="D228" s="661" t="s">
        <v>4193</v>
      </c>
      <c r="E228" s="661" t="s">
        <v>4194</v>
      </c>
      <c r="F228" s="664"/>
      <c r="G228" s="664"/>
      <c r="H228" s="664"/>
      <c r="I228" s="664"/>
      <c r="J228" s="664">
        <v>2</v>
      </c>
      <c r="K228" s="664">
        <v>436</v>
      </c>
      <c r="L228" s="664"/>
      <c r="M228" s="664">
        <v>218</v>
      </c>
      <c r="N228" s="664"/>
      <c r="O228" s="664"/>
      <c r="P228" s="677"/>
      <c r="Q228" s="665"/>
    </row>
    <row r="229" spans="1:17" ht="14.4" customHeight="1" x14ac:dyDescent="0.3">
      <c r="A229" s="660" t="s">
        <v>4184</v>
      </c>
      <c r="B229" s="661" t="s">
        <v>3994</v>
      </c>
      <c r="C229" s="661" t="s">
        <v>3091</v>
      </c>
      <c r="D229" s="661" t="s">
        <v>4195</v>
      </c>
      <c r="E229" s="661" t="s">
        <v>4196</v>
      </c>
      <c r="F229" s="664"/>
      <c r="G229" s="664"/>
      <c r="H229" s="664"/>
      <c r="I229" s="664"/>
      <c r="J229" s="664">
        <v>2</v>
      </c>
      <c r="K229" s="664">
        <v>46</v>
      </c>
      <c r="L229" s="664"/>
      <c r="M229" s="664">
        <v>23</v>
      </c>
      <c r="N229" s="664"/>
      <c r="O229" s="664"/>
      <c r="P229" s="677"/>
      <c r="Q229" s="665"/>
    </row>
    <row r="230" spans="1:17" ht="14.4" customHeight="1" x14ac:dyDescent="0.3">
      <c r="A230" s="660" t="s">
        <v>4184</v>
      </c>
      <c r="B230" s="661" t="s">
        <v>3994</v>
      </c>
      <c r="C230" s="661" t="s">
        <v>3091</v>
      </c>
      <c r="D230" s="661" t="s">
        <v>3832</v>
      </c>
      <c r="E230" s="661" t="s">
        <v>3833</v>
      </c>
      <c r="F230" s="664"/>
      <c r="G230" s="664"/>
      <c r="H230" s="664"/>
      <c r="I230" s="664"/>
      <c r="J230" s="664"/>
      <c r="K230" s="664"/>
      <c r="L230" s="664"/>
      <c r="M230" s="664"/>
      <c r="N230" s="664">
        <v>6</v>
      </c>
      <c r="O230" s="664">
        <v>2094</v>
      </c>
      <c r="P230" s="677"/>
      <c r="Q230" s="665">
        <v>349</v>
      </c>
    </row>
    <row r="231" spans="1:17" ht="14.4" customHeight="1" x14ac:dyDescent="0.3">
      <c r="A231" s="660" t="s">
        <v>4184</v>
      </c>
      <c r="B231" s="661" t="s">
        <v>3994</v>
      </c>
      <c r="C231" s="661" t="s">
        <v>3091</v>
      </c>
      <c r="D231" s="661" t="s">
        <v>3801</v>
      </c>
      <c r="E231" s="661" t="s">
        <v>3802</v>
      </c>
      <c r="F231" s="664"/>
      <c r="G231" s="664"/>
      <c r="H231" s="664"/>
      <c r="I231" s="664"/>
      <c r="J231" s="664">
        <v>2</v>
      </c>
      <c r="K231" s="664">
        <v>2522</v>
      </c>
      <c r="L231" s="664"/>
      <c r="M231" s="664">
        <v>1261</v>
      </c>
      <c r="N231" s="664"/>
      <c r="O231" s="664"/>
      <c r="P231" s="677"/>
      <c r="Q231" s="665"/>
    </row>
    <row r="232" spans="1:17" ht="14.4" customHeight="1" x14ac:dyDescent="0.3">
      <c r="A232" s="660" t="s">
        <v>4184</v>
      </c>
      <c r="B232" s="661" t="s">
        <v>3994</v>
      </c>
      <c r="C232" s="661" t="s">
        <v>3091</v>
      </c>
      <c r="D232" s="661" t="s">
        <v>4197</v>
      </c>
      <c r="E232" s="661" t="s">
        <v>4198</v>
      </c>
      <c r="F232" s="664"/>
      <c r="G232" s="664"/>
      <c r="H232" s="664"/>
      <c r="I232" s="664"/>
      <c r="J232" s="664"/>
      <c r="K232" s="664"/>
      <c r="L232" s="664"/>
      <c r="M232" s="664"/>
      <c r="N232" s="664">
        <v>2</v>
      </c>
      <c r="O232" s="664">
        <v>414</v>
      </c>
      <c r="P232" s="677"/>
      <c r="Q232" s="665">
        <v>207</v>
      </c>
    </row>
    <row r="233" spans="1:17" ht="14.4" customHeight="1" x14ac:dyDescent="0.3">
      <c r="A233" s="660" t="s">
        <v>4184</v>
      </c>
      <c r="B233" s="661" t="s">
        <v>3994</v>
      </c>
      <c r="C233" s="661" t="s">
        <v>3091</v>
      </c>
      <c r="D233" s="661" t="s">
        <v>3956</v>
      </c>
      <c r="E233" s="661" t="s">
        <v>3957</v>
      </c>
      <c r="F233" s="664"/>
      <c r="G233" s="664"/>
      <c r="H233" s="664"/>
      <c r="I233" s="664"/>
      <c r="J233" s="664"/>
      <c r="K233" s="664"/>
      <c r="L233" s="664"/>
      <c r="M233" s="664"/>
      <c r="N233" s="664">
        <v>2</v>
      </c>
      <c r="O233" s="664">
        <v>340</v>
      </c>
      <c r="P233" s="677"/>
      <c r="Q233" s="665">
        <v>170</v>
      </c>
    </row>
    <row r="234" spans="1:17" ht="14.4" customHeight="1" x14ac:dyDescent="0.3">
      <c r="A234" s="660" t="s">
        <v>4184</v>
      </c>
      <c r="B234" s="661" t="s">
        <v>3994</v>
      </c>
      <c r="C234" s="661" t="s">
        <v>3091</v>
      </c>
      <c r="D234" s="661" t="s">
        <v>4199</v>
      </c>
      <c r="E234" s="661" t="s">
        <v>4200</v>
      </c>
      <c r="F234" s="664"/>
      <c r="G234" s="664"/>
      <c r="H234" s="664"/>
      <c r="I234" s="664"/>
      <c r="J234" s="664"/>
      <c r="K234" s="664"/>
      <c r="L234" s="664"/>
      <c r="M234" s="664"/>
      <c r="N234" s="664">
        <v>2</v>
      </c>
      <c r="O234" s="664">
        <v>696</v>
      </c>
      <c r="P234" s="677"/>
      <c r="Q234" s="665">
        <v>348</v>
      </c>
    </row>
    <row r="235" spans="1:17" ht="14.4" customHeight="1" x14ac:dyDescent="0.3">
      <c r="A235" s="660" t="s">
        <v>4184</v>
      </c>
      <c r="B235" s="661" t="s">
        <v>3994</v>
      </c>
      <c r="C235" s="661" t="s">
        <v>3091</v>
      </c>
      <c r="D235" s="661" t="s">
        <v>3970</v>
      </c>
      <c r="E235" s="661" t="s">
        <v>3971</v>
      </c>
      <c r="F235" s="664"/>
      <c r="G235" s="664"/>
      <c r="H235" s="664"/>
      <c r="I235" s="664"/>
      <c r="J235" s="664"/>
      <c r="K235" s="664"/>
      <c r="L235" s="664"/>
      <c r="M235" s="664"/>
      <c r="N235" s="664">
        <v>2</v>
      </c>
      <c r="O235" s="664">
        <v>346</v>
      </c>
      <c r="P235" s="677"/>
      <c r="Q235" s="665">
        <v>173</v>
      </c>
    </row>
    <row r="236" spans="1:17" ht="14.4" customHeight="1" x14ac:dyDescent="0.3">
      <c r="A236" s="660" t="s">
        <v>4184</v>
      </c>
      <c r="B236" s="661" t="s">
        <v>3994</v>
      </c>
      <c r="C236" s="661" t="s">
        <v>3091</v>
      </c>
      <c r="D236" s="661" t="s">
        <v>4201</v>
      </c>
      <c r="E236" s="661" t="s">
        <v>4202</v>
      </c>
      <c r="F236" s="664"/>
      <c r="G236" s="664"/>
      <c r="H236" s="664"/>
      <c r="I236" s="664"/>
      <c r="J236" s="664">
        <v>6</v>
      </c>
      <c r="K236" s="664">
        <v>2580</v>
      </c>
      <c r="L236" s="664"/>
      <c r="M236" s="664">
        <v>430</v>
      </c>
      <c r="N236" s="664"/>
      <c r="O236" s="664"/>
      <c r="P236" s="677"/>
      <c r="Q236" s="665"/>
    </row>
    <row r="237" spans="1:17" ht="14.4" customHeight="1" x14ac:dyDescent="0.3">
      <c r="A237" s="660" t="s">
        <v>4184</v>
      </c>
      <c r="B237" s="661" t="s">
        <v>3994</v>
      </c>
      <c r="C237" s="661" t="s">
        <v>3091</v>
      </c>
      <c r="D237" s="661" t="s">
        <v>4203</v>
      </c>
      <c r="E237" s="661" t="s">
        <v>4204</v>
      </c>
      <c r="F237" s="664"/>
      <c r="G237" s="664"/>
      <c r="H237" s="664"/>
      <c r="I237" s="664"/>
      <c r="J237" s="664"/>
      <c r="K237" s="664"/>
      <c r="L237" s="664"/>
      <c r="M237" s="664"/>
      <c r="N237" s="664">
        <v>1</v>
      </c>
      <c r="O237" s="664">
        <v>676</v>
      </c>
      <c r="P237" s="677"/>
      <c r="Q237" s="665">
        <v>676</v>
      </c>
    </row>
    <row r="238" spans="1:17" ht="14.4" customHeight="1" x14ac:dyDescent="0.3">
      <c r="A238" s="660" t="s">
        <v>4184</v>
      </c>
      <c r="B238" s="661" t="s">
        <v>3994</v>
      </c>
      <c r="C238" s="661" t="s">
        <v>3091</v>
      </c>
      <c r="D238" s="661" t="s">
        <v>3805</v>
      </c>
      <c r="E238" s="661" t="s">
        <v>3806</v>
      </c>
      <c r="F238" s="664"/>
      <c r="G238" s="664"/>
      <c r="H238" s="664"/>
      <c r="I238" s="664"/>
      <c r="J238" s="664">
        <v>6</v>
      </c>
      <c r="K238" s="664">
        <v>6036</v>
      </c>
      <c r="L238" s="664"/>
      <c r="M238" s="664">
        <v>1006</v>
      </c>
      <c r="N238" s="664"/>
      <c r="O238" s="664"/>
      <c r="P238" s="677"/>
      <c r="Q238" s="665"/>
    </row>
    <row r="239" spans="1:17" ht="14.4" customHeight="1" thickBot="1" x14ac:dyDescent="0.35">
      <c r="A239" s="666" t="s">
        <v>4184</v>
      </c>
      <c r="B239" s="667" t="s">
        <v>3994</v>
      </c>
      <c r="C239" s="667" t="s">
        <v>3091</v>
      </c>
      <c r="D239" s="667" t="s">
        <v>4205</v>
      </c>
      <c r="E239" s="667" t="s">
        <v>4206</v>
      </c>
      <c r="F239" s="670"/>
      <c r="G239" s="670"/>
      <c r="H239" s="670"/>
      <c r="I239" s="670"/>
      <c r="J239" s="670"/>
      <c r="K239" s="670"/>
      <c r="L239" s="670"/>
      <c r="M239" s="670"/>
      <c r="N239" s="670">
        <v>2</v>
      </c>
      <c r="O239" s="670">
        <v>334</v>
      </c>
      <c r="P239" s="678"/>
      <c r="Q239" s="671">
        <v>167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8" t="s">
        <v>181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</row>
    <row r="2" spans="1:14" ht="14.4" customHeight="1" thickBot="1" x14ac:dyDescent="0.35">
      <c r="A2" s="382" t="s">
        <v>335</v>
      </c>
      <c r="B2" s="193"/>
      <c r="C2" s="193"/>
      <c r="D2" s="193"/>
      <c r="E2" s="193"/>
      <c r="F2" s="193"/>
      <c r="G2" s="450"/>
      <c r="H2" s="450"/>
      <c r="I2" s="450"/>
      <c r="J2" s="193"/>
      <c r="K2" s="450"/>
      <c r="L2" s="450"/>
      <c r="M2" s="45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2369</v>
      </c>
      <c r="D3" s="197">
        <f>SUBTOTAL(9,D6:D1048576)</f>
        <v>2710</v>
      </c>
      <c r="E3" s="197">
        <f>SUBTOTAL(9,E6:E1048576)</f>
        <v>2798</v>
      </c>
      <c r="F3" s="198">
        <f>IF(OR(E3=0,C3=0),"",E3/C3)</f>
        <v>1.181089067116927</v>
      </c>
      <c r="G3" s="451">
        <f>SUBTOTAL(9,G6:G1048576)</f>
        <v>2252.5325999999995</v>
      </c>
      <c r="H3" s="452">
        <f>SUBTOTAL(9,H6:H1048576)</f>
        <v>2529.819</v>
      </c>
      <c r="I3" s="452">
        <f>SUBTOTAL(9,I6:I1048576)</f>
        <v>2596.5177000000008</v>
      </c>
      <c r="J3" s="198">
        <f>IF(OR(I3=0,G3=0),"",I3/G3)</f>
        <v>1.1527103758675907</v>
      </c>
      <c r="K3" s="451">
        <f>SUBTOTAL(9,K6:K1048576)</f>
        <v>82.915000000000006</v>
      </c>
      <c r="L3" s="452">
        <f>SUBTOTAL(9,L6:L1048576)</f>
        <v>94.85</v>
      </c>
      <c r="M3" s="452">
        <f>SUBTOTAL(9,M6:M1048576)</f>
        <v>97.93</v>
      </c>
      <c r="N3" s="199">
        <f>IF(OR(M3=0,E3=0),"",M3/E3)</f>
        <v>3.5000000000000003E-2</v>
      </c>
    </row>
    <row r="4" spans="1:14" ht="14.4" customHeight="1" x14ac:dyDescent="0.3">
      <c r="A4" s="610" t="s">
        <v>90</v>
      </c>
      <c r="B4" s="611" t="s">
        <v>11</v>
      </c>
      <c r="C4" s="612" t="s">
        <v>91</v>
      </c>
      <c r="D4" s="612"/>
      <c r="E4" s="612"/>
      <c r="F4" s="613"/>
      <c r="G4" s="614" t="s">
        <v>14</v>
      </c>
      <c r="H4" s="612"/>
      <c r="I4" s="612"/>
      <c r="J4" s="613"/>
      <c r="K4" s="614" t="s">
        <v>92</v>
      </c>
      <c r="L4" s="612"/>
      <c r="M4" s="612"/>
      <c r="N4" s="615"/>
    </row>
    <row r="5" spans="1:14" ht="14.4" customHeight="1" thickBot="1" x14ac:dyDescent="0.35">
      <c r="A5" s="904"/>
      <c r="B5" s="905"/>
      <c r="C5" s="908">
        <v>2013</v>
      </c>
      <c r="D5" s="908">
        <v>2014</v>
      </c>
      <c r="E5" s="908">
        <v>2015</v>
      </c>
      <c r="F5" s="909" t="s">
        <v>2</v>
      </c>
      <c r="G5" s="913">
        <v>2013</v>
      </c>
      <c r="H5" s="908">
        <v>2014</v>
      </c>
      <c r="I5" s="908">
        <v>2015</v>
      </c>
      <c r="J5" s="909" t="s">
        <v>2</v>
      </c>
      <c r="K5" s="913">
        <v>2013</v>
      </c>
      <c r="L5" s="908">
        <v>2014</v>
      </c>
      <c r="M5" s="908">
        <v>2015</v>
      </c>
      <c r="N5" s="914" t="s">
        <v>93</v>
      </c>
    </row>
    <row r="6" spans="1:14" ht="14.4" customHeight="1" thickBot="1" x14ac:dyDescent="0.35">
      <c r="A6" s="906" t="s">
        <v>3517</v>
      </c>
      <c r="B6" s="907" t="s">
        <v>4208</v>
      </c>
      <c r="C6" s="910">
        <v>2369</v>
      </c>
      <c r="D6" s="911">
        <v>2710</v>
      </c>
      <c r="E6" s="911">
        <v>2798</v>
      </c>
      <c r="F6" s="912">
        <v>1.181089067116927</v>
      </c>
      <c r="G6" s="910">
        <v>2252.5325999999995</v>
      </c>
      <c r="H6" s="911">
        <v>2529.819</v>
      </c>
      <c r="I6" s="911">
        <v>2596.5177000000008</v>
      </c>
      <c r="J6" s="912">
        <v>1.1527103758675907</v>
      </c>
      <c r="K6" s="910">
        <v>82.915000000000006</v>
      </c>
      <c r="L6" s="911">
        <v>94.85</v>
      </c>
      <c r="M6" s="911">
        <v>97.93</v>
      </c>
      <c r="N6" s="915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2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1.4079683660942441</v>
      </c>
      <c r="C4" s="330">
        <f t="shared" ref="C4:M4" si="0">(C10+C8)/C6</f>
        <v>1.3099816426510784</v>
      </c>
      <c r="D4" s="330">
        <f t="shared" si="0"/>
        <v>1.3872478539941699</v>
      </c>
      <c r="E4" s="330">
        <f t="shared" si="0"/>
        <v>1.5194375596259835</v>
      </c>
      <c r="F4" s="330">
        <f t="shared" si="0"/>
        <v>1.26138186494404</v>
      </c>
      <c r="G4" s="330">
        <f t="shared" si="0"/>
        <v>1.3551051532384766</v>
      </c>
      <c r="H4" s="330">
        <f t="shared" si="0"/>
        <v>1.3478637477062509</v>
      </c>
      <c r="I4" s="330">
        <f t="shared" si="0"/>
        <v>1.3611270746867148</v>
      </c>
      <c r="J4" s="330">
        <f t="shared" si="0"/>
        <v>1.4078482489348358</v>
      </c>
      <c r="K4" s="330">
        <f t="shared" si="0"/>
        <v>0.50497697648072004</v>
      </c>
      <c r="L4" s="330">
        <f t="shared" si="0"/>
        <v>0.50497697648072004</v>
      </c>
      <c r="M4" s="330">
        <f t="shared" si="0"/>
        <v>0.50497697648072004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3095.3926700000002</v>
      </c>
      <c r="C5" s="330">
        <f>IF(ISERROR(VLOOKUP($A5,'Man Tab'!$A:$Q,COLUMN()+2,0)),0,VLOOKUP($A5,'Man Tab'!$A:$Q,COLUMN()+2,0))</f>
        <v>2837.1088300000101</v>
      </c>
      <c r="D5" s="330">
        <f>IF(ISERROR(VLOOKUP($A5,'Man Tab'!$A:$Q,COLUMN()+2,0)),0,VLOOKUP($A5,'Man Tab'!$A:$Q,COLUMN()+2,0))</f>
        <v>3061.1646599999999</v>
      </c>
      <c r="E5" s="330">
        <f>IF(ISERROR(VLOOKUP($A5,'Man Tab'!$A:$Q,COLUMN()+2,0)),0,VLOOKUP($A5,'Man Tab'!$A:$Q,COLUMN()+2,0))</f>
        <v>3100.8510799999999</v>
      </c>
      <c r="F5" s="330">
        <f>IF(ISERROR(VLOOKUP($A5,'Man Tab'!$A:$Q,COLUMN()+2,0)),0,VLOOKUP($A5,'Man Tab'!$A:$Q,COLUMN()+2,0))</f>
        <v>5853.3659500000003</v>
      </c>
      <c r="G5" s="330">
        <f>IF(ISERROR(VLOOKUP($A5,'Man Tab'!$A:$Q,COLUMN()+2,0)),0,VLOOKUP($A5,'Man Tab'!$A:$Q,COLUMN()+2,0))</f>
        <v>3109.5666999999999</v>
      </c>
      <c r="H5" s="330">
        <f>IF(ISERROR(VLOOKUP($A5,'Man Tab'!$A:$Q,COLUMN()+2,0)),0,VLOOKUP($A5,'Man Tab'!$A:$Q,COLUMN()+2,0))</f>
        <v>3564.3324499999999</v>
      </c>
      <c r="I5" s="330">
        <f>IF(ISERROR(VLOOKUP($A5,'Man Tab'!$A:$Q,COLUMN()+2,0)),0,VLOOKUP($A5,'Man Tab'!$A:$Q,COLUMN()+2,0))</f>
        <v>3054.93968</v>
      </c>
      <c r="J5" s="330">
        <f>IF(ISERROR(VLOOKUP($A5,'Man Tab'!$A:$Q,COLUMN()+2,0)),0,VLOOKUP($A5,'Man Tab'!$A:$Q,COLUMN()+2,0))</f>
        <v>3184.7870899999998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3095.3926700000002</v>
      </c>
      <c r="C6" s="332">
        <f t="shared" ref="C6:M6" si="1">C5+B6</f>
        <v>5932.5015000000103</v>
      </c>
      <c r="D6" s="332">
        <f t="shared" si="1"/>
        <v>8993.6661600000098</v>
      </c>
      <c r="E6" s="332">
        <f t="shared" si="1"/>
        <v>12094.51724000001</v>
      </c>
      <c r="F6" s="332">
        <f t="shared" si="1"/>
        <v>17947.883190000011</v>
      </c>
      <c r="G6" s="332">
        <f t="shared" si="1"/>
        <v>21057.449890000011</v>
      </c>
      <c r="H6" s="332">
        <f t="shared" si="1"/>
        <v>24621.782340000012</v>
      </c>
      <c r="I6" s="332">
        <f t="shared" si="1"/>
        <v>27676.722020000012</v>
      </c>
      <c r="J6" s="332">
        <f t="shared" si="1"/>
        <v>30861.509110000014</v>
      </c>
      <c r="K6" s="332">
        <f t="shared" si="1"/>
        <v>30861.509110000014</v>
      </c>
      <c r="L6" s="332">
        <f t="shared" si="1"/>
        <v>30861.509110000014</v>
      </c>
      <c r="M6" s="332">
        <f t="shared" si="1"/>
        <v>30861.509110000014</v>
      </c>
    </row>
    <row r="7" spans="1:13" ht="14.4" customHeight="1" x14ac:dyDescent="0.3">
      <c r="A7" s="331" t="s">
        <v>126</v>
      </c>
      <c r="B7" s="331">
        <v>82.68</v>
      </c>
      <c r="C7" s="331">
        <v>138.38800000000001</v>
      </c>
      <c r="D7" s="331">
        <v>235.05099999999999</v>
      </c>
      <c r="E7" s="331">
        <v>372.52100000000002</v>
      </c>
      <c r="F7" s="331">
        <v>453.91500000000002</v>
      </c>
      <c r="G7" s="331">
        <v>590.04600000000005</v>
      </c>
      <c r="H7" s="331">
        <v>691.46699999999998</v>
      </c>
      <c r="I7" s="331">
        <v>788.45299999999997</v>
      </c>
      <c r="J7" s="331">
        <v>928.79899999999998</v>
      </c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2480.4</v>
      </c>
      <c r="C8" s="332">
        <f t="shared" ref="C8:M8" si="2">C7*30</f>
        <v>4151.6400000000003</v>
      </c>
      <c r="D8" s="332">
        <f t="shared" si="2"/>
        <v>7051.53</v>
      </c>
      <c r="E8" s="332">
        <f t="shared" si="2"/>
        <v>11175.630000000001</v>
      </c>
      <c r="F8" s="332">
        <f t="shared" si="2"/>
        <v>13617.45</v>
      </c>
      <c r="G8" s="332">
        <f t="shared" si="2"/>
        <v>17701.38</v>
      </c>
      <c r="H8" s="332">
        <f t="shared" si="2"/>
        <v>20744.009999999998</v>
      </c>
      <c r="I8" s="332">
        <f t="shared" si="2"/>
        <v>23653.59</v>
      </c>
      <c r="J8" s="332">
        <f t="shared" si="2"/>
        <v>27863.97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1877814.96</v>
      </c>
      <c r="C9" s="331">
        <v>1742013.1</v>
      </c>
      <c r="D9" s="331">
        <v>1805086.0200000014</v>
      </c>
      <c r="E9" s="331">
        <v>1776319.6799999997</v>
      </c>
      <c r="F9" s="331">
        <v>1820450.6099999996</v>
      </c>
      <c r="G9" s="331">
        <v>1811994.4900000007</v>
      </c>
      <c r="H9" s="331">
        <v>1609118.9600000002</v>
      </c>
      <c r="I9" s="331">
        <v>1575147.8600000008</v>
      </c>
      <c r="J9" s="331">
        <v>1566405.8800000006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1877.8149599999999</v>
      </c>
      <c r="C10" s="332">
        <f t="shared" ref="C10:M10" si="3">C9/1000+B10</f>
        <v>3619.8280599999998</v>
      </c>
      <c r="D10" s="332">
        <f t="shared" si="3"/>
        <v>5424.9140800000014</v>
      </c>
      <c r="E10" s="332">
        <f t="shared" si="3"/>
        <v>7201.233760000001</v>
      </c>
      <c r="F10" s="332">
        <f t="shared" si="3"/>
        <v>9021.6843700000009</v>
      </c>
      <c r="G10" s="332">
        <f t="shared" si="3"/>
        <v>10833.678860000002</v>
      </c>
      <c r="H10" s="332">
        <f t="shared" si="3"/>
        <v>12442.797820000002</v>
      </c>
      <c r="I10" s="332">
        <f t="shared" si="3"/>
        <v>14017.945680000003</v>
      </c>
      <c r="J10" s="332">
        <f t="shared" si="3"/>
        <v>15584.351560000003</v>
      </c>
      <c r="K10" s="332">
        <f t="shared" si="3"/>
        <v>15584.351560000003</v>
      </c>
      <c r="L10" s="332">
        <f t="shared" si="3"/>
        <v>15584.351560000003</v>
      </c>
      <c r="M10" s="332">
        <f t="shared" si="3"/>
        <v>15584.351560000003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9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1.1577648245495475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1.1577648245495475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3" customFormat="1" ht="14.4" customHeight="1" thickBot="1" x14ac:dyDescent="0.3">
      <c r="A2" s="382" t="s">
        <v>335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307</v>
      </c>
      <c r="E4" s="242" t="s">
        <v>308</v>
      </c>
      <c r="F4" s="242" t="s">
        <v>309</v>
      </c>
      <c r="G4" s="242" t="s">
        <v>310</v>
      </c>
      <c r="H4" s="242" t="s">
        <v>311</v>
      </c>
      <c r="I4" s="242" t="s">
        <v>312</v>
      </c>
      <c r="J4" s="242" t="s">
        <v>313</v>
      </c>
      <c r="K4" s="242" t="s">
        <v>314</v>
      </c>
      <c r="L4" s="242" t="s">
        <v>315</v>
      </c>
      <c r="M4" s="242" t="s">
        <v>316</v>
      </c>
      <c r="N4" s="242" t="s">
        <v>317</v>
      </c>
      <c r="O4" s="242" t="s">
        <v>318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1293.2672434262299</v>
      </c>
      <c r="C7" s="56">
        <v>107.772270285519</v>
      </c>
      <c r="D7" s="56">
        <v>112.19808</v>
      </c>
      <c r="E7" s="56">
        <v>79.835920000000002</v>
      </c>
      <c r="F7" s="56">
        <v>71.801640000000006</v>
      </c>
      <c r="G7" s="56">
        <v>169.25328999999999</v>
      </c>
      <c r="H7" s="56">
        <v>83.472499999999997</v>
      </c>
      <c r="I7" s="56">
        <v>98.834609999999998</v>
      </c>
      <c r="J7" s="56">
        <v>144.32302999999999</v>
      </c>
      <c r="K7" s="56">
        <v>115.69933</v>
      </c>
      <c r="L7" s="56">
        <v>149.24695</v>
      </c>
      <c r="M7" s="56">
        <v>0</v>
      </c>
      <c r="N7" s="56">
        <v>0</v>
      </c>
      <c r="O7" s="56">
        <v>0</v>
      </c>
      <c r="P7" s="57">
        <v>1024.66535</v>
      </c>
      <c r="Q7" s="189">
        <v>1.0564100139479999</v>
      </c>
    </row>
    <row r="8" spans="1:17" ht="14.4" customHeight="1" x14ac:dyDescent="0.3">
      <c r="A8" s="19" t="s">
        <v>36</v>
      </c>
      <c r="B8" s="55">
        <v>91.940663175859996</v>
      </c>
      <c r="C8" s="56">
        <v>7.6617219313209999</v>
      </c>
      <c r="D8" s="56">
        <v>5.4580000000000002</v>
      </c>
      <c r="E8" s="56">
        <v>0</v>
      </c>
      <c r="F8" s="56">
        <v>5.4580000000000002</v>
      </c>
      <c r="G8" s="56">
        <v>4.5419999999999998</v>
      </c>
      <c r="H8" s="56">
        <v>4.8419999999999996</v>
      </c>
      <c r="I8" s="56">
        <v>0</v>
      </c>
      <c r="J8" s="56">
        <v>0</v>
      </c>
      <c r="K8" s="56">
        <v>9.4990000000000006</v>
      </c>
      <c r="L8" s="56">
        <v>10.1</v>
      </c>
      <c r="M8" s="56">
        <v>0</v>
      </c>
      <c r="N8" s="56">
        <v>0</v>
      </c>
      <c r="O8" s="56">
        <v>0</v>
      </c>
      <c r="P8" s="57">
        <v>39.899000000000001</v>
      </c>
      <c r="Q8" s="189">
        <v>0.57861956645699997</v>
      </c>
    </row>
    <row r="9" spans="1:17" ht="14.4" customHeight="1" x14ac:dyDescent="0.3">
      <c r="A9" s="19" t="s">
        <v>37</v>
      </c>
      <c r="B9" s="55">
        <v>2442.6657611317601</v>
      </c>
      <c r="C9" s="56">
        <v>203.555480094313</v>
      </c>
      <c r="D9" s="56">
        <v>62.395159999999997</v>
      </c>
      <c r="E9" s="56">
        <v>139.34338</v>
      </c>
      <c r="F9" s="56">
        <v>153.81674000000001</v>
      </c>
      <c r="G9" s="56">
        <v>179.14455000000001</v>
      </c>
      <c r="H9" s="56">
        <v>148.56296</v>
      </c>
      <c r="I9" s="56">
        <v>190.50498999999999</v>
      </c>
      <c r="J9" s="56">
        <v>76.385869999999997</v>
      </c>
      <c r="K9" s="56">
        <v>162.27069</v>
      </c>
      <c r="L9" s="56">
        <v>201.19479999999999</v>
      </c>
      <c r="M9" s="56">
        <v>0</v>
      </c>
      <c r="N9" s="56">
        <v>0</v>
      </c>
      <c r="O9" s="56">
        <v>0</v>
      </c>
      <c r="P9" s="57">
        <v>1313.61914</v>
      </c>
      <c r="Q9" s="189">
        <v>0.71704128110200005</v>
      </c>
    </row>
    <row r="10" spans="1:17" ht="14.4" customHeight="1" x14ac:dyDescent="0.3">
      <c r="A10" s="19" t="s">
        <v>38</v>
      </c>
      <c r="B10" s="55">
        <v>243.999992314591</v>
      </c>
      <c r="C10" s="56">
        <v>20.333332692881999</v>
      </c>
      <c r="D10" s="56">
        <v>18.71564</v>
      </c>
      <c r="E10" s="56">
        <v>20.725950000000001</v>
      </c>
      <c r="F10" s="56">
        <v>30.61496</v>
      </c>
      <c r="G10" s="56">
        <v>25.915859999999999</v>
      </c>
      <c r="H10" s="56">
        <v>28.308890000000002</v>
      </c>
      <c r="I10" s="56">
        <v>30.051559999999998</v>
      </c>
      <c r="J10" s="56">
        <v>32.048259999999999</v>
      </c>
      <c r="K10" s="56">
        <v>32.219970000000004</v>
      </c>
      <c r="L10" s="56">
        <v>26.558579999999999</v>
      </c>
      <c r="M10" s="56">
        <v>0</v>
      </c>
      <c r="N10" s="56">
        <v>0</v>
      </c>
      <c r="O10" s="56">
        <v>0</v>
      </c>
      <c r="P10" s="57">
        <v>245.15967000000001</v>
      </c>
      <c r="Q10" s="189">
        <v>1.3396703700649999</v>
      </c>
    </row>
    <row r="11" spans="1:17" ht="14.4" customHeight="1" x14ac:dyDescent="0.3">
      <c r="A11" s="19" t="s">
        <v>39</v>
      </c>
      <c r="B11" s="55">
        <v>547.06601210904705</v>
      </c>
      <c r="C11" s="56">
        <v>45.58883434242</v>
      </c>
      <c r="D11" s="56">
        <v>35.368549999999999</v>
      </c>
      <c r="E11" s="56">
        <v>41.326099999999997</v>
      </c>
      <c r="F11" s="56">
        <v>47.993360000000003</v>
      </c>
      <c r="G11" s="56">
        <v>45.502339999999997</v>
      </c>
      <c r="H11" s="56">
        <v>43.554870000000001</v>
      </c>
      <c r="I11" s="56">
        <v>51.198189999999997</v>
      </c>
      <c r="J11" s="56">
        <v>37.399729999999998</v>
      </c>
      <c r="K11" s="56">
        <v>36.29468</v>
      </c>
      <c r="L11" s="56">
        <v>48.142159999999997</v>
      </c>
      <c r="M11" s="56">
        <v>0</v>
      </c>
      <c r="N11" s="56">
        <v>0</v>
      </c>
      <c r="O11" s="56">
        <v>0</v>
      </c>
      <c r="P11" s="57">
        <v>386.77998000000002</v>
      </c>
      <c r="Q11" s="189">
        <v>0.94267716982000005</v>
      </c>
    </row>
    <row r="12" spans="1:17" ht="14.4" customHeight="1" x14ac:dyDescent="0.3">
      <c r="A12" s="19" t="s">
        <v>40</v>
      </c>
      <c r="B12" s="55">
        <v>23.207227646271999</v>
      </c>
      <c r="C12" s="56">
        <v>1.933935637189</v>
      </c>
      <c r="D12" s="56">
        <v>0.58923999999999999</v>
      </c>
      <c r="E12" s="56">
        <v>0.49791000000000002</v>
      </c>
      <c r="F12" s="56">
        <v>8.0703999999999994</v>
      </c>
      <c r="G12" s="56">
        <v>1.7189099999999999</v>
      </c>
      <c r="H12" s="56">
        <v>5.7355700000000001</v>
      </c>
      <c r="I12" s="56">
        <v>8.6079299999999996</v>
      </c>
      <c r="J12" s="56">
        <v>1.9830000000000001</v>
      </c>
      <c r="K12" s="56">
        <v>14.912570000000001</v>
      </c>
      <c r="L12" s="56">
        <v>0.90649999999999997</v>
      </c>
      <c r="M12" s="56">
        <v>0</v>
      </c>
      <c r="N12" s="56">
        <v>0</v>
      </c>
      <c r="O12" s="56">
        <v>0</v>
      </c>
      <c r="P12" s="57">
        <v>43.022030000000001</v>
      </c>
      <c r="Q12" s="189">
        <v>2.4717604162370002</v>
      </c>
    </row>
    <row r="13" spans="1:17" ht="14.4" customHeight="1" x14ac:dyDescent="0.3">
      <c r="A13" s="19" t="s">
        <v>41</v>
      </c>
      <c r="B13" s="55">
        <v>1128.9999644392401</v>
      </c>
      <c r="C13" s="56">
        <v>94.083330369935993</v>
      </c>
      <c r="D13" s="56">
        <v>65.127650000000003</v>
      </c>
      <c r="E13" s="56">
        <v>4.4426800000000002</v>
      </c>
      <c r="F13" s="56">
        <v>72.907269999999997</v>
      </c>
      <c r="G13" s="56">
        <v>95.697519999999997</v>
      </c>
      <c r="H13" s="56">
        <v>56.436190000000003</v>
      </c>
      <c r="I13" s="56">
        <v>45.811729999999997</v>
      </c>
      <c r="J13" s="56">
        <v>56.04016</v>
      </c>
      <c r="K13" s="56">
        <v>68.514849999999996</v>
      </c>
      <c r="L13" s="56">
        <v>63.681449999999998</v>
      </c>
      <c r="M13" s="56">
        <v>0</v>
      </c>
      <c r="N13" s="56">
        <v>0</v>
      </c>
      <c r="O13" s="56">
        <v>0</v>
      </c>
      <c r="P13" s="57">
        <v>528.65949999999998</v>
      </c>
      <c r="Q13" s="189">
        <v>0.62433955317500001</v>
      </c>
    </row>
    <row r="14" spans="1:17" ht="14.4" customHeight="1" x14ac:dyDescent="0.3">
      <c r="A14" s="19" t="s">
        <v>42</v>
      </c>
      <c r="B14" s="55">
        <v>2538.56602307609</v>
      </c>
      <c r="C14" s="56">
        <v>211.54716858967399</v>
      </c>
      <c r="D14" s="56">
        <v>293.142</v>
      </c>
      <c r="E14" s="56">
        <v>251.48000000000101</v>
      </c>
      <c r="F14" s="56">
        <v>236.86799999999999</v>
      </c>
      <c r="G14" s="56">
        <v>193.69499999999999</v>
      </c>
      <c r="H14" s="56">
        <v>147.90100000000001</v>
      </c>
      <c r="I14" s="56">
        <v>121.30500000000001</v>
      </c>
      <c r="J14" s="56">
        <v>120.16</v>
      </c>
      <c r="K14" s="56">
        <v>122.678</v>
      </c>
      <c r="L14" s="56">
        <v>128.917</v>
      </c>
      <c r="M14" s="56">
        <v>0</v>
      </c>
      <c r="N14" s="56">
        <v>0</v>
      </c>
      <c r="O14" s="56">
        <v>0</v>
      </c>
      <c r="P14" s="57">
        <v>1616.146</v>
      </c>
      <c r="Q14" s="189">
        <v>0.84884982850299995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998.070213794555</v>
      </c>
      <c r="C17" s="56">
        <v>83.172517816211993</v>
      </c>
      <c r="D17" s="56">
        <v>50.121279999999999</v>
      </c>
      <c r="E17" s="56">
        <v>14.49316</v>
      </c>
      <c r="F17" s="56">
        <v>97.199539999999999</v>
      </c>
      <c r="G17" s="56">
        <v>24.536999999999999</v>
      </c>
      <c r="H17" s="56">
        <v>61.974490000000003</v>
      </c>
      <c r="I17" s="56">
        <v>69.394509999999997</v>
      </c>
      <c r="J17" s="56">
        <v>25.896570000000001</v>
      </c>
      <c r="K17" s="56">
        <v>12.811310000000001</v>
      </c>
      <c r="L17" s="56">
        <v>27.64282</v>
      </c>
      <c r="M17" s="56">
        <v>0</v>
      </c>
      <c r="N17" s="56">
        <v>0</v>
      </c>
      <c r="O17" s="56">
        <v>0</v>
      </c>
      <c r="P17" s="57">
        <v>384.07067999999998</v>
      </c>
      <c r="Q17" s="189">
        <v>0.51308438316399996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6.9809999999999999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6.9809999999999999</v>
      </c>
      <c r="Q18" s="189" t="s">
        <v>336</v>
      </c>
    </row>
    <row r="19" spans="1:17" ht="14.4" customHeight="1" x14ac:dyDescent="0.3">
      <c r="A19" s="19" t="s">
        <v>47</v>
      </c>
      <c r="B19" s="55">
        <v>1718.08906838036</v>
      </c>
      <c r="C19" s="56">
        <v>143.17408903169601</v>
      </c>
      <c r="D19" s="56">
        <v>185.93248</v>
      </c>
      <c r="E19" s="56">
        <v>112.09645999999999</v>
      </c>
      <c r="F19" s="56">
        <v>162.6961</v>
      </c>
      <c r="G19" s="56">
        <v>142.83931999999999</v>
      </c>
      <c r="H19" s="56">
        <v>208.18893</v>
      </c>
      <c r="I19" s="56">
        <v>188.10223999999999</v>
      </c>
      <c r="J19" s="56">
        <v>122.94207</v>
      </c>
      <c r="K19" s="56">
        <v>128.71006</v>
      </c>
      <c r="L19" s="56">
        <v>191.12165999999999</v>
      </c>
      <c r="M19" s="56">
        <v>0</v>
      </c>
      <c r="N19" s="56">
        <v>0</v>
      </c>
      <c r="O19" s="56">
        <v>0</v>
      </c>
      <c r="P19" s="57">
        <v>1442.62932</v>
      </c>
      <c r="Q19" s="189">
        <v>1.1195611423180001</v>
      </c>
    </row>
    <row r="20" spans="1:17" ht="14.4" customHeight="1" x14ac:dyDescent="0.3">
      <c r="A20" s="19" t="s">
        <v>48</v>
      </c>
      <c r="B20" s="55">
        <v>30430.999041497202</v>
      </c>
      <c r="C20" s="56">
        <v>2535.9165867914398</v>
      </c>
      <c r="D20" s="56">
        <v>2128.7959900000001</v>
      </c>
      <c r="E20" s="56">
        <v>2042.4983999999999</v>
      </c>
      <c r="F20" s="56">
        <v>2077.4004300000001</v>
      </c>
      <c r="G20" s="56">
        <v>2121.66734</v>
      </c>
      <c r="H20" s="56">
        <v>2212.8448400000002</v>
      </c>
      <c r="I20" s="56">
        <v>2208.8053199999999</v>
      </c>
      <c r="J20" s="56">
        <v>2747.2252600000002</v>
      </c>
      <c r="K20" s="56">
        <v>2254.2520100000002</v>
      </c>
      <c r="L20" s="56">
        <v>2218.0760100000002</v>
      </c>
      <c r="M20" s="56">
        <v>0</v>
      </c>
      <c r="N20" s="56">
        <v>0</v>
      </c>
      <c r="O20" s="56">
        <v>0</v>
      </c>
      <c r="P20" s="57">
        <v>20011.565600000002</v>
      </c>
      <c r="Q20" s="189">
        <v>0.87680616171199999</v>
      </c>
    </row>
    <row r="21" spans="1:17" ht="14.4" customHeight="1" x14ac:dyDescent="0.3">
      <c r="A21" s="20" t="s">
        <v>49</v>
      </c>
      <c r="B21" s="55">
        <v>1723.9996623876</v>
      </c>
      <c r="C21" s="56">
        <v>143.6666385323</v>
      </c>
      <c r="D21" s="56">
        <v>130.36799999999999</v>
      </c>
      <c r="E21" s="56">
        <v>130.36799999999999</v>
      </c>
      <c r="F21" s="56">
        <v>96.337999999999994</v>
      </c>
      <c r="G21" s="56">
        <v>96.337999999999994</v>
      </c>
      <c r="H21" s="56">
        <v>2851.5439999999999</v>
      </c>
      <c r="I21" s="56">
        <v>96.337999999999994</v>
      </c>
      <c r="J21" s="56">
        <v>96.337999999999994</v>
      </c>
      <c r="K21" s="56">
        <v>96.337999999999994</v>
      </c>
      <c r="L21" s="56">
        <v>96.337999999999994</v>
      </c>
      <c r="M21" s="56">
        <v>0</v>
      </c>
      <c r="N21" s="56">
        <v>0</v>
      </c>
      <c r="O21" s="56">
        <v>0</v>
      </c>
      <c r="P21" s="57">
        <v>3690.308</v>
      </c>
      <c r="Q21" s="189">
        <v>2.854067070902</v>
      </c>
    </row>
    <row r="22" spans="1:17" ht="14.4" customHeight="1" x14ac:dyDescent="0.3">
      <c r="A22" s="19" t="s">
        <v>50</v>
      </c>
      <c r="B22" s="55">
        <v>13</v>
      </c>
      <c r="C22" s="56">
        <v>1.083333333333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103.59139999999999</v>
      </c>
      <c r="K22" s="56">
        <v>0</v>
      </c>
      <c r="L22" s="56">
        <v>19.961369999999999</v>
      </c>
      <c r="M22" s="56">
        <v>0</v>
      </c>
      <c r="N22" s="56">
        <v>0</v>
      </c>
      <c r="O22" s="56">
        <v>0</v>
      </c>
      <c r="P22" s="57">
        <v>123.55277</v>
      </c>
      <c r="Q22" s="189">
        <v>12.672078974359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0</v>
      </c>
      <c r="C24" s="56">
        <v>-4.5474735088646402E-13</v>
      </c>
      <c r="D24" s="56">
        <v>0.19959999999899999</v>
      </c>
      <c r="E24" s="56">
        <v>8.7000000000000001E-4</v>
      </c>
      <c r="F24" s="56">
        <v>2.1999999900000001E-4</v>
      </c>
      <c r="G24" s="56">
        <v>-5.0000000555883202E-5</v>
      </c>
      <c r="H24" s="56">
        <v>-2.8999999900000001E-4</v>
      </c>
      <c r="I24" s="56">
        <v>0.61261999999899996</v>
      </c>
      <c r="J24" s="56">
        <v>-8.9999999899999998E-4</v>
      </c>
      <c r="K24" s="56">
        <v>0.73921000000000003</v>
      </c>
      <c r="L24" s="56">
        <v>2.8997899999989998</v>
      </c>
      <c r="M24" s="56">
        <v>0</v>
      </c>
      <c r="N24" s="56">
        <v>0</v>
      </c>
      <c r="O24" s="56">
        <v>0</v>
      </c>
      <c r="P24" s="57">
        <v>4.4510699999999996</v>
      </c>
      <c r="Q24" s="189"/>
    </row>
    <row r="25" spans="1:17" ht="14.4" customHeight="1" x14ac:dyDescent="0.3">
      <c r="A25" s="21" t="s">
        <v>53</v>
      </c>
      <c r="B25" s="58">
        <v>43193.870873378801</v>
      </c>
      <c r="C25" s="59">
        <v>3599.4892394482399</v>
      </c>
      <c r="D25" s="59">
        <v>3095.3926700000002</v>
      </c>
      <c r="E25" s="59">
        <v>2837.1088300000101</v>
      </c>
      <c r="F25" s="59">
        <v>3061.1646599999999</v>
      </c>
      <c r="G25" s="59">
        <v>3100.8510799999999</v>
      </c>
      <c r="H25" s="59">
        <v>5853.3659500000003</v>
      </c>
      <c r="I25" s="59">
        <v>3109.5666999999999</v>
      </c>
      <c r="J25" s="59">
        <v>3564.3324499999999</v>
      </c>
      <c r="K25" s="59">
        <v>3054.93968</v>
      </c>
      <c r="L25" s="59">
        <v>3184.7870899999998</v>
      </c>
      <c r="M25" s="59">
        <v>0</v>
      </c>
      <c r="N25" s="59">
        <v>0</v>
      </c>
      <c r="O25" s="59">
        <v>0</v>
      </c>
      <c r="P25" s="60">
        <v>30861.509109999999</v>
      </c>
      <c r="Q25" s="190">
        <v>0.95265087340599997</v>
      </c>
    </row>
    <row r="26" spans="1:17" ht="14.4" customHeight="1" x14ac:dyDescent="0.3">
      <c r="A26" s="19" t="s">
        <v>54</v>
      </c>
      <c r="B26" s="55">
        <v>4951.0254967708697</v>
      </c>
      <c r="C26" s="56">
        <v>412.58545806423899</v>
      </c>
      <c r="D26" s="56">
        <v>404.706940000001</v>
      </c>
      <c r="E26" s="56">
        <v>363.795220000001</v>
      </c>
      <c r="F26" s="56">
        <v>425.49638000000101</v>
      </c>
      <c r="G26" s="56">
        <v>385.245710000001</v>
      </c>
      <c r="H26" s="56">
        <v>368.35575</v>
      </c>
      <c r="I26" s="56">
        <v>475.21697</v>
      </c>
      <c r="J26" s="56">
        <v>458.03552000000002</v>
      </c>
      <c r="K26" s="56">
        <v>362.52739000000003</v>
      </c>
      <c r="L26" s="56">
        <v>446.71852000000001</v>
      </c>
      <c r="M26" s="56">
        <v>0</v>
      </c>
      <c r="N26" s="56">
        <v>0</v>
      </c>
      <c r="O26" s="56">
        <v>0</v>
      </c>
      <c r="P26" s="57">
        <v>3690.0984000000099</v>
      </c>
      <c r="Q26" s="189">
        <v>0.99376002066799995</v>
      </c>
    </row>
    <row r="27" spans="1:17" ht="14.4" customHeight="1" x14ac:dyDescent="0.3">
      <c r="A27" s="22" t="s">
        <v>55</v>
      </c>
      <c r="B27" s="58">
        <v>48144.896370149698</v>
      </c>
      <c r="C27" s="59">
        <v>4012.0746975124798</v>
      </c>
      <c r="D27" s="59">
        <v>3500.0996100000002</v>
      </c>
      <c r="E27" s="59">
        <v>3200.9040500000101</v>
      </c>
      <c r="F27" s="59">
        <v>3486.66104</v>
      </c>
      <c r="G27" s="59">
        <v>3486.0967900000001</v>
      </c>
      <c r="H27" s="59">
        <v>6221.7217000000001</v>
      </c>
      <c r="I27" s="59">
        <v>3584.7836699999998</v>
      </c>
      <c r="J27" s="59">
        <v>4022.3679699999998</v>
      </c>
      <c r="K27" s="59">
        <v>3417.4670700000001</v>
      </c>
      <c r="L27" s="59">
        <v>3631.5056100000002</v>
      </c>
      <c r="M27" s="59">
        <v>0</v>
      </c>
      <c r="N27" s="59">
        <v>0</v>
      </c>
      <c r="O27" s="59">
        <v>0</v>
      </c>
      <c r="P27" s="60">
        <v>34551.607510000002</v>
      </c>
      <c r="Q27" s="190">
        <v>0.95687837105600004</v>
      </c>
    </row>
    <row r="28" spans="1:17" ht="14.4" customHeight="1" x14ac:dyDescent="0.3">
      <c r="A28" s="20" t="s">
        <v>56</v>
      </c>
      <c r="B28" s="55">
        <v>1663.7047477419501</v>
      </c>
      <c r="C28" s="56">
        <v>138.64206231182899</v>
      </c>
      <c r="D28" s="56">
        <v>78.171170000000004</v>
      </c>
      <c r="E28" s="56">
        <v>107.53379</v>
      </c>
      <c r="F28" s="56">
        <v>280.80414000000002</v>
      </c>
      <c r="G28" s="56">
        <v>246.8399</v>
      </c>
      <c r="H28" s="56">
        <v>51.733899999999998</v>
      </c>
      <c r="I28" s="56">
        <v>206.79080999999999</v>
      </c>
      <c r="J28" s="56">
        <v>78.931399999999996</v>
      </c>
      <c r="K28" s="56">
        <v>153.47273000000001</v>
      </c>
      <c r="L28" s="56">
        <v>100.71913000000001</v>
      </c>
      <c r="M28" s="56">
        <v>0</v>
      </c>
      <c r="N28" s="56">
        <v>0</v>
      </c>
      <c r="O28" s="56">
        <v>0</v>
      </c>
      <c r="P28" s="57">
        <v>1304.9969699999999</v>
      </c>
      <c r="Q28" s="189">
        <v>1.0458562207990001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327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2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323</v>
      </c>
      <c r="G4" s="499" t="s">
        <v>64</v>
      </c>
      <c r="H4" s="266" t="s">
        <v>183</v>
      </c>
      <c r="I4" s="497" t="s">
        <v>65</v>
      </c>
      <c r="J4" s="499" t="s">
        <v>325</v>
      </c>
      <c r="K4" s="500" t="s">
        <v>326</v>
      </c>
    </row>
    <row r="5" spans="1:11" ht="42" thickBot="1" x14ac:dyDescent="0.35">
      <c r="A5" s="103"/>
      <c r="B5" s="28" t="s">
        <v>319</v>
      </c>
      <c r="C5" s="29" t="s">
        <v>320</v>
      </c>
      <c r="D5" s="30" t="s">
        <v>321</v>
      </c>
      <c r="E5" s="30" t="s">
        <v>322</v>
      </c>
      <c r="F5" s="498"/>
      <c r="G5" s="498"/>
      <c r="H5" s="29" t="s">
        <v>324</v>
      </c>
      <c r="I5" s="498"/>
      <c r="J5" s="498"/>
      <c r="K5" s="501"/>
    </row>
    <row r="6" spans="1:11" ht="14.4" customHeight="1" thickBot="1" x14ac:dyDescent="0.35">
      <c r="A6" s="634" t="s">
        <v>338</v>
      </c>
      <c r="B6" s="616">
        <v>33928.356041317202</v>
      </c>
      <c r="C6" s="616">
        <v>38131.958209999997</v>
      </c>
      <c r="D6" s="617">
        <v>4203.6021686828699</v>
      </c>
      <c r="E6" s="618">
        <v>1.123896429392</v>
      </c>
      <c r="F6" s="616">
        <v>43193.870873378801</v>
      </c>
      <c r="G6" s="617">
        <v>32395.403155034099</v>
      </c>
      <c r="H6" s="619">
        <v>3184.7870899999998</v>
      </c>
      <c r="I6" s="616">
        <v>30861.509109999999</v>
      </c>
      <c r="J6" s="617">
        <v>-1533.8940450341199</v>
      </c>
      <c r="K6" s="620">
        <v>0.71448815505399998</v>
      </c>
    </row>
    <row r="7" spans="1:11" ht="14.4" customHeight="1" thickBot="1" x14ac:dyDescent="0.35">
      <c r="A7" s="635" t="s">
        <v>339</v>
      </c>
      <c r="B7" s="616">
        <v>8396.9361816126893</v>
      </c>
      <c r="C7" s="616">
        <v>7892.6151200000004</v>
      </c>
      <c r="D7" s="617">
        <v>-504.32106161268803</v>
      </c>
      <c r="E7" s="618">
        <v>0.93993987203100005</v>
      </c>
      <c r="F7" s="616">
        <v>8309.7128873190904</v>
      </c>
      <c r="G7" s="617">
        <v>6232.2846654893101</v>
      </c>
      <c r="H7" s="619">
        <v>628.74722999999994</v>
      </c>
      <c r="I7" s="616">
        <v>5197.9486100000004</v>
      </c>
      <c r="J7" s="617">
        <v>-1034.33605548931</v>
      </c>
      <c r="K7" s="620">
        <v>0.625526860011</v>
      </c>
    </row>
    <row r="8" spans="1:11" ht="14.4" customHeight="1" thickBot="1" x14ac:dyDescent="0.35">
      <c r="A8" s="636" t="s">
        <v>340</v>
      </c>
      <c r="B8" s="616">
        <v>5683.2071748551998</v>
      </c>
      <c r="C8" s="616">
        <v>5447.76512</v>
      </c>
      <c r="D8" s="617">
        <v>-235.44205485519299</v>
      </c>
      <c r="E8" s="618">
        <v>0.95857232586899999</v>
      </c>
      <c r="F8" s="616">
        <v>5771.146864243</v>
      </c>
      <c r="G8" s="617">
        <v>4328.3601481822498</v>
      </c>
      <c r="H8" s="619">
        <v>499.83022999999997</v>
      </c>
      <c r="I8" s="616">
        <v>3581.8026100000002</v>
      </c>
      <c r="J8" s="617">
        <v>-746.55753818225003</v>
      </c>
      <c r="K8" s="620">
        <v>0.62063965694400003</v>
      </c>
    </row>
    <row r="9" spans="1:11" ht="14.4" customHeight="1" thickBot="1" x14ac:dyDescent="0.35">
      <c r="A9" s="637" t="s">
        <v>341</v>
      </c>
      <c r="B9" s="621">
        <v>0</v>
      </c>
      <c r="C9" s="621">
        <v>-2.1199999999999999E-3</v>
      </c>
      <c r="D9" s="622">
        <v>-2.1199999999999999E-3</v>
      </c>
      <c r="E9" s="623" t="s">
        <v>336</v>
      </c>
      <c r="F9" s="621">
        <v>0</v>
      </c>
      <c r="G9" s="622">
        <v>0</v>
      </c>
      <c r="H9" s="624">
        <v>-2.1000000000000001E-4</v>
      </c>
      <c r="I9" s="621">
        <v>-2.0600000000000002E-3</v>
      </c>
      <c r="J9" s="622">
        <v>-2.0600000000000002E-3</v>
      </c>
      <c r="K9" s="625" t="s">
        <v>336</v>
      </c>
    </row>
    <row r="10" spans="1:11" ht="14.4" customHeight="1" thickBot="1" x14ac:dyDescent="0.35">
      <c r="A10" s="638" t="s">
        <v>342</v>
      </c>
      <c r="B10" s="616">
        <v>0</v>
      </c>
      <c r="C10" s="616">
        <v>-2.1199999999999999E-3</v>
      </c>
      <c r="D10" s="617">
        <v>-2.1199999999999999E-3</v>
      </c>
      <c r="E10" s="626" t="s">
        <v>336</v>
      </c>
      <c r="F10" s="616">
        <v>0</v>
      </c>
      <c r="G10" s="617">
        <v>0</v>
      </c>
      <c r="H10" s="619">
        <v>-2.1000000000000001E-4</v>
      </c>
      <c r="I10" s="616">
        <v>-2.0600000000000002E-3</v>
      </c>
      <c r="J10" s="617">
        <v>-2.0600000000000002E-3</v>
      </c>
      <c r="K10" s="627" t="s">
        <v>336</v>
      </c>
    </row>
    <row r="11" spans="1:11" ht="14.4" customHeight="1" thickBot="1" x14ac:dyDescent="0.35">
      <c r="A11" s="637" t="s">
        <v>343</v>
      </c>
      <c r="B11" s="621">
        <v>1192.77421095562</v>
      </c>
      <c r="C11" s="621">
        <v>1148.7544399999999</v>
      </c>
      <c r="D11" s="622">
        <v>-44.019770955614</v>
      </c>
      <c r="E11" s="628">
        <v>0.963094632201</v>
      </c>
      <c r="F11" s="621">
        <v>1293.2672434262299</v>
      </c>
      <c r="G11" s="622">
        <v>969.95043256967301</v>
      </c>
      <c r="H11" s="624">
        <v>149.24695</v>
      </c>
      <c r="I11" s="621">
        <v>1024.66535</v>
      </c>
      <c r="J11" s="622">
        <v>54.714917430326999</v>
      </c>
      <c r="K11" s="629">
        <v>0.79230751046100001</v>
      </c>
    </row>
    <row r="12" spans="1:11" ht="14.4" customHeight="1" thickBot="1" x14ac:dyDescent="0.35">
      <c r="A12" s="638" t="s">
        <v>344</v>
      </c>
      <c r="B12" s="616">
        <v>738.49206775067205</v>
      </c>
      <c r="C12" s="616">
        <v>697.05244000000005</v>
      </c>
      <c r="D12" s="617">
        <v>-41.439627750671001</v>
      </c>
      <c r="E12" s="618">
        <v>0.94388615726500003</v>
      </c>
      <c r="F12" s="616">
        <v>754.132544610742</v>
      </c>
      <c r="G12" s="617">
        <v>565.59940845805602</v>
      </c>
      <c r="H12" s="619">
        <v>124.32884</v>
      </c>
      <c r="I12" s="616">
        <v>588.09628999999995</v>
      </c>
      <c r="J12" s="617">
        <v>22.496881541943001</v>
      </c>
      <c r="K12" s="620">
        <v>0.77983146888699995</v>
      </c>
    </row>
    <row r="13" spans="1:11" ht="14.4" customHeight="1" thickBot="1" x14ac:dyDescent="0.35">
      <c r="A13" s="638" t="s">
        <v>345</v>
      </c>
      <c r="B13" s="616">
        <v>0</v>
      </c>
      <c r="C13" s="616">
        <v>0</v>
      </c>
      <c r="D13" s="617">
        <v>0</v>
      </c>
      <c r="E13" s="618">
        <v>1</v>
      </c>
      <c r="F13" s="616">
        <v>2</v>
      </c>
      <c r="G13" s="617">
        <v>1.5</v>
      </c>
      <c r="H13" s="619">
        <v>1.8372599999999999</v>
      </c>
      <c r="I13" s="616">
        <v>1.8372599999999999</v>
      </c>
      <c r="J13" s="617">
        <v>0.33726</v>
      </c>
      <c r="K13" s="620">
        <v>0.91862999999999995</v>
      </c>
    </row>
    <row r="14" spans="1:11" ht="14.4" customHeight="1" thickBot="1" x14ac:dyDescent="0.35">
      <c r="A14" s="638" t="s">
        <v>346</v>
      </c>
      <c r="B14" s="616">
        <v>97.716818699797003</v>
      </c>
      <c r="C14" s="616">
        <v>105.09923000000001</v>
      </c>
      <c r="D14" s="617">
        <v>7.3824113002020004</v>
      </c>
      <c r="E14" s="618">
        <v>1.0755490344280001</v>
      </c>
      <c r="F14" s="616">
        <v>100</v>
      </c>
      <c r="G14" s="617">
        <v>75</v>
      </c>
      <c r="H14" s="619">
        <v>6.5779300000000003</v>
      </c>
      <c r="I14" s="616">
        <v>45.412590000000002</v>
      </c>
      <c r="J14" s="617">
        <v>-29.587409999999998</v>
      </c>
      <c r="K14" s="620">
        <v>0.45412590000000003</v>
      </c>
    </row>
    <row r="15" spans="1:11" ht="14.4" customHeight="1" thickBot="1" x14ac:dyDescent="0.35">
      <c r="A15" s="638" t="s">
        <v>347</v>
      </c>
      <c r="B15" s="616">
        <v>1.4070134381499999</v>
      </c>
      <c r="C15" s="616">
        <v>34.085999999999999</v>
      </c>
      <c r="D15" s="617">
        <v>32.678986561849001</v>
      </c>
      <c r="E15" s="618">
        <v>24.225781414568999</v>
      </c>
      <c r="F15" s="616">
        <v>34.434622133315003</v>
      </c>
      <c r="G15" s="617">
        <v>25.825966599986</v>
      </c>
      <c r="H15" s="619">
        <v>0</v>
      </c>
      <c r="I15" s="616">
        <v>30.992599999999999</v>
      </c>
      <c r="J15" s="617">
        <v>5.1666334000129996</v>
      </c>
      <c r="K15" s="620">
        <v>0.90004182070000005</v>
      </c>
    </row>
    <row r="16" spans="1:11" ht="14.4" customHeight="1" thickBot="1" x14ac:dyDescent="0.35">
      <c r="A16" s="638" t="s">
        <v>348</v>
      </c>
      <c r="B16" s="616">
        <v>50</v>
      </c>
      <c r="C16" s="616">
        <v>13.33797</v>
      </c>
      <c r="D16" s="617">
        <v>-36.662030000000001</v>
      </c>
      <c r="E16" s="618">
        <v>0.26675939999999998</v>
      </c>
      <c r="F16" s="616">
        <v>18.999999401545999</v>
      </c>
      <c r="G16" s="617">
        <v>14.249999551159</v>
      </c>
      <c r="H16" s="619">
        <v>0</v>
      </c>
      <c r="I16" s="616">
        <v>90.292699999999996</v>
      </c>
      <c r="J16" s="617">
        <v>76.042700448839994</v>
      </c>
      <c r="K16" s="620">
        <v>4.7522475181050003</v>
      </c>
    </row>
    <row r="17" spans="1:11" ht="14.4" customHeight="1" thickBot="1" x14ac:dyDescent="0.35">
      <c r="A17" s="638" t="s">
        <v>349</v>
      </c>
      <c r="B17" s="616">
        <v>212.45952417745801</v>
      </c>
      <c r="C17" s="616">
        <v>196.83913000000001</v>
      </c>
      <c r="D17" s="617">
        <v>-15.620394177458</v>
      </c>
      <c r="E17" s="618">
        <v>0.92647825868</v>
      </c>
      <c r="F17" s="616">
        <v>274.86305093721302</v>
      </c>
      <c r="G17" s="617">
        <v>206.14728820291</v>
      </c>
      <c r="H17" s="619">
        <v>10.137079999999999</v>
      </c>
      <c r="I17" s="616">
        <v>130.29004</v>
      </c>
      <c r="J17" s="617">
        <v>-75.857248202909005</v>
      </c>
      <c r="K17" s="620">
        <v>0.47401802299599999</v>
      </c>
    </row>
    <row r="18" spans="1:11" ht="14.4" customHeight="1" thickBot="1" x14ac:dyDescent="0.35">
      <c r="A18" s="638" t="s">
        <v>350</v>
      </c>
      <c r="B18" s="616">
        <v>2.0001356061590001</v>
      </c>
      <c r="C18" s="616">
        <v>8.4386700000000001</v>
      </c>
      <c r="D18" s="617">
        <v>6.4385343938400004</v>
      </c>
      <c r="E18" s="618">
        <v>4.219048935489</v>
      </c>
      <c r="F18" s="616">
        <v>12.652186963146001</v>
      </c>
      <c r="G18" s="617">
        <v>9.4891402223589996</v>
      </c>
      <c r="H18" s="619">
        <v>7.5219999999999995E-2</v>
      </c>
      <c r="I18" s="616">
        <v>64.612070000000003</v>
      </c>
      <c r="J18" s="617">
        <v>55.122929777640003</v>
      </c>
      <c r="K18" s="620">
        <v>5.1067906432459997</v>
      </c>
    </row>
    <row r="19" spans="1:11" ht="14.4" customHeight="1" thickBot="1" x14ac:dyDescent="0.35">
      <c r="A19" s="638" t="s">
        <v>351</v>
      </c>
      <c r="B19" s="616">
        <v>90.698651283377998</v>
      </c>
      <c r="C19" s="616">
        <v>93.900999999999996</v>
      </c>
      <c r="D19" s="617">
        <v>3.2023487166210001</v>
      </c>
      <c r="E19" s="618">
        <v>1.0353075671059999</v>
      </c>
      <c r="F19" s="616">
        <v>96.184839380268002</v>
      </c>
      <c r="G19" s="617">
        <v>72.138629535201005</v>
      </c>
      <c r="H19" s="619">
        <v>6.2906199999999997</v>
      </c>
      <c r="I19" s="616">
        <v>73.131799999999998</v>
      </c>
      <c r="J19" s="617">
        <v>0.99317046479799997</v>
      </c>
      <c r="K19" s="620">
        <v>0.760325644573</v>
      </c>
    </row>
    <row r="20" spans="1:11" ht="14.4" customHeight="1" thickBot="1" x14ac:dyDescent="0.35">
      <c r="A20" s="637" t="s">
        <v>352</v>
      </c>
      <c r="B20" s="621">
        <v>92.999448964562006</v>
      </c>
      <c r="C20" s="621">
        <v>69.981999999999999</v>
      </c>
      <c r="D20" s="622">
        <v>-23.017448964562</v>
      </c>
      <c r="E20" s="628">
        <v>0.75249908229700002</v>
      </c>
      <c r="F20" s="621">
        <v>91.940663175859996</v>
      </c>
      <c r="G20" s="622">
        <v>68.955497381895</v>
      </c>
      <c r="H20" s="624">
        <v>10.1</v>
      </c>
      <c r="I20" s="621">
        <v>39.899000000000001</v>
      </c>
      <c r="J20" s="622">
        <v>-29.056497381894999</v>
      </c>
      <c r="K20" s="629">
        <v>0.433964674843</v>
      </c>
    </row>
    <row r="21" spans="1:11" ht="14.4" customHeight="1" thickBot="1" x14ac:dyDescent="0.35">
      <c r="A21" s="638" t="s">
        <v>353</v>
      </c>
      <c r="B21" s="616">
        <v>73.999561541695002</v>
      </c>
      <c r="C21" s="616">
        <v>66.018000000000001</v>
      </c>
      <c r="D21" s="617">
        <v>-7.9815615416950001</v>
      </c>
      <c r="E21" s="618">
        <v>0.89214042116699999</v>
      </c>
      <c r="F21" s="616">
        <v>87.999997228213005</v>
      </c>
      <c r="G21" s="617">
        <v>65.999997921160002</v>
      </c>
      <c r="H21" s="619">
        <v>8</v>
      </c>
      <c r="I21" s="616">
        <v>30.748999999999999</v>
      </c>
      <c r="J21" s="617">
        <v>-35.25099792116</v>
      </c>
      <c r="K21" s="620">
        <v>0.34942046555099998</v>
      </c>
    </row>
    <row r="22" spans="1:11" ht="14.4" customHeight="1" thickBot="1" x14ac:dyDescent="0.35">
      <c r="A22" s="638" t="s">
        <v>354</v>
      </c>
      <c r="B22" s="616">
        <v>18.999887422867001</v>
      </c>
      <c r="C22" s="616">
        <v>3.964</v>
      </c>
      <c r="D22" s="617">
        <v>-15.035887422867001</v>
      </c>
      <c r="E22" s="618">
        <v>0.20863281512000001</v>
      </c>
      <c r="F22" s="616">
        <v>3.940665947646</v>
      </c>
      <c r="G22" s="617">
        <v>2.955499460735</v>
      </c>
      <c r="H22" s="619">
        <v>2.1</v>
      </c>
      <c r="I22" s="616">
        <v>9.15</v>
      </c>
      <c r="J22" s="617">
        <v>6.1945005392640002</v>
      </c>
      <c r="K22" s="620">
        <v>2.321942565434</v>
      </c>
    </row>
    <row r="23" spans="1:11" ht="14.4" customHeight="1" thickBot="1" x14ac:dyDescent="0.35">
      <c r="A23" s="637" t="s">
        <v>355</v>
      </c>
      <c r="B23" s="621">
        <v>2298.3497079655999</v>
      </c>
      <c r="C23" s="621">
        <v>2334.6649900000002</v>
      </c>
      <c r="D23" s="622">
        <v>36.315282034399999</v>
      </c>
      <c r="E23" s="628">
        <v>1.01580059027</v>
      </c>
      <c r="F23" s="621">
        <v>2442.6657611317601</v>
      </c>
      <c r="G23" s="622">
        <v>1831.9993208488199</v>
      </c>
      <c r="H23" s="624">
        <v>201.19479999999999</v>
      </c>
      <c r="I23" s="621">
        <v>1313.61914</v>
      </c>
      <c r="J23" s="622">
        <v>-518.38018084882003</v>
      </c>
      <c r="K23" s="629">
        <v>0.53778096082600002</v>
      </c>
    </row>
    <row r="24" spans="1:11" ht="14.4" customHeight="1" thickBot="1" x14ac:dyDescent="0.35">
      <c r="A24" s="638" t="s">
        <v>356</v>
      </c>
      <c r="B24" s="616">
        <v>13.999992461844</v>
      </c>
      <c r="C24" s="616">
        <v>6.3782199999999998</v>
      </c>
      <c r="D24" s="617">
        <v>-7.6217724618440004</v>
      </c>
      <c r="E24" s="618">
        <v>0.45558738816299998</v>
      </c>
      <c r="F24" s="616">
        <v>6.9999997795160001</v>
      </c>
      <c r="G24" s="617">
        <v>5.2499998346370003</v>
      </c>
      <c r="H24" s="619">
        <v>0.83440999999999999</v>
      </c>
      <c r="I24" s="616">
        <v>2.71123</v>
      </c>
      <c r="J24" s="617">
        <v>-2.5387698346369998</v>
      </c>
      <c r="K24" s="620">
        <v>0.38731858362799998</v>
      </c>
    </row>
    <row r="25" spans="1:11" ht="14.4" customHeight="1" thickBot="1" x14ac:dyDescent="0.35">
      <c r="A25" s="638" t="s">
        <v>357</v>
      </c>
      <c r="B25" s="616">
        <v>0</v>
      </c>
      <c r="C25" s="616">
        <v>267.00245000000001</v>
      </c>
      <c r="D25" s="617">
        <v>267.00245000000001</v>
      </c>
      <c r="E25" s="626" t="s">
        <v>358</v>
      </c>
      <c r="F25" s="616">
        <v>301.99999048773202</v>
      </c>
      <c r="G25" s="617">
        <v>226.49999286579899</v>
      </c>
      <c r="H25" s="619">
        <v>0</v>
      </c>
      <c r="I25" s="616">
        <v>121.90891999999999</v>
      </c>
      <c r="J25" s="617">
        <v>-104.59107286579901</v>
      </c>
      <c r="K25" s="620">
        <v>0.40367193324400003</v>
      </c>
    </row>
    <row r="26" spans="1:11" ht="14.4" customHeight="1" thickBot="1" x14ac:dyDescent="0.35">
      <c r="A26" s="638" t="s">
        <v>359</v>
      </c>
      <c r="B26" s="616">
        <v>21.467434654883</v>
      </c>
      <c r="C26" s="616">
        <v>9.9040400000000002</v>
      </c>
      <c r="D26" s="617">
        <v>-11.563394654883</v>
      </c>
      <c r="E26" s="618">
        <v>0.46135181772799999</v>
      </c>
      <c r="F26" s="616">
        <v>10.999999653526</v>
      </c>
      <c r="G26" s="617">
        <v>8.2499997401440002</v>
      </c>
      <c r="H26" s="619">
        <v>0</v>
      </c>
      <c r="I26" s="616">
        <v>0.94899999999999995</v>
      </c>
      <c r="J26" s="617">
        <v>-7.3009997401450004</v>
      </c>
      <c r="K26" s="620">
        <v>8.6272729990000005E-2</v>
      </c>
    </row>
    <row r="27" spans="1:11" ht="14.4" customHeight="1" thickBot="1" x14ac:dyDescent="0.35">
      <c r="A27" s="638" t="s">
        <v>360</v>
      </c>
      <c r="B27" s="616">
        <v>0</v>
      </c>
      <c r="C27" s="616">
        <v>1.5552600000000001</v>
      </c>
      <c r="D27" s="617">
        <v>1.5552600000000001</v>
      </c>
      <c r="E27" s="626" t="s">
        <v>336</v>
      </c>
      <c r="F27" s="616">
        <v>1.999999937004</v>
      </c>
      <c r="G27" s="617">
        <v>1.4999999527529999</v>
      </c>
      <c r="H27" s="619">
        <v>0</v>
      </c>
      <c r="I27" s="616">
        <v>0</v>
      </c>
      <c r="J27" s="617">
        <v>-1.4999999527529999</v>
      </c>
      <c r="K27" s="620">
        <v>0</v>
      </c>
    </row>
    <row r="28" spans="1:11" ht="14.4" customHeight="1" thickBot="1" x14ac:dyDescent="0.35">
      <c r="A28" s="638" t="s">
        <v>361</v>
      </c>
      <c r="B28" s="616">
        <v>1.480189491405</v>
      </c>
      <c r="C28" s="616">
        <v>0.72423999999999999</v>
      </c>
      <c r="D28" s="617">
        <v>-0.75594949140500001</v>
      </c>
      <c r="E28" s="618">
        <v>0.48928870540199998</v>
      </c>
      <c r="F28" s="616">
        <v>1.2819599596210001</v>
      </c>
      <c r="G28" s="617">
        <v>0.96146996971599996</v>
      </c>
      <c r="H28" s="619">
        <v>0</v>
      </c>
      <c r="I28" s="616">
        <v>0.27888000000000002</v>
      </c>
      <c r="J28" s="617">
        <v>-0.68258996971599994</v>
      </c>
      <c r="K28" s="620">
        <v>0.21754189583399999</v>
      </c>
    </row>
    <row r="29" spans="1:11" ht="14.4" customHeight="1" thickBot="1" x14ac:dyDescent="0.35">
      <c r="A29" s="638" t="s">
        <v>362</v>
      </c>
      <c r="B29" s="616">
        <v>261.97558519244001</v>
      </c>
      <c r="C29" s="616">
        <v>289.79903999999999</v>
      </c>
      <c r="D29" s="617">
        <v>27.823454807558999</v>
      </c>
      <c r="E29" s="618">
        <v>1.106206289365</v>
      </c>
      <c r="F29" s="616">
        <v>261.69790501247797</v>
      </c>
      <c r="G29" s="617">
        <v>196.27342875935901</v>
      </c>
      <c r="H29" s="619">
        <v>20.285399999999999</v>
      </c>
      <c r="I29" s="616">
        <v>184.08340000000001</v>
      </c>
      <c r="J29" s="617">
        <v>-12.190028759358</v>
      </c>
      <c r="K29" s="620">
        <v>0.70341946371700004</v>
      </c>
    </row>
    <row r="30" spans="1:11" ht="14.4" customHeight="1" thickBot="1" x14ac:dyDescent="0.35">
      <c r="A30" s="638" t="s">
        <v>363</v>
      </c>
      <c r="B30" s="616">
        <v>467.996837023701</v>
      </c>
      <c r="C30" s="616">
        <v>348.60910999999999</v>
      </c>
      <c r="D30" s="617">
        <v>-119.387727023701</v>
      </c>
      <c r="E30" s="618">
        <v>0.74489629506199995</v>
      </c>
      <c r="F30" s="616">
        <v>378.53150197518602</v>
      </c>
      <c r="G30" s="617">
        <v>283.89862648138899</v>
      </c>
      <c r="H30" s="619">
        <v>26.492180000000001</v>
      </c>
      <c r="I30" s="616">
        <v>202.80772999999999</v>
      </c>
      <c r="J30" s="617">
        <v>-81.090896481388995</v>
      </c>
      <c r="K30" s="620">
        <v>0.535775038383</v>
      </c>
    </row>
    <row r="31" spans="1:11" ht="14.4" customHeight="1" thickBot="1" x14ac:dyDescent="0.35">
      <c r="A31" s="638" t="s">
        <v>364</v>
      </c>
      <c r="B31" s="616">
        <v>23.358163568763999</v>
      </c>
      <c r="C31" s="616">
        <v>30.853999999999999</v>
      </c>
      <c r="D31" s="617">
        <v>7.4958364312350003</v>
      </c>
      <c r="E31" s="618">
        <v>1.320908636895</v>
      </c>
      <c r="F31" s="616">
        <v>23.999999244057999</v>
      </c>
      <c r="G31" s="617">
        <v>17.999999433043001</v>
      </c>
      <c r="H31" s="619">
        <v>8.0305</v>
      </c>
      <c r="I31" s="616">
        <v>27.842500000000001</v>
      </c>
      <c r="J31" s="617">
        <v>9.8425005669559997</v>
      </c>
      <c r="K31" s="620">
        <v>1.1601042032069999</v>
      </c>
    </row>
    <row r="32" spans="1:11" ht="14.4" customHeight="1" thickBot="1" x14ac:dyDescent="0.35">
      <c r="A32" s="638" t="s">
        <v>365</v>
      </c>
      <c r="B32" s="616">
        <v>340.51338451273398</v>
      </c>
      <c r="C32" s="616">
        <v>371.76396999999997</v>
      </c>
      <c r="D32" s="617">
        <v>31.250585487266001</v>
      </c>
      <c r="E32" s="618">
        <v>1.0917749107920001</v>
      </c>
      <c r="F32" s="616">
        <v>377.48772123496099</v>
      </c>
      <c r="G32" s="617">
        <v>283.115790926221</v>
      </c>
      <c r="H32" s="619">
        <v>25.99567</v>
      </c>
      <c r="I32" s="616">
        <v>217.15315000000001</v>
      </c>
      <c r="J32" s="617">
        <v>-65.962640926220004</v>
      </c>
      <c r="K32" s="620">
        <v>0.57525884362400004</v>
      </c>
    </row>
    <row r="33" spans="1:11" ht="14.4" customHeight="1" thickBot="1" x14ac:dyDescent="0.35">
      <c r="A33" s="638" t="s">
        <v>366</v>
      </c>
      <c r="B33" s="616">
        <v>7.6550988584670003</v>
      </c>
      <c r="C33" s="616">
        <v>10.015029999999999</v>
      </c>
      <c r="D33" s="617">
        <v>2.3599311415319999</v>
      </c>
      <c r="E33" s="618">
        <v>1.3082822554169999</v>
      </c>
      <c r="F33" s="616">
        <v>6.9999997795160001</v>
      </c>
      <c r="G33" s="617">
        <v>5.2499998346370003</v>
      </c>
      <c r="H33" s="619">
        <v>1.3640000000000001</v>
      </c>
      <c r="I33" s="616">
        <v>9.1880000000000006</v>
      </c>
      <c r="J33" s="617">
        <v>3.9380001653619998</v>
      </c>
      <c r="K33" s="620">
        <v>1.3125714699140001</v>
      </c>
    </row>
    <row r="34" spans="1:11" ht="14.4" customHeight="1" thickBot="1" x14ac:dyDescent="0.35">
      <c r="A34" s="638" t="s">
        <v>367</v>
      </c>
      <c r="B34" s="616">
        <v>128.95938334977299</v>
      </c>
      <c r="C34" s="616">
        <v>155.07626999999999</v>
      </c>
      <c r="D34" s="617">
        <v>26.116886650226</v>
      </c>
      <c r="E34" s="618">
        <v>1.202520250731</v>
      </c>
      <c r="F34" s="616">
        <v>155.60057640700899</v>
      </c>
      <c r="G34" s="617">
        <v>116.700432305257</v>
      </c>
      <c r="H34" s="619">
        <v>18.02251</v>
      </c>
      <c r="I34" s="616">
        <v>110.01666</v>
      </c>
      <c r="J34" s="617">
        <v>-6.6837723052560003</v>
      </c>
      <c r="K34" s="620">
        <v>0.707045324255</v>
      </c>
    </row>
    <row r="35" spans="1:11" ht="14.4" customHeight="1" thickBot="1" x14ac:dyDescent="0.35">
      <c r="A35" s="638" t="s">
        <v>368</v>
      </c>
      <c r="B35" s="616">
        <v>1.13752465482</v>
      </c>
      <c r="C35" s="616">
        <v>0.53556999999999999</v>
      </c>
      <c r="D35" s="617">
        <v>-0.60195465481999999</v>
      </c>
      <c r="E35" s="618">
        <v>0.47082056439800002</v>
      </c>
      <c r="F35" s="616">
        <v>0.69468296249700001</v>
      </c>
      <c r="G35" s="617">
        <v>0.52101222187200003</v>
      </c>
      <c r="H35" s="619">
        <v>0.26778000000000002</v>
      </c>
      <c r="I35" s="616">
        <v>1.07115</v>
      </c>
      <c r="J35" s="617">
        <v>0.55013777812700004</v>
      </c>
      <c r="K35" s="620">
        <v>1.5419264007119999</v>
      </c>
    </row>
    <row r="36" spans="1:11" ht="14.4" customHeight="1" thickBot="1" x14ac:dyDescent="0.35">
      <c r="A36" s="638" t="s">
        <v>369</v>
      </c>
      <c r="B36" s="616">
        <v>0</v>
      </c>
      <c r="C36" s="616">
        <v>0</v>
      </c>
      <c r="D36" s="617">
        <v>0</v>
      </c>
      <c r="E36" s="618">
        <v>1</v>
      </c>
      <c r="F36" s="616">
        <v>0</v>
      </c>
      <c r="G36" s="617">
        <v>0</v>
      </c>
      <c r="H36" s="619">
        <v>0</v>
      </c>
      <c r="I36" s="616">
        <v>0.2782</v>
      </c>
      <c r="J36" s="617">
        <v>0.2782</v>
      </c>
      <c r="K36" s="627" t="s">
        <v>358</v>
      </c>
    </row>
    <row r="37" spans="1:11" ht="14.4" customHeight="1" thickBot="1" x14ac:dyDescent="0.35">
      <c r="A37" s="638" t="s">
        <v>370</v>
      </c>
      <c r="B37" s="616">
        <v>1029.8061141967701</v>
      </c>
      <c r="C37" s="616">
        <v>842.44779000000096</v>
      </c>
      <c r="D37" s="617">
        <v>-187.35832419676601</v>
      </c>
      <c r="E37" s="618">
        <v>0.81806446707400005</v>
      </c>
      <c r="F37" s="616">
        <v>914.37142469865205</v>
      </c>
      <c r="G37" s="617">
        <v>685.77856852398895</v>
      </c>
      <c r="H37" s="619">
        <v>99.902349999999998</v>
      </c>
      <c r="I37" s="616">
        <v>435.33031999999997</v>
      </c>
      <c r="J37" s="617">
        <v>-250.44824852398901</v>
      </c>
      <c r="K37" s="620">
        <v>0.476097905338</v>
      </c>
    </row>
    <row r="38" spans="1:11" ht="14.4" customHeight="1" thickBot="1" x14ac:dyDescent="0.35">
      <c r="A38" s="637" t="s">
        <v>371</v>
      </c>
      <c r="B38" s="621">
        <v>272.99903718598301</v>
      </c>
      <c r="C38" s="621">
        <v>317.08697999999998</v>
      </c>
      <c r="D38" s="622">
        <v>44.087942814016003</v>
      </c>
      <c r="E38" s="628">
        <v>1.1614948655799999</v>
      </c>
      <c r="F38" s="621">
        <v>243.999992314591</v>
      </c>
      <c r="G38" s="622">
        <v>182.99999423594301</v>
      </c>
      <c r="H38" s="624">
        <v>26.558579999999999</v>
      </c>
      <c r="I38" s="621">
        <v>245.15967000000001</v>
      </c>
      <c r="J38" s="622">
        <v>62.159675764055997</v>
      </c>
      <c r="K38" s="629">
        <v>1.0047527775480001</v>
      </c>
    </row>
    <row r="39" spans="1:11" ht="14.4" customHeight="1" thickBot="1" x14ac:dyDescent="0.35">
      <c r="A39" s="638" t="s">
        <v>372</v>
      </c>
      <c r="B39" s="616">
        <v>209.99925937383301</v>
      </c>
      <c r="C39" s="616">
        <v>241.03483</v>
      </c>
      <c r="D39" s="617">
        <v>31.035570626165999</v>
      </c>
      <c r="E39" s="618">
        <v>1.1477889527730001</v>
      </c>
      <c r="F39" s="616">
        <v>208.99999341700601</v>
      </c>
      <c r="G39" s="617">
        <v>156.749995062755</v>
      </c>
      <c r="H39" s="619">
        <v>20.84779</v>
      </c>
      <c r="I39" s="616">
        <v>175.36547999999999</v>
      </c>
      <c r="J39" s="617">
        <v>18.615484937245</v>
      </c>
      <c r="K39" s="620">
        <v>0.83906930872499996</v>
      </c>
    </row>
    <row r="40" spans="1:11" ht="14.4" customHeight="1" thickBot="1" x14ac:dyDescent="0.35">
      <c r="A40" s="638" t="s">
        <v>373</v>
      </c>
      <c r="B40" s="616">
        <v>62.99977781215</v>
      </c>
      <c r="C40" s="616">
        <v>75.312730000000002</v>
      </c>
      <c r="D40" s="617">
        <v>12.31295218785</v>
      </c>
      <c r="E40" s="618">
        <v>1.1954443748120001</v>
      </c>
      <c r="F40" s="616">
        <v>34.999998897584</v>
      </c>
      <c r="G40" s="617">
        <v>26.249999173188002</v>
      </c>
      <c r="H40" s="619">
        <v>5.7107900000000003</v>
      </c>
      <c r="I40" s="616">
        <v>69.79419</v>
      </c>
      <c r="J40" s="617">
        <v>43.544190826810997</v>
      </c>
      <c r="K40" s="620">
        <v>1.9941197770950001</v>
      </c>
    </row>
    <row r="41" spans="1:11" ht="14.4" customHeight="1" thickBot="1" x14ac:dyDescent="0.35">
      <c r="A41" s="638" t="s">
        <v>374</v>
      </c>
      <c r="B41" s="616">
        <v>0</v>
      </c>
      <c r="C41" s="616">
        <v>0.73941999999999997</v>
      </c>
      <c r="D41" s="617">
        <v>0.73941999999999997</v>
      </c>
      <c r="E41" s="626" t="s">
        <v>336</v>
      </c>
      <c r="F41" s="616">
        <v>0</v>
      </c>
      <c r="G41" s="617">
        <v>0</v>
      </c>
      <c r="H41" s="619">
        <v>0</v>
      </c>
      <c r="I41" s="616">
        <v>0</v>
      </c>
      <c r="J41" s="617">
        <v>0</v>
      </c>
      <c r="K41" s="627" t="s">
        <v>336</v>
      </c>
    </row>
    <row r="42" spans="1:11" ht="14.4" customHeight="1" thickBot="1" x14ac:dyDescent="0.35">
      <c r="A42" s="637" t="s">
        <v>375</v>
      </c>
      <c r="B42" s="621">
        <v>545.43209258911099</v>
      </c>
      <c r="C42" s="621">
        <v>586.45333000000005</v>
      </c>
      <c r="D42" s="622">
        <v>41.021237410889</v>
      </c>
      <c r="E42" s="628">
        <v>1.0752086977790001</v>
      </c>
      <c r="F42" s="621">
        <v>547.06601210904705</v>
      </c>
      <c r="G42" s="622">
        <v>410.299509081785</v>
      </c>
      <c r="H42" s="624">
        <v>48.142159999999997</v>
      </c>
      <c r="I42" s="621">
        <v>386.77998000000002</v>
      </c>
      <c r="J42" s="622">
        <v>-23.519529081784999</v>
      </c>
      <c r="K42" s="629">
        <v>0.70700787736500004</v>
      </c>
    </row>
    <row r="43" spans="1:11" ht="14.4" customHeight="1" thickBot="1" x14ac:dyDescent="0.35">
      <c r="A43" s="638" t="s">
        <v>376</v>
      </c>
      <c r="B43" s="616">
        <v>43.087997729822</v>
      </c>
      <c r="C43" s="616">
        <v>74.061850000000007</v>
      </c>
      <c r="D43" s="617">
        <v>30.973852270177002</v>
      </c>
      <c r="E43" s="618">
        <v>1.718851046743</v>
      </c>
      <c r="F43" s="616">
        <v>1.8616666083560001</v>
      </c>
      <c r="G43" s="617">
        <v>1.3962499562670001</v>
      </c>
      <c r="H43" s="619">
        <v>0</v>
      </c>
      <c r="I43" s="616">
        <v>9.9641000000000002</v>
      </c>
      <c r="J43" s="617">
        <v>8.5678500437319993</v>
      </c>
      <c r="K43" s="620">
        <v>5.3522472580590001</v>
      </c>
    </row>
    <row r="44" spans="1:11" ht="14.4" customHeight="1" thickBot="1" x14ac:dyDescent="0.35">
      <c r="A44" s="638" t="s">
        <v>377</v>
      </c>
      <c r="B44" s="616">
        <v>19.786443964421</v>
      </c>
      <c r="C44" s="616">
        <v>18.40062</v>
      </c>
      <c r="D44" s="617">
        <v>-1.385823964421</v>
      </c>
      <c r="E44" s="618">
        <v>0.92996093856399997</v>
      </c>
      <c r="F44" s="616">
        <v>12.999999590531001</v>
      </c>
      <c r="G44" s="617">
        <v>9.7499996928979993</v>
      </c>
      <c r="H44" s="619">
        <v>0.63758000000000004</v>
      </c>
      <c r="I44" s="616">
        <v>8.6707400000000003</v>
      </c>
      <c r="J44" s="617">
        <v>-1.0792596928980001</v>
      </c>
      <c r="K44" s="620">
        <v>0.66698002100800002</v>
      </c>
    </row>
    <row r="45" spans="1:11" ht="14.4" customHeight="1" thickBot="1" x14ac:dyDescent="0.35">
      <c r="A45" s="638" t="s">
        <v>378</v>
      </c>
      <c r="B45" s="616">
        <v>215.49210800859299</v>
      </c>
      <c r="C45" s="616">
        <v>225.39407</v>
      </c>
      <c r="D45" s="617">
        <v>9.9019619914069992</v>
      </c>
      <c r="E45" s="618">
        <v>1.0459504623289999</v>
      </c>
      <c r="F45" s="616">
        <v>246.461104653956</v>
      </c>
      <c r="G45" s="617">
        <v>184.845828490467</v>
      </c>
      <c r="H45" s="619">
        <v>19.960270000000001</v>
      </c>
      <c r="I45" s="616">
        <v>183.04051000000001</v>
      </c>
      <c r="J45" s="617">
        <v>-1.805318490466</v>
      </c>
      <c r="K45" s="620">
        <v>0.74267503692699999</v>
      </c>
    </row>
    <row r="46" spans="1:11" ht="14.4" customHeight="1" thickBot="1" x14ac:dyDescent="0.35">
      <c r="A46" s="638" t="s">
        <v>379</v>
      </c>
      <c r="B46" s="616">
        <v>33.901323086826999</v>
      </c>
      <c r="C46" s="616">
        <v>31.28</v>
      </c>
      <c r="D46" s="617">
        <v>-2.6213230868270001</v>
      </c>
      <c r="E46" s="618">
        <v>0.92267785301100003</v>
      </c>
      <c r="F46" s="616">
        <v>27.999999118066999</v>
      </c>
      <c r="G46" s="617">
        <v>20.999999338550001</v>
      </c>
      <c r="H46" s="619">
        <v>3.1973400000000001</v>
      </c>
      <c r="I46" s="616">
        <v>30.759830000000001</v>
      </c>
      <c r="J46" s="617">
        <v>9.7598306614489996</v>
      </c>
      <c r="K46" s="620">
        <v>1.098565391745</v>
      </c>
    </row>
    <row r="47" spans="1:11" ht="14.4" customHeight="1" thickBot="1" x14ac:dyDescent="0.35">
      <c r="A47" s="638" t="s">
        <v>380</v>
      </c>
      <c r="B47" s="616">
        <v>19.998379477813</v>
      </c>
      <c r="C47" s="616">
        <v>27.56775</v>
      </c>
      <c r="D47" s="617">
        <v>7.5693705221860004</v>
      </c>
      <c r="E47" s="618">
        <v>1.3784991944260001</v>
      </c>
      <c r="F47" s="616">
        <v>15.999999496038001</v>
      </c>
      <c r="G47" s="617">
        <v>11.999999622029</v>
      </c>
      <c r="H47" s="619">
        <v>0.44030000000000002</v>
      </c>
      <c r="I47" s="616">
        <v>19.067889999999998</v>
      </c>
      <c r="J47" s="617">
        <v>7.0678903779700004</v>
      </c>
      <c r="K47" s="620">
        <v>1.1917431625370001</v>
      </c>
    </row>
    <row r="48" spans="1:11" ht="14.4" customHeight="1" thickBot="1" x14ac:dyDescent="0.35">
      <c r="A48" s="638" t="s">
        <v>381</v>
      </c>
      <c r="B48" s="616">
        <v>0.80236688593500005</v>
      </c>
      <c r="C48" s="616">
        <v>0.29765000000000003</v>
      </c>
      <c r="D48" s="617">
        <v>-0.50471688593499997</v>
      </c>
      <c r="E48" s="618">
        <v>0.37096496031499998</v>
      </c>
      <c r="F48" s="616">
        <v>0.77591953313200002</v>
      </c>
      <c r="G48" s="617">
        <v>0.58193964984900004</v>
      </c>
      <c r="H48" s="619">
        <v>0</v>
      </c>
      <c r="I48" s="616">
        <v>0.59506000000000003</v>
      </c>
      <c r="J48" s="617">
        <v>1.312035015E-2</v>
      </c>
      <c r="K48" s="620">
        <v>0.766909421132</v>
      </c>
    </row>
    <row r="49" spans="1:11" ht="14.4" customHeight="1" thickBot="1" x14ac:dyDescent="0.35">
      <c r="A49" s="638" t="s">
        <v>382</v>
      </c>
      <c r="B49" s="616">
        <v>1.872289384353</v>
      </c>
      <c r="C49" s="616">
        <v>2.2129599999999998</v>
      </c>
      <c r="D49" s="617">
        <v>0.34067061564599999</v>
      </c>
      <c r="E49" s="618">
        <v>1.181954038992</v>
      </c>
      <c r="F49" s="616">
        <v>2.002549371432</v>
      </c>
      <c r="G49" s="617">
        <v>1.501912028574</v>
      </c>
      <c r="H49" s="619">
        <v>0.39929999999999999</v>
      </c>
      <c r="I49" s="616">
        <v>2.2313499999999999</v>
      </c>
      <c r="J49" s="617">
        <v>0.729437971425</v>
      </c>
      <c r="K49" s="620">
        <v>1.11425467548</v>
      </c>
    </row>
    <row r="50" spans="1:11" ht="14.4" customHeight="1" thickBot="1" x14ac:dyDescent="0.35">
      <c r="A50" s="638" t="s">
        <v>383</v>
      </c>
      <c r="B50" s="616">
        <v>147.984776735324</v>
      </c>
      <c r="C50" s="616">
        <v>140.49122</v>
      </c>
      <c r="D50" s="617">
        <v>-7.4935567353239998</v>
      </c>
      <c r="E50" s="618">
        <v>0.949362651344</v>
      </c>
      <c r="F50" s="616">
        <v>127.99999596831</v>
      </c>
      <c r="G50" s="617">
        <v>95.999996976231998</v>
      </c>
      <c r="H50" s="619">
        <v>15.98376</v>
      </c>
      <c r="I50" s="616">
        <v>77.291749999999993</v>
      </c>
      <c r="J50" s="617">
        <v>-18.708246976232001</v>
      </c>
      <c r="K50" s="620">
        <v>0.60384181589399999</v>
      </c>
    </row>
    <row r="51" spans="1:11" ht="14.4" customHeight="1" thickBot="1" x14ac:dyDescent="0.35">
      <c r="A51" s="638" t="s">
        <v>384</v>
      </c>
      <c r="B51" s="616">
        <v>21.509888021074001</v>
      </c>
      <c r="C51" s="616">
        <v>15.7842</v>
      </c>
      <c r="D51" s="617">
        <v>-5.7256880210740002</v>
      </c>
      <c r="E51" s="618">
        <v>0.73381135152900001</v>
      </c>
      <c r="F51" s="616">
        <v>17.964780635499</v>
      </c>
      <c r="G51" s="617">
        <v>13.473585476624001</v>
      </c>
      <c r="H51" s="619">
        <v>0.83489999999999998</v>
      </c>
      <c r="I51" s="616">
        <v>10.15424</v>
      </c>
      <c r="J51" s="617">
        <v>-3.319345476624</v>
      </c>
      <c r="K51" s="620">
        <v>0.56523039195500002</v>
      </c>
    </row>
    <row r="52" spans="1:11" ht="14.4" customHeight="1" thickBot="1" x14ac:dyDescent="0.35">
      <c r="A52" s="638" t="s">
        <v>385</v>
      </c>
      <c r="B52" s="616">
        <v>0</v>
      </c>
      <c r="C52" s="616">
        <v>0</v>
      </c>
      <c r="D52" s="617">
        <v>0</v>
      </c>
      <c r="E52" s="626" t="s">
        <v>336</v>
      </c>
      <c r="F52" s="616">
        <v>0</v>
      </c>
      <c r="G52" s="617">
        <v>0</v>
      </c>
      <c r="H52" s="619">
        <v>0</v>
      </c>
      <c r="I52" s="616">
        <v>1.258</v>
      </c>
      <c r="J52" s="617">
        <v>1.258</v>
      </c>
      <c r="K52" s="627" t="s">
        <v>358</v>
      </c>
    </row>
    <row r="53" spans="1:11" ht="14.4" customHeight="1" thickBot="1" x14ac:dyDescent="0.35">
      <c r="A53" s="638" t="s">
        <v>386</v>
      </c>
      <c r="B53" s="616">
        <v>0</v>
      </c>
      <c r="C53" s="616">
        <v>0</v>
      </c>
      <c r="D53" s="617">
        <v>0</v>
      </c>
      <c r="E53" s="618">
        <v>1</v>
      </c>
      <c r="F53" s="616">
        <v>0</v>
      </c>
      <c r="G53" s="617">
        <v>0</v>
      </c>
      <c r="H53" s="619">
        <v>0</v>
      </c>
      <c r="I53" s="616">
        <v>0.89</v>
      </c>
      <c r="J53" s="617">
        <v>0.89</v>
      </c>
      <c r="K53" s="627" t="s">
        <v>358</v>
      </c>
    </row>
    <row r="54" spans="1:11" ht="14.4" customHeight="1" thickBot="1" x14ac:dyDescent="0.35">
      <c r="A54" s="638" t="s">
        <v>387</v>
      </c>
      <c r="B54" s="616">
        <v>40.996519294944001</v>
      </c>
      <c r="C54" s="616">
        <v>50.963009999999997</v>
      </c>
      <c r="D54" s="617">
        <v>9.9664907050549996</v>
      </c>
      <c r="E54" s="618">
        <v>1.243105777672</v>
      </c>
      <c r="F54" s="616">
        <v>92.999997133720001</v>
      </c>
      <c r="G54" s="617">
        <v>69.749997850290001</v>
      </c>
      <c r="H54" s="619">
        <v>6.6887100000000004</v>
      </c>
      <c r="I54" s="616">
        <v>42.85651</v>
      </c>
      <c r="J54" s="617">
        <v>-26.893487850290001</v>
      </c>
      <c r="K54" s="620">
        <v>0.46082270237400003</v>
      </c>
    </row>
    <row r="55" spans="1:11" ht="14.4" customHeight="1" thickBot="1" x14ac:dyDescent="0.35">
      <c r="A55" s="637" t="s">
        <v>388</v>
      </c>
      <c r="B55" s="621">
        <v>20.829625872621001</v>
      </c>
      <c r="C55" s="621">
        <v>37.000340000000001</v>
      </c>
      <c r="D55" s="622">
        <v>16.170714127378002</v>
      </c>
      <c r="E55" s="628">
        <v>1.776332432769</v>
      </c>
      <c r="F55" s="621">
        <v>23.207227646271999</v>
      </c>
      <c r="G55" s="622">
        <v>17.405420734703998</v>
      </c>
      <c r="H55" s="624">
        <v>0.90649999999999997</v>
      </c>
      <c r="I55" s="621">
        <v>43.022030000000001</v>
      </c>
      <c r="J55" s="622">
        <v>25.616609265295001</v>
      </c>
      <c r="K55" s="629">
        <v>1.8538203121779999</v>
      </c>
    </row>
    <row r="56" spans="1:11" ht="14.4" customHeight="1" thickBot="1" x14ac:dyDescent="0.35">
      <c r="A56" s="638" t="s">
        <v>389</v>
      </c>
      <c r="B56" s="616">
        <v>0.94824644735499997</v>
      </c>
      <c r="C56" s="616">
        <v>0</v>
      </c>
      <c r="D56" s="617">
        <v>-0.94824644735499997</v>
      </c>
      <c r="E56" s="618">
        <v>0</v>
      </c>
      <c r="F56" s="616">
        <v>0</v>
      </c>
      <c r="G56" s="617">
        <v>0</v>
      </c>
      <c r="H56" s="619">
        <v>0</v>
      </c>
      <c r="I56" s="616">
        <v>0</v>
      </c>
      <c r="J56" s="617">
        <v>0</v>
      </c>
      <c r="K56" s="620">
        <v>0</v>
      </c>
    </row>
    <row r="57" spans="1:11" ht="14.4" customHeight="1" thickBot="1" x14ac:dyDescent="0.35">
      <c r="A57" s="638" t="s">
        <v>390</v>
      </c>
      <c r="B57" s="616">
        <v>0</v>
      </c>
      <c r="C57" s="616">
        <v>11.795999999999999</v>
      </c>
      <c r="D57" s="617">
        <v>11.795999999999999</v>
      </c>
      <c r="E57" s="626" t="s">
        <v>358</v>
      </c>
      <c r="F57" s="616">
        <v>0</v>
      </c>
      <c r="G57" s="617">
        <v>0</v>
      </c>
      <c r="H57" s="619">
        <v>0.84699999999999998</v>
      </c>
      <c r="I57" s="616">
        <v>5.9290000000000003</v>
      </c>
      <c r="J57" s="617">
        <v>5.9290000000000003</v>
      </c>
      <c r="K57" s="627" t="s">
        <v>336</v>
      </c>
    </row>
    <row r="58" spans="1:11" ht="14.4" customHeight="1" thickBot="1" x14ac:dyDescent="0.35">
      <c r="A58" s="638" t="s">
        <v>391</v>
      </c>
      <c r="B58" s="616">
        <v>6.5318543025890001</v>
      </c>
      <c r="C58" s="616">
        <v>0</v>
      </c>
      <c r="D58" s="617">
        <v>-6.5318543025890001</v>
      </c>
      <c r="E58" s="618">
        <v>0</v>
      </c>
      <c r="F58" s="616">
        <v>0</v>
      </c>
      <c r="G58" s="617">
        <v>0</v>
      </c>
      <c r="H58" s="619">
        <v>0</v>
      </c>
      <c r="I58" s="616">
        <v>4.452</v>
      </c>
      <c r="J58" s="617">
        <v>4.452</v>
      </c>
      <c r="K58" s="627" t="s">
        <v>358</v>
      </c>
    </row>
    <row r="59" spans="1:11" ht="14.4" customHeight="1" thickBot="1" x14ac:dyDescent="0.35">
      <c r="A59" s="638" t="s">
        <v>392</v>
      </c>
      <c r="B59" s="616">
        <v>4.3478466405420004</v>
      </c>
      <c r="C59" s="616">
        <v>15.88213</v>
      </c>
      <c r="D59" s="617">
        <v>11.534283359457</v>
      </c>
      <c r="E59" s="618">
        <v>3.6528726316850002</v>
      </c>
      <c r="F59" s="616">
        <v>13.207227961248</v>
      </c>
      <c r="G59" s="617">
        <v>9.9054209709359995</v>
      </c>
      <c r="H59" s="619">
        <v>0</v>
      </c>
      <c r="I59" s="616">
        <v>18.87895</v>
      </c>
      <c r="J59" s="617">
        <v>8.9735290290630001</v>
      </c>
      <c r="K59" s="620">
        <v>1.4294407619359999</v>
      </c>
    </row>
    <row r="60" spans="1:11" ht="14.4" customHeight="1" thickBot="1" x14ac:dyDescent="0.35">
      <c r="A60" s="638" t="s">
        <v>393</v>
      </c>
      <c r="B60" s="616">
        <v>0</v>
      </c>
      <c r="C60" s="616">
        <v>0.84699999999999998</v>
      </c>
      <c r="D60" s="617">
        <v>0.84699999999999998</v>
      </c>
      <c r="E60" s="626" t="s">
        <v>336</v>
      </c>
      <c r="F60" s="616">
        <v>0</v>
      </c>
      <c r="G60" s="617">
        <v>0</v>
      </c>
      <c r="H60" s="619">
        <v>0</v>
      </c>
      <c r="I60" s="616">
        <v>0</v>
      </c>
      <c r="J60" s="617">
        <v>0</v>
      </c>
      <c r="K60" s="627" t="s">
        <v>336</v>
      </c>
    </row>
    <row r="61" spans="1:11" ht="14.4" customHeight="1" thickBot="1" x14ac:dyDescent="0.35">
      <c r="A61" s="638" t="s">
        <v>394</v>
      </c>
      <c r="B61" s="616">
        <v>9.0016784821340003</v>
      </c>
      <c r="C61" s="616">
        <v>8.4752100000000006</v>
      </c>
      <c r="D61" s="617">
        <v>-0.52646848213399999</v>
      </c>
      <c r="E61" s="618">
        <v>0.94151440943099995</v>
      </c>
      <c r="F61" s="616">
        <v>9.9999996850239992</v>
      </c>
      <c r="G61" s="617">
        <v>7.4999997637679998</v>
      </c>
      <c r="H61" s="619">
        <v>5.9499999999999997E-2</v>
      </c>
      <c r="I61" s="616">
        <v>13.762079999999999</v>
      </c>
      <c r="J61" s="617">
        <v>6.2620802362310002</v>
      </c>
      <c r="K61" s="620">
        <v>1.3762080433470001</v>
      </c>
    </row>
    <row r="62" spans="1:11" ht="14.4" customHeight="1" thickBot="1" x14ac:dyDescent="0.35">
      <c r="A62" s="637" t="s">
        <v>395</v>
      </c>
      <c r="B62" s="621">
        <v>1259.8230513216999</v>
      </c>
      <c r="C62" s="621">
        <v>953.82516000000101</v>
      </c>
      <c r="D62" s="622">
        <v>-305.99789132170201</v>
      </c>
      <c r="E62" s="628">
        <v>0.75711042038700005</v>
      </c>
      <c r="F62" s="621">
        <v>1128.9999644392401</v>
      </c>
      <c r="G62" s="622">
        <v>846.74997332942803</v>
      </c>
      <c r="H62" s="624">
        <v>63.681449999999998</v>
      </c>
      <c r="I62" s="621">
        <v>528.65949999999998</v>
      </c>
      <c r="J62" s="622">
        <v>-318.09047332942703</v>
      </c>
      <c r="K62" s="629">
        <v>0.46825466488099998</v>
      </c>
    </row>
    <row r="63" spans="1:11" ht="14.4" customHeight="1" thickBot="1" x14ac:dyDescent="0.35">
      <c r="A63" s="638" t="s">
        <v>396</v>
      </c>
      <c r="B63" s="616">
        <v>6.8503763736629999</v>
      </c>
      <c r="C63" s="616">
        <v>14.95562</v>
      </c>
      <c r="D63" s="617">
        <v>8.1052436263359997</v>
      </c>
      <c r="E63" s="618">
        <v>2.1831822347009999</v>
      </c>
      <c r="F63" s="616">
        <v>17.999999433043001</v>
      </c>
      <c r="G63" s="617">
        <v>13.499999574782001</v>
      </c>
      <c r="H63" s="619">
        <v>1.28593</v>
      </c>
      <c r="I63" s="616">
        <v>13.835179999999999</v>
      </c>
      <c r="J63" s="617">
        <v>0.33518042521699998</v>
      </c>
      <c r="K63" s="620">
        <v>0.76862113531999998</v>
      </c>
    </row>
    <row r="64" spans="1:11" ht="14.4" customHeight="1" thickBot="1" x14ac:dyDescent="0.35">
      <c r="A64" s="638" t="s">
        <v>397</v>
      </c>
      <c r="B64" s="616">
        <v>0</v>
      </c>
      <c r="C64" s="616">
        <v>0.68969999999999998</v>
      </c>
      <c r="D64" s="617">
        <v>0.68969999999999998</v>
      </c>
      <c r="E64" s="626" t="s">
        <v>358</v>
      </c>
      <c r="F64" s="616">
        <v>0.99999996850200001</v>
      </c>
      <c r="G64" s="617">
        <v>0.74999997637600002</v>
      </c>
      <c r="H64" s="619">
        <v>0</v>
      </c>
      <c r="I64" s="616">
        <v>0.68969999999999998</v>
      </c>
      <c r="J64" s="617">
        <v>-6.0299976376E-2</v>
      </c>
      <c r="K64" s="620">
        <v>0.68970002172300005</v>
      </c>
    </row>
    <row r="65" spans="1:11" ht="14.4" customHeight="1" thickBot="1" x14ac:dyDescent="0.35">
      <c r="A65" s="638" t="s">
        <v>398</v>
      </c>
      <c r="B65" s="616">
        <v>0</v>
      </c>
      <c r="C65" s="616">
        <v>0.59799999999999998</v>
      </c>
      <c r="D65" s="617">
        <v>0.59799999999999998</v>
      </c>
      <c r="E65" s="626" t="s">
        <v>336</v>
      </c>
      <c r="F65" s="616">
        <v>0.99999996850200001</v>
      </c>
      <c r="G65" s="617">
        <v>0.74999997637600002</v>
      </c>
      <c r="H65" s="619">
        <v>0</v>
      </c>
      <c r="I65" s="616">
        <v>2.06976</v>
      </c>
      <c r="J65" s="617">
        <v>1.319760023623</v>
      </c>
      <c r="K65" s="620">
        <v>2.0697600651919998</v>
      </c>
    </row>
    <row r="66" spans="1:11" ht="14.4" customHeight="1" thickBot="1" x14ac:dyDescent="0.35">
      <c r="A66" s="638" t="s">
        <v>399</v>
      </c>
      <c r="B66" s="616">
        <v>158.00057716434401</v>
      </c>
      <c r="C66" s="616">
        <v>136.45551</v>
      </c>
      <c r="D66" s="617">
        <v>-21.545067164342999</v>
      </c>
      <c r="E66" s="618">
        <v>0.86363931353199996</v>
      </c>
      <c r="F66" s="616">
        <v>151.99999521236799</v>
      </c>
      <c r="G66" s="617">
        <v>113.99999640927599</v>
      </c>
      <c r="H66" s="619">
        <v>8.7833000000000006</v>
      </c>
      <c r="I66" s="616">
        <v>88.44896</v>
      </c>
      <c r="J66" s="617">
        <v>-25.551036409276001</v>
      </c>
      <c r="K66" s="620">
        <v>0.58190107095999999</v>
      </c>
    </row>
    <row r="67" spans="1:11" ht="14.4" customHeight="1" thickBot="1" x14ac:dyDescent="0.35">
      <c r="A67" s="638" t="s">
        <v>400</v>
      </c>
      <c r="B67" s="616">
        <v>1037.9798446730399</v>
      </c>
      <c r="C67" s="616">
        <v>753.39060000000097</v>
      </c>
      <c r="D67" s="617">
        <v>-284.58924467304303</v>
      </c>
      <c r="E67" s="618">
        <v>0.72582392024800002</v>
      </c>
      <c r="F67" s="616">
        <v>890.99997193566003</v>
      </c>
      <c r="G67" s="617">
        <v>668.24997895174499</v>
      </c>
      <c r="H67" s="619">
        <v>51.887529999999998</v>
      </c>
      <c r="I67" s="616">
        <v>397.23178000000001</v>
      </c>
      <c r="J67" s="617">
        <v>-271.01819895174498</v>
      </c>
      <c r="K67" s="620">
        <v>0.44582692762199999</v>
      </c>
    </row>
    <row r="68" spans="1:11" ht="14.4" customHeight="1" thickBot="1" x14ac:dyDescent="0.35">
      <c r="A68" s="638" t="s">
        <v>401</v>
      </c>
      <c r="B68" s="616">
        <v>56.992253110650999</v>
      </c>
      <c r="C68" s="616">
        <v>47.735729999999997</v>
      </c>
      <c r="D68" s="617">
        <v>-9.2565231106510009</v>
      </c>
      <c r="E68" s="618">
        <v>0.83758278352799997</v>
      </c>
      <c r="F68" s="616">
        <v>65.999997921160002</v>
      </c>
      <c r="G68" s="617">
        <v>49.499998440870002</v>
      </c>
      <c r="H68" s="619">
        <v>1.7246900000000001</v>
      </c>
      <c r="I68" s="616">
        <v>26.384119999999999</v>
      </c>
      <c r="J68" s="617">
        <v>-23.115878440869999</v>
      </c>
      <c r="K68" s="620">
        <v>0.39975940653000003</v>
      </c>
    </row>
    <row r="69" spans="1:11" ht="14.4" customHeight="1" thickBot="1" x14ac:dyDescent="0.35">
      <c r="A69" s="636" t="s">
        <v>42</v>
      </c>
      <c r="B69" s="616">
        <v>2713.7290067575</v>
      </c>
      <c r="C69" s="616">
        <v>2444.85</v>
      </c>
      <c r="D69" s="617">
        <v>-268.87900675749597</v>
      </c>
      <c r="E69" s="618">
        <v>0.90091899150999999</v>
      </c>
      <c r="F69" s="616">
        <v>2538.56602307609</v>
      </c>
      <c r="G69" s="617">
        <v>1903.9245173070599</v>
      </c>
      <c r="H69" s="619">
        <v>128.917</v>
      </c>
      <c r="I69" s="616">
        <v>1616.146</v>
      </c>
      <c r="J69" s="617">
        <v>-287.77851730706402</v>
      </c>
      <c r="K69" s="620">
        <v>0.63663737137700005</v>
      </c>
    </row>
    <row r="70" spans="1:11" ht="14.4" customHeight="1" thickBot="1" x14ac:dyDescent="0.35">
      <c r="A70" s="637" t="s">
        <v>402</v>
      </c>
      <c r="B70" s="621">
        <v>2713.7290067575</v>
      </c>
      <c r="C70" s="621">
        <v>2444.85</v>
      </c>
      <c r="D70" s="622">
        <v>-268.87900675749597</v>
      </c>
      <c r="E70" s="628">
        <v>0.90091899150999999</v>
      </c>
      <c r="F70" s="621">
        <v>2538.56602307609</v>
      </c>
      <c r="G70" s="622">
        <v>1903.9245173070599</v>
      </c>
      <c r="H70" s="624">
        <v>128.917</v>
      </c>
      <c r="I70" s="621">
        <v>1616.146</v>
      </c>
      <c r="J70" s="622">
        <v>-287.77851730706402</v>
      </c>
      <c r="K70" s="629">
        <v>0.63663737137700005</v>
      </c>
    </row>
    <row r="71" spans="1:11" ht="14.4" customHeight="1" thickBot="1" x14ac:dyDescent="0.35">
      <c r="A71" s="638" t="s">
        <v>403</v>
      </c>
      <c r="B71" s="616">
        <v>789.38587175990995</v>
      </c>
      <c r="C71" s="616">
        <v>663.31799999999998</v>
      </c>
      <c r="D71" s="617">
        <v>-126.06787175991001</v>
      </c>
      <c r="E71" s="618">
        <v>0.84029626540000002</v>
      </c>
      <c r="F71" s="616">
        <v>681.31564720098402</v>
      </c>
      <c r="G71" s="617">
        <v>510.98673540073798</v>
      </c>
      <c r="H71" s="619">
        <v>56.119</v>
      </c>
      <c r="I71" s="616">
        <v>516.32299999999998</v>
      </c>
      <c r="J71" s="617">
        <v>5.3362645992609998</v>
      </c>
      <c r="K71" s="620">
        <v>0.75783229420999998</v>
      </c>
    </row>
    <row r="72" spans="1:11" ht="14.4" customHeight="1" thickBot="1" x14ac:dyDescent="0.35">
      <c r="A72" s="638" t="s">
        <v>404</v>
      </c>
      <c r="B72" s="616">
        <v>250.045005351029</v>
      </c>
      <c r="C72" s="616">
        <v>228.78700000000001</v>
      </c>
      <c r="D72" s="617">
        <v>-21.258005351028</v>
      </c>
      <c r="E72" s="618">
        <v>0.91498328342400004</v>
      </c>
      <c r="F72" s="616">
        <v>249.99999212560601</v>
      </c>
      <c r="G72" s="617">
        <v>187.499994094204</v>
      </c>
      <c r="H72" s="619">
        <v>20.087</v>
      </c>
      <c r="I72" s="616">
        <v>171.33699999999999</v>
      </c>
      <c r="J72" s="617">
        <v>-16.162994094203999</v>
      </c>
      <c r="K72" s="620">
        <v>0.68534802158599994</v>
      </c>
    </row>
    <row r="73" spans="1:11" ht="14.4" customHeight="1" thickBot="1" x14ac:dyDescent="0.35">
      <c r="A73" s="638" t="s">
        <v>405</v>
      </c>
      <c r="B73" s="616">
        <v>1672.5949385865499</v>
      </c>
      <c r="C73" s="616">
        <v>1551.6289999999999</v>
      </c>
      <c r="D73" s="617">
        <v>-120.965938586554</v>
      </c>
      <c r="E73" s="618">
        <v>0.92767768465800005</v>
      </c>
      <c r="F73" s="616">
        <v>1605.9999494148999</v>
      </c>
      <c r="G73" s="617">
        <v>1204.49996206117</v>
      </c>
      <c r="H73" s="619">
        <v>52.610999999999997</v>
      </c>
      <c r="I73" s="616">
        <v>926.38599999999997</v>
      </c>
      <c r="J73" s="617">
        <v>-278.11396206117399</v>
      </c>
      <c r="K73" s="620">
        <v>0.57682816262600001</v>
      </c>
    </row>
    <row r="74" spans="1:11" ht="14.4" customHeight="1" thickBot="1" x14ac:dyDescent="0.35">
      <c r="A74" s="638" t="s">
        <v>406</v>
      </c>
      <c r="B74" s="616">
        <v>1.703191060003</v>
      </c>
      <c r="C74" s="616">
        <v>1.1160000000000001</v>
      </c>
      <c r="D74" s="617">
        <v>-0.58719106000300003</v>
      </c>
      <c r="E74" s="618">
        <v>0.65524063988299996</v>
      </c>
      <c r="F74" s="616">
        <v>1.2504343345960001</v>
      </c>
      <c r="G74" s="617">
        <v>0.93782575094700005</v>
      </c>
      <c r="H74" s="619">
        <v>0.1</v>
      </c>
      <c r="I74" s="616">
        <v>2.1</v>
      </c>
      <c r="J74" s="617">
        <v>1.162174249052</v>
      </c>
      <c r="K74" s="620">
        <v>1.679416457064</v>
      </c>
    </row>
    <row r="75" spans="1:11" ht="14.4" customHeight="1" thickBot="1" x14ac:dyDescent="0.35">
      <c r="A75" s="639" t="s">
        <v>407</v>
      </c>
      <c r="B75" s="621">
        <v>2555.3485094832399</v>
      </c>
      <c r="C75" s="621">
        <v>2528.8373299999998</v>
      </c>
      <c r="D75" s="622">
        <v>-26.511179483243001</v>
      </c>
      <c r="E75" s="628">
        <v>0.98962521965700001</v>
      </c>
      <c r="F75" s="621">
        <v>2716.15928217491</v>
      </c>
      <c r="G75" s="622">
        <v>2037.11946163118</v>
      </c>
      <c r="H75" s="624">
        <v>218.76447999999999</v>
      </c>
      <c r="I75" s="621">
        <v>1833.681</v>
      </c>
      <c r="J75" s="622">
        <v>-203.438461631183</v>
      </c>
      <c r="K75" s="629">
        <v>0.67510068795800005</v>
      </c>
    </row>
    <row r="76" spans="1:11" ht="14.4" customHeight="1" thickBot="1" x14ac:dyDescent="0.35">
      <c r="A76" s="636" t="s">
        <v>45</v>
      </c>
      <c r="B76" s="616">
        <v>856.20864095978095</v>
      </c>
      <c r="C76" s="616">
        <v>652.34785999999997</v>
      </c>
      <c r="D76" s="617">
        <v>-203.86078095978101</v>
      </c>
      <c r="E76" s="618">
        <v>0.76190291570599999</v>
      </c>
      <c r="F76" s="616">
        <v>998.070213794555</v>
      </c>
      <c r="G76" s="617">
        <v>748.55266034591602</v>
      </c>
      <c r="H76" s="619">
        <v>27.64282</v>
      </c>
      <c r="I76" s="616">
        <v>384.07067999999998</v>
      </c>
      <c r="J76" s="617">
        <v>-364.48198034591599</v>
      </c>
      <c r="K76" s="620">
        <v>0.38481328737300002</v>
      </c>
    </row>
    <row r="77" spans="1:11" ht="14.4" customHeight="1" thickBot="1" x14ac:dyDescent="0.35">
      <c r="A77" s="640" t="s">
        <v>408</v>
      </c>
      <c r="B77" s="616">
        <v>856.20864095978095</v>
      </c>
      <c r="C77" s="616">
        <v>652.34785999999997</v>
      </c>
      <c r="D77" s="617">
        <v>-203.86078095978101</v>
      </c>
      <c r="E77" s="618">
        <v>0.76190291570599999</v>
      </c>
      <c r="F77" s="616">
        <v>998.070213794555</v>
      </c>
      <c r="G77" s="617">
        <v>748.55266034591602</v>
      </c>
      <c r="H77" s="619">
        <v>27.64282</v>
      </c>
      <c r="I77" s="616">
        <v>384.07067999999998</v>
      </c>
      <c r="J77" s="617">
        <v>-364.48198034591599</v>
      </c>
      <c r="K77" s="620">
        <v>0.38481328737300002</v>
      </c>
    </row>
    <row r="78" spans="1:11" ht="14.4" customHeight="1" thickBot="1" x14ac:dyDescent="0.35">
      <c r="A78" s="638" t="s">
        <v>409</v>
      </c>
      <c r="B78" s="616">
        <v>195.91349175146999</v>
      </c>
      <c r="C78" s="616">
        <v>316.15010000000001</v>
      </c>
      <c r="D78" s="617">
        <v>120.23660824853</v>
      </c>
      <c r="E78" s="618">
        <v>1.6137229609529999</v>
      </c>
      <c r="F78" s="616">
        <v>311.842747544595</v>
      </c>
      <c r="G78" s="617">
        <v>233.88206065844699</v>
      </c>
      <c r="H78" s="619">
        <v>12.288</v>
      </c>
      <c r="I78" s="616">
        <v>121.05128999999999</v>
      </c>
      <c r="J78" s="617">
        <v>-112.83077065844699</v>
      </c>
      <c r="K78" s="620">
        <v>0.388180552387</v>
      </c>
    </row>
    <row r="79" spans="1:11" ht="14.4" customHeight="1" thickBot="1" x14ac:dyDescent="0.35">
      <c r="A79" s="638" t="s">
        <v>410</v>
      </c>
      <c r="B79" s="616">
        <v>31.174491244367001</v>
      </c>
      <c r="C79" s="616">
        <v>20.033300000000001</v>
      </c>
      <c r="D79" s="617">
        <v>-11.141191244367</v>
      </c>
      <c r="E79" s="618">
        <v>0.64261834597199996</v>
      </c>
      <c r="F79" s="616">
        <v>16.851681854925001</v>
      </c>
      <c r="G79" s="617">
        <v>12.638761391193</v>
      </c>
      <c r="H79" s="619">
        <v>5.2877000000000001</v>
      </c>
      <c r="I79" s="616">
        <v>42.542749999999998</v>
      </c>
      <c r="J79" s="617">
        <v>29.903988608805999</v>
      </c>
      <c r="K79" s="620">
        <v>2.5245403020450001</v>
      </c>
    </row>
    <row r="80" spans="1:11" ht="14.4" customHeight="1" thickBot="1" x14ac:dyDescent="0.35">
      <c r="A80" s="638" t="s">
        <v>411</v>
      </c>
      <c r="B80" s="616">
        <v>426.99927909443602</v>
      </c>
      <c r="C80" s="616">
        <v>174.84146999999999</v>
      </c>
      <c r="D80" s="617">
        <v>-252.157809094436</v>
      </c>
      <c r="E80" s="618">
        <v>0.409465492238</v>
      </c>
      <c r="F80" s="616">
        <v>519.999983621262</v>
      </c>
      <c r="G80" s="617">
        <v>389.99998771594602</v>
      </c>
      <c r="H80" s="619">
        <v>0</v>
      </c>
      <c r="I80" s="616">
        <v>120.24153</v>
      </c>
      <c r="J80" s="617">
        <v>-269.75845771594601</v>
      </c>
      <c r="K80" s="620">
        <v>0.23123371882099999</v>
      </c>
    </row>
    <row r="81" spans="1:11" ht="14.4" customHeight="1" thickBot="1" x14ac:dyDescent="0.35">
      <c r="A81" s="638" t="s">
        <v>412</v>
      </c>
      <c r="B81" s="616">
        <v>202.121378869507</v>
      </c>
      <c r="C81" s="616">
        <v>141.32299</v>
      </c>
      <c r="D81" s="617">
        <v>-60.798388869507001</v>
      </c>
      <c r="E81" s="618">
        <v>0.69919862406599997</v>
      </c>
      <c r="F81" s="616">
        <v>149.37580077377299</v>
      </c>
      <c r="G81" s="617">
        <v>112.03185058032901</v>
      </c>
      <c r="H81" s="619">
        <v>10.067119999999999</v>
      </c>
      <c r="I81" s="616">
        <v>100.23511000000001</v>
      </c>
      <c r="J81" s="617">
        <v>-11.796740580329001</v>
      </c>
      <c r="K81" s="620">
        <v>0.67102642784599997</v>
      </c>
    </row>
    <row r="82" spans="1:11" ht="14.4" customHeight="1" thickBot="1" x14ac:dyDescent="0.35">
      <c r="A82" s="641" t="s">
        <v>46</v>
      </c>
      <c r="B82" s="621">
        <v>0</v>
      </c>
      <c r="C82" s="621">
        <v>1.8440000000000001</v>
      </c>
      <c r="D82" s="622">
        <v>1.8440000000000001</v>
      </c>
      <c r="E82" s="623" t="s">
        <v>336</v>
      </c>
      <c r="F82" s="621">
        <v>0</v>
      </c>
      <c r="G82" s="622">
        <v>0</v>
      </c>
      <c r="H82" s="624">
        <v>0</v>
      </c>
      <c r="I82" s="621">
        <v>6.9809999999999999</v>
      </c>
      <c r="J82" s="622">
        <v>6.9809999999999999</v>
      </c>
      <c r="K82" s="625" t="s">
        <v>336</v>
      </c>
    </row>
    <row r="83" spans="1:11" ht="14.4" customHeight="1" thickBot="1" x14ac:dyDescent="0.35">
      <c r="A83" s="637" t="s">
        <v>413</v>
      </c>
      <c r="B83" s="621">
        <v>0</v>
      </c>
      <c r="C83" s="621">
        <v>1.8440000000000001</v>
      </c>
      <c r="D83" s="622">
        <v>1.8440000000000001</v>
      </c>
      <c r="E83" s="623" t="s">
        <v>336</v>
      </c>
      <c r="F83" s="621">
        <v>0</v>
      </c>
      <c r="G83" s="622">
        <v>0</v>
      </c>
      <c r="H83" s="624">
        <v>0</v>
      </c>
      <c r="I83" s="621">
        <v>6.9809999999999999</v>
      </c>
      <c r="J83" s="622">
        <v>6.9809999999999999</v>
      </c>
      <c r="K83" s="625" t="s">
        <v>336</v>
      </c>
    </row>
    <row r="84" spans="1:11" ht="14.4" customHeight="1" thickBot="1" x14ac:dyDescent="0.35">
      <c r="A84" s="638" t="s">
        <v>414</v>
      </c>
      <c r="B84" s="616">
        <v>0</v>
      </c>
      <c r="C84" s="616">
        <v>1.8440000000000001</v>
      </c>
      <c r="D84" s="617">
        <v>1.8440000000000001</v>
      </c>
      <c r="E84" s="626" t="s">
        <v>336</v>
      </c>
      <c r="F84" s="616">
        <v>0</v>
      </c>
      <c r="G84" s="617">
        <v>0</v>
      </c>
      <c r="H84" s="619">
        <v>0</v>
      </c>
      <c r="I84" s="616">
        <v>6.9809999999999999</v>
      </c>
      <c r="J84" s="617">
        <v>6.9809999999999999</v>
      </c>
      <c r="K84" s="627" t="s">
        <v>336</v>
      </c>
    </row>
    <row r="85" spans="1:11" ht="14.4" customHeight="1" thickBot="1" x14ac:dyDescent="0.35">
      <c r="A85" s="636" t="s">
        <v>47</v>
      </c>
      <c r="B85" s="616">
        <v>1699.1398685234601</v>
      </c>
      <c r="C85" s="616">
        <v>1874.6454699999999</v>
      </c>
      <c r="D85" s="617">
        <v>175.50560147653701</v>
      </c>
      <c r="E85" s="618">
        <v>1.1032908501100001</v>
      </c>
      <c r="F85" s="616">
        <v>1718.08906838036</v>
      </c>
      <c r="G85" s="617">
        <v>1288.56680128527</v>
      </c>
      <c r="H85" s="619">
        <v>191.12165999999999</v>
      </c>
      <c r="I85" s="616">
        <v>1442.62932</v>
      </c>
      <c r="J85" s="617">
        <v>154.06251871473299</v>
      </c>
      <c r="K85" s="620">
        <v>0.83967085673800002</v>
      </c>
    </row>
    <row r="86" spans="1:11" ht="14.4" customHeight="1" thickBot="1" x14ac:dyDescent="0.35">
      <c r="A86" s="637" t="s">
        <v>415</v>
      </c>
      <c r="B86" s="621">
        <v>0.26420089714700001</v>
      </c>
      <c r="C86" s="621">
        <v>0.71099999999999997</v>
      </c>
      <c r="D86" s="622">
        <v>0.44679910285199997</v>
      </c>
      <c r="E86" s="628">
        <v>2.6911339351130001</v>
      </c>
      <c r="F86" s="621">
        <v>0.72390066600799996</v>
      </c>
      <c r="G86" s="622">
        <v>0.542925499506</v>
      </c>
      <c r="H86" s="624">
        <v>0</v>
      </c>
      <c r="I86" s="621">
        <v>1.224</v>
      </c>
      <c r="J86" s="622">
        <v>0.681074500493</v>
      </c>
      <c r="K86" s="629">
        <v>1.690839720799</v>
      </c>
    </row>
    <row r="87" spans="1:11" ht="14.4" customHeight="1" thickBot="1" x14ac:dyDescent="0.35">
      <c r="A87" s="638" t="s">
        <v>416</v>
      </c>
      <c r="B87" s="616">
        <v>0.26420089714700001</v>
      </c>
      <c r="C87" s="616">
        <v>0.71099999999999997</v>
      </c>
      <c r="D87" s="617">
        <v>0.44679910285199997</v>
      </c>
      <c r="E87" s="618">
        <v>2.6911339351130001</v>
      </c>
      <c r="F87" s="616">
        <v>0.72390066600799996</v>
      </c>
      <c r="G87" s="617">
        <v>0.542925499506</v>
      </c>
      <c r="H87" s="619">
        <v>0</v>
      </c>
      <c r="I87" s="616">
        <v>1.224</v>
      </c>
      <c r="J87" s="617">
        <v>0.681074500493</v>
      </c>
      <c r="K87" s="620">
        <v>1.690839720799</v>
      </c>
    </row>
    <row r="88" spans="1:11" ht="14.4" customHeight="1" thickBot="1" x14ac:dyDescent="0.35">
      <c r="A88" s="637" t="s">
        <v>417</v>
      </c>
      <c r="B88" s="621">
        <v>8.2282484223159997</v>
      </c>
      <c r="C88" s="621">
        <v>7.5362200000000001</v>
      </c>
      <c r="D88" s="622">
        <v>-0.69202842231600004</v>
      </c>
      <c r="E88" s="628">
        <v>0.91589602223900002</v>
      </c>
      <c r="F88" s="621">
        <v>8.357013766164</v>
      </c>
      <c r="G88" s="622">
        <v>6.2677603246229996</v>
      </c>
      <c r="H88" s="624">
        <v>0.60794999999999999</v>
      </c>
      <c r="I88" s="621">
        <v>5.6386099999999999</v>
      </c>
      <c r="J88" s="622">
        <v>-0.62915032462300002</v>
      </c>
      <c r="K88" s="629">
        <v>0.67471589227499995</v>
      </c>
    </row>
    <row r="89" spans="1:11" ht="14.4" customHeight="1" thickBot="1" x14ac:dyDescent="0.35">
      <c r="A89" s="638" t="s">
        <v>418</v>
      </c>
      <c r="B89" s="616">
        <v>1.9786599616959999</v>
      </c>
      <c r="C89" s="616">
        <v>1.2464</v>
      </c>
      <c r="D89" s="617">
        <v>-0.73225996169600005</v>
      </c>
      <c r="E89" s="618">
        <v>0.62992127203600001</v>
      </c>
      <c r="F89" s="616">
        <v>1.1540140746730001</v>
      </c>
      <c r="G89" s="617">
        <v>0.86551055600500004</v>
      </c>
      <c r="H89" s="619">
        <v>5.7000000000000002E-2</v>
      </c>
      <c r="I89" s="616">
        <v>0.91769999999999996</v>
      </c>
      <c r="J89" s="617">
        <v>5.2189443994000002E-2</v>
      </c>
      <c r="K89" s="620">
        <v>0.79522426991100004</v>
      </c>
    </row>
    <row r="90" spans="1:11" ht="14.4" customHeight="1" thickBot="1" x14ac:dyDescent="0.35">
      <c r="A90" s="638" t="s">
        <v>419</v>
      </c>
      <c r="B90" s="616">
        <v>6.249588460619</v>
      </c>
      <c r="C90" s="616">
        <v>6.2898199999999997</v>
      </c>
      <c r="D90" s="617">
        <v>4.023153938E-2</v>
      </c>
      <c r="E90" s="618">
        <v>1.006437470184</v>
      </c>
      <c r="F90" s="616">
        <v>7.2029996914899996</v>
      </c>
      <c r="G90" s="617">
        <v>5.4022497686179998</v>
      </c>
      <c r="H90" s="619">
        <v>0.55095000000000005</v>
      </c>
      <c r="I90" s="616">
        <v>4.7209099999999999</v>
      </c>
      <c r="J90" s="617">
        <v>-0.68133976861800005</v>
      </c>
      <c r="K90" s="620">
        <v>0.65540888549200005</v>
      </c>
    </row>
    <row r="91" spans="1:11" ht="14.4" customHeight="1" thickBot="1" x14ac:dyDescent="0.35">
      <c r="A91" s="637" t="s">
        <v>420</v>
      </c>
      <c r="B91" s="621">
        <v>61.328005719196</v>
      </c>
      <c r="C91" s="621">
        <v>71.714010000000002</v>
      </c>
      <c r="D91" s="622">
        <v>10.386004280803</v>
      </c>
      <c r="E91" s="628">
        <v>1.169351736763</v>
      </c>
      <c r="F91" s="621">
        <v>73.999997669178001</v>
      </c>
      <c r="G91" s="622">
        <v>55.499998251883</v>
      </c>
      <c r="H91" s="624">
        <v>0</v>
      </c>
      <c r="I91" s="621">
        <v>57.835450000000002</v>
      </c>
      <c r="J91" s="622">
        <v>2.3354517481160002</v>
      </c>
      <c r="K91" s="629">
        <v>0.78156015975199999</v>
      </c>
    </row>
    <row r="92" spans="1:11" ht="14.4" customHeight="1" thickBot="1" x14ac:dyDescent="0.35">
      <c r="A92" s="638" t="s">
        <v>421</v>
      </c>
      <c r="B92" s="616">
        <v>24.833064109921001</v>
      </c>
      <c r="C92" s="616">
        <v>24.03</v>
      </c>
      <c r="D92" s="617">
        <v>-0.80306410992099997</v>
      </c>
      <c r="E92" s="618">
        <v>0.96766149733399998</v>
      </c>
      <c r="F92" s="616">
        <v>24.999999212559999</v>
      </c>
      <c r="G92" s="617">
        <v>18.749999409419999</v>
      </c>
      <c r="H92" s="619">
        <v>0</v>
      </c>
      <c r="I92" s="616">
        <v>19.035</v>
      </c>
      <c r="J92" s="617">
        <v>0.28500059057900001</v>
      </c>
      <c r="K92" s="620">
        <v>0.76140002398200002</v>
      </c>
    </row>
    <row r="93" spans="1:11" ht="14.4" customHeight="1" thickBot="1" x14ac:dyDescent="0.35">
      <c r="A93" s="638" t="s">
        <v>422</v>
      </c>
      <c r="B93" s="616">
        <v>36.494941609274001</v>
      </c>
      <c r="C93" s="616">
        <v>47.684010000000001</v>
      </c>
      <c r="D93" s="617">
        <v>11.189068390725</v>
      </c>
      <c r="E93" s="618">
        <v>1.30659230834</v>
      </c>
      <c r="F93" s="616">
        <v>48.999998456618002</v>
      </c>
      <c r="G93" s="617">
        <v>36.749998842463</v>
      </c>
      <c r="H93" s="619">
        <v>0</v>
      </c>
      <c r="I93" s="616">
        <v>38.800449999999998</v>
      </c>
      <c r="J93" s="617">
        <v>2.050451157536</v>
      </c>
      <c r="K93" s="620">
        <v>0.79184594330799996</v>
      </c>
    </row>
    <row r="94" spans="1:11" ht="14.4" customHeight="1" thickBot="1" x14ac:dyDescent="0.35">
      <c r="A94" s="637" t="s">
        <v>423</v>
      </c>
      <c r="B94" s="621">
        <v>0</v>
      </c>
      <c r="C94" s="621">
        <v>41.92</v>
      </c>
      <c r="D94" s="622">
        <v>41.92</v>
      </c>
      <c r="E94" s="623" t="s">
        <v>336</v>
      </c>
      <c r="F94" s="621">
        <v>0</v>
      </c>
      <c r="G94" s="622">
        <v>0</v>
      </c>
      <c r="H94" s="624">
        <v>56</v>
      </c>
      <c r="I94" s="621">
        <v>60.8</v>
      </c>
      <c r="J94" s="622">
        <v>60.8</v>
      </c>
      <c r="K94" s="625" t="s">
        <v>336</v>
      </c>
    </row>
    <row r="95" spans="1:11" ht="14.4" customHeight="1" thickBot="1" x14ac:dyDescent="0.35">
      <c r="A95" s="638" t="s">
        <v>424</v>
      </c>
      <c r="B95" s="616">
        <v>0</v>
      </c>
      <c r="C95" s="616">
        <v>41.92</v>
      </c>
      <c r="D95" s="617">
        <v>41.92</v>
      </c>
      <c r="E95" s="626" t="s">
        <v>336</v>
      </c>
      <c r="F95" s="616">
        <v>0</v>
      </c>
      <c r="G95" s="617">
        <v>0</v>
      </c>
      <c r="H95" s="619">
        <v>56</v>
      </c>
      <c r="I95" s="616">
        <v>60.8</v>
      </c>
      <c r="J95" s="617">
        <v>60.8</v>
      </c>
      <c r="K95" s="627" t="s">
        <v>336</v>
      </c>
    </row>
    <row r="96" spans="1:11" ht="14.4" customHeight="1" thickBot="1" x14ac:dyDescent="0.35">
      <c r="A96" s="637" t="s">
        <v>425</v>
      </c>
      <c r="B96" s="621">
        <v>1096.56368784546</v>
      </c>
      <c r="C96" s="621">
        <v>1113.18905</v>
      </c>
      <c r="D96" s="622">
        <v>16.625362154545002</v>
      </c>
      <c r="E96" s="628">
        <v>1.015161328374</v>
      </c>
      <c r="F96" s="621">
        <v>1182.15815214079</v>
      </c>
      <c r="G96" s="622">
        <v>886.61861410559504</v>
      </c>
      <c r="H96" s="624">
        <v>107.67634</v>
      </c>
      <c r="I96" s="621">
        <v>880.32006000000001</v>
      </c>
      <c r="J96" s="622">
        <v>-6.2985541055940004</v>
      </c>
      <c r="K96" s="629">
        <v>0.74467198691199998</v>
      </c>
    </row>
    <row r="97" spans="1:11" ht="14.4" customHeight="1" thickBot="1" x14ac:dyDescent="0.35">
      <c r="A97" s="638" t="s">
        <v>426</v>
      </c>
      <c r="B97" s="616">
        <v>1003.87633964957</v>
      </c>
      <c r="C97" s="616">
        <v>1015.99972</v>
      </c>
      <c r="D97" s="617">
        <v>12.123380350430001</v>
      </c>
      <c r="E97" s="618">
        <v>1.0120765674729999</v>
      </c>
      <c r="F97" s="616">
        <v>1084.56330111446</v>
      </c>
      <c r="G97" s="617">
        <v>813.42247583584697</v>
      </c>
      <c r="H97" s="619">
        <v>88.950950000000006</v>
      </c>
      <c r="I97" s="616">
        <v>799.12567000000001</v>
      </c>
      <c r="J97" s="617">
        <v>-14.296805835846</v>
      </c>
      <c r="K97" s="620">
        <v>0.73681791480299996</v>
      </c>
    </row>
    <row r="98" spans="1:11" ht="14.4" customHeight="1" thickBot="1" x14ac:dyDescent="0.35">
      <c r="A98" s="638" t="s">
        <v>427</v>
      </c>
      <c r="B98" s="616">
        <v>3.4302858006200001</v>
      </c>
      <c r="C98" s="616">
        <v>0.84699999999999998</v>
      </c>
      <c r="D98" s="617">
        <v>-2.5832858006200001</v>
      </c>
      <c r="E98" s="618">
        <v>0.24691820134799999</v>
      </c>
      <c r="F98" s="616">
        <v>0.86811408790699995</v>
      </c>
      <c r="G98" s="617">
        <v>0.65108556593</v>
      </c>
      <c r="H98" s="619">
        <v>0.42299999999999999</v>
      </c>
      <c r="I98" s="616">
        <v>2.34</v>
      </c>
      <c r="J98" s="617">
        <v>1.6889144340690001</v>
      </c>
      <c r="K98" s="620">
        <v>2.6954982445229998</v>
      </c>
    </row>
    <row r="99" spans="1:11" ht="14.4" customHeight="1" thickBot="1" x14ac:dyDescent="0.35">
      <c r="A99" s="638" t="s">
        <v>428</v>
      </c>
      <c r="B99" s="616">
        <v>89.257062395264001</v>
      </c>
      <c r="C99" s="616">
        <v>96.342330000000004</v>
      </c>
      <c r="D99" s="617">
        <v>7.0852676047349998</v>
      </c>
      <c r="E99" s="618">
        <v>1.079380470459</v>
      </c>
      <c r="F99" s="616">
        <v>96.726736938423002</v>
      </c>
      <c r="G99" s="617">
        <v>72.545052703817007</v>
      </c>
      <c r="H99" s="619">
        <v>19.302389999999999</v>
      </c>
      <c r="I99" s="616">
        <v>78.854389999999995</v>
      </c>
      <c r="J99" s="617">
        <v>6.309337296182</v>
      </c>
      <c r="K99" s="620">
        <v>0.81522847245600005</v>
      </c>
    </row>
    <row r="100" spans="1:11" ht="14.4" customHeight="1" thickBot="1" x14ac:dyDescent="0.35">
      <c r="A100" s="637" t="s">
        <v>429</v>
      </c>
      <c r="B100" s="621">
        <v>195.03253766969499</v>
      </c>
      <c r="C100" s="621">
        <v>191.04619</v>
      </c>
      <c r="D100" s="622">
        <v>-3.9863476696950002</v>
      </c>
      <c r="E100" s="628">
        <v>0.97956060195200001</v>
      </c>
      <c r="F100" s="621">
        <v>114.850014784393</v>
      </c>
      <c r="G100" s="622">
        <v>86.137511088294005</v>
      </c>
      <c r="H100" s="624">
        <v>6.2583700000000002</v>
      </c>
      <c r="I100" s="621">
        <v>151.2072</v>
      </c>
      <c r="J100" s="622">
        <v>65.069688911705001</v>
      </c>
      <c r="K100" s="629">
        <v>1.316562303312</v>
      </c>
    </row>
    <row r="101" spans="1:11" ht="14.4" customHeight="1" thickBot="1" x14ac:dyDescent="0.35">
      <c r="A101" s="638" t="s">
        <v>430</v>
      </c>
      <c r="B101" s="616">
        <v>0</v>
      </c>
      <c r="C101" s="616">
        <v>48.134569999999997</v>
      </c>
      <c r="D101" s="617">
        <v>48.134569999999997</v>
      </c>
      <c r="E101" s="626" t="s">
        <v>358</v>
      </c>
      <c r="F101" s="616">
        <v>0</v>
      </c>
      <c r="G101" s="617">
        <v>0</v>
      </c>
      <c r="H101" s="619">
        <v>0</v>
      </c>
      <c r="I101" s="616">
        <v>0</v>
      </c>
      <c r="J101" s="617">
        <v>0</v>
      </c>
      <c r="K101" s="627" t="s">
        <v>336</v>
      </c>
    </row>
    <row r="102" spans="1:11" ht="14.4" customHeight="1" thickBot="1" x14ac:dyDescent="0.35">
      <c r="A102" s="638" t="s">
        <v>431</v>
      </c>
      <c r="B102" s="616">
        <v>176.829971060227</v>
      </c>
      <c r="C102" s="616">
        <v>121.30268</v>
      </c>
      <c r="D102" s="617">
        <v>-55.527291060227</v>
      </c>
      <c r="E102" s="618">
        <v>0.68598484336499999</v>
      </c>
      <c r="F102" s="616">
        <v>77.021090591695</v>
      </c>
      <c r="G102" s="617">
        <v>57.765817943770998</v>
      </c>
      <c r="H102" s="619">
        <v>2.7563300000000002</v>
      </c>
      <c r="I102" s="616">
        <v>130.64143999999999</v>
      </c>
      <c r="J102" s="617">
        <v>72.875622056227996</v>
      </c>
      <c r="K102" s="620">
        <v>1.696177488482</v>
      </c>
    </row>
    <row r="103" spans="1:11" ht="14.4" customHeight="1" thickBot="1" x14ac:dyDescent="0.35">
      <c r="A103" s="638" t="s">
        <v>432</v>
      </c>
      <c r="B103" s="616">
        <v>3.0010932502209999</v>
      </c>
      <c r="C103" s="616">
        <v>1.986</v>
      </c>
      <c r="D103" s="617">
        <v>-1.0150932502209999</v>
      </c>
      <c r="E103" s="618">
        <v>0.66175884399899998</v>
      </c>
      <c r="F103" s="616">
        <v>1.999999937004</v>
      </c>
      <c r="G103" s="617">
        <v>1.4999999527529999</v>
      </c>
      <c r="H103" s="619">
        <v>0</v>
      </c>
      <c r="I103" s="616">
        <v>0</v>
      </c>
      <c r="J103" s="617">
        <v>-1.4999999527529999</v>
      </c>
      <c r="K103" s="620">
        <v>0</v>
      </c>
    </row>
    <row r="104" spans="1:11" ht="14.4" customHeight="1" thickBot="1" x14ac:dyDescent="0.35">
      <c r="A104" s="638" t="s">
        <v>433</v>
      </c>
      <c r="B104" s="616">
        <v>2.9556396545110002</v>
      </c>
      <c r="C104" s="616">
        <v>1.9114</v>
      </c>
      <c r="D104" s="617">
        <v>-1.044239654511</v>
      </c>
      <c r="E104" s="618">
        <v>0.64669588428400004</v>
      </c>
      <c r="F104" s="616">
        <v>6.5207587964969997</v>
      </c>
      <c r="G104" s="617">
        <v>4.8905690973729996</v>
      </c>
      <c r="H104" s="619">
        <v>0</v>
      </c>
      <c r="I104" s="616">
        <v>0.77439999999999998</v>
      </c>
      <c r="J104" s="617">
        <v>-4.1161690973729996</v>
      </c>
      <c r="K104" s="620">
        <v>0.11875918496100001</v>
      </c>
    </row>
    <row r="105" spans="1:11" ht="14.4" customHeight="1" thickBot="1" x14ac:dyDescent="0.35">
      <c r="A105" s="638" t="s">
        <v>434</v>
      </c>
      <c r="B105" s="616">
        <v>12.245833704735</v>
      </c>
      <c r="C105" s="616">
        <v>17.711539999999999</v>
      </c>
      <c r="D105" s="617">
        <v>5.465706295265</v>
      </c>
      <c r="E105" s="618">
        <v>1.4463319057770001</v>
      </c>
      <c r="F105" s="616">
        <v>29.308165459194001</v>
      </c>
      <c r="G105" s="617">
        <v>21.981124094395</v>
      </c>
      <c r="H105" s="619">
        <v>3.50204</v>
      </c>
      <c r="I105" s="616">
        <v>19.791360000000001</v>
      </c>
      <c r="J105" s="617">
        <v>-2.1897640943950001</v>
      </c>
      <c r="K105" s="620">
        <v>0.67528484604500005</v>
      </c>
    </row>
    <row r="106" spans="1:11" ht="14.4" customHeight="1" thickBot="1" x14ac:dyDescent="0.35">
      <c r="A106" s="637" t="s">
        <v>435</v>
      </c>
      <c r="B106" s="621">
        <v>337.72318796965402</v>
      </c>
      <c r="C106" s="621">
        <v>448.529</v>
      </c>
      <c r="D106" s="622">
        <v>110.805812030346</v>
      </c>
      <c r="E106" s="628">
        <v>1.328096547638</v>
      </c>
      <c r="F106" s="621">
        <v>337.99998935381899</v>
      </c>
      <c r="G106" s="622">
        <v>253.499992015364</v>
      </c>
      <c r="H106" s="624">
        <v>20.579000000000001</v>
      </c>
      <c r="I106" s="621">
        <v>285.60399999999998</v>
      </c>
      <c r="J106" s="622">
        <v>32.104007984634997</v>
      </c>
      <c r="K106" s="629">
        <v>0.84498227513500002</v>
      </c>
    </row>
    <row r="107" spans="1:11" ht="14.4" customHeight="1" thickBot="1" x14ac:dyDescent="0.35">
      <c r="A107" s="638" t="s">
        <v>436</v>
      </c>
      <c r="B107" s="616">
        <v>337.72318796965402</v>
      </c>
      <c r="C107" s="616">
        <v>448.529</v>
      </c>
      <c r="D107" s="617">
        <v>110.805812030346</v>
      </c>
      <c r="E107" s="618">
        <v>1.328096547638</v>
      </c>
      <c r="F107" s="616">
        <v>337.99998935381899</v>
      </c>
      <c r="G107" s="617">
        <v>253.499992015364</v>
      </c>
      <c r="H107" s="619">
        <v>20.579000000000001</v>
      </c>
      <c r="I107" s="616">
        <v>283.91000000000003</v>
      </c>
      <c r="J107" s="617">
        <v>30.410007984635001</v>
      </c>
      <c r="K107" s="620">
        <v>0.83997044065799997</v>
      </c>
    </row>
    <row r="108" spans="1:11" ht="14.4" customHeight="1" thickBot="1" x14ac:dyDescent="0.35">
      <c r="A108" s="638" t="s">
        <v>437</v>
      </c>
      <c r="B108" s="616">
        <v>0</v>
      </c>
      <c r="C108" s="616">
        <v>0</v>
      </c>
      <c r="D108" s="617">
        <v>0</v>
      </c>
      <c r="E108" s="618">
        <v>1</v>
      </c>
      <c r="F108" s="616">
        <v>0</v>
      </c>
      <c r="G108" s="617">
        <v>0</v>
      </c>
      <c r="H108" s="619">
        <v>0</v>
      </c>
      <c r="I108" s="616">
        <v>1.694</v>
      </c>
      <c r="J108" s="617">
        <v>1.694</v>
      </c>
      <c r="K108" s="627" t="s">
        <v>358</v>
      </c>
    </row>
    <row r="109" spans="1:11" ht="14.4" customHeight="1" thickBot="1" x14ac:dyDescent="0.35">
      <c r="A109" s="635" t="s">
        <v>48</v>
      </c>
      <c r="B109" s="616">
        <v>21261.083897359302</v>
      </c>
      <c r="C109" s="616">
        <v>25567.921180000001</v>
      </c>
      <c r="D109" s="617">
        <v>4306.8372826407103</v>
      </c>
      <c r="E109" s="618">
        <v>1.2025690366220001</v>
      </c>
      <c r="F109" s="616">
        <v>30430.999041497202</v>
      </c>
      <c r="G109" s="617">
        <v>22823.249281122899</v>
      </c>
      <c r="H109" s="619">
        <v>2218.0760100000002</v>
      </c>
      <c r="I109" s="616">
        <v>20011.565600000002</v>
      </c>
      <c r="J109" s="617">
        <v>-2811.68368112293</v>
      </c>
      <c r="K109" s="620">
        <v>0.65760462128399999</v>
      </c>
    </row>
    <row r="110" spans="1:11" ht="14.4" customHeight="1" thickBot="1" x14ac:dyDescent="0.35">
      <c r="A110" s="641" t="s">
        <v>438</v>
      </c>
      <c r="B110" s="621">
        <v>16872.9999999998</v>
      </c>
      <c r="C110" s="621">
        <v>18996.116000000002</v>
      </c>
      <c r="D110" s="622">
        <v>2123.1160000002301</v>
      </c>
      <c r="E110" s="628">
        <v>1.1258291945709999</v>
      </c>
      <c r="F110" s="621">
        <v>23956.9992454126</v>
      </c>
      <c r="G110" s="622">
        <v>17967.749434059398</v>
      </c>
      <c r="H110" s="624">
        <v>1647.261</v>
      </c>
      <c r="I110" s="621">
        <v>14860.662</v>
      </c>
      <c r="J110" s="622">
        <v>-3107.08743405941</v>
      </c>
      <c r="K110" s="629">
        <v>0.62030565045999997</v>
      </c>
    </row>
    <row r="111" spans="1:11" ht="14.4" customHeight="1" thickBot="1" x14ac:dyDescent="0.35">
      <c r="A111" s="637" t="s">
        <v>439</v>
      </c>
      <c r="B111" s="621">
        <v>12533.9999999998</v>
      </c>
      <c r="C111" s="621">
        <v>13654.744000000001</v>
      </c>
      <c r="D111" s="622">
        <v>1120.74400000023</v>
      </c>
      <c r="E111" s="628">
        <v>1.0894163076429999</v>
      </c>
      <c r="F111" s="621">
        <v>18499.999417294799</v>
      </c>
      <c r="G111" s="622">
        <v>13874.999562971099</v>
      </c>
      <c r="H111" s="624">
        <v>1195.9110000000001</v>
      </c>
      <c r="I111" s="621">
        <v>10837.733</v>
      </c>
      <c r="J111" s="622">
        <v>-3037.26656297112</v>
      </c>
      <c r="K111" s="629">
        <v>0.58582342385700004</v>
      </c>
    </row>
    <row r="112" spans="1:11" ht="14.4" customHeight="1" thickBot="1" x14ac:dyDescent="0.35">
      <c r="A112" s="638" t="s">
        <v>440</v>
      </c>
      <c r="B112" s="616">
        <v>12533.9999999998</v>
      </c>
      <c r="C112" s="616">
        <v>13654.744000000001</v>
      </c>
      <c r="D112" s="617">
        <v>1120.74400000023</v>
      </c>
      <c r="E112" s="618">
        <v>1.0894163076429999</v>
      </c>
      <c r="F112" s="616">
        <v>18499.999417294799</v>
      </c>
      <c r="G112" s="617">
        <v>13874.999562971099</v>
      </c>
      <c r="H112" s="619">
        <v>1195.9110000000001</v>
      </c>
      <c r="I112" s="616">
        <v>10837.733</v>
      </c>
      <c r="J112" s="617">
        <v>-3037.26656297112</v>
      </c>
      <c r="K112" s="620">
        <v>0.58582342385700004</v>
      </c>
    </row>
    <row r="113" spans="1:11" ht="14.4" customHeight="1" thickBot="1" x14ac:dyDescent="0.35">
      <c r="A113" s="637" t="s">
        <v>441</v>
      </c>
      <c r="B113" s="621">
        <v>4297</v>
      </c>
      <c r="C113" s="621">
        <v>5322.15</v>
      </c>
      <c r="D113" s="622">
        <v>1025.1500000000001</v>
      </c>
      <c r="E113" s="628">
        <v>1.2385734233179999</v>
      </c>
      <c r="F113" s="621">
        <v>5399.9998299130903</v>
      </c>
      <c r="G113" s="622">
        <v>4049.9998724348202</v>
      </c>
      <c r="H113" s="624">
        <v>451.35</v>
      </c>
      <c r="I113" s="621">
        <v>4019.35</v>
      </c>
      <c r="J113" s="622">
        <v>-30.649872434814</v>
      </c>
      <c r="K113" s="629">
        <v>0.74432409751799999</v>
      </c>
    </row>
    <row r="114" spans="1:11" ht="14.4" customHeight="1" thickBot="1" x14ac:dyDescent="0.35">
      <c r="A114" s="638" t="s">
        <v>442</v>
      </c>
      <c r="B114" s="616">
        <v>4297</v>
      </c>
      <c r="C114" s="616">
        <v>5322.15</v>
      </c>
      <c r="D114" s="617">
        <v>1025.1500000000001</v>
      </c>
      <c r="E114" s="618">
        <v>1.2385734233179999</v>
      </c>
      <c r="F114" s="616">
        <v>5399.9998299130903</v>
      </c>
      <c r="G114" s="617">
        <v>4049.9998724348202</v>
      </c>
      <c r="H114" s="619">
        <v>451.35</v>
      </c>
      <c r="I114" s="616">
        <v>4019.35</v>
      </c>
      <c r="J114" s="617">
        <v>-30.649872434814</v>
      </c>
      <c r="K114" s="620">
        <v>0.74432409751799999</v>
      </c>
    </row>
    <row r="115" spans="1:11" ht="14.4" customHeight="1" thickBot="1" x14ac:dyDescent="0.35">
      <c r="A115" s="637" t="s">
        <v>443</v>
      </c>
      <c r="B115" s="621">
        <v>41.999999999998998</v>
      </c>
      <c r="C115" s="621">
        <v>19.222000000000001</v>
      </c>
      <c r="D115" s="622">
        <v>-22.777999999999</v>
      </c>
      <c r="E115" s="628">
        <v>0.45766666666599998</v>
      </c>
      <c r="F115" s="621">
        <v>56.999998204637997</v>
      </c>
      <c r="G115" s="622">
        <v>42.749998653478002</v>
      </c>
      <c r="H115" s="624">
        <v>0</v>
      </c>
      <c r="I115" s="621">
        <v>3.5790000000000002</v>
      </c>
      <c r="J115" s="622">
        <v>-39.170998653478001</v>
      </c>
      <c r="K115" s="629">
        <v>6.2789475661000002E-2</v>
      </c>
    </row>
    <row r="116" spans="1:11" ht="14.4" customHeight="1" thickBot="1" x14ac:dyDescent="0.35">
      <c r="A116" s="638" t="s">
        <v>444</v>
      </c>
      <c r="B116" s="616">
        <v>41.999999999998998</v>
      </c>
      <c r="C116" s="616">
        <v>19.222000000000001</v>
      </c>
      <c r="D116" s="617">
        <v>-22.777999999999</v>
      </c>
      <c r="E116" s="618">
        <v>0.45766666666599998</v>
      </c>
      <c r="F116" s="616">
        <v>56.999998204637997</v>
      </c>
      <c r="G116" s="617">
        <v>42.749998653478002</v>
      </c>
      <c r="H116" s="619">
        <v>0</v>
      </c>
      <c r="I116" s="616">
        <v>3.5790000000000002</v>
      </c>
      <c r="J116" s="617">
        <v>-39.170998653478001</v>
      </c>
      <c r="K116" s="620">
        <v>6.2789475661000002E-2</v>
      </c>
    </row>
    <row r="117" spans="1:11" ht="14.4" customHeight="1" thickBot="1" x14ac:dyDescent="0.35">
      <c r="A117" s="636" t="s">
        <v>445</v>
      </c>
      <c r="B117" s="616">
        <v>4262.0838973595301</v>
      </c>
      <c r="C117" s="616">
        <v>6435.0017500000004</v>
      </c>
      <c r="D117" s="617">
        <v>2172.9178526404698</v>
      </c>
      <c r="E117" s="618">
        <v>1.509825218125</v>
      </c>
      <c r="F117" s="616">
        <v>6288.9998019117402</v>
      </c>
      <c r="G117" s="617">
        <v>4716.7498514338104</v>
      </c>
      <c r="H117" s="619">
        <v>558.85595000000001</v>
      </c>
      <c r="I117" s="616">
        <v>5042.4903899999999</v>
      </c>
      <c r="J117" s="617">
        <v>325.74053856619503</v>
      </c>
      <c r="K117" s="620">
        <v>0.80179528523200005</v>
      </c>
    </row>
    <row r="118" spans="1:11" ht="14.4" customHeight="1" thickBot="1" x14ac:dyDescent="0.35">
      <c r="A118" s="637" t="s">
        <v>446</v>
      </c>
      <c r="B118" s="621">
        <v>1128.0838973596001</v>
      </c>
      <c r="C118" s="621">
        <v>1707.9124999999999</v>
      </c>
      <c r="D118" s="622">
        <v>579.82860264040505</v>
      </c>
      <c r="E118" s="628">
        <v>1.5139942197539999</v>
      </c>
      <c r="F118" s="621">
        <v>1664.9999475565401</v>
      </c>
      <c r="G118" s="622">
        <v>1248.7499606674</v>
      </c>
      <c r="H118" s="624">
        <v>148.2457</v>
      </c>
      <c r="I118" s="621">
        <v>1337.11339</v>
      </c>
      <c r="J118" s="622">
        <v>88.363429332598997</v>
      </c>
      <c r="K118" s="629">
        <v>0.80307113039900002</v>
      </c>
    </row>
    <row r="119" spans="1:11" ht="14.4" customHeight="1" thickBot="1" x14ac:dyDescent="0.35">
      <c r="A119" s="638" t="s">
        <v>447</v>
      </c>
      <c r="B119" s="616">
        <v>1128.0838973596001</v>
      </c>
      <c r="C119" s="616">
        <v>1707.9124999999999</v>
      </c>
      <c r="D119" s="617">
        <v>579.82860264040505</v>
      </c>
      <c r="E119" s="618">
        <v>1.5139942197539999</v>
      </c>
      <c r="F119" s="616">
        <v>1664.9999475565401</v>
      </c>
      <c r="G119" s="617">
        <v>1248.7499606674</v>
      </c>
      <c r="H119" s="619">
        <v>148.2457</v>
      </c>
      <c r="I119" s="616">
        <v>1337.11339</v>
      </c>
      <c r="J119" s="617">
        <v>88.363429332598997</v>
      </c>
      <c r="K119" s="620">
        <v>0.80307113039900002</v>
      </c>
    </row>
    <row r="120" spans="1:11" ht="14.4" customHeight="1" thickBot="1" x14ac:dyDescent="0.35">
      <c r="A120" s="637" t="s">
        <v>448</v>
      </c>
      <c r="B120" s="621">
        <v>3133.99999999994</v>
      </c>
      <c r="C120" s="621">
        <v>4727.08925</v>
      </c>
      <c r="D120" s="622">
        <v>1593.08925000007</v>
      </c>
      <c r="E120" s="628">
        <v>1.5083245851939999</v>
      </c>
      <c r="F120" s="621">
        <v>4623.9998543552101</v>
      </c>
      <c r="G120" s="622">
        <v>3467.9998907663999</v>
      </c>
      <c r="H120" s="624">
        <v>410.61025000000001</v>
      </c>
      <c r="I120" s="621">
        <v>3705.377</v>
      </c>
      <c r="J120" s="622">
        <v>237.377109233596</v>
      </c>
      <c r="K120" s="629">
        <v>0.801335881641</v>
      </c>
    </row>
    <row r="121" spans="1:11" ht="14.4" customHeight="1" thickBot="1" x14ac:dyDescent="0.35">
      <c r="A121" s="638" t="s">
        <v>449</v>
      </c>
      <c r="B121" s="616">
        <v>3133.99999999994</v>
      </c>
      <c r="C121" s="616">
        <v>4727.08925</v>
      </c>
      <c r="D121" s="617">
        <v>1593.08925000007</v>
      </c>
      <c r="E121" s="618">
        <v>1.5083245851939999</v>
      </c>
      <c r="F121" s="616">
        <v>4623.9998543552101</v>
      </c>
      <c r="G121" s="617">
        <v>3467.9998907663999</v>
      </c>
      <c r="H121" s="619">
        <v>410.61025000000001</v>
      </c>
      <c r="I121" s="616">
        <v>3705.377</v>
      </c>
      <c r="J121" s="617">
        <v>237.377109233596</v>
      </c>
      <c r="K121" s="620">
        <v>0.801335881641</v>
      </c>
    </row>
    <row r="122" spans="1:11" ht="14.4" customHeight="1" thickBot="1" x14ac:dyDescent="0.35">
      <c r="A122" s="636" t="s">
        <v>450</v>
      </c>
      <c r="B122" s="616">
        <v>125.999999999998</v>
      </c>
      <c r="C122" s="616">
        <v>136.80342999999999</v>
      </c>
      <c r="D122" s="617">
        <v>10.803430000002001</v>
      </c>
      <c r="E122" s="618">
        <v>1.085741507936</v>
      </c>
      <c r="F122" s="616">
        <v>184.99999417294799</v>
      </c>
      <c r="G122" s="617">
        <v>138.74999562971101</v>
      </c>
      <c r="H122" s="619">
        <v>11.959059999999999</v>
      </c>
      <c r="I122" s="616">
        <v>108.41321000000001</v>
      </c>
      <c r="J122" s="617">
        <v>-30.336785629710999</v>
      </c>
      <c r="K122" s="620">
        <v>0.58601736980899999</v>
      </c>
    </row>
    <row r="123" spans="1:11" ht="14.4" customHeight="1" thickBot="1" x14ac:dyDescent="0.35">
      <c r="A123" s="637" t="s">
        <v>451</v>
      </c>
      <c r="B123" s="621">
        <v>125.999999999998</v>
      </c>
      <c r="C123" s="621">
        <v>136.80342999999999</v>
      </c>
      <c r="D123" s="622">
        <v>10.803430000002001</v>
      </c>
      <c r="E123" s="628">
        <v>1.085741507936</v>
      </c>
      <c r="F123" s="621">
        <v>184.99999417294799</v>
      </c>
      <c r="G123" s="622">
        <v>138.74999562971101</v>
      </c>
      <c r="H123" s="624">
        <v>11.959059999999999</v>
      </c>
      <c r="I123" s="621">
        <v>108.41321000000001</v>
      </c>
      <c r="J123" s="622">
        <v>-30.336785629710999</v>
      </c>
      <c r="K123" s="629">
        <v>0.58601736980899999</v>
      </c>
    </row>
    <row r="124" spans="1:11" ht="14.4" customHeight="1" thickBot="1" x14ac:dyDescent="0.35">
      <c r="A124" s="638" t="s">
        <v>452</v>
      </c>
      <c r="B124" s="616">
        <v>125.999999999998</v>
      </c>
      <c r="C124" s="616">
        <v>136.80342999999999</v>
      </c>
      <c r="D124" s="617">
        <v>10.803430000002001</v>
      </c>
      <c r="E124" s="618">
        <v>1.085741507936</v>
      </c>
      <c r="F124" s="616">
        <v>184.99999417294799</v>
      </c>
      <c r="G124" s="617">
        <v>138.74999562971101</v>
      </c>
      <c r="H124" s="619">
        <v>11.959059999999999</v>
      </c>
      <c r="I124" s="616">
        <v>108.41321000000001</v>
      </c>
      <c r="J124" s="617">
        <v>-30.336785629710999</v>
      </c>
      <c r="K124" s="620">
        <v>0.58601736980899999</v>
      </c>
    </row>
    <row r="125" spans="1:11" ht="14.4" customHeight="1" thickBot="1" x14ac:dyDescent="0.35">
      <c r="A125" s="635" t="s">
        <v>453</v>
      </c>
      <c r="B125" s="616">
        <v>0</v>
      </c>
      <c r="C125" s="616">
        <v>99.218869999999995</v>
      </c>
      <c r="D125" s="617">
        <v>99.218869999999995</v>
      </c>
      <c r="E125" s="626" t="s">
        <v>336</v>
      </c>
      <c r="F125" s="616">
        <v>0</v>
      </c>
      <c r="G125" s="617">
        <v>0</v>
      </c>
      <c r="H125" s="619">
        <v>2.9</v>
      </c>
      <c r="I125" s="616">
        <v>4.4531299999999998</v>
      </c>
      <c r="J125" s="617">
        <v>4.4531299999999998</v>
      </c>
      <c r="K125" s="627" t="s">
        <v>336</v>
      </c>
    </row>
    <row r="126" spans="1:11" ht="14.4" customHeight="1" thickBot="1" x14ac:dyDescent="0.35">
      <c r="A126" s="636" t="s">
        <v>454</v>
      </c>
      <c r="B126" s="616">
        <v>0</v>
      </c>
      <c r="C126" s="616">
        <v>65.724000000000004</v>
      </c>
      <c r="D126" s="617">
        <v>65.724000000000004</v>
      </c>
      <c r="E126" s="626" t="s">
        <v>336</v>
      </c>
      <c r="F126" s="616">
        <v>0</v>
      </c>
      <c r="G126" s="617">
        <v>0</v>
      </c>
      <c r="H126" s="619">
        <v>0</v>
      </c>
      <c r="I126" s="616">
        <v>0</v>
      </c>
      <c r="J126" s="617">
        <v>0</v>
      </c>
      <c r="K126" s="627" t="s">
        <v>336</v>
      </c>
    </row>
    <row r="127" spans="1:11" ht="14.4" customHeight="1" thickBot="1" x14ac:dyDescent="0.35">
      <c r="A127" s="637" t="s">
        <v>455</v>
      </c>
      <c r="B127" s="621">
        <v>0</v>
      </c>
      <c r="C127" s="621">
        <v>65.724000000000004</v>
      </c>
      <c r="D127" s="622">
        <v>65.724000000000004</v>
      </c>
      <c r="E127" s="623" t="s">
        <v>336</v>
      </c>
      <c r="F127" s="621">
        <v>0</v>
      </c>
      <c r="G127" s="622">
        <v>0</v>
      </c>
      <c r="H127" s="624">
        <v>0</v>
      </c>
      <c r="I127" s="621">
        <v>0</v>
      </c>
      <c r="J127" s="622">
        <v>0</v>
      </c>
      <c r="K127" s="625" t="s">
        <v>336</v>
      </c>
    </row>
    <row r="128" spans="1:11" ht="14.4" customHeight="1" thickBot="1" x14ac:dyDescent="0.35">
      <c r="A128" s="638" t="s">
        <v>456</v>
      </c>
      <c r="B128" s="616">
        <v>0</v>
      </c>
      <c r="C128" s="616">
        <v>65.724000000000004</v>
      </c>
      <c r="D128" s="617">
        <v>65.724000000000004</v>
      </c>
      <c r="E128" s="626" t="s">
        <v>336</v>
      </c>
      <c r="F128" s="616">
        <v>0</v>
      </c>
      <c r="G128" s="617">
        <v>0</v>
      </c>
      <c r="H128" s="619">
        <v>0</v>
      </c>
      <c r="I128" s="616">
        <v>0</v>
      </c>
      <c r="J128" s="617">
        <v>0</v>
      </c>
      <c r="K128" s="627" t="s">
        <v>336</v>
      </c>
    </row>
    <row r="129" spans="1:11" ht="14.4" customHeight="1" thickBot="1" x14ac:dyDescent="0.35">
      <c r="A129" s="636" t="s">
        <v>457</v>
      </c>
      <c r="B129" s="616">
        <v>0</v>
      </c>
      <c r="C129" s="616">
        <v>33.494869999999999</v>
      </c>
      <c r="D129" s="617">
        <v>33.494869999999999</v>
      </c>
      <c r="E129" s="626" t="s">
        <v>336</v>
      </c>
      <c r="F129" s="616">
        <v>0</v>
      </c>
      <c r="G129" s="617">
        <v>0</v>
      </c>
      <c r="H129" s="619">
        <v>2.9</v>
      </c>
      <c r="I129" s="616">
        <v>4.4531299999999998</v>
      </c>
      <c r="J129" s="617">
        <v>4.4531299999999998</v>
      </c>
      <c r="K129" s="627" t="s">
        <v>336</v>
      </c>
    </row>
    <row r="130" spans="1:11" ht="14.4" customHeight="1" thickBot="1" x14ac:dyDescent="0.35">
      <c r="A130" s="637" t="s">
        <v>458</v>
      </c>
      <c r="B130" s="621">
        <v>0</v>
      </c>
      <c r="C130" s="621">
        <v>9.5580700000000007</v>
      </c>
      <c r="D130" s="622">
        <v>9.5580700000000007</v>
      </c>
      <c r="E130" s="623" t="s">
        <v>336</v>
      </c>
      <c r="F130" s="621">
        <v>0</v>
      </c>
      <c r="G130" s="622">
        <v>0</v>
      </c>
      <c r="H130" s="624">
        <v>2.9</v>
      </c>
      <c r="I130" s="621">
        <v>4.4531299999999998</v>
      </c>
      <c r="J130" s="622">
        <v>4.4531299999999998</v>
      </c>
      <c r="K130" s="625" t="s">
        <v>336</v>
      </c>
    </row>
    <row r="131" spans="1:11" ht="14.4" customHeight="1" thickBot="1" x14ac:dyDescent="0.35">
      <c r="A131" s="638" t="s">
        <v>459</v>
      </c>
      <c r="B131" s="616">
        <v>0</v>
      </c>
      <c r="C131" s="616">
        <v>0.22500000000000001</v>
      </c>
      <c r="D131" s="617">
        <v>0.22500000000000001</v>
      </c>
      <c r="E131" s="626" t="s">
        <v>358</v>
      </c>
      <c r="F131" s="616">
        <v>0</v>
      </c>
      <c r="G131" s="617">
        <v>0</v>
      </c>
      <c r="H131" s="619">
        <v>0</v>
      </c>
      <c r="I131" s="616">
        <v>0</v>
      </c>
      <c r="J131" s="617">
        <v>0</v>
      </c>
      <c r="K131" s="627" t="s">
        <v>336</v>
      </c>
    </row>
    <row r="132" spans="1:11" ht="14.4" customHeight="1" thickBot="1" x14ac:dyDescent="0.35">
      <c r="A132" s="638" t="s">
        <v>460</v>
      </c>
      <c r="B132" s="616">
        <v>0</v>
      </c>
      <c r="C132" s="616">
        <v>9.3330699999999993</v>
      </c>
      <c r="D132" s="617">
        <v>9.3330699999999993</v>
      </c>
      <c r="E132" s="626" t="s">
        <v>336</v>
      </c>
      <c r="F132" s="616">
        <v>0</v>
      </c>
      <c r="G132" s="617">
        <v>0</v>
      </c>
      <c r="H132" s="619">
        <v>0</v>
      </c>
      <c r="I132" s="616">
        <v>1.3531299999999999</v>
      </c>
      <c r="J132" s="617">
        <v>1.3531299999999999</v>
      </c>
      <c r="K132" s="627" t="s">
        <v>336</v>
      </c>
    </row>
    <row r="133" spans="1:11" ht="14.4" customHeight="1" thickBot="1" x14ac:dyDescent="0.35">
      <c r="A133" s="638" t="s">
        <v>461</v>
      </c>
      <c r="B133" s="616">
        <v>0</v>
      </c>
      <c r="C133" s="616">
        <v>0</v>
      </c>
      <c r="D133" s="617">
        <v>0</v>
      </c>
      <c r="E133" s="618">
        <v>1</v>
      </c>
      <c r="F133" s="616">
        <v>0</v>
      </c>
      <c r="G133" s="617">
        <v>0</v>
      </c>
      <c r="H133" s="619">
        <v>2.9</v>
      </c>
      <c r="I133" s="616">
        <v>2.9</v>
      </c>
      <c r="J133" s="617">
        <v>2.9</v>
      </c>
      <c r="K133" s="627" t="s">
        <v>358</v>
      </c>
    </row>
    <row r="134" spans="1:11" ht="14.4" customHeight="1" thickBot="1" x14ac:dyDescent="0.35">
      <c r="A134" s="638" t="s">
        <v>462</v>
      </c>
      <c r="B134" s="616">
        <v>0</v>
      </c>
      <c r="C134" s="616">
        <v>0</v>
      </c>
      <c r="D134" s="617">
        <v>0</v>
      </c>
      <c r="E134" s="626" t="s">
        <v>336</v>
      </c>
      <c r="F134" s="616">
        <v>0</v>
      </c>
      <c r="G134" s="617">
        <v>0</v>
      </c>
      <c r="H134" s="619">
        <v>0</v>
      </c>
      <c r="I134" s="616">
        <v>0.2</v>
      </c>
      <c r="J134" s="617">
        <v>0.2</v>
      </c>
      <c r="K134" s="627" t="s">
        <v>358</v>
      </c>
    </row>
    <row r="135" spans="1:11" ht="14.4" customHeight="1" thickBot="1" x14ac:dyDescent="0.35">
      <c r="A135" s="640" t="s">
        <v>463</v>
      </c>
      <c r="B135" s="616">
        <v>0</v>
      </c>
      <c r="C135" s="616">
        <v>25.084</v>
      </c>
      <c r="D135" s="617">
        <v>25.084</v>
      </c>
      <c r="E135" s="626" t="s">
        <v>336</v>
      </c>
      <c r="F135" s="616">
        <v>0</v>
      </c>
      <c r="G135" s="617">
        <v>0</v>
      </c>
      <c r="H135" s="619">
        <v>0</v>
      </c>
      <c r="I135" s="616">
        <v>0</v>
      </c>
      <c r="J135" s="617">
        <v>0</v>
      </c>
      <c r="K135" s="627" t="s">
        <v>336</v>
      </c>
    </row>
    <row r="136" spans="1:11" ht="14.4" customHeight="1" thickBot="1" x14ac:dyDescent="0.35">
      <c r="A136" s="638" t="s">
        <v>464</v>
      </c>
      <c r="B136" s="616">
        <v>0</v>
      </c>
      <c r="C136" s="616">
        <v>25.084</v>
      </c>
      <c r="D136" s="617">
        <v>25.084</v>
      </c>
      <c r="E136" s="626" t="s">
        <v>336</v>
      </c>
      <c r="F136" s="616">
        <v>0</v>
      </c>
      <c r="G136" s="617">
        <v>0</v>
      </c>
      <c r="H136" s="619">
        <v>0</v>
      </c>
      <c r="I136" s="616">
        <v>0</v>
      </c>
      <c r="J136" s="617">
        <v>0</v>
      </c>
      <c r="K136" s="627" t="s">
        <v>336</v>
      </c>
    </row>
    <row r="137" spans="1:11" ht="14.4" customHeight="1" thickBot="1" x14ac:dyDescent="0.35">
      <c r="A137" s="637" t="s">
        <v>465</v>
      </c>
      <c r="B137" s="621">
        <v>0</v>
      </c>
      <c r="C137" s="621">
        <v>-2.3472</v>
      </c>
      <c r="D137" s="622">
        <v>-2.3472</v>
      </c>
      <c r="E137" s="623" t="s">
        <v>358</v>
      </c>
      <c r="F137" s="621">
        <v>0</v>
      </c>
      <c r="G137" s="622">
        <v>0</v>
      </c>
      <c r="H137" s="624">
        <v>0</v>
      </c>
      <c r="I137" s="621">
        <v>0</v>
      </c>
      <c r="J137" s="622">
        <v>0</v>
      </c>
      <c r="K137" s="625" t="s">
        <v>336</v>
      </c>
    </row>
    <row r="138" spans="1:11" ht="14.4" customHeight="1" thickBot="1" x14ac:dyDescent="0.35">
      <c r="A138" s="638" t="s">
        <v>466</v>
      </c>
      <c r="B138" s="616">
        <v>0</v>
      </c>
      <c r="C138" s="616">
        <v>-2.3472</v>
      </c>
      <c r="D138" s="617">
        <v>-2.3472</v>
      </c>
      <c r="E138" s="626" t="s">
        <v>358</v>
      </c>
      <c r="F138" s="616">
        <v>0</v>
      </c>
      <c r="G138" s="617">
        <v>0</v>
      </c>
      <c r="H138" s="619">
        <v>0</v>
      </c>
      <c r="I138" s="616">
        <v>0</v>
      </c>
      <c r="J138" s="617">
        <v>0</v>
      </c>
      <c r="K138" s="627" t="s">
        <v>336</v>
      </c>
    </row>
    <row r="139" spans="1:11" ht="14.4" customHeight="1" thickBot="1" x14ac:dyDescent="0.35">
      <c r="A139" s="640" t="s">
        <v>467</v>
      </c>
      <c r="B139" s="616">
        <v>0</v>
      </c>
      <c r="C139" s="616">
        <v>1.2</v>
      </c>
      <c r="D139" s="617">
        <v>1.2</v>
      </c>
      <c r="E139" s="626" t="s">
        <v>336</v>
      </c>
      <c r="F139" s="616">
        <v>0</v>
      </c>
      <c r="G139" s="617">
        <v>0</v>
      </c>
      <c r="H139" s="619">
        <v>0</v>
      </c>
      <c r="I139" s="616">
        <v>0</v>
      </c>
      <c r="J139" s="617">
        <v>0</v>
      </c>
      <c r="K139" s="627" t="s">
        <v>336</v>
      </c>
    </row>
    <row r="140" spans="1:11" ht="14.4" customHeight="1" thickBot="1" x14ac:dyDescent="0.35">
      <c r="A140" s="638" t="s">
        <v>468</v>
      </c>
      <c r="B140" s="616">
        <v>0</v>
      </c>
      <c r="C140" s="616">
        <v>1.2</v>
      </c>
      <c r="D140" s="617">
        <v>1.2</v>
      </c>
      <c r="E140" s="626" t="s">
        <v>336</v>
      </c>
      <c r="F140" s="616">
        <v>0</v>
      </c>
      <c r="G140" s="617">
        <v>0</v>
      </c>
      <c r="H140" s="619">
        <v>0</v>
      </c>
      <c r="I140" s="616">
        <v>0</v>
      </c>
      <c r="J140" s="617">
        <v>0</v>
      </c>
      <c r="K140" s="627" t="s">
        <v>336</v>
      </c>
    </row>
    <row r="141" spans="1:11" ht="14.4" customHeight="1" thickBot="1" x14ac:dyDescent="0.35">
      <c r="A141" s="635" t="s">
        <v>469</v>
      </c>
      <c r="B141" s="616">
        <v>1714.98745286191</v>
      </c>
      <c r="C141" s="616">
        <v>2043.36571</v>
      </c>
      <c r="D141" s="617">
        <v>328.37825713808797</v>
      </c>
      <c r="E141" s="618">
        <v>1.19147560327</v>
      </c>
      <c r="F141" s="616">
        <v>1736.9996623876</v>
      </c>
      <c r="G141" s="617">
        <v>1302.7497467907001</v>
      </c>
      <c r="H141" s="619">
        <v>116.29937</v>
      </c>
      <c r="I141" s="616">
        <v>3813.8607699999998</v>
      </c>
      <c r="J141" s="617">
        <v>2511.1110232093001</v>
      </c>
      <c r="K141" s="620">
        <v>2.1956600525510002</v>
      </c>
    </row>
    <row r="142" spans="1:11" ht="14.4" customHeight="1" thickBot="1" x14ac:dyDescent="0.35">
      <c r="A142" s="636" t="s">
        <v>470</v>
      </c>
      <c r="B142" s="616">
        <v>1507.98745286191</v>
      </c>
      <c r="C142" s="616">
        <v>1604.5930000000001</v>
      </c>
      <c r="D142" s="617">
        <v>96.605547138087999</v>
      </c>
      <c r="E142" s="618">
        <v>1.064062566936</v>
      </c>
      <c r="F142" s="616">
        <v>1723.9996623876</v>
      </c>
      <c r="G142" s="617">
        <v>1292.9997467907001</v>
      </c>
      <c r="H142" s="619">
        <v>96.337999999999994</v>
      </c>
      <c r="I142" s="616">
        <v>3690.308</v>
      </c>
      <c r="J142" s="617">
        <v>2397.3082532092999</v>
      </c>
      <c r="K142" s="620">
        <v>2.140550303176</v>
      </c>
    </row>
    <row r="143" spans="1:11" ht="14.4" customHeight="1" thickBot="1" x14ac:dyDescent="0.35">
      <c r="A143" s="637" t="s">
        <v>471</v>
      </c>
      <c r="B143" s="621">
        <v>1507.98745286191</v>
      </c>
      <c r="C143" s="621">
        <v>1530.7919999999999</v>
      </c>
      <c r="D143" s="622">
        <v>22.804547138088001</v>
      </c>
      <c r="E143" s="628">
        <v>1.0151225045629999</v>
      </c>
      <c r="F143" s="621">
        <v>1723.9996623876</v>
      </c>
      <c r="G143" s="622">
        <v>1292.9997467907001</v>
      </c>
      <c r="H143" s="624">
        <v>96.337999999999994</v>
      </c>
      <c r="I143" s="621">
        <v>935.10199999999998</v>
      </c>
      <c r="J143" s="622">
        <v>-357.89774679070098</v>
      </c>
      <c r="K143" s="629">
        <v>0.54240265842299995</v>
      </c>
    </row>
    <row r="144" spans="1:11" ht="14.4" customHeight="1" thickBot="1" x14ac:dyDescent="0.35">
      <c r="A144" s="638" t="s">
        <v>472</v>
      </c>
      <c r="B144" s="616">
        <v>300.98804133669302</v>
      </c>
      <c r="C144" s="616">
        <v>321.98200000000003</v>
      </c>
      <c r="D144" s="617">
        <v>20.993958663307001</v>
      </c>
      <c r="E144" s="618">
        <v>1.0697501421319999</v>
      </c>
      <c r="F144" s="616">
        <v>355.99998878685602</v>
      </c>
      <c r="G144" s="617">
        <v>266.99999159014197</v>
      </c>
      <c r="H144" s="619">
        <v>29.684000000000001</v>
      </c>
      <c r="I144" s="616">
        <v>267.15600000000001</v>
      </c>
      <c r="J144" s="617">
        <v>0.15600840985799999</v>
      </c>
      <c r="K144" s="620">
        <v>0.750438225884</v>
      </c>
    </row>
    <row r="145" spans="1:11" ht="14.4" customHeight="1" thickBot="1" x14ac:dyDescent="0.35">
      <c r="A145" s="638" t="s">
        <v>473</v>
      </c>
      <c r="B145" s="616">
        <v>894.99999999998397</v>
      </c>
      <c r="C145" s="616">
        <v>873.38199999999995</v>
      </c>
      <c r="D145" s="617">
        <v>-21.617999999982999</v>
      </c>
      <c r="E145" s="618">
        <v>0.97584581005500004</v>
      </c>
      <c r="F145" s="616">
        <v>1011.99996812443</v>
      </c>
      <c r="G145" s="617">
        <v>758.99997609332502</v>
      </c>
      <c r="H145" s="619">
        <v>36.854999999999997</v>
      </c>
      <c r="I145" s="616">
        <v>399.755</v>
      </c>
      <c r="J145" s="617">
        <v>-359.24497609332502</v>
      </c>
      <c r="K145" s="620">
        <v>0.39501483457600001</v>
      </c>
    </row>
    <row r="146" spans="1:11" ht="14.4" customHeight="1" thickBot="1" x14ac:dyDescent="0.35">
      <c r="A146" s="638" t="s">
        <v>474</v>
      </c>
      <c r="B146" s="616">
        <v>18.000150596234999</v>
      </c>
      <c r="C146" s="616">
        <v>40.246000000000002</v>
      </c>
      <c r="D146" s="617">
        <v>22.245849403764002</v>
      </c>
      <c r="E146" s="618">
        <v>2.2358701825759999</v>
      </c>
      <c r="F146" s="616">
        <v>59.999998110143999</v>
      </c>
      <c r="G146" s="617">
        <v>44.999998582608001</v>
      </c>
      <c r="H146" s="619">
        <v>5.0019999999999998</v>
      </c>
      <c r="I146" s="616">
        <v>45.018000000000001</v>
      </c>
      <c r="J146" s="617">
        <v>1.8001417390999998E-2</v>
      </c>
      <c r="K146" s="620">
        <v>0.75030002363199999</v>
      </c>
    </row>
    <row r="147" spans="1:11" ht="14.4" customHeight="1" thickBot="1" x14ac:dyDescent="0.35">
      <c r="A147" s="638" t="s">
        <v>475</v>
      </c>
      <c r="B147" s="616">
        <v>59.999260929004002</v>
      </c>
      <c r="C147" s="616">
        <v>60.478000000000002</v>
      </c>
      <c r="D147" s="617">
        <v>0.47873907099500002</v>
      </c>
      <c r="E147" s="618">
        <v>1.007979082801</v>
      </c>
      <c r="F147" s="616">
        <v>61.999714736609</v>
      </c>
      <c r="G147" s="617">
        <v>46.499786052456997</v>
      </c>
      <c r="H147" s="619">
        <v>5.2439999999999998</v>
      </c>
      <c r="I147" s="616">
        <v>47.195999999999998</v>
      </c>
      <c r="J147" s="617">
        <v>0.69621394754199994</v>
      </c>
      <c r="K147" s="620">
        <v>0.76122930888399998</v>
      </c>
    </row>
    <row r="148" spans="1:11" ht="14.4" customHeight="1" thickBot="1" x14ac:dyDescent="0.35">
      <c r="A148" s="638" t="s">
        <v>476</v>
      </c>
      <c r="B148" s="616">
        <v>233.99999999999599</v>
      </c>
      <c r="C148" s="616">
        <v>234.64</v>
      </c>
      <c r="D148" s="617">
        <v>0.64000000000400004</v>
      </c>
      <c r="E148" s="618">
        <v>1.0027350427349999</v>
      </c>
      <c r="F148" s="616">
        <v>233.99999262955799</v>
      </c>
      <c r="G148" s="617">
        <v>175.49999447216899</v>
      </c>
      <c r="H148" s="619">
        <v>19.553000000000001</v>
      </c>
      <c r="I148" s="616">
        <v>175.977</v>
      </c>
      <c r="J148" s="617">
        <v>0.47700552783099998</v>
      </c>
      <c r="K148" s="620">
        <v>0.75203848522500005</v>
      </c>
    </row>
    <row r="149" spans="1:11" ht="14.4" customHeight="1" thickBot="1" x14ac:dyDescent="0.35">
      <c r="A149" s="638" t="s">
        <v>477</v>
      </c>
      <c r="B149" s="616">
        <v>0</v>
      </c>
      <c r="C149" s="616">
        <v>6.4000000000000001E-2</v>
      </c>
      <c r="D149" s="617">
        <v>6.4000000000000001E-2</v>
      </c>
      <c r="E149" s="626" t="s">
        <v>358</v>
      </c>
      <c r="F149" s="616">
        <v>0</v>
      </c>
      <c r="G149" s="617">
        <v>0</v>
      </c>
      <c r="H149" s="619">
        <v>0</v>
      </c>
      <c r="I149" s="616">
        <v>0</v>
      </c>
      <c r="J149" s="617">
        <v>0</v>
      </c>
      <c r="K149" s="627" t="s">
        <v>336</v>
      </c>
    </row>
    <row r="150" spans="1:11" ht="14.4" customHeight="1" thickBot="1" x14ac:dyDescent="0.35">
      <c r="A150" s="637" t="s">
        <v>478</v>
      </c>
      <c r="B150" s="621">
        <v>0</v>
      </c>
      <c r="C150" s="621">
        <v>73.801000000000002</v>
      </c>
      <c r="D150" s="622">
        <v>73.801000000000002</v>
      </c>
      <c r="E150" s="623" t="s">
        <v>358</v>
      </c>
      <c r="F150" s="621">
        <v>0</v>
      </c>
      <c r="G150" s="622">
        <v>0</v>
      </c>
      <c r="H150" s="624">
        <v>0</v>
      </c>
      <c r="I150" s="621">
        <v>2755.2060000000001</v>
      </c>
      <c r="J150" s="622">
        <v>2755.2060000000001</v>
      </c>
      <c r="K150" s="625" t="s">
        <v>336</v>
      </c>
    </row>
    <row r="151" spans="1:11" ht="14.4" customHeight="1" thickBot="1" x14ac:dyDescent="0.35">
      <c r="A151" s="638" t="s">
        <v>479</v>
      </c>
      <c r="B151" s="616">
        <v>0</v>
      </c>
      <c r="C151" s="616">
        <v>73.801000000000002</v>
      </c>
      <c r="D151" s="617">
        <v>73.801000000000002</v>
      </c>
      <c r="E151" s="626" t="s">
        <v>358</v>
      </c>
      <c r="F151" s="616">
        <v>0</v>
      </c>
      <c r="G151" s="617">
        <v>0</v>
      </c>
      <c r="H151" s="619">
        <v>0</v>
      </c>
      <c r="I151" s="616">
        <v>2755.2060000000001</v>
      </c>
      <c r="J151" s="617">
        <v>2755.2060000000001</v>
      </c>
      <c r="K151" s="627" t="s">
        <v>336</v>
      </c>
    </row>
    <row r="152" spans="1:11" ht="14.4" customHeight="1" thickBot="1" x14ac:dyDescent="0.35">
      <c r="A152" s="636" t="s">
        <v>480</v>
      </c>
      <c r="B152" s="616">
        <v>207</v>
      </c>
      <c r="C152" s="616">
        <v>438.77271000000002</v>
      </c>
      <c r="D152" s="617">
        <v>231.77270999999999</v>
      </c>
      <c r="E152" s="618">
        <v>2.1196749275359998</v>
      </c>
      <c r="F152" s="616">
        <v>13</v>
      </c>
      <c r="G152" s="617">
        <v>9.75</v>
      </c>
      <c r="H152" s="619">
        <v>19.961369999999999</v>
      </c>
      <c r="I152" s="616">
        <v>123.55277</v>
      </c>
      <c r="J152" s="617">
        <v>113.80277</v>
      </c>
      <c r="K152" s="620">
        <v>9.5040592307690002</v>
      </c>
    </row>
    <row r="153" spans="1:11" ht="14.4" customHeight="1" thickBot="1" x14ac:dyDescent="0.35">
      <c r="A153" s="637" t="s">
        <v>481</v>
      </c>
      <c r="B153" s="621">
        <v>207</v>
      </c>
      <c r="C153" s="621">
        <v>216.81380999999999</v>
      </c>
      <c r="D153" s="622">
        <v>9.8138100000000001</v>
      </c>
      <c r="E153" s="628">
        <v>1.0474097101440001</v>
      </c>
      <c r="F153" s="621">
        <v>13</v>
      </c>
      <c r="G153" s="622">
        <v>9.75</v>
      </c>
      <c r="H153" s="624">
        <v>0</v>
      </c>
      <c r="I153" s="621">
        <v>0</v>
      </c>
      <c r="J153" s="622">
        <v>-9.75</v>
      </c>
      <c r="K153" s="629">
        <v>0</v>
      </c>
    </row>
    <row r="154" spans="1:11" ht="14.4" customHeight="1" thickBot="1" x14ac:dyDescent="0.35">
      <c r="A154" s="638" t="s">
        <v>482</v>
      </c>
      <c r="B154" s="616">
        <v>207</v>
      </c>
      <c r="C154" s="616">
        <v>185.6771</v>
      </c>
      <c r="D154" s="617">
        <v>-21.322900000000001</v>
      </c>
      <c r="E154" s="618">
        <v>0.89699082125600005</v>
      </c>
      <c r="F154" s="616">
        <v>13</v>
      </c>
      <c r="G154" s="617">
        <v>9.75</v>
      </c>
      <c r="H154" s="619">
        <v>0</v>
      </c>
      <c r="I154" s="616">
        <v>0</v>
      </c>
      <c r="J154" s="617">
        <v>-9.75</v>
      </c>
      <c r="K154" s="620">
        <v>0</v>
      </c>
    </row>
    <row r="155" spans="1:11" ht="14.4" customHeight="1" thickBot="1" x14ac:dyDescent="0.35">
      <c r="A155" s="638" t="s">
        <v>483</v>
      </c>
      <c r="B155" s="616">
        <v>0</v>
      </c>
      <c r="C155" s="616">
        <v>31.136710000000001</v>
      </c>
      <c r="D155" s="617">
        <v>31.136710000000001</v>
      </c>
      <c r="E155" s="626" t="s">
        <v>336</v>
      </c>
      <c r="F155" s="616">
        <v>0</v>
      </c>
      <c r="G155" s="617">
        <v>0</v>
      </c>
      <c r="H155" s="619">
        <v>0</v>
      </c>
      <c r="I155" s="616">
        <v>0</v>
      </c>
      <c r="J155" s="617">
        <v>0</v>
      </c>
      <c r="K155" s="627" t="s">
        <v>336</v>
      </c>
    </row>
    <row r="156" spans="1:11" ht="14.4" customHeight="1" thickBot="1" x14ac:dyDescent="0.35">
      <c r="A156" s="637" t="s">
        <v>484</v>
      </c>
      <c r="B156" s="621">
        <v>0</v>
      </c>
      <c r="C156" s="621">
        <v>15.422000000000001</v>
      </c>
      <c r="D156" s="622">
        <v>15.422000000000001</v>
      </c>
      <c r="E156" s="623" t="s">
        <v>358</v>
      </c>
      <c r="F156" s="621">
        <v>0</v>
      </c>
      <c r="G156" s="622">
        <v>0</v>
      </c>
      <c r="H156" s="624">
        <v>0</v>
      </c>
      <c r="I156" s="621">
        <v>7.4690000000000003</v>
      </c>
      <c r="J156" s="622">
        <v>7.4690000000000003</v>
      </c>
      <c r="K156" s="625" t="s">
        <v>336</v>
      </c>
    </row>
    <row r="157" spans="1:11" ht="14.4" customHeight="1" thickBot="1" x14ac:dyDescent="0.35">
      <c r="A157" s="638" t="s">
        <v>485</v>
      </c>
      <c r="B157" s="616">
        <v>0</v>
      </c>
      <c r="C157" s="616">
        <v>0</v>
      </c>
      <c r="D157" s="617">
        <v>0</v>
      </c>
      <c r="E157" s="618">
        <v>1</v>
      </c>
      <c r="F157" s="616">
        <v>0</v>
      </c>
      <c r="G157" s="617">
        <v>0</v>
      </c>
      <c r="H157" s="619">
        <v>0</v>
      </c>
      <c r="I157" s="616">
        <v>7.4690000000000003</v>
      </c>
      <c r="J157" s="617">
        <v>7.4690000000000003</v>
      </c>
      <c r="K157" s="627" t="s">
        <v>358</v>
      </c>
    </row>
    <row r="158" spans="1:11" ht="14.4" customHeight="1" thickBot="1" x14ac:dyDescent="0.35">
      <c r="A158" s="638" t="s">
        <v>486</v>
      </c>
      <c r="B158" s="616">
        <v>0</v>
      </c>
      <c r="C158" s="616">
        <v>15.422000000000001</v>
      </c>
      <c r="D158" s="617">
        <v>15.422000000000001</v>
      </c>
      <c r="E158" s="626" t="s">
        <v>358</v>
      </c>
      <c r="F158" s="616">
        <v>0</v>
      </c>
      <c r="G158" s="617">
        <v>0</v>
      </c>
      <c r="H158" s="619">
        <v>0</v>
      </c>
      <c r="I158" s="616">
        <v>0</v>
      </c>
      <c r="J158" s="617">
        <v>0</v>
      </c>
      <c r="K158" s="627" t="s">
        <v>336</v>
      </c>
    </row>
    <row r="159" spans="1:11" ht="14.4" customHeight="1" thickBot="1" x14ac:dyDescent="0.35">
      <c r="A159" s="637" t="s">
        <v>487</v>
      </c>
      <c r="B159" s="621">
        <v>0</v>
      </c>
      <c r="C159" s="621">
        <v>7.0179999999999998</v>
      </c>
      <c r="D159" s="622">
        <v>7.0179999999999998</v>
      </c>
      <c r="E159" s="623" t="s">
        <v>358</v>
      </c>
      <c r="F159" s="621">
        <v>0</v>
      </c>
      <c r="G159" s="622">
        <v>0</v>
      </c>
      <c r="H159" s="624">
        <v>0</v>
      </c>
      <c r="I159" s="621">
        <v>0</v>
      </c>
      <c r="J159" s="622">
        <v>0</v>
      </c>
      <c r="K159" s="625" t="s">
        <v>336</v>
      </c>
    </row>
    <row r="160" spans="1:11" ht="14.4" customHeight="1" thickBot="1" x14ac:dyDescent="0.35">
      <c r="A160" s="638" t="s">
        <v>488</v>
      </c>
      <c r="B160" s="616">
        <v>0</v>
      </c>
      <c r="C160" s="616">
        <v>7.0179999999999998</v>
      </c>
      <c r="D160" s="617">
        <v>7.0179999999999998</v>
      </c>
      <c r="E160" s="626" t="s">
        <v>358</v>
      </c>
      <c r="F160" s="616">
        <v>0</v>
      </c>
      <c r="G160" s="617">
        <v>0</v>
      </c>
      <c r="H160" s="619">
        <v>0</v>
      </c>
      <c r="I160" s="616">
        <v>0</v>
      </c>
      <c r="J160" s="617">
        <v>0</v>
      </c>
      <c r="K160" s="627" t="s">
        <v>336</v>
      </c>
    </row>
    <row r="161" spans="1:11" ht="14.4" customHeight="1" thickBot="1" x14ac:dyDescent="0.35">
      <c r="A161" s="637" t="s">
        <v>489</v>
      </c>
      <c r="B161" s="621">
        <v>0</v>
      </c>
      <c r="C161" s="621">
        <v>199.5189</v>
      </c>
      <c r="D161" s="622">
        <v>199.5189</v>
      </c>
      <c r="E161" s="623" t="s">
        <v>358</v>
      </c>
      <c r="F161" s="621">
        <v>0</v>
      </c>
      <c r="G161" s="622">
        <v>0</v>
      </c>
      <c r="H161" s="624">
        <v>19.961369999999999</v>
      </c>
      <c r="I161" s="621">
        <v>116.08377</v>
      </c>
      <c r="J161" s="622">
        <v>116.08377</v>
      </c>
      <c r="K161" s="625" t="s">
        <v>336</v>
      </c>
    </row>
    <row r="162" spans="1:11" ht="14.4" customHeight="1" thickBot="1" x14ac:dyDescent="0.35">
      <c r="A162" s="638" t="s">
        <v>490</v>
      </c>
      <c r="B162" s="616">
        <v>0</v>
      </c>
      <c r="C162" s="616">
        <v>199.5189</v>
      </c>
      <c r="D162" s="617">
        <v>199.5189</v>
      </c>
      <c r="E162" s="626" t="s">
        <v>358</v>
      </c>
      <c r="F162" s="616">
        <v>0</v>
      </c>
      <c r="G162" s="617">
        <v>0</v>
      </c>
      <c r="H162" s="619">
        <v>19.961369999999999</v>
      </c>
      <c r="I162" s="616">
        <v>116.08377</v>
      </c>
      <c r="J162" s="617">
        <v>116.08377</v>
      </c>
      <c r="K162" s="627" t="s">
        <v>336</v>
      </c>
    </row>
    <row r="163" spans="1:11" ht="14.4" customHeight="1" thickBot="1" x14ac:dyDescent="0.35">
      <c r="A163" s="634" t="s">
        <v>491</v>
      </c>
      <c r="B163" s="616">
        <v>27635.740687944301</v>
      </c>
      <c r="C163" s="616">
        <v>29406.57674</v>
      </c>
      <c r="D163" s="617">
        <v>1770.8360520556701</v>
      </c>
      <c r="E163" s="618">
        <v>1.064077748885</v>
      </c>
      <c r="F163" s="616">
        <v>29110.167534935299</v>
      </c>
      <c r="G163" s="617">
        <v>21832.625651201499</v>
      </c>
      <c r="H163" s="619">
        <v>2561.8854999999999</v>
      </c>
      <c r="I163" s="616">
        <v>25262.722000000002</v>
      </c>
      <c r="J163" s="617">
        <v>3430.09634879855</v>
      </c>
      <c r="K163" s="620">
        <v>0.86783155643700005</v>
      </c>
    </row>
    <row r="164" spans="1:11" ht="14.4" customHeight="1" thickBot="1" x14ac:dyDescent="0.35">
      <c r="A164" s="635" t="s">
        <v>492</v>
      </c>
      <c r="B164" s="616">
        <v>26622.040180888602</v>
      </c>
      <c r="C164" s="616">
        <v>28406.065869999999</v>
      </c>
      <c r="D164" s="617">
        <v>1784.02568911138</v>
      </c>
      <c r="E164" s="618">
        <v>1.0670131093249999</v>
      </c>
      <c r="F164" s="616">
        <v>28107.902266572601</v>
      </c>
      <c r="G164" s="617">
        <v>21080.9266999295</v>
      </c>
      <c r="H164" s="619">
        <v>2561.8854999999999</v>
      </c>
      <c r="I164" s="616">
        <v>22499.019479999999</v>
      </c>
      <c r="J164" s="617">
        <v>1418.0927800705399</v>
      </c>
      <c r="K164" s="620">
        <v>0.80045174722099999</v>
      </c>
    </row>
    <row r="165" spans="1:11" ht="14.4" customHeight="1" thickBot="1" x14ac:dyDescent="0.35">
      <c r="A165" s="636" t="s">
        <v>493</v>
      </c>
      <c r="B165" s="616">
        <v>26622.040180888602</v>
      </c>
      <c r="C165" s="616">
        <v>28406.065869999999</v>
      </c>
      <c r="D165" s="617">
        <v>1784.02568911138</v>
      </c>
      <c r="E165" s="618">
        <v>1.0670131093249999</v>
      </c>
      <c r="F165" s="616">
        <v>28107.902266572601</v>
      </c>
      <c r="G165" s="617">
        <v>21080.9266999295</v>
      </c>
      <c r="H165" s="619">
        <v>2561.8854999999999</v>
      </c>
      <c r="I165" s="616">
        <v>22499.019479999999</v>
      </c>
      <c r="J165" s="617">
        <v>1418.0927800705399</v>
      </c>
      <c r="K165" s="620">
        <v>0.80045174722099999</v>
      </c>
    </row>
    <row r="166" spans="1:11" ht="14.4" customHeight="1" thickBot="1" x14ac:dyDescent="0.35">
      <c r="A166" s="637" t="s">
        <v>494</v>
      </c>
      <c r="B166" s="621">
        <v>1599.1040600792301</v>
      </c>
      <c r="C166" s="621">
        <v>1694.01667</v>
      </c>
      <c r="D166" s="622">
        <v>94.912609920769995</v>
      </c>
      <c r="E166" s="628">
        <v>1.0593536169969999</v>
      </c>
      <c r="F166" s="621">
        <v>1663.7047477419501</v>
      </c>
      <c r="G166" s="622">
        <v>1247.7785608064601</v>
      </c>
      <c r="H166" s="624">
        <v>100.71913000000001</v>
      </c>
      <c r="I166" s="621">
        <v>1304.9969699999999</v>
      </c>
      <c r="J166" s="622">
        <v>57.218409193539998</v>
      </c>
      <c r="K166" s="629">
        <v>0.78439216559900005</v>
      </c>
    </row>
    <row r="167" spans="1:11" ht="14.4" customHeight="1" thickBot="1" x14ac:dyDescent="0.35">
      <c r="A167" s="638" t="s">
        <v>495</v>
      </c>
      <c r="B167" s="616">
        <v>6.6982549936620002</v>
      </c>
      <c r="C167" s="616">
        <v>9.1316900000000008</v>
      </c>
      <c r="D167" s="617">
        <v>2.4334350063370001</v>
      </c>
      <c r="E167" s="618">
        <v>1.3632938740959999</v>
      </c>
      <c r="F167" s="616">
        <v>7.4434122453890001</v>
      </c>
      <c r="G167" s="617">
        <v>5.582559184041</v>
      </c>
      <c r="H167" s="619">
        <v>1.8511299999999999</v>
      </c>
      <c r="I167" s="616">
        <v>5.7888999999999999</v>
      </c>
      <c r="J167" s="617">
        <v>0.206340815958</v>
      </c>
      <c r="K167" s="620">
        <v>0.77772126669200004</v>
      </c>
    </row>
    <row r="168" spans="1:11" ht="14.4" customHeight="1" thickBot="1" x14ac:dyDescent="0.35">
      <c r="A168" s="638" t="s">
        <v>496</v>
      </c>
      <c r="B168" s="616">
        <v>3.8269504612269998</v>
      </c>
      <c r="C168" s="616">
        <v>4.1521999999999997</v>
      </c>
      <c r="D168" s="617">
        <v>0.32524953877200002</v>
      </c>
      <c r="E168" s="618">
        <v>1.084989221069</v>
      </c>
      <c r="F168" s="616">
        <v>3.6272351783340002</v>
      </c>
      <c r="G168" s="617">
        <v>2.72042638375</v>
      </c>
      <c r="H168" s="619">
        <v>0.23499999999999999</v>
      </c>
      <c r="I168" s="616">
        <v>3.0550000000000002</v>
      </c>
      <c r="J168" s="617">
        <v>0.33457361624900001</v>
      </c>
      <c r="K168" s="620">
        <v>0.84223929516499996</v>
      </c>
    </row>
    <row r="169" spans="1:11" ht="14.4" customHeight="1" thickBot="1" x14ac:dyDescent="0.35">
      <c r="A169" s="638" t="s">
        <v>497</v>
      </c>
      <c r="B169" s="616">
        <v>44.117412325533003</v>
      </c>
      <c r="C169" s="616">
        <v>50.784280000000003</v>
      </c>
      <c r="D169" s="617">
        <v>6.6668676744660003</v>
      </c>
      <c r="E169" s="618">
        <v>1.151116471321</v>
      </c>
      <c r="F169" s="616">
        <v>51</v>
      </c>
      <c r="G169" s="617">
        <v>38.25</v>
      </c>
      <c r="H169" s="619">
        <v>0</v>
      </c>
      <c r="I169" s="616">
        <v>45.914769999999997</v>
      </c>
      <c r="J169" s="617">
        <v>7.6647699999999999</v>
      </c>
      <c r="K169" s="620">
        <v>0.90028960784300005</v>
      </c>
    </row>
    <row r="170" spans="1:11" ht="14.4" customHeight="1" thickBot="1" x14ac:dyDescent="0.35">
      <c r="A170" s="638" t="s">
        <v>498</v>
      </c>
      <c r="B170" s="616">
        <v>74.125165292117003</v>
      </c>
      <c r="C170" s="616">
        <v>71.471500000000006</v>
      </c>
      <c r="D170" s="617">
        <v>-2.6536652921170001</v>
      </c>
      <c r="E170" s="618">
        <v>0.96420021079600005</v>
      </c>
      <c r="F170" s="616">
        <v>61.665910687230998</v>
      </c>
      <c r="G170" s="617">
        <v>46.249433015423001</v>
      </c>
      <c r="H170" s="619">
        <v>14.324</v>
      </c>
      <c r="I170" s="616">
        <v>63.7973</v>
      </c>
      <c r="J170" s="617">
        <v>17.547866984576</v>
      </c>
      <c r="K170" s="620">
        <v>1.0345634936550001</v>
      </c>
    </row>
    <row r="171" spans="1:11" ht="14.4" customHeight="1" thickBot="1" x14ac:dyDescent="0.35">
      <c r="A171" s="638" t="s">
        <v>499</v>
      </c>
      <c r="B171" s="616">
        <v>1470.3362770066899</v>
      </c>
      <c r="C171" s="616">
        <v>1558.4770000000001</v>
      </c>
      <c r="D171" s="617">
        <v>88.140722993311002</v>
      </c>
      <c r="E171" s="618">
        <v>1.059945962275</v>
      </c>
      <c r="F171" s="616">
        <v>1539.9681896309901</v>
      </c>
      <c r="G171" s="617">
        <v>1154.97614222324</v>
      </c>
      <c r="H171" s="619">
        <v>84.308999999999997</v>
      </c>
      <c r="I171" s="616">
        <v>1186.441</v>
      </c>
      <c r="J171" s="617">
        <v>31.464857776755998</v>
      </c>
      <c r="K171" s="620">
        <v>0.77043214787699998</v>
      </c>
    </row>
    <row r="172" spans="1:11" ht="14.4" customHeight="1" thickBot="1" x14ac:dyDescent="0.35">
      <c r="A172" s="637" t="s">
        <v>500</v>
      </c>
      <c r="B172" s="621">
        <v>6606</v>
      </c>
      <c r="C172" s="621">
        <v>6897.1720699999996</v>
      </c>
      <c r="D172" s="622">
        <v>291.17207000000298</v>
      </c>
      <c r="E172" s="628">
        <v>1.044076910384</v>
      </c>
      <c r="F172" s="621">
        <v>6852.1975188255501</v>
      </c>
      <c r="G172" s="622">
        <v>5139.1481391191601</v>
      </c>
      <c r="H172" s="624">
        <v>641.53669000000002</v>
      </c>
      <c r="I172" s="621">
        <v>5473.5519899999999</v>
      </c>
      <c r="J172" s="622">
        <v>334.40385088083599</v>
      </c>
      <c r="K172" s="629">
        <v>0.79880242432600002</v>
      </c>
    </row>
    <row r="173" spans="1:11" ht="14.4" customHeight="1" thickBot="1" x14ac:dyDescent="0.35">
      <c r="A173" s="638" t="s">
        <v>501</v>
      </c>
      <c r="B173" s="616">
        <v>1752</v>
      </c>
      <c r="C173" s="616">
        <v>1875.7360000000001</v>
      </c>
      <c r="D173" s="617">
        <v>123.736000000001</v>
      </c>
      <c r="E173" s="618">
        <v>1.070625570776</v>
      </c>
      <c r="F173" s="616">
        <v>1848.00000000048</v>
      </c>
      <c r="G173" s="617">
        <v>1386.0000000003599</v>
      </c>
      <c r="H173" s="619">
        <v>204.07</v>
      </c>
      <c r="I173" s="616">
        <v>1506.472</v>
      </c>
      <c r="J173" s="617">
        <v>120.471999999638</v>
      </c>
      <c r="K173" s="620">
        <v>0.81519047618999996</v>
      </c>
    </row>
    <row r="174" spans="1:11" ht="14.4" customHeight="1" thickBot="1" x14ac:dyDescent="0.35">
      <c r="A174" s="638" t="s">
        <v>502</v>
      </c>
      <c r="B174" s="616">
        <v>4854</v>
      </c>
      <c r="C174" s="616">
        <v>5010.0410000000002</v>
      </c>
      <c r="D174" s="617">
        <v>156.04100000000199</v>
      </c>
      <c r="E174" s="618">
        <v>1.0321468891629999</v>
      </c>
      <c r="F174" s="616">
        <v>4989.0000000012997</v>
      </c>
      <c r="G174" s="617">
        <v>3741.75000000098</v>
      </c>
      <c r="H174" s="619">
        <v>437.50519000000003</v>
      </c>
      <c r="I174" s="616">
        <v>3930.5968899999998</v>
      </c>
      <c r="J174" s="617">
        <v>188.84688999902099</v>
      </c>
      <c r="K174" s="620">
        <v>0.78785265383799996</v>
      </c>
    </row>
    <row r="175" spans="1:11" ht="14.4" customHeight="1" thickBot="1" x14ac:dyDescent="0.35">
      <c r="A175" s="638" t="s">
        <v>503</v>
      </c>
      <c r="B175" s="616">
        <v>0</v>
      </c>
      <c r="C175" s="616">
        <v>7.4950700000000001</v>
      </c>
      <c r="D175" s="617">
        <v>7.4950700000000001</v>
      </c>
      <c r="E175" s="626" t="s">
        <v>336</v>
      </c>
      <c r="F175" s="616">
        <v>9.8582862278930001</v>
      </c>
      <c r="G175" s="617">
        <v>7.3937146709199997</v>
      </c>
      <c r="H175" s="619">
        <v>0</v>
      </c>
      <c r="I175" s="616">
        <v>30.960100000000001</v>
      </c>
      <c r="J175" s="617">
        <v>23.566385329079001</v>
      </c>
      <c r="K175" s="620">
        <v>3.1405154287769999</v>
      </c>
    </row>
    <row r="176" spans="1:11" ht="14.4" customHeight="1" thickBot="1" x14ac:dyDescent="0.35">
      <c r="A176" s="638" t="s">
        <v>504</v>
      </c>
      <c r="B176" s="616">
        <v>0</v>
      </c>
      <c r="C176" s="616">
        <v>3.9</v>
      </c>
      <c r="D176" s="617">
        <v>3.9</v>
      </c>
      <c r="E176" s="626" t="s">
        <v>336</v>
      </c>
      <c r="F176" s="616">
        <v>5.3392325958709996</v>
      </c>
      <c r="G176" s="617">
        <v>4.0044244469030001</v>
      </c>
      <c r="H176" s="619">
        <v>-3.85E-2</v>
      </c>
      <c r="I176" s="616">
        <v>5.5229999999999997</v>
      </c>
      <c r="J176" s="617">
        <v>1.5185755530959999</v>
      </c>
      <c r="K176" s="620">
        <v>1.0344183177690001</v>
      </c>
    </row>
    <row r="177" spans="1:11" ht="14.4" customHeight="1" thickBot="1" x14ac:dyDescent="0.35">
      <c r="A177" s="637" t="s">
        <v>505</v>
      </c>
      <c r="B177" s="621">
        <v>9564.9361208093906</v>
      </c>
      <c r="C177" s="621">
        <v>11200.105079999999</v>
      </c>
      <c r="D177" s="622">
        <v>1635.1689591906099</v>
      </c>
      <c r="E177" s="628">
        <v>1.170954509108</v>
      </c>
      <c r="F177" s="621">
        <v>10800.000000002799</v>
      </c>
      <c r="G177" s="622">
        <v>8100.00000000212</v>
      </c>
      <c r="H177" s="624">
        <v>954.21900000000005</v>
      </c>
      <c r="I177" s="621">
        <v>8703.6188700000002</v>
      </c>
      <c r="J177" s="622">
        <v>603.61886999788305</v>
      </c>
      <c r="K177" s="629">
        <v>0.80589063611</v>
      </c>
    </row>
    <row r="178" spans="1:11" ht="14.4" customHeight="1" thickBot="1" x14ac:dyDescent="0.35">
      <c r="A178" s="638" t="s">
        <v>506</v>
      </c>
      <c r="B178" s="616">
        <v>2700.9819615584101</v>
      </c>
      <c r="C178" s="616">
        <v>3600.80618</v>
      </c>
      <c r="D178" s="617">
        <v>899.82421844159398</v>
      </c>
      <c r="E178" s="618">
        <v>1.3331470669729999</v>
      </c>
      <c r="F178" s="616">
        <v>3196.0000000008399</v>
      </c>
      <c r="G178" s="617">
        <v>2397.0000000006298</v>
      </c>
      <c r="H178" s="619">
        <v>334.29</v>
      </c>
      <c r="I178" s="616">
        <v>2778.799</v>
      </c>
      <c r="J178" s="617">
        <v>381.798999999373</v>
      </c>
      <c r="K178" s="620">
        <v>0.86946151439200003</v>
      </c>
    </row>
    <row r="179" spans="1:11" ht="14.4" customHeight="1" thickBot="1" x14ac:dyDescent="0.35">
      <c r="A179" s="638" t="s">
        <v>507</v>
      </c>
      <c r="B179" s="616">
        <v>6863.9541592509904</v>
      </c>
      <c r="C179" s="616">
        <v>7588.5792000000001</v>
      </c>
      <c r="D179" s="617">
        <v>724.62504074901506</v>
      </c>
      <c r="E179" s="618">
        <v>1.1055696212320001</v>
      </c>
      <c r="F179" s="616">
        <v>7574.00000000198</v>
      </c>
      <c r="G179" s="617">
        <v>5680.5000000014797</v>
      </c>
      <c r="H179" s="619">
        <v>619.92899999999997</v>
      </c>
      <c r="I179" s="616">
        <v>5925.2705999999998</v>
      </c>
      <c r="J179" s="617">
        <v>244.77059999851599</v>
      </c>
      <c r="K179" s="620">
        <v>0.78231721679400001</v>
      </c>
    </row>
    <row r="180" spans="1:11" ht="14.4" customHeight="1" thickBot="1" x14ac:dyDescent="0.35">
      <c r="A180" s="638" t="s">
        <v>508</v>
      </c>
      <c r="B180" s="616">
        <v>0</v>
      </c>
      <c r="C180" s="616">
        <v>10.7197</v>
      </c>
      <c r="D180" s="617">
        <v>10.7197</v>
      </c>
      <c r="E180" s="626" t="s">
        <v>358</v>
      </c>
      <c r="F180" s="616">
        <v>30.000000000006999</v>
      </c>
      <c r="G180" s="617">
        <v>22.500000000004999</v>
      </c>
      <c r="H180" s="619">
        <v>0</v>
      </c>
      <c r="I180" s="616">
        <v>-0.45073000000000002</v>
      </c>
      <c r="J180" s="617">
        <v>-22.950730000004999</v>
      </c>
      <c r="K180" s="620">
        <v>-1.5024333333E-2</v>
      </c>
    </row>
    <row r="181" spans="1:11" ht="14.4" customHeight="1" thickBot="1" x14ac:dyDescent="0.35">
      <c r="A181" s="637" t="s">
        <v>509</v>
      </c>
      <c r="B181" s="621">
        <v>8852</v>
      </c>
      <c r="C181" s="621">
        <v>8171.8702899999998</v>
      </c>
      <c r="D181" s="622">
        <v>-680.12971000000402</v>
      </c>
      <c r="E181" s="628">
        <v>0.923166548802</v>
      </c>
      <c r="F181" s="621">
        <v>8792.0000000022992</v>
      </c>
      <c r="G181" s="622">
        <v>6594.0000000017199</v>
      </c>
      <c r="H181" s="624">
        <v>892.28593999999998</v>
      </c>
      <c r="I181" s="621">
        <v>6662.6114399999997</v>
      </c>
      <c r="J181" s="622">
        <v>68.611439998277007</v>
      </c>
      <c r="K181" s="629">
        <v>0.75780384895300001</v>
      </c>
    </row>
    <row r="182" spans="1:11" ht="14.4" customHeight="1" thickBot="1" x14ac:dyDescent="0.35">
      <c r="A182" s="638" t="s">
        <v>510</v>
      </c>
      <c r="B182" s="616">
        <v>4827</v>
      </c>
      <c r="C182" s="616">
        <v>3684.33851</v>
      </c>
      <c r="D182" s="617">
        <v>-1142.66149</v>
      </c>
      <c r="E182" s="618">
        <v>0.76327708928899995</v>
      </c>
      <c r="F182" s="616">
        <v>4096.0000000010696</v>
      </c>
      <c r="G182" s="617">
        <v>3072.0000000007999</v>
      </c>
      <c r="H182" s="619">
        <v>490.89744000000002</v>
      </c>
      <c r="I182" s="616">
        <v>3024.8630800000001</v>
      </c>
      <c r="J182" s="617">
        <v>-47.136920000802</v>
      </c>
      <c r="K182" s="620">
        <v>0.73849196288999996</v>
      </c>
    </row>
    <row r="183" spans="1:11" ht="14.4" customHeight="1" thickBot="1" x14ac:dyDescent="0.35">
      <c r="A183" s="638" t="s">
        <v>511</v>
      </c>
      <c r="B183" s="616">
        <v>4025</v>
      </c>
      <c r="C183" s="616">
        <v>4487.5317800000003</v>
      </c>
      <c r="D183" s="617">
        <v>462.53177999999798</v>
      </c>
      <c r="E183" s="618">
        <v>1.11491472795</v>
      </c>
      <c r="F183" s="616">
        <v>4696.0000000012296</v>
      </c>
      <c r="G183" s="617">
        <v>3522.00000000092</v>
      </c>
      <c r="H183" s="619">
        <v>401.38850000000002</v>
      </c>
      <c r="I183" s="616">
        <v>3637.74836</v>
      </c>
      <c r="J183" s="617">
        <v>115.748359999079</v>
      </c>
      <c r="K183" s="620">
        <v>0.77464828790399998</v>
      </c>
    </row>
    <row r="184" spans="1:11" ht="14.4" customHeight="1" thickBot="1" x14ac:dyDescent="0.35">
      <c r="A184" s="637" t="s">
        <v>512</v>
      </c>
      <c r="B184" s="621">
        <v>0</v>
      </c>
      <c r="C184" s="621">
        <v>442.90176000000002</v>
      </c>
      <c r="D184" s="622">
        <v>442.90176000000002</v>
      </c>
      <c r="E184" s="623" t="s">
        <v>336</v>
      </c>
      <c r="F184" s="621">
        <v>0</v>
      </c>
      <c r="G184" s="622">
        <v>0</v>
      </c>
      <c r="H184" s="624">
        <v>-26.875260000000001</v>
      </c>
      <c r="I184" s="621">
        <v>354.24020999999999</v>
      </c>
      <c r="J184" s="622">
        <v>354.24020999999999</v>
      </c>
      <c r="K184" s="625" t="s">
        <v>336</v>
      </c>
    </row>
    <row r="185" spans="1:11" ht="14.4" customHeight="1" thickBot="1" x14ac:dyDescent="0.35">
      <c r="A185" s="638" t="s">
        <v>513</v>
      </c>
      <c r="B185" s="616">
        <v>0</v>
      </c>
      <c r="C185" s="616">
        <v>28.44866</v>
      </c>
      <c r="D185" s="617">
        <v>28.44866</v>
      </c>
      <c r="E185" s="626" t="s">
        <v>336</v>
      </c>
      <c r="F185" s="616">
        <v>0</v>
      </c>
      <c r="G185" s="617">
        <v>0</v>
      </c>
      <c r="H185" s="619">
        <v>0</v>
      </c>
      <c r="I185" s="616">
        <v>83.417280000000005</v>
      </c>
      <c r="J185" s="617">
        <v>83.417280000000005</v>
      </c>
      <c r="K185" s="627" t="s">
        <v>336</v>
      </c>
    </row>
    <row r="186" spans="1:11" ht="14.4" customHeight="1" thickBot="1" x14ac:dyDescent="0.35">
      <c r="A186" s="638" t="s">
        <v>514</v>
      </c>
      <c r="B186" s="616">
        <v>0</v>
      </c>
      <c r="C186" s="616">
        <v>414.45310000000001</v>
      </c>
      <c r="D186" s="617">
        <v>414.45310000000001</v>
      </c>
      <c r="E186" s="626" t="s">
        <v>336</v>
      </c>
      <c r="F186" s="616">
        <v>0</v>
      </c>
      <c r="G186" s="617">
        <v>0</v>
      </c>
      <c r="H186" s="619">
        <v>-26.875260000000001</v>
      </c>
      <c r="I186" s="616">
        <v>270.82292999999999</v>
      </c>
      <c r="J186" s="617">
        <v>270.82292999999999</v>
      </c>
      <c r="K186" s="627" t="s">
        <v>336</v>
      </c>
    </row>
    <row r="187" spans="1:11" ht="14.4" customHeight="1" thickBot="1" x14ac:dyDescent="0.35">
      <c r="A187" s="635" t="s">
        <v>515</v>
      </c>
      <c r="B187" s="616">
        <v>1013.7005070557</v>
      </c>
      <c r="C187" s="616">
        <v>1000.51087</v>
      </c>
      <c r="D187" s="617">
        <v>-13.189637055702001</v>
      </c>
      <c r="E187" s="618">
        <v>0.98698862537400001</v>
      </c>
      <c r="F187" s="616">
        <v>1002.26526836266</v>
      </c>
      <c r="G187" s="617">
        <v>751.69895127199197</v>
      </c>
      <c r="H187" s="619">
        <v>0</v>
      </c>
      <c r="I187" s="616">
        <v>2763.7025199999998</v>
      </c>
      <c r="J187" s="617">
        <v>2012.0035687280099</v>
      </c>
      <c r="K187" s="620">
        <v>2.7574561418400001</v>
      </c>
    </row>
    <row r="188" spans="1:11" ht="14.4" customHeight="1" thickBot="1" x14ac:dyDescent="0.35">
      <c r="A188" s="641" t="s">
        <v>516</v>
      </c>
      <c r="B188" s="621">
        <v>1013.7005070557</v>
      </c>
      <c r="C188" s="621">
        <v>1000.51087</v>
      </c>
      <c r="D188" s="622">
        <v>-13.189637055702001</v>
      </c>
      <c r="E188" s="628">
        <v>0.98698862537400001</v>
      </c>
      <c r="F188" s="621">
        <v>1002.26526836266</v>
      </c>
      <c r="G188" s="622">
        <v>751.69895127199197</v>
      </c>
      <c r="H188" s="624">
        <v>0</v>
      </c>
      <c r="I188" s="621">
        <v>2763.7025199999998</v>
      </c>
      <c r="J188" s="622">
        <v>2012.0035687280099</v>
      </c>
      <c r="K188" s="629">
        <v>2.7574561418400001</v>
      </c>
    </row>
    <row r="189" spans="1:11" ht="14.4" customHeight="1" thickBot="1" x14ac:dyDescent="0.35">
      <c r="A189" s="637" t="s">
        <v>517</v>
      </c>
      <c r="B189" s="621">
        <v>0</v>
      </c>
      <c r="C189" s="621">
        <v>0</v>
      </c>
      <c r="D189" s="622">
        <v>0</v>
      </c>
      <c r="E189" s="628">
        <v>1</v>
      </c>
      <c r="F189" s="621">
        <v>0</v>
      </c>
      <c r="G189" s="622">
        <v>0</v>
      </c>
      <c r="H189" s="624">
        <v>0</v>
      </c>
      <c r="I189" s="621">
        <v>2755.2060000000001</v>
      </c>
      <c r="J189" s="622">
        <v>2755.2060000000001</v>
      </c>
      <c r="K189" s="625" t="s">
        <v>358</v>
      </c>
    </row>
    <row r="190" spans="1:11" ht="14.4" customHeight="1" thickBot="1" x14ac:dyDescent="0.35">
      <c r="A190" s="638" t="s">
        <v>518</v>
      </c>
      <c r="B190" s="616">
        <v>0</v>
      </c>
      <c r="C190" s="616">
        <v>0</v>
      </c>
      <c r="D190" s="617">
        <v>0</v>
      </c>
      <c r="E190" s="618">
        <v>1</v>
      </c>
      <c r="F190" s="616">
        <v>0</v>
      </c>
      <c r="G190" s="617">
        <v>0</v>
      </c>
      <c r="H190" s="619">
        <v>0</v>
      </c>
      <c r="I190" s="616">
        <v>2755.2060000000001</v>
      </c>
      <c r="J190" s="617">
        <v>2755.2060000000001</v>
      </c>
      <c r="K190" s="627" t="s">
        <v>358</v>
      </c>
    </row>
    <row r="191" spans="1:11" ht="14.4" customHeight="1" thickBot="1" x14ac:dyDescent="0.35">
      <c r="A191" s="637" t="s">
        <v>519</v>
      </c>
      <c r="B191" s="621">
        <v>0</v>
      </c>
      <c r="C191" s="621">
        <v>0.22500000000000001</v>
      </c>
      <c r="D191" s="622">
        <v>0.22500000000000001</v>
      </c>
      <c r="E191" s="623" t="s">
        <v>358</v>
      </c>
      <c r="F191" s="621">
        <v>0</v>
      </c>
      <c r="G191" s="622">
        <v>0</v>
      </c>
      <c r="H191" s="624">
        <v>0</v>
      </c>
      <c r="I191" s="621">
        <v>0</v>
      </c>
      <c r="J191" s="622">
        <v>0</v>
      </c>
      <c r="K191" s="625" t="s">
        <v>336</v>
      </c>
    </row>
    <row r="192" spans="1:11" ht="14.4" customHeight="1" thickBot="1" x14ac:dyDescent="0.35">
      <c r="A192" s="638" t="s">
        <v>520</v>
      </c>
      <c r="B192" s="616">
        <v>0</v>
      </c>
      <c r="C192" s="616">
        <v>0.22500000000000001</v>
      </c>
      <c r="D192" s="617">
        <v>0.22500000000000001</v>
      </c>
      <c r="E192" s="626" t="s">
        <v>358</v>
      </c>
      <c r="F192" s="616">
        <v>0</v>
      </c>
      <c r="G192" s="617">
        <v>0</v>
      </c>
      <c r="H192" s="619">
        <v>0</v>
      </c>
      <c r="I192" s="616">
        <v>0</v>
      </c>
      <c r="J192" s="617">
        <v>0</v>
      </c>
      <c r="K192" s="627" t="s">
        <v>336</v>
      </c>
    </row>
    <row r="193" spans="1:11" ht="14.4" customHeight="1" thickBot="1" x14ac:dyDescent="0.35">
      <c r="A193" s="637" t="s">
        <v>521</v>
      </c>
      <c r="B193" s="621">
        <v>0</v>
      </c>
      <c r="C193" s="621">
        <v>6.0999999999999997E-4</v>
      </c>
      <c r="D193" s="622">
        <v>6.0999999999999997E-4</v>
      </c>
      <c r="E193" s="623" t="s">
        <v>336</v>
      </c>
      <c r="F193" s="621">
        <v>0</v>
      </c>
      <c r="G193" s="622">
        <v>0</v>
      </c>
      <c r="H193" s="624">
        <v>0</v>
      </c>
      <c r="I193" s="621">
        <v>2.4000000000000001E-4</v>
      </c>
      <c r="J193" s="622">
        <v>2.4000000000000001E-4</v>
      </c>
      <c r="K193" s="625" t="s">
        <v>336</v>
      </c>
    </row>
    <row r="194" spans="1:11" ht="14.4" customHeight="1" thickBot="1" x14ac:dyDescent="0.35">
      <c r="A194" s="638" t="s">
        <v>522</v>
      </c>
      <c r="B194" s="616">
        <v>0</v>
      </c>
      <c r="C194" s="616">
        <v>6.0999999999999997E-4</v>
      </c>
      <c r="D194" s="617">
        <v>6.0999999999999997E-4</v>
      </c>
      <c r="E194" s="626" t="s">
        <v>336</v>
      </c>
      <c r="F194" s="616">
        <v>0</v>
      </c>
      <c r="G194" s="617">
        <v>0</v>
      </c>
      <c r="H194" s="619">
        <v>0</v>
      </c>
      <c r="I194" s="616">
        <v>2.4000000000000001E-4</v>
      </c>
      <c r="J194" s="617">
        <v>2.4000000000000001E-4</v>
      </c>
      <c r="K194" s="627" t="s">
        <v>336</v>
      </c>
    </row>
    <row r="195" spans="1:11" ht="14.4" customHeight="1" thickBot="1" x14ac:dyDescent="0.35">
      <c r="A195" s="637" t="s">
        <v>523</v>
      </c>
      <c r="B195" s="621">
        <v>1013.7005070557</v>
      </c>
      <c r="C195" s="621">
        <v>1000.28526</v>
      </c>
      <c r="D195" s="622">
        <v>-13.415247055702</v>
      </c>
      <c r="E195" s="628">
        <v>0.98676606457000005</v>
      </c>
      <c r="F195" s="621">
        <v>1002.26526836266</v>
      </c>
      <c r="G195" s="622">
        <v>751.69895127199197</v>
      </c>
      <c r="H195" s="624">
        <v>0</v>
      </c>
      <c r="I195" s="621">
        <v>8.4962800000000005</v>
      </c>
      <c r="J195" s="622">
        <v>-743.20267127199202</v>
      </c>
      <c r="K195" s="629">
        <v>8.4770771449999994E-3</v>
      </c>
    </row>
    <row r="196" spans="1:11" ht="14.4" customHeight="1" thickBot="1" x14ac:dyDescent="0.35">
      <c r="A196" s="638" t="s">
        <v>524</v>
      </c>
      <c r="B196" s="616">
        <v>2.4235608418000001</v>
      </c>
      <c r="C196" s="616">
        <v>0</v>
      </c>
      <c r="D196" s="617">
        <v>-2.4235608418000001</v>
      </c>
      <c r="E196" s="618">
        <v>0</v>
      </c>
      <c r="F196" s="616">
        <v>2</v>
      </c>
      <c r="G196" s="617">
        <v>1.5</v>
      </c>
      <c r="H196" s="619">
        <v>0</v>
      </c>
      <c r="I196" s="616">
        <v>8.0500000000000007</v>
      </c>
      <c r="J196" s="617">
        <v>6.55</v>
      </c>
      <c r="K196" s="620">
        <v>4.0250000000000004</v>
      </c>
    </row>
    <row r="197" spans="1:11" ht="14.4" customHeight="1" thickBot="1" x14ac:dyDescent="0.35">
      <c r="A197" s="638" t="s">
        <v>525</v>
      </c>
      <c r="B197" s="616">
        <v>1000</v>
      </c>
      <c r="C197" s="616">
        <v>999.99599999999998</v>
      </c>
      <c r="D197" s="617">
        <v>-4.0000000000000001E-3</v>
      </c>
      <c r="E197" s="618">
        <v>0.999996</v>
      </c>
      <c r="F197" s="616">
        <v>1000</v>
      </c>
      <c r="G197" s="617">
        <v>750</v>
      </c>
      <c r="H197" s="619">
        <v>0</v>
      </c>
      <c r="I197" s="616">
        <v>0</v>
      </c>
      <c r="J197" s="617">
        <v>-750</v>
      </c>
      <c r="K197" s="620">
        <v>0</v>
      </c>
    </row>
    <row r="198" spans="1:11" ht="14.4" customHeight="1" thickBot="1" x14ac:dyDescent="0.35">
      <c r="A198" s="638" t="s">
        <v>526</v>
      </c>
      <c r="B198" s="616">
        <v>11.276946213901001</v>
      </c>
      <c r="C198" s="616">
        <v>0.28926000000000002</v>
      </c>
      <c r="D198" s="617">
        <v>-10.987686213901</v>
      </c>
      <c r="E198" s="618">
        <v>2.5650561286999999E-2</v>
      </c>
      <c r="F198" s="616">
        <v>0.26526836265499998</v>
      </c>
      <c r="G198" s="617">
        <v>0.19895127199099999</v>
      </c>
      <c r="H198" s="619">
        <v>0</v>
      </c>
      <c r="I198" s="616">
        <v>0.44628000000000001</v>
      </c>
      <c r="J198" s="617">
        <v>0.24732872800799999</v>
      </c>
      <c r="K198" s="620">
        <v>1.6823717518800001</v>
      </c>
    </row>
    <row r="199" spans="1:11" ht="14.4" customHeight="1" thickBot="1" x14ac:dyDescent="0.35">
      <c r="A199" s="634" t="s">
        <v>527</v>
      </c>
      <c r="B199" s="616">
        <v>3779.0245250921498</v>
      </c>
      <c r="C199" s="616">
        <v>4721.1108599999998</v>
      </c>
      <c r="D199" s="617">
        <v>942.08633490785496</v>
      </c>
      <c r="E199" s="618">
        <v>1.2492935223499999</v>
      </c>
      <c r="F199" s="616">
        <v>4951.0254967708697</v>
      </c>
      <c r="G199" s="617">
        <v>3713.26912257815</v>
      </c>
      <c r="H199" s="619">
        <v>446.71852000000001</v>
      </c>
      <c r="I199" s="616">
        <v>3690.0984000000099</v>
      </c>
      <c r="J199" s="617">
        <v>-23.170722578145998</v>
      </c>
      <c r="K199" s="620">
        <v>0.74532001550100002</v>
      </c>
    </row>
    <row r="200" spans="1:11" ht="14.4" customHeight="1" thickBot="1" x14ac:dyDescent="0.35">
      <c r="A200" s="639" t="s">
        <v>528</v>
      </c>
      <c r="B200" s="621">
        <v>3779.0245250921498</v>
      </c>
      <c r="C200" s="621">
        <v>4721.1108599999998</v>
      </c>
      <c r="D200" s="622">
        <v>942.08633490785496</v>
      </c>
      <c r="E200" s="628">
        <v>1.2492935223499999</v>
      </c>
      <c r="F200" s="621">
        <v>4951.0254967708697</v>
      </c>
      <c r="G200" s="622">
        <v>3713.26912257815</v>
      </c>
      <c r="H200" s="624">
        <v>446.71852000000001</v>
      </c>
      <c r="I200" s="621">
        <v>3690.0984000000099</v>
      </c>
      <c r="J200" s="622">
        <v>-23.170722578145998</v>
      </c>
      <c r="K200" s="629">
        <v>0.74532001550100002</v>
      </c>
    </row>
    <row r="201" spans="1:11" ht="14.4" customHeight="1" thickBot="1" x14ac:dyDescent="0.35">
      <c r="A201" s="641" t="s">
        <v>54</v>
      </c>
      <c r="B201" s="621">
        <v>3779.0245250921498</v>
      </c>
      <c r="C201" s="621">
        <v>4721.1108599999998</v>
      </c>
      <c r="D201" s="622">
        <v>942.08633490785496</v>
      </c>
      <c r="E201" s="628">
        <v>1.2492935223499999</v>
      </c>
      <c r="F201" s="621">
        <v>4951.0254967708697</v>
      </c>
      <c r="G201" s="622">
        <v>3713.26912257815</v>
      </c>
      <c r="H201" s="624">
        <v>446.71852000000001</v>
      </c>
      <c r="I201" s="621">
        <v>3690.0984000000099</v>
      </c>
      <c r="J201" s="622">
        <v>-23.170722578145998</v>
      </c>
      <c r="K201" s="629">
        <v>0.74532001550100002</v>
      </c>
    </row>
    <row r="202" spans="1:11" ht="14.4" customHeight="1" thickBot="1" x14ac:dyDescent="0.35">
      <c r="A202" s="637" t="s">
        <v>529</v>
      </c>
      <c r="B202" s="621">
        <v>101</v>
      </c>
      <c r="C202" s="621">
        <v>139.34307000000001</v>
      </c>
      <c r="D202" s="622">
        <v>38.343069999999997</v>
      </c>
      <c r="E202" s="628">
        <v>1.379634356435</v>
      </c>
      <c r="F202" s="621">
        <v>150.83457618416401</v>
      </c>
      <c r="G202" s="622">
        <v>113.12593213812301</v>
      </c>
      <c r="H202" s="624">
        <v>12.218999999999999</v>
      </c>
      <c r="I202" s="621">
        <v>109.8028</v>
      </c>
      <c r="J202" s="622">
        <v>-3.3231321381219998</v>
      </c>
      <c r="K202" s="629">
        <v>0.72796836625700001</v>
      </c>
    </row>
    <row r="203" spans="1:11" ht="14.4" customHeight="1" thickBot="1" x14ac:dyDescent="0.35">
      <c r="A203" s="638" t="s">
        <v>530</v>
      </c>
      <c r="B203" s="616">
        <v>101</v>
      </c>
      <c r="C203" s="616">
        <v>139.34307000000001</v>
      </c>
      <c r="D203" s="617">
        <v>38.343069999999997</v>
      </c>
      <c r="E203" s="618">
        <v>1.379634356435</v>
      </c>
      <c r="F203" s="616">
        <v>150.83457618416401</v>
      </c>
      <c r="G203" s="617">
        <v>113.12593213812301</v>
      </c>
      <c r="H203" s="619">
        <v>12.218999999999999</v>
      </c>
      <c r="I203" s="616">
        <v>109.8028</v>
      </c>
      <c r="J203" s="617">
        <v>-3.3231321381219998</v>
      </c>
      <c r="K203" s="620">
        <v>0.72796836625700001</v>
      </c>
    </row>
    <row r="204" spans="1:11" ht="14.4" customHeight="1" thickBot="1" x14ac:dyDescent="0.35">
      <c r="A204" s="637" t="s">
        <v>531</v>
      </c>
      <c r="B204" s="621">
        <v>173.02452509214601</v>
      </c>
      <c r="C204" s="621">
        <v>312.82763999999997</v>
      </c>
      <c r="D204" s="622">
        <v>139.803114907854</v>
      </c>
      <c r="E204" s="628">
        <v>1.8079959464319999</v>
      </c>
      <c r="F204" s="621">
        <v>346.81531580645998</v>
      </c>
      <c r="G204" s="622">
        <v>260.111486854845</v>
      </c>
      <c r="H204" s="624">
        <v>34.767780000000002</v>
      </c>
      <c r="I204" s="621">
        <v>258.97262000000001</v>
      </c>
      <c r="J204" s="622">
        <v>-1.138866854844</v>
      </c>
      <c r="K204" s="629">
        <v>0.74671621522099996</v>
      </c>
    </row>
    <row r="205" spans="1:11" ht="14.4" customHeight="1" thickBot="1" x14ac:dyDescent="0.35">
      <c r="A205" s="638" t="s">
        <v>532</v>
      </c>
      <c r="B205" s="616">
        <v>173.02452509214601</v>
      </c>
      <c r="C205" s="616">
        <v>312.82763999999997</v>
      </c>
      <c r="D205" s="617">
        <v>139.803114907854</v>
      </c>
      <c r="E205" s="618">
        <v>1.8079959464319999</v>
      </c>
      <c r="F205" s="616">
        <v>0</v>
      </c>
      <c r="G205" s="617">
        <v>0</v>
      </c>
      <c r="H205" s="619">
        <v>0</v>
      </c>
      <c r="I205" s="616">
        <v>2.9999999999999997E-4</v>
      </c>
      <c r="J205" s="617">
        <v>2.9999999999999997E-4</v>
      </c>
      <c r="K205" s="627" t="s">
        <v>336</v>
      </c>
    </row>
    <row r="206" spans="1:11" ht="14.4" customHeight="1" thickBot="1" x14ac:dyDescent="0.35">
      <c r="A206" s="638" t="s">
        <v>533</v>
      </c>
      <c r="B206" s="616">
        <v>0</v>
      </c>
      <c r="C206" s="616">
        <v>0</v>
      </c>
      <c r="D206" s="617">
        <v>0</v>
      </c>
      <c r="E206" s="618">
        <v>1</v>
      </c>
      <c r="F206" s="616">
        <v>240.727201870616</v>
      </c>
      <c r="G206" s="617">
        <v>180.545401402962</v>
      </c>
      <c r="H206" s="619">
        <v>27.75</v>
      </c>
      <c r="I206" s="616">
        <v>190.55</v>
      </c>
      <c r="J206" s="617">
        <v>10.004598597037999</v>
      </c>
      <c r="K206" s="620">
        <v>0.79155990066399995</v>
      </c>
    </row>
    <row r="207" spans="1:11" ht="14.4" customHeight="1" thickBot="1" x14ac:dyDescent="0.35">
      <c r="A207" s="638" t="s">
        <v>534</v>
      </c>
      <c r="B207" s="616">
        <v>0</v>
      </c>
      <c r="C207" s="616">
        <v>0</v>
      </c>
      <c r="D207" s="617">
        <v>0</v>
      </c>
      <c r="E207" s="618">
        <v>1</v>
      </c>
      <c r="F207" s="616">
        <v>106.088113935845</v>
      </c>
      <c r="G207" s="617">
        <v>79.566085451882998</v>
      </c>
      <c r="H207" s="619">
        <v>7.0177800000000001</v>
      </c>
      <c r="I207" s="616">
        <v>68.422319999999999</v>
      </c>
      <c r="J207" s="617">
        <v>-11.143765451883</v>
      </c>
      <c r="K207" s="620">
        <v>0.64495745528399995</v>
      </c>
    </row>
    <row r="208" spans="1:11" ht="14.4" customHeight="1" thickBot="1" x14ac:dyDescent="0.35">
      <c r="A208" s="637" t="s">
        <v>535</v>
      </c>
      <c r="B208" s="621">
        <v>825</v>
      </c>
      <c r="C208" s="621">
        <v>502.40271999999999</v>
      </c>
      <c r="D208" s="622">
        <v>-322.59728000000001</v>
      </c>
      <c r="E208" s="628">
        <v>0.60897299393899995</v>
      </c>
      <c r="F208" s="621">
        <v>494.97750761229003</v>
      </c>
      <c r="G208" s="622">
        <v>371.23313070921802</v>
      </c>
      <c r="H208" s="624">
        <v>47.058</v>
      </c>
      <c r="I208" s="621">
        <v>352.10055000000102</v>
      </c>
      <c r="J208" s="622">
        <v>-19.132580709216999</v>
      </c>
      <c r="K208" s="629">
        <v>0.71134656541899999</v>
      </c>
    </row>
    <row r="209" spans="1:11" ht="14.4" customHeight="1" thickBot="1" x14ac:dyDescent="0.35">
      <c r="A209" s="638" t="s">
        <v>536</v>
      </c>
      <c r="B209" s="616">
        <v>825</v>
      </c>
      <c r="C209" s="616">
        <v>502.40271999999999</v>
      </c>
      <c r="D209" s="617">
        <v>-322.59728000000001</v>
      </c>
      <c r="E209" s="618">
        <v>0.60897299393899995</v>
      </c>
      <c r="F209" s="616">
        <v>494.97750761229003</v>
      </c>
      <c r="G209" s="617">
        <v>371.23313070921802</v>
      </c>
      <c r="H209" s="619">
        <v>47.058</v>
      </c>
      <c r="I209" s="616">
        <v>352.10055000000102</v>
      </c>
      <c r="J209" s="617">
        <v>-19.132580709216999</v>
      </c>
      <c r="K209" s="620">
        <v>0.71134656541899999</v>
      </c>
    </row>
    <row r="210" spans="1:11" ht="14.4" customHeight="1" thickBot="1" x14ac:dyDescent="0.35">
      <c r="A210" s="637" t="s">
        <v>537</v>
      </c>
      <c r="B210" s="621">
        <v>0</v>
      </c>
      <c r="C210" s="621">
        <v>8.5109999999999992</v>
      </c>
      <c r="D210" s="622">
        <v>8.5109999999999992</v>
      </c>
      <c r="E210" s="623" t="s">
        <v>358</v>
      </c>
      <c r="F210" s="621">
        <v>0</v>
      </c>
      <c r="G210" s="622">
        <v>0</v>
      </c>
      <c r="H210" s="624">
        <v>1.1060000000000001</v>
      </c>
      <c r="I210" s="621">
        <v>4.3129999999999997</v>
      </c>
      <c r="J210" s="622">
        <v>4.3129999999999997</v>
      </c>
      <c r="K210" s="625" t="s">
        <v>336</v>
      </c>
    </row>
    <row r="211" spans="1:11" ht="14.4" customHeight="1" thickBot="1" x14ac:dyDescent="0.35">
      <c r="A211" s="638" t="s">
        <v>538</v>
      </c>
      <c r="B211" s="616">
        <v>0</v>
      </c>
      <c r="C211" s="616">
        <v>8.5109999999999992</v>
      </c>
      <c r="D211" s="617">
        <v>8.5109999999999992</v>
      </c>
      <c r="E211" s="626" t="s">
        <v>358</v>
      </c>
      <c r="F211" s="616">
        <v>0</v>
      </c>
      <c r="G211" s="617">
        <v>0</v>
      </c>
      <c r="H211" s="619">
        <v>1.1060000000000001</v>
      </c>
      <c r="I211" s="616">
        <v>4.3129999999999997</v>
      </c>
      <c r="J211" s="617">
        <v>4.3129999999999997</v>
      </c>
      <c r="K211" s="627" t="s">
        <v>336</v>
      </c>
    </row>
    <row r="212" spans="1:11" ht="14.4" customHeight="1" thickBot="1" x14ac:dyDescent="0.35">
      <c r="A212" s="637" t="s">
        <v>539</v>
      </c>
      <c r="B212" s="621">
        <v>762</v>
      </c>
      <c r="C212" s="621">
        <v>672.48086000000001</v>
      </c>
      <c r="D212" s="622">
        <v>-89.519139999998998</v>
      </c>
      <c r="E212" s="628">
        <v>0.88252081364799995</v>
      </c>
      <c r="F212" s="621">
        <v>1127</v>
      </c>
      <c r="G212" s="622">
        <v>845.25</v>
      </c>
      <c r="H212" s="624">
        <v>83.634230000000002</v>
      </c>
      <c r="I212" s="621">
        <v>715.77831000000106</v>
      </c>
      <c r="J212" s="622">
        <v>-129.471689999999</v>
      </c>
      <c r="K212" s="629">
        <v>0.63511828748800003</v>
      </c>
    </row>
    <row r="213" spans="1:11" ht="14.4" customHeight="1" thickBot="1" x14ac:dyDescent="0.35">
      <c r="A213" s="638" t="s">
        <v>540</v>
      </c>
      <c r="B213" s="616">
        <v>747</v>
      </c>
      <c r="C213" s="616">
        <v>655.04816000000005</v>
      </c>
      <c r="D213" s="617">
        <v>-91.951839999998995</v>
      </c>
      <c r="E213" s="618">
        <v>0.87690516733599999</v>
      </c>
      <c r="F213" s="616">
        <v>1127</v>
      </c>
      <c r="G213" s="617">
        <v>845.25</v>
      </c>
      <c r="H213" s="619">
        <v>83.634230000000002</v>
      </c>
      <c r="I213" s="616">
        <v>715.77831000000106</v>
      </c>
      <c r="J213" s="617">
        <v>-129.471689999999</v>
      </c>
      <c r="K213" s="620">
        <v>0.63511828748800003</v>
      </c>
    </row>
    <row r="214" spans="1:11" ht="14.4" customHeight="1" thickBot="1" x14ac:dyDescent="0.35">
      <c r="A214" s="638" t="s">
        <v>541</v>
      </c>
      <c r="B214" s="616">
        <v>15</v>
      </c>
      <c r="C214" s="616">
        <v>17.432700000000001</v>
      </c>
      <c r="D214" s="617">
        <v>2.4327000000000001</v>
      </c>
      <c r="E214" s="618">
        <v>1.16218</v>
      </c>
      <c r="F214" s="616">
        <v>0</v>
      </c>
      <c r="G214" s="617">
        <v>0</v>
      </c>
      <c r="H214" s="619">
        <v>0</v>
      </c>
      <c r="I214" s="616">
        <v>0</v>
      </c>
      <c r="J214" s="617">
        <v>0</v>
      </c>
      <c r="K214" s="627" t="s">
        <v>336</v>
      </c>
    </row>
    <row r="215" spans="1:11" ht="14.4" customHeight="1" thickBot="1" x14ac:dyDescent="0.35">
      <c r="A215" s="637" t="s">
        <v>542</v>
      </c>
      <c r="B215" s="621">
        <v>0</v>
      </c>
      <c r="C215" s="621">
        <v>165.02119999999999</v>
      </c>
      <c r="D215" s="622">
        <v>165.02119999999999</v>
      </c>
      <c r="E215" s="623" t="s">
        <v>358</v>
      </c>
      <c r="F215" s="621">
        <v>0</v>
      </c>
      <c r="G215" s="622">
        <v>0</v>
      </c>
      <c r="H215" s="624">
        <v>21.911300000000001</v>
      </c>
      <c r="I215" s="621">
        <v>152.59133</v>
      </c>
      <c r="J215" s="622">
        <v>152.59133</v>
      </c>
      <c r="K215" s="625" t="s">
        <v>336</v>
      </c>
    </row>
    <row r="216" spans="1:11" ht="14.4" customHeight="1" thickBot="1" x14ac:dyDescent="0.35">
      <c r="A216" s="638" t="s">
        <v>543</v>
      </c>
      <c r="B216" s="616">
        <v>0</v>
      </c>
      <c r="C216" s="616">
        <v>165.02119999999999</v>
      </c>
      <c r="D216" s="617">
        <v>165.02119999999999</v>
      </c>
      <c r="E216" s="626" t="s">
        <v>358</v>
      </c>
      <c r="F216" s="616">
        <v>0</v>
      </c>
      <c r="G216" s="617">
        <v>0</v>
      </c>
      <c r="H216" s="619">
        <v>21.911300000000001</v>
      </c>
      <c r="I216" s="616">
        <v>152.59133</v>
      </c>
      <c r="J216" s="617">
        <v>152.59133</v>
      </c>
      <c r="K216" s="627" t="s">
        <v>336</v>
      </c>
    </row>
    <row r="217" spans="1:11" ht="14.4" customHeight="1" thickBot="1" x14ac:dyDescent="0.35">
      <c r="A217" s="637" t="s">
        <v>544</v>
      </c>
      <c r="B217" s="621">
        <v>1918</v>
      </c>
      <c r="C217" s="621">
        <v>2920.5243700000001</v>
      </c>
      <c r="D217" s="622">
        <v>1002.52437</v>
      </c>
      <c r="E217" s="628">
        <v>1.5226925808130001</v>
      </c>
      <c r="F217" s="621">
        <v>2831.3980971679498</v>
      </c>
      <c r="G217" s="622">
        <v>2123.54857287597</v>
      </c>
      <c r="H217" s="624">
        <v>246.02221</v>
      </c>
      <c r="I217" s="621">
        <v>2096.5397899999998</v>
      </c>
      <c r="J217" s="622">
        <v>-27.008782875962002</v>
      </c>
      <c r="K217" s="629">
        <v>0.74046097300699998</v>
      </c>
    </row>
    <row r="218" spans="1:11" ht="14.4" customHeight="1" thickBot="1" x14ac:dyDescent="0.35">
      <c r="A218" s="638" t="s">
        <v>545</v>
      </c>
      <c r="B218" s="616">
        <v>1918</v>
      </c>
      <c r="C218" s="616">
        <v>2920.5243700000001</v>
      </c>
      <c r="D218" s="617">
        <v>1002.52437</v>
      </c>
      <c r="E218" s="618">
        <v>1.5226925808130001</v>
      </c>
      <c r="F218" s="616">
        <v>2831.3980971679498</v>
      </c>
      <c r="G218" s="617">
        <v>2123.54857287597</v>
      </c>
      <c r="H218" s="619">
        <v>246.02221</v>
      </c>
      <c r="I218" s="616">
        <v>2096.5397899999998</v>
      </c>
      <c r="J218" s="617">
        <v>-27.008782875962002</v>
      </c>
      <c r="K218" s="620">
        <v>0.74046097300699998</v>
      </c>
    </row>
    <row r="219" spans="1:11" ht="14.4" customHeight="1" thickBot="1" x14ac:dyDescent="0.35">
      <c r="A219" s="642"/>
      <c r="B219" s="616">
        <v>-10071.639878464999</v>
      </c>
      <c r="C219" s="616">
        <v>-13446.492329999999</v>
      </c>
      <c r="D219" s="617">
        <v>-3374.85245153505</v>
      </c>
      <c r="E219" s="618">
        <v>1.3350847024170001</v>
      </c>
      <c r="F219" s="616">
        <v>-19034.728835214399</v>
      </c>
      <c r="G219" s="617">
        <v>-14276.0466264108</v>
      </c>
      <c r="H219" s="619">
        <v>-1069.6201100000001</v>
      </c>
      <c r="I219" s="616">
        <v>-9288.8855100000092</v>
      </c>
      <c r="J219" s="617">
        <v>4987.1611164108099</v>
      </c>
      <c r="K219" s="620">
        <v>0.48799673430599999</v>
      </c>
    </row>
    <row r="220" spans="1:11" ht="14.4" customHeight="1" thickBot="1" x14ac:dyDescent="0.35">
      <c r="A220" s="643" t="s">
        <v>66</v>
      </c>
      <c r="B220" s="630">
        <v>-10071.639878464999</v>
      </c>
      <c r="C220" s="630">
        <v>-13446.492329999999</v>
      </c>
      <c r="D220" s="631">
        <v>-3374.85245153505</v>
      </c>
      <c r="E220" s="632">
        <v>-1.3091122028569999</v>
      </c>
      <c r="F220" s="630">
        <v>-19034.728835214399</v>
      </c>
      <c r="G220" s="631">
        <v>-14276.0466264108</v>
      </c>
      <c r="H220" s="630">
        <v>-1069.6201100000001</v>
      </c>
      <c r="I220" s="630">
        <v>-9288.8855100000092</v>
      </c>
      <c r="J220" s="631">
        <v>4987.1611164108099</v>
      </c>
      <c r="K220" s="633">
        <v>0.48799673430599999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335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2013</v>
      </c>
      <c r="D3" s="441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290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4" t="s">
        <v>546</v>
      </c>
      <c r="B5" s="645" t="s">
        <v>547</v>
      </c>
      <c r="C5" s="646" t="s">
        <v>548</v>
      </c>
      <c r="D5" s="646" t="s">
        <v>548</v>
      </c>
      <c r="E5" s="646"/>
      <c r="F5" s="646" t="s">
        <v>548</v>
      </c>
      <c r="G5" s="646" t="s">
        <v>548</v>
      </c>
      <c r="H5" s="646" t="s">
        <v>548</v>
      </c>
      <c r="I5" s="647" t="s">
        <v>548</v>
      </c>
      <c r="J5" s="648" t="s">
        <v>74</v>
      </c>
    </row>
    <row r="6" spans="1:10" ht="14.4" customHeight="1" x14ac:dyDescent="0.3">
      <c r="A6" s="644" t="s">
        <v>546</v>
      </c>
      <c r="B6" s="645" t="s">
        <v>344</v>
      </c>
      <c r="C6" s="646">
        <v>430.64001999999999</v>
      </c>
      <c r="D6" s="646">
        <v>503.65964999999994</v>
      </c>
      <c r="E6" s="646"/>
      <c r="F6" s="646">
        <v>588.09629000000007</v>
      </c>
      <c r="G6" s="646">
        <v>565.59940845805579</v>
      </c>
      <c r="H6" s="646">
        <v>22.496881541944276</v>
      </c>
      <c r="I6" s="647">
        <v>1.0397752918505971</v>
      </c>
      <c r="J6" s="648" t="s">
        <v>1</v>
      </c>
    </row>
    <row r="7" spans="1:10" ht="14.4" customHeight="1" x14ac:dyDescent="0.3">
      <c r="A7" s="644" t="s">
        <v>546</v>
      </c>
      <c r="B7" s="645" t="s">
        <v>345</v>
      </c>
      <c r="C7" s="646" t="s">
        <v>548</v>
      </c>
      <c r="D7" s="646" t="s">
        <v>548</v>
      </c>
      <c r="E7" s="646"/>
      <c r="F7" s="646">
        <v>1.8372599999999999</v>
      </c>
      <c r="G7" s="646">
        <v>1.5</v>
      </c>
      <c r="H7" s="646">
        <v>0.33725999999999989</v>
      </c>
      <c r="I7" s="647">
        <v>1.2248399999999999</v>
      </c>
      <c r="J7" s="648" t="s">
        <v>1</v>
      </c>
    </row>
    <row r="8" spans="1:10" ht="14.4" customHeight="1" x14ac:dyDescent="0.3">
      <c r="A8" s="644" t="s">
        <v>546</v>
      </c>
      <c r="B8" s="645" t="s">
        <v>346</v>
      </c>
      <c r="C8" s="646">
        <v>14.72194</v>
      </c>
      <c r="D8" s="646">
        <v>67.561340000000001</v>
      </c>
      <c r="E8" s="646"/>
      <c r="F8" s="646">
        <v>45.412590000000002</v>
      </c>
      <c r="G8" s="646">
        <v>75</v>
      </c>
      <c r="H8" s="646">
        <v>-29.587409999999998</v>
      </c>
      <c r="I8" s="647">
        <v>0.60550120000000007</v>
      </c>
      <c r="J8" s="648" t="s">
        <v>1</v>
      </c>
    </row>
    <row r="9" spans="1:10" ht="14.4" customHeight="1" x14ac:dyDescent="0.3">
      <c r="A9" s="644" t="s">
        <v>546</v>
      </c>
      <c r="B9" s="645" t="s">
        <v>347</v>
      </c>
      <c r="C9" s="646">
        <v>0</v>
      </c>
      <c r="D9" s="646">
        <v>34.085999999999999</v>
      </c>
      <c r="E9" s="646"/>
      <c r="F9" s="646">
        <v>30.992599999999999</v>
      </c>
      <c r="G9" s="646">
        <v>25.825966599986252</v>
      </c>
      <c r="H9" s="646">
        <v>5.1666334000137475</v>
      </c>
      <c r="I9" s="647">
        <v>1.2000557609339004</v>
      </c>
      <c r="J9" s="648" t="s">
        <v>1</v>
      </c>
    </row>
    <row r="10" spans="1:10" ht="14.4" customHeight="1" x14ac:dyDescent="0.3">
      <c r="A10" s="644" t="s">
        <v>546</v>
      </c>
      <c r="B10" s="645" t="s">
        <v>348</v>
      </c>
      <c r="C10" s="646">
        <v>396.83070999999995</v>
      </c>
      <c r="D10" s="646">
        <v>13.33797</v>
      </c>
      <c r="E10" s="646"/>
      <c r="F10" s="646">
        <v>90.292699999999996</v>
      </c>
      <c r="G10" s="646">
        <v>14.249999551159499</v>
      </c>
      <c r="H10" s="646">
        <v>76.042700448840492</v>
      </c>
      <c r="I10" s="647">
        <v>6.3363300241404588</v>
      </c>
      <c r="J10" s="648" t="s">
        <v>1</v>
      </c>
    </row>
    <row r="11" spans="1:10" ht="14.4" customHeight="1" x14ac:dyDescent="0.3">
      <c r="A11" s="644" t="s">
        <v>546</v>
      </c>
      <c r="B11" s="645" t="s">
        <v>349</v>
      </c>
      <c r="C11" s="646">
        <v>125.068089999999</v>
      </c>
      <c r="D11" s="646">
        <v>120.37909000000002</v>
      </c>
      <c r="E11" s="646"/>
      <c r="F11" s="646">
        <v>130.29004</v>
      </c>
      <c r="G11" s="646">
        <v>206.14728820290827</v>
      </c>
      <c r="H11" s="646">
        <v>-75.857248202908266</v>
      </c>
      <c r="I11" s="647">
        <v>0.63202403066179125</v>
      </c>
      <c r="J11" s="648" t="s">
        <v>1</v>
      </c>
    </row>
    <row r="12" spans="1:10" ht="14.4" customHeight="1" x14ac:dyDescent="0.3">
      <c r="A12" s="644" t="s">
        <v>546</v>
      </c>
      <c r="B12" s="645" t="s">
        <v>350</v>
      </c>
      <c r="C12" s="646">
        <v>4.849589999999</v>
      </c>
      <c r="D12" s="646">
        <v>5.0874400000000009</v>
      </c>
      <c r="E12" s="646"/>
      <c r="F12" s="646">
        <v>64.612070000000003</v>
      </c>
      <c r="G12" s="646">
        <v>9.4891402223595005</v>
      </c>
      <c r="H12" s="646">
        <v>55.122929777640501</v>
      </c>
      <c r="I12" s="647">
        <v>6.8090541909954023</v>
      </c>
      <c r="J12" s="648" t="s">
        <v>1</v>
      </c>
    </row>
    <row r="13" spans="1:10" ht="14.4" customHeight="1" x14ac:dyDescent="0.3">
      <c r="A13" s="644" t="s">
        <v>546</v>
      </c>
      <c r="B13" s="645" t="s">
        <v>351</v>
      </c>
      <c r="C13" s="646">
        <v>74.833459999999008</v>
      </c>
      <c r="D13" s="646">
        <v>68.582400000000007</v>
      </c>
      <c r="E13" s="646"/>
      <c r="F13" s="646">
        <v>73.131799999999998</v>
      </c>
      <c r="G13" s="646">
        <v>72.138629535200252</v>
      </c>
      <c r="H13" s="646">
        <v>0.99317046479974636</v>
      </c>
      <c r="I13" s="647">
        <v>1.013767526097999</v>
      </c>
      <c r="J13" s="648" t="s">
        <v>1</v>
      </c>
    </row>
    <row r="14" spans="1:10" ht="14.4" customHeight="1" x14ac:dyDescent="0.3">
      <c r="A14" s="644" t="s">
        <v>546</v>
      </c>
      <c r="B14" s="645" t="s">
        <v>549</v>
      </c>
      <c r="C14" s="646">
        <v>1046.9438099999968</v>
      </c>
      <c r="D14" s="646">
        <v>812.69389000000001</v>
      </c>
      <c r="E14" s="646"/>
      <c r="F14" s="646">
        <v>1024.6653500000002</v>
      </c>
      <c r="G14" s="646">
        <v>969.9504325696696</v>
      </c>
      <c r="H14" s="646">
        <v>54.714917430330615</v>
      </c>
      <c r="I14" s="647">
        <v>1.0564100139482133</v>
      </c>
      <c r="J14" s="648" t="s">
        <v>550</v>
      </c>
    </row>
    <row r="16" spans="1:10" ht="14.4" customHeight="1" x14ac:dyDescent="0.3">
      <c r="A16" s="644" t="s">
        <v>546</v>
      </c>
      <c r="B16" s="645" t="s">
        <v>547</v>
      </c>
      <c r="C16" s="646" t="s">
        <v>548</v>
      </c>
      <c r="D16" s="646" t="s">
        <v>548</v>
      </c>
      <c r="E16" s="646"/>
      <c r="F16" s="646" t="s">
        <v>548</v>
      </c>
      <c r="G16" s="646" t="s">
        <v>548</v>
      </c>
      <c r="H16" s="646" t="s">
        <v>548</v>
      </c>
      <c r="I16" s="647" t="s">
        <v>548</v>
      </c>
      <c r="J16" s="648" t="s">
        <v>74</v>
      </c>
    </row>
    <row r="17" spans="1:10" ht="14.4" customHeight="1" x14ac:dyDescent="0.3">
      <c r="A17" s="644" t="s">
        <v>551</v>
      </c>
      <c r="B17" s="645" t="s">
        <v>552</v>
      </c>
      <c r="C17" s="646" t="s">
        <v>548</v>
      </c>
      <c r="D17" s="646" t="s">
        <v>548</v>
      </c>
      <c r="E17" s="646"/>
      <c r="F17" s="646" t="s">
        <v>548</v>
      </c>
      <c r="G17" s="646" t="s">
        <v>548</v>
      </c>
      <c r="H17" s="646" t="s">
        <v>548</v>
      </c>
      <c r="I17" s="647" t="s">
        <v>548</v>
      </c>
      <c r="J17" s="648" t="s">
        <v>0</v>
      </c>
    </row>
    <row r="18" spans="1:10" ht="14.4" customHeight="1" x14ac:dyDescent="0.3">
      <c r="A18" s="644" t="s">
        <v>551</v>
      </c>
      <c r="B18" s="645" t="s">
        <v>344</v>
      </c>
      <c r="C18" s="646">
        <v>0</v>
      </c>
      <c r="D18" s="646" t="s">
        <v>548</v>
      </c>
      <c r="E18" s="646"/>
      <c r="F18" s="646" t="s">
        <v>548</v>
      </c>
      <c r="G18" s="646" t="s">
        <v>548</v>
      </c>
      <c r="H18" s="646" t="s">
        <v>548</v>
      </c>
      <c r="I18" s="647" t="s">
        <v>548</v>
      </c>
      <c r="J18" s="648" t="s">
        <v>1</v>
      </c>
    </row>
    <row r="19" spans="1:10" ht="14.4" customHeight="1" x14ac:dyDescent="0.3">
      <c r="A19" s="644" t="s">
        <v>551</v>
      </c>
      <c r="B19" s="645" t="s">
        <v>553</v>
      </c>
      <c r="C19" s="646">
        <v>0</v>
      </c>
      <c r="D19" s="646" t="s">
        <v>548</v>
      </c>
      <c r="E19" s="646"/>
      <c r="F19" s="646" t="s">
        <v>548</v>
      </c>
      <c r="G19" s="646" t="s">
        <v>548</v>
      </c>
      <c r="H19" s="646" t="s">
        <v>548</v>
      </c>
      <c r="I19" s="647" t="s">
        <v>548</v>
      </c>
      <c r="J19" s="648" t="s">
        <v>554</v>
      </c>
    </row>
    <row r="20" spans="1:10" ht="14.4" customHeight="1" x14ac:dyDescent="0.3">
      <c r="A20" s="644" t="s">
        <v>548</v>
      </c>
      <c r="B20" s="645" t="s">
        <v>548</v>
      </c>
      <c r="C20" s="646" t="s">
        <v>548</v>
      </c>
      <c r="D20" s="646" t="s">
        <v>548</v>
      </c>
      <c r="E20" s="646"/>
      <c r="F20" s="646" t="s">
        <v>548</v>
      </c>
      <c r="G20" s="646" t="s">
        <v>548</v>
      </c>
      <c r="H20" s="646" t="s">
        <v>548</v>
      </c>
      <c r="I20" s="647" t="s">
        <v>548</v>
      </c>
      <c r="J20" s="648" t="s">
        <v>555</v>
      </c>
    </row>
    <row r="21" spans="1:10" ht="14.4" customHeight="1" x14ac:dyDescent="0.3">
      <c r="A21" s="644" t="s">
        <v>556</v>
      </c>
      <c r="B21" s="645" t="s">
        <v>557</v>
      </c>
      <c r="C21" s="646" t="s">
        <v>548</v>
      </c>
      <c r="D21" s="646" t="s">
        <v>548</v>
      </c>
      <c r="E21" s="646"/>
      <c r="F21" s="646" t="s">
        <v>548</v>
      </c>
      <c r="G21" s="646" t="s">
        <v>548</v>
      </c>
      <c r="H21" s="646" t="s">
        <v>548</v>
      </c>
      <c r="I21" s="647" t="s">
        <v>548</v>
      </c>
      <c r="J21" s="648" t="s">
        <v>0</v>
      </c>
    </row>
    <row r="22" spans="1:10" ht="14.4" customHeight="1" x14ac:dyDescent="0.3">
      <c r="A22" s="644" t="s">
        <v>556</v>
      </c>
      <c r="B22" s="645" t="s">
        <v>344</v>
      </c>
      <c r="C22" s="646">
        <v>140.17910000000001</v>
      </c>
      <c r="D22" s="646">
        <v>124.54732000000001</v>
      </c>
      <c r="E22" s="646"/>
      <c r="F22" s="646">
        <v>214.70962</v>
      </c>
      <c r="G22" s="646">
        <v>196.499994968262</v>
      </c>
      <c r="H22" s="646">
        <v>18.209625031738</v>
      </c>
      <c r="I22" s="647">
        <v>1.0926698498627401</v>
      </c>
      <c r="J22" s="648" t="s">
        <v>1</v>
      </c>
    </row>
    <row r="23" spans="1:10" ht="14.4" customHeight="1" x14ac:dyDescent="0.3">
      <c r="A23" s="644" t="s">
        <v>556</v>
      </c>
      <c r="B23" s="645" t="s">
        <v>345</v>
      </c>
      <c r="C23" s="646" t="s">
        <v>548</v>
      </c>
      <c r="D23" s="646" t="s">
        <v>548</v>
      </c>
      <c r="E23" s="646"/>
      <c r="F23" s="646">
        <v>1.8372599999999999</v>
      </c>
      <c r="G23" s="646">
        <v>1.5</v>
      </c>
      <c r="H23" s="646">
        <v>0.33725999999999989</v>
      </c>
      <c r="I23" s="647">
        <v>1.2248399999999999</v>
      </c>
      <c r="J23" s="648" t="s">
        <v>1</v>
      </c>
    </row>
    <row r="24" spans="1:10" ht="14.4" customHeight="1" x14ac:dyDescent="0.3">
      <c r="A24" s="644" t="s">
        <v>556</v>
      </c>
      <c r="B24" s="645" t="s">
        <v>346</v>
      </c>
      <c r="C24" s="646">
        <v>14.72194</v>
      </c>
      <c r="D24" s="646">
        <v>67.561340000000001</v>
      </c>
      <c r="E24" s="646"/>
      <c r="F24" s="646">
        <v>45.412590000000002</v>
      </c>
      <c r="G24" s="646">
        <v>75</v>
      </c>
      <c r="H24" s="646">
        <v>-29.587409999999998</v>
      </c>
      <c r="I24" s="647">
        <v>0.60550120000000007</v>
      </c>
      <c r="J24" s="648" t="s">
        <v>1</v>
      </c>
    </row>
    <row r="25" spans="1:10" ht="14.4" customHeight="1" x14ac:dyDescent="0.3">
      <c r="A25" s="644" t="s">
        <v>556</v>
      </c>
      <c r="B25" s="645" t="s">
        <v>347</v>
      </c>
      <c r="C25" s="646">
        <v>0</v>
      </c>
      <c r="D25" s="646">
        <v>34.085999999999999</v>
      </c>
      <c r="E25" s="646"/>
      <c r="F25" s="646">
        <v>30.992599999999999</v>
      </c>
      <c r="G25" s="646">
        <v>25.825966599986252</v>
      </c>
      <c r="H25" s="646">
        <v>5.1666334000137475</v>
      </c>
      <c r="I25" s="647">
        <v>1.2000557609339004</v>
      </c>
      <c r="J25" s="648" t="s">
        <v>1</v>
      </c>
    </row>
    <row r="26" spans="1:10" ht="14.4" customHeight="1" x14ac:dyDescent="0.3">
      <c r="A26" s="644" t="s">
        <v>556</v>
      </c>
      <c r="B26" s="645" t="s">
        <v>348</v>
      </c>
      <c r="C26" s="646">
        <v>396.83070999999995</v>
      </c>
      <c r="D26" s="646">
        <v>13.33797</v>
      </c>
      <c r="E26" s="646"/>
      <c r="F26" s="646">
        <v>90.292699999999996</v>
      </c>
      <c r="G26" s="646">
        <v>14.249999551159499</v>
      </c>
      <c r="H26" s="646">
        <v>76.042700448840492</v>
      </c>
      <c r="I26" s="647">
        <v>6.3363300241404588</v>
      </c>
      <c r="J26" s="648" t="s">
        <v>1</v>
      </c>
    </row>
    <row r="27" spans="1:10" ht="14.4" customHeight="1" x14ac:dyDescent="0.3">
      <c r="A27" s="644" t="s">
        <v>556</v>
      </c>
      <c r="B27" s="645" t="s">
        <v>349</v>
      </c>
      <c r="C27" s="646">
        <v>113.86678000000001</v>
      </c>
      <c r="D27" s="646">
        <v>112.40806000000001</v>
      </c>
      <c r="E27" s="646"/>
      <c r="F27" s="646">
        <v>124.15011</v>
      </c>
      <c r="G27" s="646">
        <v>198.1252171486725</v>
      </c>
      <c r="H27" s="646">
        <v>-73.975107148672507</v>
      </c>
      <c r="I27" s="647">
        <v>0.62662447409124189</v>
      </c>
      <c r="J27" s="648" t="s">
        <v>1</v>
      </c>
    </row>
    <row r="28" spans="1:10" ht="14.4" customHeight="1" x14ac:dyDescent="0.3">
      <c r="A28" s="644" t="s">
        <v>556</v>
      </c>
      <c r="B28" s="645" t="s">
        <v>350</v>
      </c>
      <c r="C28" s="646">
        <v>4.849589999999</v>
      </c>
      <c r="D28" s="646">
        <v>5.0874400000000009</v>
      </c>
      <c r="E28" s="646"/>
      <c r="F28" s="646">
        <v>64.612070000000003</v>
      </c>
      <c r="G28" s="646">
        <v>9.4891402223595005</v>
      </c>
      <c r="H28" s="646">
        <v>55.122929777640501</v>
      </c>
      <c r="I28" s="647">
        <v>6.8090541909954023</v>
      </c>
      <c r="J28" s="648" t="s">
        <v>1</v>
      </c>
    </row>
    <row r="29" spans="1:10" ht="14.4" customHeight="1" x14ac:dyDescent="0.3">
      <c r="A29" s="644" t="s">
        <v>556</v>
      </c>
      <c r="B29" s="645" t="s">
        <v>351</v>
      </c>
      <c r="C29" s="646">
        <v>0</v>
      </c>
      <c r="D29" s="646">
        <v>0.95679999999999998</v>
      </c>
      <c r="E29" s="646"/>
      <c r="F29" s="646">
        <v>0</v>
      </c>
      <c r="G29" s="646">
        <v>2.5861501855252502</v>
      </c>
      <c r="H29" s="646">
        <v>-2.5861501855252502</v>
      </c>
      <c r="I29" s="647">
        <v>0</v>
      </c>
      <c r="J29" s="648" t="s">
        <v>1</v>
      </c>
    </row>
    <row r="30" spans="1:10" ht="14.4" customHeight="1" x14ac:dyDescent="0.3">
      <c r="A30" s="644" t="s">
        <v>556</v>
      </c>
      <c r="B30" s="645" t="s">
        <v>558</v>
      </c>
      <c r="C30" s="646">
        <v>670.44811999999899</v>
      </c>
      <c r="D30" s="646">
        <v>357.98493000000002</v>
      </c>
      <c r="E30" s="646"/>
      <c r="F30" s="646">
        <v>572.00694999999996</v>
      </c>
      <c r="G30" s="646">
        <v>523.27646867596502</v>
      </c>
      <c r="H30" s="646">
        <v>48.73048132403494</v>
      </c>
      <c r="I30" s="647">
        <v>1.0931256883141269</v>
      </c>
      <c r="J30" s="648" t="s">
        <v>554</v>
      </c>
    </row>
    <row r="31" spans="1:10" ht="14.4" customHeight="1" x14ac:dyDescent="0.3">
      <c r="A31" s="644" t="s">
        <v>548</v>
      </c>
      <c r="B31" s="645" t="s">
        <v>548</v>
      </c>
      <c r="C31" s="646" t="s">
        <v>548</v>
      </c>
      <c r="D31" s="646" t="s">
        <v>548</v>
      </c>
      <c r="E31" s="646"/>
      <c r="F31" s="646" t="s">
        <v>548</v>
      </c>
      <c r="G31" s="646" t="s">
        <v>548</v>
      </c>
      <c r="H31" s="646" t="s">
        <v>548</v>
      </c>
      <c r="I31" s="647" t="s">
        <v>548</v>
      </c>
      <c r="J31" s="648" t="s">
        <v>555</v>
      </c>
    </row>
    <row r="32" spans="1:10" ht="14.4" customHeight="1" x14ac:dyDescent="0.3">
      <c r="A32" s="644" t="s">
        <v>559</v>
      </c>
      <c r="B32" s="645" t="s">
        <v>560</v>
      </c>
      <c r="C32" s="646" t="s">
        <v>548</v>
      </c>
      <c r="D32" s="646" t="s">
        <v>548</v>
      </c>
      <c r="E32" s="646"/>
      <c r="F32" s="646" t="s">
        <v>548</v>
      </c>
      <c r="G32" s="646" t="s">
        <v>548</v>
      </c>
      <c r="H32" s="646" t="s">
        <v>548</v>
      </c>
      <c r="I32" s="647" t="s">
        <v>548</v>
      </c>
      <c r="J32" s="648" t="s">
        <v>0</v>
      </c>
    </row>
    <row r="33" spans="1:10" ht="14.4" customHeight="1" x14ac:dyDescent="0.3">
      <c r="A33" s="644" t="s">
        <v>559</v>
      </c>
      <c r="B33" s="645" t="s">
        <v>344</v>
      </c>
      <c r="C33" s="646">
        <v>125.94859000000002</v>
      </c>
      <c r="D33" s="646">
        <v>160.15563999999998</v>
      </c>
      <c r="E33" s="646"/>
      <c r="F33" s="646">
        <v>162.55815000000001</v>
      </c>
      <c r="G33" s="646">
        <v>156.03085616322602</v>
      </c>
      <c r="H33" s="646">
        <v>6.5272938367739926</v>
      </c>
      <c r="I33" s="647">
        <v>1.041833352692404</v>
      </c>
      <c r="J33" s="648" t="s">
        <v>1</v>
      </c>
    </row>
    <row r="34" spans="1:10" ht="14.4" customHeight="1" x14ac:dyDescent="0.3">
      <c r="A34" s="644" t="s">
        <v>559</v>
      </c>
      <c r="B34" s="645" t="s">
        <v>349</v>
      </c>
      <c r="C34" s="646">
        <v>3.6385899999990006</v>
      </c>
      <c r="D34" s="646">
        <v>2.4986700000000002</v>
      </c>
      <c r="E34" s="646"/>
      <c r="F34" s="646">
        <v>2.0951900000000001</v>
      </c>
      <c r="G34" s="646">
        <v>2.4412350600607495</v>
      </c>
      <c r="H34" s="646">
        <v>-0.34604506006074942</v>
      </c>
      <c r="I34" s="647">
        <v>0.85825000397457085</v>
      </c>
      <c r="J34" s="648" t="s">
        <v>1</v>
      </c>
    </row>
    <row r="35" spans="1:10" ht="14.4" customHeight="1" x14ac:dyDescent="0.3">
      <c r="A35" s="644" t="s">
        <v>559</v>
      </c>
      <c r="B35" s="645" t="s">
        <v>351</v>
      </c>
      <c r="C35" s="646">
        <v>0</v>
      </c>
      <c r="D35" s="646" t="s">
        <v>548</v>
      </c>
      <c r="E35" s="646"/>
      <c r="F35" s="646">
        <v>2.0585</v>
      </c>
      <c r="G35" s="646">
        <v>0</v>
      </c>
      <c r="H35" s="646">
        <v>2.0585</v>
      </c>
      <c r="I35" s="647" t="s">
        <v>548</v>
      </c>
      <c r="J35" s="648" t="s">
        <v>1</v>
      </c>
    </row>
    <row r="36" spans="1:10" ht="14.4" customHeight="1" x14ac:dyDescent="0.3">
      <c r="A36" s="644" t="s">
        <v>559</v>
      </c>
      <c r="B36" s="645" t="s">
        <v>561</v>
      </c>
      <c r="C36" s="646">
        <v>129.58717999999902</v>
      </c>
      <c r="D36" s="646">
        <v>162.65430999999998</v>
      </c>
      <c r="E36" s="646"/>
      <c r="F36" s="646">
        <v>166.71184000000002</v>
      </c>
      <c r="G36" s="646">
        <v>158.47209122328678</v>
      </c>
      <c r="H36" s="646">
        <v>8.2397487767132418</v>
      </c>
      <c r="I36" s="647">
        <v>1.0519949520013809</v>
      </c>
      <c r="J36" s="648" t="s">
        <v>554</v>
      </c>
    </row>
    <row r="37" spans="1:10" ht="14.4" customHeight="1" x14ac:dyDescent="0.3">
      <c r="A37" s="644" t="s">
        <v>548</v>
      </c>
      <c r="B37" s="645" t="s">
        <v>548</v>
      </c>
      <c r="C37" s="646" t="s">
        <v>548</v>
      </c>
      <c r="D37" s="646" t="s">
        <v>548</v>
      </c>
      <c r="E37" s="646"/>
      <c r="F37" s="646" t="s">
        <v>548</v>
      </c>
      <c r="G37" s="646" t="s">
        <v>548</v>
      </c>
      <c r="H37" s="646" t="s">
        <v>548</v>
      </c>
      <c r="I37" s="647" t="s">
        <v>548</v>
      </c>
      <c r="J37" s="648" t="s">
        <v>555</v>
      </c>
    </row>
    <row r="38" spans="1:10" ht="14.4" customHeight="1" x14ac:dyDescent="0.3">
      <c r="A38" s="644" t="s">
        <v>562</v>
      </c>
      <c r="B38" s="645" t="s">
        <v>563</v>
      </c>
      <c r="C38" s="646" t="s">
        <v>548</v>
      </c>
      <c r="D38" s="646" t="s">
        <v>548</v>
      </c>
      <c r="E38" s="646"/>
      <c r="F38" s="646" t="s">
        <v>548</v>
      </c>
      <c r="G38" s="646" t="s">
        <v>548</v>
      </c>
      <c r="H38" s="646" t="s">
        <v>548</v>
      </c>
      <c r="I38" s="647" t="s">
        <v>548</v>
      </c>
      <c r="J38" s="648" t="s">
        <v>0</v>
      </c>
    </row>
    <row r="39" spans="1:10" ht="14.4" customHeight="1" x14ac:dyDescent="0.3">
      <c r="A39" s="644" t="s">
        <v>562</v>
      </c>
      <c r="B39" s="645" t="s">
        <v>344</v>
      </c>
      <c r="C39" s="646">
        <v>106.24695</v>
      </c>
      <c r="D39" s="646">
        <v>147.21780000000001</v>
      </c>
      <c r="E39" s="646"/>
      <c r="F39" s="646">
        <v>141.39273</v>
      </c>
      <c r="G39" s="646">
        <v>138.83070573613799</v>
      </c>
      <c r="H39" s="646">
        <v>2.5620242638620141</v>
      </c>
      <c r="I39" s="647">
        <v>1.0184543055534947</v>
      </c>
      <c r="J39" s="648" t="s">
        <v>1</v>
      </c>
    </row>
    <row r="40" spans="1:10" ht="14.4" customHeight="1" x14ac:dyDescent="0.3">
      <c r="A40" s="644" t="s">
        <v>562</v>
      </c>
      <c r="B40" s="645" t="s">
        <v>349</v>
      </c>
      <c r="C40" s="646">
        <v>7.4006000000000007</v>
      </c>
      <c r="D40" s="646">
        <v>4.6940900000000001</v>
      </c>
      <c r="E40" s="646"/>
      <c r="F40" s="646">
        <v>3.4807700000000006</v>
      </c>
      <c r="G40" s="646">
        <v>4.6582075211452496</v>
      </c>
      <c r="H40" s="646">
        <v>-1.177437521145249</v>
      </c>
      <c r="I40" s="647">
        <v>0.74723377698386251</v>
      </c>
      <c r="J40" s="648" t="s">
        <v>1</v>
      </c>
    </row>
    <row r="41" spans="1:10" ht="14.4" customHeight="1" x14ac:dyDescent="0.3">
      <c r="A41" s="644" t="s">
        <v>562</v>
      </c>
      <c r="B41" s="645" t="s">
        <v>564</v>
      </c>
      <c r="C41" s="646">
        <v>113.64755</v>
      </c>
      <c r="D41" s="646">
        <v>151.91189</v>
      </c>
      <c r="E41" s="646"/>
      <c r="F41" s="646">
        <v>144.87350000000001</v>
      </c>
      <c r="G41" s="646">
        <v>143.48891325728323</v>
      </c>
      <c r="H41" s="646">
        <v>1.3845867427167775</v>
      </c>
      <c r="I41" s="647">
        <v>1.0096494336132726</v>
      </c>
      <c r="J41" s="648" t="s">
        <v>554</v>
      </c>
    </row>
    <row r="42" spans="1:10" ht="14.4" customHeight="1" x14ac:dyDescent="0.3">
      <c r="A42" s="644" t="s">
        <v>548</v>
      </c>
      <c r="B42" s="645" t="s">
        <v>548</v>
      </c>
      <c r="C42" s="646" t="s">
        <v>548</v>
      </c>
      <c r="D42" s="646" t="s">
        <v>548</v>
      </c>
      <c r="E42" s="646"/>
      <c r="F42" s="646" t="s">
        <v>548</v>
      </c>
      <c r="G42" s="646" t="s">
        <v>548</v>
      </c>
      <c r="H42" s="646" t="s">
        <v>548</v>
      </c>
      <c r="I42" s="647" t="s">
        <v>548</v>
      </c>
      <c r="J42" s="648" t="s">
        <v>555</v>
      </c>
    </row>
    <row r="43" spans="1:10" ht="14.4" customHeight="1" x14ac:dyDescent="0.3">
      <c r="A43" s="644" t="s">
        <v>565</v>
      </c>
      <c r="B43" s="645" t="s">
        <v>566</v>
      </c>
      <c r="C43" s="646" t="s">
        <v>548</v>
      </c>
      <c r="D43" s="646" t="s">
        <v>548</v>
      </c>
      <c r="E43" s="646"/>
      <c r="F43" s="646" t="s">
        <v>548</v>
      </c>
      <c r="G43" s="646" t="s">
        <v>548</v>
      </c>
      <c r="H43" s="646" t="s">
        <v>548</v>
      </c>
      <c r="I43" s="647" t="s">
        <v>548</v>
      </c>
      <c r="J43" s="648" t="s">
        <v>0</v>
      </c>
    </row>
    <row r="44" spans="1:10" ht="14.4" customHeight="1" x14ac:dyDescent="0.3">
      <c r="A44" s="644" t="s">
        <v>565</v>
      </c>
      <c r="B44" s="645" t="s">
        <v>344</v>
      </c>
      <c r="C44" s="646">
        <v>58.265380000000007</v>
      </c>
      <c r="D44" s="646">
        <v>71.738889999999998</v>
      </c>
      <c r="E44" s="646"/>
      <c r="F44" s="646">
        <v>69.435789999999997</v>
      </c>
      <c r="G44" s="646">
        <v>74.237851590429756</v>
      </c>
      <c r="H44" s="646">
        <v>-4.8020615904297586</v>
      </c>
      <c r="I44" s="647">
        <v>0.93531518642372991</v>
      </c>
      <c r="J44" s="648" t="s">
        <v>1</v>
      </c>
    </row>
    <row r="45" spans="1:10" ht="14.4" customHeight="1" x14ac:dyDescent="0.3">
      <c r="A45" s="644" t="s">
        <v>565</v>
      </c>
      <c r="B45" s="645" t="s">
        <v>349</v>
      </c>
      <c r="C45" s="646">
        <v>0.16211999999999999</v>
      </c>
      <c r="D45" s="646">
        <v>0.77826999999999991</v>
      </c>
      <c r="E45" s="646"/>
      <c r="F45" s="646">
        <v>0.56397000000000008</v>
      </c>
      <c r="G45" s="646">
        <v>0.92262847302974993</v>
      </c>
      <c r="H45" s="646">
        <v>-0.35865847302974985</v>
      </c>
      <c r="I45" s="647">
        <v>0.61126446504303256</v>
      </c>
      <c r="J45" s="648" t="s">
        <v>1</v>
      </c>
    </row>
    <row r="46" spans="1:10" ht="14.4" customHeight="1" x14ac:dyDescent="0.3">
      <c r="A46" s="644" t="s">
        <v>565</v>
      </c>
      <c r="B46" s="645" t="s">
        <v>351</v>
      </c>
      <c r="C46" s="646">
        <v>74.833459999999008</v>
      </c>
      <c r="D46" s="646">
        <v>67.625600000000006</v>
      </c>
      <c r="E46" s="646"/>
      <c r="F46" s="646">
        <v>71.073300000000003</v>
      </c>
      <c r="G46" s="646">
        <v>69.552479349674996</v>
      </c>
      <c r="H46" s="646">
        <v>1.5208206503250068</v>
      </c>
      <c r="I46" s="647">
        <v>1.0218658006809374</v>
      </c>
      <c r="J46" s="648" t="s">
        <v>1</v>
      </c>
    </row>
    <row r="47" spans="1:10" ht="14.4" customHeight="1" x14ac:dyDescent="0.3">
      <c r="A47" s="644" t="s">
        <v>565</v>
      </c>
      <c r="B47" s="645" t="s">
        <v>567</v>
      </c>
      <c r="C47" s="646">
        <v>133.26095999999902</v>
      </c>
      <c r="D47" s="646">
        <v>140.14276000000001</v>
      </c>
      <c r="E47" s="646"/>
      <c r="F47" s="646">
        <v>141.07306</v>
      </c>
      <c r="G47" s="646">
        <v>144.71295941313451</v>
      </c>
      <c r="H47" s="646">
        <v>-3.6398994131345148</v>
      </c>
      <c r="I47" s="647">
        <v>0.97484745369111603</v>
      </c>
      <c r="J47" s="648" t="s">
        <v>554</v>
      </c>
    </row>
    <row r="48" spans="1:10" ht="14.4" customHeight="1" x14ac:dyDescent="0.3">
      <c r="A48" s="644" t="s">
        <v>548</v>
      </c>
      <c r="B48" s="645" t="s">
        <v>548</v>
      </c>
      <c r="C48" s="646" t="s">
        <v>548</v>
      </c>
      <c r="D48" s="646" t="s">
        <v>548</v>
      </c>
      <c r="E48" s="646"/>
      <c r="F48" s="646" t="s">
        <v>548</v>
      </c>
      <c r="G48" s="646" t="s">
        <v>548</v>
      </c>
      <c r="H48" s="646" t="s">
        <v>548</v>
      </c>
      <c r="I48" s="647" t="s">
        <v>548</v>
      </c>
      <c r="J48" s="648" t="s">
        <v>555</v>
      </c>
    </row>
    <row r="49" spans="1:10" ht="14.4" customHeight="1" x14ac:dyDescent="0.3">
      <c r="A49" s="644" t="s">
        <v>546</v>
      </c>
      <c r="B49" s="645" t="s">
        <v>549</v>
      </c>
      <c r="C49" s="646">
        <v>1046.943809999997</v>
      </c>
      <c r="D49" s="646">
        <v>812.6938899999999</v>
      </c>
      <c r="E49" s="646"/>
      <c r="F49" s="646">
        <v>1024.66535</v>
      </c>
      <c r="G49" s="646">
        <v>969.9504325696696</v>
      </c>
      <c r="H49" s="646">
        <v>54.714917430330388</v>
      </c>
      <c r="I49" s="647">
        <v>1.0564100139482131</v>
      </c>
      <c r="J49" s="648" t="s">
        <v>550</v>
      </c>
    </row>
  </sheetData>
  <mergeCells count="3">
    <mergeCell ref="F3:I3"/>
    <mergeCell ref="C4:D4"/>
    <mergeCell ref="A1:I1"/>
  </mergeCells>
  <conditionalFormatting sqref="F15 F50:F65537">
    <cfRule type="cellIs" dxfId="72" priority="18" stopIfTrue="1" operator="greaterThan">
      <formula>1</formula>
    </cfRule>
  </conditionalFormatting>
  <conditionalFormatting sqref="H5:H14">
    <cfRule type="expression" dxfId="71" priority="14">
      <formula>$H5&gt;0</formula>
    </cfRule>
  </conditionalFormatting>
  <conditionalFormatting sqref="I5:I14">
    <cfRule type="expression" dxfId="70" priority="15">
      <formula>$I5&gt;1</formula>
    </cfRule>
  </conditionalFormatting>
  <conditionalFormatting sqref="B5:B14">
    <cfRule type="expression" dxfId="69" priority="11">
      <formula>OR($J5="NS",$J5="SumaNS",$J5="Účet")</formula>
    </cfRule>
  </conditionalFormatting>
  <conditionalFormatting sqref="B5:D14 F5:I14">
    <cfRule type="expression" dxfId="68" priority="17">
      <formula>AND($J5&lt;&gt;"",$J5&lt;&gt;"mezeraKL")</formula>
    </cfRule>
  </conditionalFormatting>
  <conditionalFormatting sqref="B5:D14 F5:I14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6" priority="13">
      <formula>OR($J5="SumaNS",$J5="NS")</formula>
    </cfRule>
  </conditionalFormatting>
  <conditionalFormatting sqref="A5:A14">
    <cfRule type="expression" dxfId="65" priority="9">
      <formula>AND($J5&lt;&gt;"mezeraKL",$J5&lt;&gt;"")</formula>
    </cfRule>
  </conditionalFormatting>
  <conditionalFormatting sqref="A5:A14">
    <cfRule type="expression" dxfId="64" priority="10">
      <formula>AND($J5&lt;&gt;"",$J5&lt;&gt;"mezeraKL")</formula>
    </cfRule>
  </conditionalFormatting>
  <conditionalFormatting sqref="H16:H49">
    <cfRule type="expression" dxfId="63" priority="5">
      <formula>$H16&gt;0</formula>
    </cfRule>
  </conditionalFormatting>
  <conditionalFormatting sqref="A16:A49">
    <cfRule type="expression" dxfId="62" priority="2">
      <formula>AND($J16&lt;&gt;"mezeraKL",$J16&lt;&gt;"")</formula>
    </cfRule>
  </conditionalFormatting>
  <conditionalFormatting sqref="I16:I49">
    <cfRule type="expression" dxfId="61" priority="6">
      <formula>$I16&gt;1</formula>
    </cfRule>
  </conditionalFormatting>
  <conditionalFormatting sqref="B16:B49">
    <cfRule type="expression" dxfId="60" priority="1">
      <formula>OR($J16="NS",$J16="SumaNS",$J16="Účet")</formula>
    </cfRule>
  </conditionalFormatting>
  <conditionalFormatting sqref="A16:D49 F16:I49">
    <cfRule type="expression" dxfId="59" priority="8">
      <formula>AND($J16&lt;&gt;"",$J16&lt;&gt;"mezeraKL")</formula>
    </cfRule>
  </conditionalFormatting>
  <conditionalFormatting sqref="B16:D49 F16:I49">
    <cfRule type="expression" dxfId="58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57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2" t="s">
        <v>335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167.09641276085586</v>
      </c>
      <c r="M3" s="207">
        <f>SUBTOTAL(9,M5:M1048576)</f>
        <v>5685.35</v>
      </c>
      <c r="N3" s="208">
        <f>SUBTOTAL(9,N5:N1048576)</f>
        <v>950001.59028993186</v>
      </c>
    </row>
    <row r="4" spans="1:14" s="337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184</v>
      </c>
      <c r="M4" s="652" t="s">
        <v>13</v>
      </c>
      <c r="N4" s="653" t="s">
        <v>201</v>
      </c>
    </row>
    <row r="5" spans="1:14" ht="14.4" customHeight="1" x14ac:dyDescent="0.3">
      <c r="A5" s="654" t="s">
        <v>546</v>
      </c>
      <c r="B5" s="655" t="s">
        <v>1578</v>
      </c>
      <c r="C5" s="656" t="s">
        <v>556</v>
      </c>
      <c r="D5" s="657" t="s">
        <v>1579</v>
      </c>
      <c r="E5" s="656" t="s">
        <v>568</v>
      </c>
      <c r="F5" s="657" t="s">
        <v>1583</v>
      </c>
      <c r="G5" s="656"/>
      <c r="H5" s="656" t="s">
        <v>569</v>
      </c>
      <c r="I5" s="656" t="s">
        <v>570</v>
      </c>
      <c r="J5" s="656" t="s">
        <v>571</v>
      </c>
      <c r="K5" s="656" t="s">
        <v>572</v>
      </c>
      <c r="L5" s="658">
        <v>364.6797593480054</v>
      </c>
      <c r="M5" s="658">
        <v>1</v>
      </c>
      <c r="N5" s="659">
        <v>364.6797593480054</v>
      </c>
    </row>
    <row r="6" spans="1:14" ht="14.4" customHeight="1" x14ac:dyDescent="0.3">
      <c r="A6" s="660" t="s">
        <v>546</v>
      </c>
      <c r="B6" s="661" t="s">
        <v>1578</v>
      </c>
      <c r="C6" s="662" t="s">
        <v>556</v>
      </c>
      <c r="D6" s="663" t="s">
        <v>1579</v>
      </c>
      <c r="E6" s="662" t="s">
        <v>568</v>
      </c>
      <c r="F6" s="663" t="s">
        <v>1583</v>
      </c>
      <c r="G6" s="662"/>
      <c r="H6" s="662" t="s">
        <v>573</v>
      </c>
      <c r="I6" s="662" t="s">
        <v>573</v>
      </c>
      <c r="J6" s="662" t="s">
        <v>574</v>
      </c>
      <c r="K6" s="662" t="s">
        <v>575</v>
      </c>
      <c r="L6" s="664">
        <v>21.64</v>
      </c>
      <c r="M6" s="664">
        <v>1</v>
      </c>
      <c r="N6" s="665">
        <v>21.64</v>
      </c>
    </row>
    <row r="7" spans="1:14" ht="14.4" customHeight="1" x14ac:dyDescent="0.3">
      <c r="A7" s="660" t="s">
        <v>546</v>
      </c>
      <c r="B7" s="661" t="s">
        <v>1578</v>
      </c>
      <c r="C7" s="662" t="s">
        <v>556</v>
      </c>
      <c r="D7" s="663" t="s">
        <v>1579</v>
      </c>
      <c r="E7" s="662" t="s">
        <v>568</v>
      </c>
      <c r="F7" s="663" t="s">
        <v>1583</v>
      </c>
      <c r="G7" s="662" t="s">
        <v>576</v>
      </c>
      <c r="H7" s="662" t="s">
        <v>577</v>
      </c>
      <c r="I7" s="662" t="s">
        <v>577</v>
      </c>
      <c r="J7" s="662" t="s">
        <v>578</v>
      </c>
      <c r="K7" s="662" t="s">
        <v>579</v>
      </c>
      <c r="L7" s="664">
        <v>171.60000095334422</v>
      </c>
      <c r="M7" s="664">
        <v>95</v>
      </c>
      <c r="N7" s="665">
        <v>16302.000090567701</v>
      </c>
    </row>
    <row r="8" spans="1:14" ht="14.4" customHeight="1" x14ac:dyDescent="0.3">
      <c r="A8" s="660" t="s">
        <v>546</v>
      </c>
      <c r="B8" s="661" t="s">
        <v>1578</v>
      </c>
      <c r="C8" s="662" t="s">
        <v>556</v>
      </c>
      <c r="D8" s="663" t="s">
        <v>1579</v>
      </c>
      <c r="E8" s="662" t="s">
        <v>568</v>
      </c>
      <c r="F8" s="663" t="s">
        <v>1583</v>
      </c>
      <c r="G8" s="662" t="s">
        <v>576</v>
      </c>
      <c r="H8" s="662" t="s">
        <v>580</v>
      </c>
      <c r="I8" s="662" t="s">
        <v>580</v>
      </c>
      <c r="J8" s="662" t="s">
        <v>581</v>
      </c>
      <c r="K8" s="662" t="s">
        <v>582</v>
      </c>
      <c r="L8" s="664">
        <v>173.68999999999997</v>
      </c>
      <c r="M8" s="664">
        <v>3</v>
      </c>
      <c r="N8" s="665">
        <v>521.06999999999994</v>
      </c>
    </row>
    <row r="9" spans="1:14" ht="14.4" customHeight="1" x14ac:dyDescent="0.3">
      <c r="A9" s="660" t="s">
        <v>546</v>
      </c>
      <c r="B9" s="661" t="s">
        <v>1578</v>
      </c>
      <c r="C9" s="662" t="s">
        <v>556</v>
      </c>
      <c r="D9" s="663" t="s">
        <v>1579</v>
      </c>
      <c r="E9" s="662" t="s">
        <v>568</v>
      </c>
      <c r="F9" s="663" t="s">
        <v>1583</v>
      </c>
      <c r="G9" s="662" t="s">
        <v>576</v>
      </c>
      <c r="H9" s="662" t="s">
        <v>583</v>
      </c>
      <c r="I9" s="662" t="s">
        <v>583</v>
      </c>
      <c r="J9" s="662" t="s">
        <v>584</v>
      </c>
      <c r="K9" s="662" t="s">
        <v>582</v>
      </c>
      <c r="L9" s="664">
        <v>143</v>
      </c>
      <c r="M9" s="664">
        <v>2</v>
      </c>
      <c r="N9" s="665">
        <v>286</v>
      </c>
    </row>
    <row r="10" spans="1:14" ht="14.4" customHeight="1" x14ac:dyDescent="0.3">
      <c r="A10" s="660" t="s">
        <v>546</v>
      </c>
      <c r="B10" s="661" t="s">
        <v>1578</v>
      </c>
      <c r="C10" s="662" t="s">
        <v>556</v>
      </c>
      <c r="D10" s="663" t="s">
        <v>1579</v>
      </c>
      <c r="E10" s="662" t="s">
        <v>568</v>
      </c>
      <c r="F10" s="663" t="s">
        <v>1583</v>
      </c>
      <c r="G10" s="662" t="s">
        <v>576</v>
      </c>
      <c r="H10" s="662" t="s">
        <v>585</v>
      </c>
      <c r="I10" s="662" t="s">
        <v>585</v>
      </c>
      <c r="J10" s="662" t="s">
        <v>578</v>
      </c>
      <c r="K10" s="662" t="s">
        <v>586</v>
      </c>
      <c r="L10" s="664">
        <v>0</v>
      </c>
      <c r="M10" s="664">
        <v>0</v>
      </c>
      <c r="N10" s="665">
        <v>0</v>
      </c>
    </row>
    <row r="11" spans="1:14" ht="14.4" customHeight="1" x14ac:dyDescent="0.3">
      <c r="A11" s="660" t="s">
        <v>546</v>
      </c>
      <c r="B11" s="661" t="s">
        <v>1578</v>
      </c>
      <c r="C11" s="662" t="s">
        <v>556</v>
      </c>
      <c r="D11" s="663" t="s">
        <v>1579</v>
      </c>
      <c r="E11" s="662" t="s">
        <v>568</v>
      </c>
      <c r="F11" s="663" t="s">
        <v>1583</v>
      </c>
      <c r="G11" s="662" t="s">
        <v>576</v>
      </c>
      <c r="H11" s="662" t="s">
        <v>587</v>
      </c>
      <c r="I11" s="662" t="s">
        <v>587</v>
      </c>
      <c r="J11" s="662" t="s">
        <v>578</v>
      </c>
      <c r="K11" s="662" t="s">
        <v>588</v>
      </c>
      <c r="L11" s="664">
        <v>93.5</v>
      </c>
      <c r="M11" s="664">
        <v>48</v>
      </c>
      <c r="N11" s="665">
        <v>4488</v>
      </c>
    </row>
    <row r="12" spans="1:14" ht="14.4" customHeight="1" x14ac:dyDescent="0.3">
      <c r="A12" s="660" t="s">
        <v>546</v>
      </c>
      <c r="B12" s="661" t="s">
        <v>1578</v>
      </c>
      <c r="C12" s="662" t="s">
        <v>556</v>
      </c>
      <c r="D12" s="663" t="s">
        <v>1579</v>
      </c>
      <c r="E12" s="662" t="s">
        <v>568</v>
      </c>
      <c r="F12" s="663" t="s">
        <v>1583</v>
      </c>
      <c r="G12" s="662" t="s">
        <v>576</v>
      </c>
      <c r="H12" s="662" t="s">
        <v>589</v>
      </c>
      <c r="I12" s="662" t="s">
        <v>590</v>
      </c>
      <c r="J12" s="662" t="s">
        <v>591</v>
      </c>
      <c r="K12" s="662" t="s">
        <v>592</v>
      </c>
      <c r="L12" s="664">
        <v>87.029748486706353</v>
      </c>
      <c r="M12" s="664">
        <v>6</v>
      </c>
      <c r="N12" s="665">
        <v>522.17849092023812</v>
      </c>
    </row>
    <row r="13" spans="1:14" ht="14.4" customHeight="1" x14ac:dyDescent="0.3">
      <c r="A13" s="660" t="s">
        <v>546</v>
      </c>
      <c r="B13" s="661" t="s">
        <v>1578</v>
      </c>
      <c r="C13" s="662" t="s">
        <v>556</v>
      </c>
      <c r="D13" s="663" t="s">
        <v>1579</v>
      </c>
      <c r="E13" s="662" t="s">
        <v>568</v>
      </c>
      <c r="F13" s="663" t="s">
        <v>1583</v>
      </c>
      <c r="G13" s="662" t="s">
        <v>576</v>
      </c>
      <c r="H13" s="662" t="s">
        <v>593</v>
      </c>
      <c r="I13" s="662" t="s">
        <v>594</v>
      </c>
      <c r="J13" s="662" t="s">
        <v>595</v>
      </c>
      <c r="K13" s="662" t="s">
        <v>596</v>
      </c>
      <c r="L13" s="664">
        <v>96.819838465077112</v>
      </c>
      <c r="M13" s="664">
        <v>3</v>
      </c>
      <c r="N13" s="665">
        <v>290.45951539523134</v>
      </c>
    </row>
    <row r="14" spans="1:14" ht="14.4" customHeight="1" x14ac:dyDescent="0.3">
      <c r="A14" s="660" t="s">
        <v>546</v>
      </c>
      <c r="B14" s="661" t="s">
        <v>1578</v>
      </c>
      <c r="C14" s="662" t="s">
        <v>556</v>
      </c>
      <c r="D14" s="663" t="s">
        <v>1579</v>
      </c>
      <c r="E14" s="662" t="s">
        <v>568</v>
      </c>
      <c r="F14" s="663" t="s">
        <v>1583</v>
      </c>
      <c r="G14" s="662" t="s">
        <v>576</v>
      </c>
      <c r="H14" s="662" t="s">
        <v>597</v>
      </c>
      <c r="I14" s="662" t="s">
        <v>598</v>
      </c>
      <c r="J14" s="662" t="s">
        <v>599</v>
      </c>
      <c r="K14" s="662" t="s">
        <v>600</v>
      </c>
      <c r="L14" s="664">
        <v>121.56000225730155</v>
      </c>
      <c r="M14" s="664">
        <v>1</v>
      </c>
      <c r="N14" s="665">
        <v>121.56000225730155</v>
      </c>
    </row>
    <row r="15" spans="1:14" ht="14.4" customHeight="1" x14ac:dyDescent="0.3">
      <c r="A15" s="660" t="s">
        <v>546</v>
      </c>
      <c r="B15" s="661" t="s">
        <v>1578</v>
      </c>
      <c r="C15" s="662" t="s">
        <v>556</v>
      </c>
      <c r="D15" s="663" t="s">
        <v>1579</v>
      </c>
      <c r="E15" s="662" t="s">
        <v>568</v>
      </c>
      <c r="F15" s="663" t="s">
        <v>1583</v>
      </c>
      <c r="G15" s="662" t="s">
        <v>576</v>
      </c>
      <c r="H15" s="662" t="s">
        <v>601</v>
      </c>
      <c r="I15" s="662" t="s">
        <v>602</v>
      </c>
      <c r="J15" s="662" t="s">
        <v>603</v>
      </c>
      <c r="K15" s="662" t="s">
        <v>604</v>
      </c>
      <c r="L15" s="664">
        <v>64.539777468542695</v>
      </c>
      <c r="M15" s="664">
        <v>9</v>
      </c>
      <c r="N15" s="665">
        <v>580.85799721688431</v>
      </c>
    </row>
    <row r="16" spans="1:14" ht="14.4" customHeight="1" x14ac:dyDescent="0.3">
      <c r="A16" s="660" t="s">
        <v>546</v>
      </c>
      <c r="B16" s="661" t="s">
        <v>1578</v>
      </c>
      <c r="C16" s="662" t="s">
        <v>556</v>
      </c>
      <c r="D16" s="663" t="s">
        <v>1579</v>
      </c>
      <c r="E16" s="662" t="s">
        <v>568</v>
      </c>
      <c r="F16" s="663" t="s">
        <v>1583</v>
      </c>
      <c r="G16" s="662" t="s">
        <v>576</v>
      </c>
      <c r="H16" s="662" t="s">
        <v>605</v>
      </c>
      <c r="I16" s="662" t="s">
        <v>606</v>
      </c>
      <c r="J16" s="662" t="s">
        <v>607</v>
      </c>
      <c r="K16" s="662" t="s">
        <v>608</v>
      </c>
      <c r="L16" s="664">
        <v>79.86999999999999</v>
      </c>
      <c r="M16" s="664">
        <v>1</v>
      </c>
      <c r="N16" s="665">
        <v>79.86999999999999</v>
      </c>
    </row>
    <row r="17" spans="1:14" ht="14.4" customHeight="1" x14ac:dyDescent="0.3">
      <c r="A17" s="660" t="s">
        <v>546</v>
      </c>
      <c r="B17" s="661" t="s">
        <v>1578</v>
      </c>
      <c r="C17" s="662" t="s">
        <v>556</v>
      </c>
      <c r="D17" s="663" t="s">
        <v>1579</v>
      </c>
      <c r="E17" s="662" t="s">
        <v>568</v>
      </c>
      <c r="F17" s="663" t="s">
        <v>1583</v>
      </c>
      <c r="G17" s="662" t="s">
        <v>576</v>
      </c>
      <c r="H17" s="662" t="s">
        <v>609</v>
      </c>
      <c r="I17" s="662" t="s">
        <v>610</v>
      </c>
      <c r="J17" s="662" t="s">
        <v>611</v>
      </c>
      <c r="K17" s="662" t="s">
        <v>612</v>
      </c>
      <c r="L17" s="664">
        <v>44.334773238954604</v>
      </c>
      <c r="M17" s="664">
        <v>11</v>
      </c>
      <c r="N17" s="665">
        <v>487.68250562850068</v>
      </c>
    </row>
    <row r="18" spans="1:14" ht="14.4" customHeight="1" x14ac:dyDescent="0.3">
      <c r="A18" s="660" t="s">
        <v>546</v>
      </c>
      <c r="B18" s="661" t="s">
        <v>1578</v>
      </c>
      <c r="C18" s="662" t="s">
        <v>556</v>
      </c>
      <c r="D18" s="663" t="s">
        <v>1579</v>
      </c>
      <c r="E18" s="662" t="s">
        <v>568</v>
      </c>
      <c r="F18" s="663" t="s">
        <v>1583</v>
      </c>
      <c r="G18" s="662" t="s">
        <v>576</v>
      </c>
      <c r="H18" s="662" t="s">
        <v>613</v>
      </c>
      <c r="I18" s="662" t="s">
        <v>614</v>
      </c>
      <c r="J18" s="662" t="s">
        <v>615</v>
      </c>
      <c r="K18" s="662" t="s">
        <v>616</v>
      </c>
      <c r="L18" s="664">
        <v>85.969938191916825</v>
      </c>
      <c r="M18" s="664">
        <v>7</v>
      </c>
      <c r="N18" s="665">
        <v>601.78956734341773</v>
      </c>
    </row>
    <row r="19" spans="1:14" ht="14.4" customHeight="1" x14ac:dyDescent="0.3">
      <c r="A19" s="660" t="s">
        <v>546</v>
      </c>
      <c r="B19" s="661" t="s">
        <v>1578</v>
      </c>
      <c r="C19" s="662" t="s">
        <v>556</v>
      </c>
      <c r="D19" s="663" t="s">
        <v>1579</v>
      </c>
      <c r="E19" s="662" t="s">
        <v>568</v>
      </c>
      <c r="F19" s="663" t="s">
        <v>1583</v>
      </c>
      <c r="G19" s="662" t="s">
        <v>576</v>
      </c>
      <c r="H19" s="662" t="s">
        <v>617</v>
      </c>
      <c r="I19" s="662" t="s">
        <v>618</v>
      </c>
      <c r="J19" s="662" t="s">
        <v>619</v>
      </c>
      <c r="K19" s="662" t="s">
        <v>620</v>
      </c>
      <c r="L19" s="664">
        <v>64.167926948581353</v>
      </c>
      <c r="M19" s="664">
        <v>10</v>
      </c>
      <c r="N19" s="665">
        <v>641.67926948581351</v>
      </c>
    </row>
    <row r="20" spans="1:14" ht="14.4" customHeight="1" x14ac:dyDescent="0.3">
      <c r="A20" s="660" t="s">
        <v>546</v>
      </c>
      <c r="B20" s="661" t="s">
        <v>1578</v>
      </c>
      <c r="C20" s="662" t="s">
        <v>556</v>
      </c>
      <c r="D20" s="663" t="s">
        <v>1579</v>
      </c>
      <c r="E20" s="662" t="s">
        <v>568</v>
      </c>
      <c r="F20" s="663" t="s">
        <v>1583</v>
      </c>
      <c r="G20" s="662" t="s">
        <v>576</v>
      </c>
      <c r="H20" s="662" t="s">
        <v>621</v>
      </c>
      <c r="I20" s="662" t="s">
        <v>622</v>
      </c>
      <c r="J20" s="662" t="s">
        <v>623</v>
      </c>
      <c r="K20" s="662" t="s">
        <v>624</v>
      </c>
      <c r="L20" s="664">
        <v>66.029488274091037</v>
      </c>
      <c r="M20" s="664">
        <v>1</v>
      </c>
      <c r="N20" s="665">
        <v>66.029488274091037</v>
      </c>
    </row>
    <row r="21" spans="1:14" ht="14.4" customHeight="1" x14ac:dyDescent="0.3">
      <c r="A21" s="660" t="s">
        <v>546</v>
      </c>
      <c r="B21" s="661" t="s">
        <v>1578</v>
      </c>
      <c r="C21" s="662" t="s">
        <v>556</v>
      </c>
      <c r="D21" s="663" t="s">
        <v>1579</v>
      </c>
      <c r="E21" s="662" t="s">
        <v>568</v>
      </c>
      <c r="F21" s="663" t="s">
        <v>1583</v>
      </c>
      <c r="G21" s="662" t="s">
        <v>576</v>
      </c>
      <c r="H21" s="662" t="s">
        <v>625</v>
      </c>
      <c r="I21" s="662" t="s">
        <v>626</v>
      </c>
      <c r="J21" s="662" t="s">
        <v>627</v>
      </c>
      <c r="K21" s="662" t="s">
        <v>628</v>
      </c>
      <c r="L21" s="664">
        <v>40.349100327448689</v>
      </c>
      <c r="M21" s="664">
        <v>12</v>
      </c>
      <c r="N21" s="665">
        <v>484.18920392938429</v>
      </c>
    </row>
    <row r="22" spans="1:14" ht="14.4" customHeight="1" x14ac:dyDescent="0.3">
      <c r="A22" s="660" t="s">
        <v>546</v>
      </c>
      <c r="B22" s="661" t="s">
        <v>1578</v>
      </c>
      <c r="C22" s="662" t="s">
        <v>556</v>
      </c>
      <c r="D22" s="663" t="s">
        <v>1579</v>
      </c>
      <c r="E22" s="662" t="s">
        <v>568</v>
      </c>
      <c r="F22" s="663" t="s">
        <v>1583</v>
      </c>
      <c r="G22" s="662" t="s">
        <v>576</v>
      </c>
      <c r="H22" s="662" t="s">
        <v>629</v>
      </c>
      <c r="I22" s="662" t="s">
        <v>630</v>
      </c>
      <c r="J22" s="662" t="s">
        <v>627</v>
      </c>
      <c r="K22" s="662" t="s">
        <v>631</v>
      </c>
      <c r="L22" s="664">
        <v>77.950210174862335</v>
      </c>
      <c r="M22" s="664">
        <v>18</v>
      </c>
      <c r="N22" s="665">
        <v>1403.1037831475221</v>
      </c>
    </row>
    <row r="23" spans="1:14" ht="14.4" customHeight="1" x14ac:dyDescent="0.3">
      <c r="A23" s="660" t="s">
        <v>546</v>
      </c>
      <c r="B23" s="661" t="s">
        <v>1578</v>
      </c>
      <c r="C23" s="662" t="s">
        <v>556</v>
      </c>
      <c r="D23" s="663" t="s">
        <v>1579</v>
      </c>
      <c r="E23" s="662" t="s">
        <v>568</v>
      </c>
      <c r="F23" s="663" t="s">
        <v>1583</v>
      </c>
      <c r="G23" s="662" t="s">
        <v>576</v>
      </c>
      <c r="H23" s="662" t="s">
        <v>632</v>
      </c>
      <c r="I23" s="662" t="s">
        <v>633</v>
      </c>
      <c r="J23" s="662" t="s">
        <v>634</v>
      </c>
      <c r="K23" s="662" t="s">
        <v>635</v>
      </c>
      <c r="L23" s="664">
        <v>64.089311522412046</v>
      </c>
      <c r="M23" s="664">
        <v>1</v>
      </c>
      <c r="N23" s="665">
        <v>64.089311522412046</v>
      </c>
    </row>
    <row r="24" spans="1:14" ht="14.4" customHeight="1" x14ac:dyDescent="0.3">
      <c r="A24" s="660" t="s">
        <v>546</v>
      </c>
      <c r="B24" s="661" t="s">
        <v>1578</v>
      </c>
      <c r="C24" s="662" t="s">
        <v>556</v>
      </c>
      <c r="D24" s="663" t="s">
        <v>1579</v>
      </c>
      <c r="E24" s="662" t="s">
        <v>568</v>
      </c>
      <c r="F24" s="663" t="s">
        <v>1583</v>
      </c>
      <c r="G24" s="662" t="s">
        <v>576</v>
      </c>
      <c r="H24" s="662" t="s">
        <v>636</v>
      </c>
      <c r="I24" s="662" t="s">
        <v>637</v>
      </c>
      <c r="J24" s="662" t="s">
        <v>638</v>
      </c>
      <c r="K24" s="662" t="s">
        <v>639</v>
      </c>
      <c r="L24" s="664">
        <v>115.99750000000003</v>
      </c>
      <c r="M24" s="664">
        <v>4</v>
      </c>
      <c r="N24" s="665">
        <v>463.99000000000012</v>
      </c>
    </row>
    <row r="25" spans="1:14" ht="14.4" customHeight="1" x14ac:dyDescent="0.3">
      <c r="A25" s="660" t="s">
        <v>546</v>
      </c>
      <c r="B25" s="661" t="s">
        <v>1578</v>
      </c>
      <c r="C25" s="662" t="s">
        <v>556</v>
      </c>
      <c r="D25" s="663" t="s">
        <v>1579</v>
      </c>
      <c r="E25" s="662" t="s">
        <v>568</v>
      </c>
      <c r="F25" s="663" t="s">
        <v>1583</v>
      </c>
      <c r="G25" s="662" t="s">
        <v>576</v>
      </c>
      <c r="H25" s="662" t="s">
        <v>640</v>
      </c>
      <c r="I25" s="662" t="s">
        <v>641</v>
      </c>
      <c r="J25" s="662" t="s">
        <v>642</v>
      </c>
      <c r="K25" s="662" t="s">
        <v>643</v>
      </c>
      <c r="L25" s="664">
        <v>53.079999999999984</v>
      </c>
      <c r="M25" s="664">
        <v>3</v>
      </c>
      <c r="N25" s="665">
        <v>159.23999999999995</v>
      </c>
    </row>
    <row r="26" spans="1:14" ht="14.4" customHeight="1" x14ac:dyDescent="0.3">
      <c r="A26" s="660" t="s">
        <v>546</v>
      </c>
      <c r="B26" s="661" t="s">
        <v>1578</v>
      </c>
      <c r="C26" s="662" t="s">
        <v>556</v>
      </c>
      <c r="D26" s="663" t="s">
        <v>1579</v>
      </c>
      <c r="E26" s="662" t="s">
        <v>568</v>
      </c>
      <c r="F26" s="663" t="s">
        <v>1583</v>
      </c>
      <c r="G26" s="662" t="s">
        <v>576</v>
      </c>
      <c r="H26" s="662" t="s">
        <v>644</v>
      </c>
      <c r="I26" s="662" t="s">
        <v>645</v>
      </c>
      <c r="J26" s="662" t="s">
        <v>646</v>
      </c>
      <c r="K26" s="662" t="s">
        <v>647</v>
      </c>
      <c r="L26" s="664">
        <v>40.139999999999986</v>
      </c>
      <c r="M26" s="664">
        <v>1</v>
      </c>
      <c r="N26" s="665">
        <v>40.139999999999986</v>
      </c>
    </row>
    <row r="27" spans="1:14" ht="14.4" customHeight="1" x14ac:dyDescent="0.3">
      <c r="A27" s="660" t="s">
        <v>546</v>
      </c>
      <c r="B27" s="661" t="s">
        <v>1578</v>
      </c>
      <c r="C27" s="662" t="s">
        <v>556</v>
      </c>
      <c r="D27" s="663" t="s">
        <v>1579</v>
      </c>
      <c r="E27" s="662" t="s">
        <v>568</v>
      </c>
      <c r="F27" s="663" t="s">
        <v>1583</v>
      </c>
      <c r="G27" s="662" t="s">
        <v>576</v>
      </c>
      <c r="H27" s="662" t="s">
        <v>648</v>
      </c>
      <c r="I27" s="662" t="s">
        <v>649</v>
      </c>
      <c r="J27" s="662" t="s">
        <v>650</v>
      </c>
      <c r="K27" s="662" t="s">
        <v>616</v>
      </c>
      <c r="L27" s="664">
        <v>65.973054197183032</v>
      </c>
      <c r="M27" s="664">
        <v>16</v>
      </c>
      <c r="N27" s="665">
        <v>1055.5688671549285</v>
      </c>
    </row>
    <row r="28" spans="1:14" ht="14.4" customHeight="1" x14ac:dyDescent="0.3">
      <c r="A28" s="660" t="s">
        <v>546</v>
      </c>
      <c r="B28" s="661" t="s">
        <v>1578</v>
      </c>
      <c r="C28" s="662" t="s">
        <v>556</v>
      </c>
      <c r="D28" s="663" t="s">
        <v>1579</v>
      </c>
      <c r="E28" s="662" t="s">
        <v>568</v>
      </c>
      <c r="F28" s="663" t="s">
        <v>1583</v>
      </c>
      <c r="G28" s="662" t="s">
        <v>576</v>
      </c>
      <c r="H28" s="662" t="s">
        <v>651</v>
      </c>
      <c r="I28" s="662" t="s">
        <v>652</v>
      </c>
      <c r="J28" s="662" t="s">
        <v>653</v>
      </c>
      <c r="K28" s="662" t="s">
        <v>654</v>
      </c>
      <c r="L28" s="664">
        <v>58.379845297352531</v>
      </c>
      <c r="M28" s="664">
        <v>2</v>
      </c>
      <c r="N28" s="665">
        <v>116.75969059470506</v>
      </c>
    </row>
    <row r="29" spans="1:14" ht="14.4" customHeight="1" x14ac:dyDescent="0.3">
      <c r="A29" s="660" t="s">
        <v>546</v>
      </c>
      <c r="B29" s="661" t="s">
        <v>1578</v>
      </c>
      <c r="C29" s="662" t="s">
        <v>556</v>
      </c>
      <c r="D29" s="663" t="s">
        <v>1579</v>
      </c>
      <c r="E29" s="662" t="s">
        <v>568</v>
      </c>
      <c r="F29" s="663" t="s">
        <v>1583</v>
      </c>
      <c r="G29" s="662" t="s">
        <v>576</v>
      </c>
      <c r="H29" s="662" t="s">
        <v>655</v>
      </c>
      <c r="I29" s="662" t="s">
        <v>656</v>
      </c>
      <c r="J29" s="662" t="s">
        <v>657</v>
      </c>
      <c r="K29" s="662" t="s">
        <v>658</v>
      </c>
      <c r="L29" s="664">
        <v>56.880034719094873</v>
      </c>
      <c r="M29" s="664">
        <v>5</v>
      </c>
      <c r="N29" s="665">
        <v>284.40017359547437</v>
      </c>
    </row>
    <row r="30" spans="1:14" ht="14.4" customHeight="1" x14ac:dyDescent="0.3">
      <c r="A30" s="660" t="s">
        <v>546</v>
      </c>
      <c r="B30" s="661" t="s">
        <v>1578</v>
      </c>
      <c r="C30" s="662" t="s">
        <v>556</v>
      </c>
      <c r="D30" s="663" t="s">
        <v>1579</v>
      </c>
      <c r="E30" s="662" t="s">
        <v>568</v>
      </c>
      <c r="F30" s="663" t="s">
        <v>1583</v>
      </c>
      <c r="G30" s="662" t="s">
        <v>576</v>
      </c>
      <c r="H30" s="662" t="s">
        <v>659</v>
      </c>
      <c r="I30" s="662" t="s">
        <v>660</v>
      </c>
      <c r="J30" s="662" t="s">
        <v>661</v>
      </c>
      <c r="K30" s="662" t="s">
        <v>662</v>
      </c>
      <c r="L30" s="664">
        <v>41.376488165967338</v>
      </c>
      <c r="M30" s="664">
        <v>3</v>
      </c>
      <c r="N30" s="665">
        <v>124.12946449790201</v>
      </c>
    </row>
    <row r="31" spans="1:14" ht="14.4" customHeight="1" x14ac:dyDescent="0.3">
      <c r="A31" s="660" t="s">
        <v>546</v>
      </c>
      <c r="B31" s="661" t="s">
        <v>1578</v>
      </c>
      <c r="C31" s="662" t="s">
        <v>556</v>
      </c>
      <c r="D31" s="663" t="s">
        <v>1579</v>
      </c>
      <c r="E31" s="662" t="s">
        <v>568</v>
      </c>
      <c r="F31" s="663" t="s">
        <v>1583</v>
      </c>
      <c r="G31" s="662" t="s">
        <v>576</v>
      </c>
      <c r="H31" s="662" t="s">
        <v>663</v>
      </c>
      <c r="I31" s="662" t="s">
        <v>664</v>
      </c>
      <c r="J31" s="662" t="s">
        <v>665</v>
      </c>
      <c r="K31" s="662" t="s">
        <v>666</v>
      </c>
      <c r="L31" s="664">
        <v>283.83195973000068</v>
      </c>
      <c r="M31" s="664">
        <v>2</v>
      </c>
      <c r="N31" s="665">
        <v>567.66391946000135</v>
      </c>
    </row>
    <row r="32" spans="1:14" ht="14.4" customHeight="1" x14ac:dyDescent="0.3">
      <c r="A32" s="660" t="s">
        <v>546</v>
      </c>
      <c r="B32" s="661" t="s">
        <v>1578</v>
      </c>
      <c r="C32" s="662" t="s">
        <v>556</v>
      </c>
      <c r="D32" s="663" t="s">
        <v>1579</v>
      </c>
      <c r="E32" s="662" t="s">
        <v>568</v>
      </c>
      <c r="F32" s="663" t="s">
        <v>1583</v>
      </c>
      <c r="G32" s="662" t="s">
        <v>576</v>
      </c>
      <c r="H32" s="662" t="s">
        <v>667</v>
      </c>
      <c r="I32" s="662" t="s">
        <v>668</v>
      </c>
      <c r="J32" s="662" t="s">
        <v>669</v>
      </c>
      <c r="K32" s="662" t="s">
        <v>670</v>
      </c>
      <c r="L32" s="664">
        <v>41.240000000000009</v>
      </c>
      <c r="M32" s="664">
        <v>1</v>
      </c>
      <c r="N32" s="665">
        <v>41.240000000000009</v>
      </c>
    </row>
    <row r="33" spans="1:14" ht="14.4" customHeight="1" x14ac:dyDescent="0.3">
      <c r="A33" s="660" t="s">
        <v>546</v>
      </c>
      <c r="B33" s="661" t="s">
        <v>1578</v>
      </c>
      <c r="C33" s="662" t="s">
        <v>556</v>
      </c>
      <c r="D33" s="663" t="s">
        <v>1579</v>
      </c>
      <c r="E33" s="662" t="s">
        <v>568</v>
      </c>
      <c r="F33" s="663" t="s">
        <v>1583</v>
      </c>
      <c r="G33" s="662" t="s">
        <v>576</v>
      </c>
      <c r="H33" s="662" t="s">
        <v>671</v>
      </c>
      <c r="I33" s="662" t="s">
        <v>671</v>
      </c>
      <c r="J33" s="662" t="s">
        <v>672</v>
      </c>
      <c r="K33" s="662" t="s">
        <v>673</v>
      </c>
      <c r="L33" s="664">
        <v>36.540307887780678</v>
      </c>
      <c r="M33" s="664">
        <v>46</v>
      </c>
      <c r="N33" s="665">
        <v>1680.8541628379112</v>
      </c>
    </row>
    <row r="34" spans="1:14" ht="14.4" customHeight="1" x14ac:dyDescent="0.3">
      <c r="A34" s="660" t="s">
        <v>546</v>
      </c>
      <c r="B34" s="661" t="s">
        <v>1578</v>
      </c>
      <c r="C34" s="662" t="s">
        <v>556</v>
      </c>
      <c r="D34" s="663" t="s">
        <v>1579</v>
      </c>
      <c r="E34" s="662" t="s">
        <v>568</v>
      </c>
      <c r="F34" s="663" t="s">
        <v>1583</v>
      </c>
      <c r="G34" s="662" t="s">
        <v>576</v>
      </c>
      <c r="H34" s="662" t="s">
        <v>674</v>
      </c>
      <c r="I34" s="662" t="s">
        <v>675</v>
      </c>
      <c r="J34" s="662" t="s">
        <v>676</v>
      </c>
      <c r="K34" s="662" t="s">
        <v>677</v>
      </c>
      <c r="L34" s="664">
        <v>70.249503099144604</v>
      </c>
      <c r="M34" s="664">
        <v>1</v>
      </c>
      <c r="N34" s="665">
        <v>70.249503099144604</v>
      </c>
    </row>
    <row r="35" spans="1:14" ht="14.4" customHeight="1" x14ac:dyDescent="0.3">
      <c r="A35" s="660" t="s">
        <v>546</v>
      </c>
      <c r="B35" s="661" t="s">
        <v>1578</v>
      </c>
      <c r="C35" s="662" t="s">
        <v>556</v>
      </c>
      <c r="D35" s="663" t="s">
        <v>1579</v>
      </c>
      <c r="E35" s="662" t="s">
        <v>568</v>
      </c>
      <c r="F35" s="663" t="s">
        <v>1583</v>
      </c>
      <c r="G35" s="662" t="s">
        <v>576</v>
      </c>
      <c r="H35" s="662" t="s">
        <v>678</v>
      </c>
      <c r="I35" s="662" t="s">
        <v>679</v>
      </c>
      <c r="J35" s="662" t="s">
        <v>676</v>
      </c>
      <c r="K35" s="662" t="s">
        <v>680</v>
      </c>
      <c r="L35" s="664">
        <v>168.58949947083264</v>
      </c>
      <c r="M35" s="664">
        <v>3</v>
      </c>
      <c r="N35" s="665">
        <v>505.76849841249793</v>
      </c>
    </row>
    <row r="36" spans="1:14" ht="14.4" customHeight="1" x14ac:dyDescent="0.3">
      <c r="A36" s="660" t="s">
        <v>546</v>
      </c>
      <c r="B36" s="661" t="s">
        <v>1578</v>
      </c>
      <c r="C36" s="662" t="s">
        <v>556</v>
      </c>
      <c r="D36" s="663" t="s">
        <v>1579</v>
      </c>
      <c r="E36" s="662" t="s">
        <v>568</v>
      </c>
      <c r="F36" s="663" t="s">
        <v>1583</v>
      </c>
      <c r="G36" s="662" t="s">
        <v>576</v>
      </c>
      <c r="H36" s="662" t="s">
        <v>681</v>
      </c>
      <c r="I36" s="662" t="s">
        <v>682</v>
      </c>
      <c r="J36" s="662" t="s">
        <v>683</v>
      </c>
      <c r="K36" s="662" t="s">
        <v>684</v>
      </c>
      <c r="L36" s="664">
        <v>200.255</v>
      </c>
      <c r="M36" s="664">
        <v>1</v>
      </c>
      <c r="N36" s="665">
        <v>200.255</v>
      </c>
    </row>
    <row r="37" spans="1:14" ht="14.4" customHeight="1" x14ac:dyDescent="0.3">
      <c r="A37" s="660" t="s">
        <v>546</v>
      </c>
      <c r="B37" s="661" t="s">
        <v>1578</v>
      </c>
      <c r="C37" s="662" t="s">
        <v>556</v>
      </c>
      <c r="D37" s="663" t="s">
        <v>1579</v>
      </c>
      <c r="E37" s="662" t="s">
        <v>568</v>
      </c>
      <c r="F37" s="663" t="s">
        <v>1583</v>
      </c>
      <c r="G37" s="662" t="s">
        <v>576</v>
      </c>
      <c r="H37" s="662" t="s">
        <v>685</v>
      </c>
      <c r="I37" s="662" t="s">
        <v>686</v>
      </c>
      <c r="J37" s="662" t="s">
        <v>687</v>
      </c>
      <c r="K37" s="662" t="s">
        <v>688</v>
      </c>
      <c r="L37" s="664">
        <v>112.81000000000002</v>
      </c>
      <c r="M37" s="664">
        <v>1</v>
      </c>
      <c r="N37" s="665">
        <v>112.81000000000002</v>
      </c>
    </row>
    <row r="38" spans="1:14" ht="14.4" customHeight="1" x14ac:dyDescent="0.3">
      <c r="A38" s="660" t="s">
        <v>546</v>
      </c>
      <c r="B38" s="661" t="s">
        <v>1578</v>
      </c>
      <c r="C38" s="662" t="s">
        <v>556</v>
      </c>
      <c r="D38" s="663" t="s">
        <v>1579</v>
      </c>
      <c r="E38" s="662" t="s">
        <v>568</v>
      </c>
      <c r="F38" s="663" t="s">
        <v>1583</v>
      </c>
      <c r="G38" s="662" t="s">
        <v>576</v>
      </c>
      <c r="H38" s="662" t="s">
        <v>689</v>
      </c>
      <c r="I38" s="662" t="s">
        <v>690</v>
      </c>
      <c r="J38" s="662" t="s">
        <v>691</v>
      </c>
      <c r="K38" s="662" t="s">
        <v>692</v>
      </c>
      <c r="L38" s="664">
        <v>174.31999999999996</v>
      </c>
      <c r="M38" s="664">
        <v>1</v>
      </c>
      <c r="N38" s="665">
        <v>174.31999999999996</v>
      </c>
    </row>
    <row r="39" spans="1:14" ht="14.4" customHeight="1" x14ac:dyDescent="0.3">
      <c r="A39" s="660" t="s">
        <v>546</v>
      </c>
      <c r="B39" s="661" t="s">
        <v>1578</v>
      </c>
      <c r="C39" s="662" t="s">
        <v>556</v>
      </c>
      <c r="D39" s="663" t="s">
        <v>1579</v>
      </c>
      <c r="E39" s="662" t="s">
        <v>568</v>
      </c>
      <c r="F39" s="663" t="s">
        <v>1583</v>
      </c>
      <c r="G39" s="662" t="s">
        <v>576</v>
      </c>
      <c r="H39" s="662" t="s">
        <v>693</v>
      </c>
      <c r="I39" s="662" t="s">
        <v>694</v>
      </c>
      <c r="J39" s="662" t="s">
        <v>657</v>
      </c>
      <c r="K39" s="662" t="s">
        <v>695</v>
      </c>
      <c r="L39" s="664">
        <v>34.984260842324773</v>
      </c>
      <c r="M39" s="664">
        <v>16</v>
      </c>
      <c r="N39" s="665">
        <v>559.74817347719636</v>
      </c>
    </row>
    <row r="40" spans="1:14" ht="14.4" customHeight="1" x14ac:dyDescent="0.3">
      <c r="A40" s="660" t="s">
        <v>546</v>
      </c>
      <c r="B40" s="661" t="s">
        <v>1578</v>
      </c>
      <c r="C40" s="662" t="s">
        <v>556</v>
      </c>
      <c r="D40" s="663" t="s">
        <v>1579</v>
      </c>
      <c r="E40" s="662" t="s">
        <v>568</v>
      </c>
      <c r="F40" s="663" t="s">
        <v>1583</v>
      </c>
      <c r="G40" s="662" t="s">
        <v>576</v>
      </c>
      <c r="H40" s="662" t="s">
        <v>696</v>
      </c>
      <c r="I40" s="662" t="s">
        <v>697</v>
      </c>
      <c r="J40" s="662" t="s">
        <v>698</v>
      </c>
      <c r="K40" s="662" t="s">
        <v>699</v>
      </c>
      <c r="L40" s="664">
        <v>62.399029796852851</v>
      </c>
      <c r="M40" s="664">
        <v>2</v>
      </c>
      <c r="N40" s="665">
        <v>124.7980595937057</v>
      </c>
    </row>
    <row r="41" spans="1:14" ht="14.4" customHeight="1" x14ac:dyDescent="0.3">
      <c r="A41" s="660" t="s">
        <v>546</v>
      </c>
      <c r="B41" s="661" t="s">
        <v>1578</v>
      </c>
      <c r="C41" s="662" t="s">
        <v>556</v>
      </c>
      <c r="D41" s="663" t="s">
        <v>1579</v>
      </c>
      <c r="E41" s="662" t="s">
        <v>568</v>
      </c>
      <c r="F41" s="663" t="s">
        <v>1583</v>
      </c>
      <c r="G41" s="662" t="s">
        <v>576</v>
      </c>
      <c r="H41" s="662" t="s">
        <v>700</v>
      </c>
      <c r="I41" s="662" t="s">
        <v>701</v>
      </c>
      <c r="J41" s="662" t="s">
        <v>702</v>
      </c>
      <c r="K41" s="662" t="s">
        <v>703</v>
      </c>
      <c r="L41" s="664">
        <v>100.52980998210894</v>
      </c>
      <c r="M41" s="664">
        <v>3</v>
      </c>
      <c r="N41" s="665">
        <v>301.58942994632685</v>
      </c>
    </row>
    <row r="42" spans="1:14" ht="14.4" customHeight="1" x14ac:dyDescent="0.3">
      <c r="A42" s="660" t="s">
        <v>546</v>
      </c>
      <c r="B42" s="661" t="s">
        <v>1578</v>
      </c>
      <c r="C42" s="662" t="s">
        <v>556</v>
      </c>
      <c r="D42" s="663" t="s">
        <v>1579</v>
      </c>
      <c r="E42" s="662" t="s">
        <v>568</v>
      </c>
      <c r="F42" s="663" t="s">
        <v>1583</v>
      </c>
      <c r="G42" s="662" t="s">
        <v>576</v>
      </c>
      <c r="H42" s="662" t="s">
        <v>704</v>
      </c>
      <c r="I42" s="662" t="s">
        <v>705</v>
      </c>
      <c r="J42" s="662" t="s">
        <v>706</v>
      </c>
      <c r="K42" s="662"/>
      <c r="L42" s="664">
        <v>205.60000000000005</v>
      </c>
      <c r="M42" s="664">
        <v>1</v>
      </c>
      <c r="N42" s="665">
        <v>205.60000000000005</v>
      </c>
    </row>
    <row r="43" spans="1:14" ht="14.4" customHeight="1" x14ac:dyDescent="0.3">
      <c r="A43" s="660" t="s">
        <v>546</v>
      </c>
      <c r="B43" s="661" t="s">
        <v>1578</v>
      </c>
      <c r="C43" s="662" t="s">
        <v>556</v>
      </c>
      <c r="D43" s="663" t="s">
        <v>1579</v>
      </c>
      <c r="E43" s="662" t="s">
        <v>568</v>
      </c>
      <c r="F43" s="663" t="s">
        <v>1583</v>
      </c>
      <c r="G43" s="662" t="s">
        <v>576</v>
      </c>
      <c r="H43" s="662" t="s">
        <v>707</v>
      </c>
      <c r="I43" s="662" t="s">
        <v>708</v>
      </c>
      <c r="J43" s="662" t="s">
        <v>709</v>
      </c>
      <c r="K43" s="662" t="s">
        <v>710</v>
      </c>
      <c r="L43" s="664">
        <v>82.609551618153546</v>
      </c>
      <c r="M43" s="664">
        <v>4</v>
      </c>
      <c r="N43" s="665">
        <v>330.43820647261418</v>
      </c>
    </row>
    <row r="44" spans="1:14" ht="14.4" customHeight="1" x14ac:dyDescent="0.3">
      <c r="A44" s="660" t="s">
        <v>546</v>
      </c>
      <c r="B44" s="661" t="s">
        <v>1578</v>
      </c>
      <c r="C44" s="662" t="s">
        <v>556</v>
      </c>
      <c r="D44" s="663" t="s">
        <v>1579</v>
      </c>
      <c r="E44" s="662" t="s">
        <v>568</v>
      </c>
      <c r="F44" s="663" t="s">
        <v>1583</v>
      </c>
      <c r="G44" s="662" t="s">
        <v>576</v>
      </c>
      <c r="H44" s="662" t="s">
        <v>711</v>
      </c>
      <c r="I44" s="662" t="s">
        <v>712</v>
      </c>
      <c r="J44" s="662" t="s">
        <v>713</v>
      </c>
      <c r="K44" s="662" t="s">
        <v>714</v>
      </c>
      <c r="L44" s="664">
        <v>224.43000000000012</v>
      </c>
      <c r="M44" s="664">
        <v>1</v>
      </c>
      <c r="N44" s="665">
        <v>224.43000000000012</v>
      </c>
    </row>
    <row r="45" spans="1:14" ht="14.4" customHeight="1" x14ac:dyDescent="0.3">
      <c r="A45" s="660" t="s">
        <v>546</v>
      </c>
      <c r="B45" s="661" t="s">
        <v>1578</v>
      </c>
      <c r="C45" s="662" t="s">
        <v>556</v>
      </c>
      <c r="D45" s="663" t="s">
        <v>1579</v>
      </c>
      <c r="E45" s="662" t="s">
        <v>568</v>
      </c>
      <c r="F45" s="663" t="s">
        <v>1583</v>
      </c>
      <c r="G45" s="662" t="s">
        <v>576</v>
      </c>
      <c r="H45" s="662" t="s">
        <v>715</v>
      </c>
      <c r="I45" s="662" t="s">
        <v>716</v>
      </c>
      <c r="J45" s="662" t="s">
        <v>717</v>
      </c>
      <c r="K45" s="662" t="s">
        <v>718</v>
      </c>
      <c r="L45" s="664">
        <v>73.543893257771273</v>
      </c>
      <c r="M45" s="664">
        <v>5</v>
      </c>
      <c r="N45" s="665">
        <v>367.71946628885638</v>
      </c>
    </row>
    <row r="46" spans="1:14" ht="14.4" customHeight="1" x14ac:dyDescent="0.3">
      <c r="A46" s="660" t="s">
        <v>546</v>
      </c>
      <c r="B46" s="661" t="s">
        <v>1578</v>
      </c>
      <c r="C46" s="662" t="s">
        <v>556</v>
      </c>
      <c r="D46" s="663" t="s">
        <v>1579</v>
      </c>
      <c r="E46" s="662" t="s">
        <v>568</v>
      </c>
      <c r="F46" s="663" t="s">
        <v>1583</v>
      </c>
      <c r="G46" s="662" t="s">
        <v>576</v>
      </c>
      <c r="H46" s="662" t="s">
        <v>719</v>
      </c>
      <c r="I46" s="662" t="s">
        <v>720</v>
      </c>
      <c r="J46" s="662" t="s">
        <v>721</v>
      </c>
      <c r="K46" s="662" t="s">
        <v>722</v>
      </c>
      <c r="L46" s="664">
        <v>107.32931682165164</v>
      </c>
      <c r="M46" s="664">
        <v>1</v>
      </c>
      <c r="N46" s="665">
        <v>107.32931682165164</v>
      </c>
    </row>
    <row r="47" spans="1:14" ht="14.4" customHeight="1" x14ac:dyDescent="0.3">
      <c r="A47" s="660" t="s">
        <v>546</v>
      </c>
      <c r="B47" s="661" t="s">
        <v>1578</v>
      </c>
      <c r="C47" s="662" t="s">
        <v>556</v>
      </c>
      <c r="D47" s="663" t="s">
        <v>1579</v>
      </c>
      <c r="E47" s="662" t="s">
        <v>568</v>
      </c>
      <c r="F47" s="663" t="s">
        <v>1583</v>
      </c>
      <c r="G47" s="662" t="s">
        <v>576</v>
      </c>
      <c r="H47" s="662" t="s">
        <v>723</v>
      </c>
      <c r="I47" s="662" t="s">
        <v>724</v>
      </c>
      <c r="J47" s="662" t="s">
        <v>725</v>
      </c>
      <c r="K47" s="662" t="s">
        <v>726</v>
      </c>
      <c r="L47" s="664">
        <v>117.46492213804079</v>
      </c>
      <c r="M47" s="664">
        <v>8</v>
      </c>
      <c r="N47" s="665">
        <v>939.71937710432633</v>
      </c>
    </row>
    <row r="48" spans="1:14" ht="14.4" customHeight="1" x14ac:dyDescent="0.3">
      <c r="A48" s="660" t="s">
        <v>546</v>
      </c>
      <c r="B48" s="661" t="s">
        <v>1578</v>
      </c>
      <c r="C48" s="662" t="s">
        <v>556</v>
      </c>
      <c r="D48" s="663" t="s">
        <v>1579</v>
      </c>
      <c r="E48" s="662" t="s">
        <v>568</v>
      </c>
      <c r="F48" s="663" t="s">
        <v>1583</v>
      </c>
      <c r="G48" s="662" t="s">
        <v>576</v>
      </c>
      <c r="H48" s="662" t="s">
        <v>727</v>
      </c>
      <c r="I48" s="662" t="s">
        <v>727</v>
      </c>
      <c r="J48" s="662" t="s">
        <v>728</v>
      </c>
      <c r="K48" s="662" t="s">
        <v>729</v>
      </c>
      <c r="L48" s="664">
        <v>95.990000000000023</v>
      </c>
      <c r="M48" s="664">
        <v>1</v>
      </c>
      <c r="N48" s="665">
        <v>95.990000000000023</v>
      </c>
    </row>
    <row r="49" spans="1:14" ht="14.4" customHeight="1" x14ac:dyDescent="0.3">
      <c r="A49" s="660" t="s">
        <v>546</v>
      </c>
      <c r="B49" s="661" t="s">
        <v>1578</v>
      </c>
      <c r="C49" s="662" t="s">
        <v>556</v>
      </c>
      <c r="D49" s="663" t="s">
        <v>1579</v>
      </c>
      <c r="E49" s="662" t="s">
        <v>568</v>
      </c>
      <c r="F49" s="663" t="s">
        <v>1583</v>
      </c>
      <c r="G49" s="662" t="s">
        <v>576</v>
      </c>
      <c r="H49" s="662" t="s">
        <v>730</v>
      </c>
      <c r="I49" s="662" t="s">
        <v>731</v>
      </c>
      <c r="J49" s="662" t="s">
        <v>732</v>
      </c>
      <c r="K49" s="662" t="s">
        <v>733</v>
      </c>
      <c r="L49" s="664">
        <v>71.759999999999991</v>
      </c>
      <c r="M49" s="664">
        <v>1</v>
      </c>
      <c r="N49" s="665">
        <v>71.759999999999991</v>
      </c>
    </row>
    <row r="50" spans="1:14" ht="14.4" customHeight="1" x14ac:dyDescent="0.3">
      <c r="A50" s="660" t="s">
        <v>546</v>
      </c>
      <c r="B50" s="661" t="s">
        <v>1578</v>
      </c>
      <c r="C50" s="662" t="s">
        <v>556</v>
      </c>
      <c r="D50" s="663" t="s">
        <v>1579</v>
      </c>
      <c r="E50" s="662" t="s">
        <v>568</v>
      </c>
      <c r="F50" s="663" t="s">
        <v>1583</v>
      </c>
      <c r="G50" s="662" t="s">
        <v>576</v>
      </c>
      <c r="H50" s="662" t="s">
        <v>734</v>
      </c>
      <c r="I50" s="662" t="s">
        <v>735</v>
      </c>
      <c r="J50" s="662" t="s">
        <v>736</v>
      </c>
      <c r="K50" s="662" t="s">
        <v>737</v>
      </c>
      <c r="L50" s="664">
        <v>73.549999999999983</v>
      </c>
      <c r="M50" s="664">
        <v>1</v>
      </c>
      <c r="N50" s="665">
        <v>73.549999999999983</v>
      </c>
    </row>
    <row r="51" spans="1:14" ht="14.4" customHeight="1" x14ac:dyDescent="0.3">
      <c r="A51" s="660" t="s">
        <v>546</v>
      </c>
      <c r="B51" s="661" t="s">
        <v>1578</v>
      </c>
      <c r="C51" s="662" t="s">
        <v>556</v>
      </c>
      <c r="D51" s="663" t="s">
        <v>1579</v>
      </c>
      <c r="E51" s="662" t="s">
        <v>568</v>
      </c>
      <c r="F51" s="663" t="s">
        <v>1583</v>
      </c>
      <c r="G51" s="662" t="s">
        <v>576</v>
      </c>
      <c r="H51" s="662" t="s">
        <v>738</v>
      </c>
      <c r="I51" s="662" t="s">
        <v>739</v>
      </c>
      <c r="J51" s="662" t="s">
        <v>740</v>
      </c>
      <c r="K51" s="662" t="s">
        <v>741</v>
      </c>
      <c r="L51" s="664">
        <v>92.849999999999909</v>
      </c>
      <c r="M51" s="664">
        <v>1</v>
      </c>
      <c r="N51" s="665">
        <v>92.849999999999909</v>
      </c>
    </row>
    <row r="52" spans="1:14" ht="14.4" customHeight="1" x14ac:dyDescent="0.3">
      <c r="A52" s="660" t="s">
        <v>546</v>
      </c>
      <c r="B52" s="661" t="s">
        <v>1578</v>
      </c>
      <c r="C52" s="662" t="s">
        <v>556</v>
      </c>
      <c r="D52" s="663" t="s">
        <v>1579</v>
      </c>
      <c r="E52" s="662" t="s">
        <v>568</v>
      </c>
      <c r="F52" s="663" t="s">
        <v>1583</v>
      </c>
      <c r="G52" s="662" t="s">
        <v>576</v>
      </c>
      <c r="H52" s="662" t="s">
        <v>742</v>
      </c>
      <c r="I52" s="662" t="s">
        <v>743</v>
      </c>
      <c r="J52" s="662" t="s">
        <v>744</v>
      </c>
      <c r="K52" s="662" t="s">
        <v>745</v>
      </c>
      <c r="L52" s="664">
        <v>63.923333333333339</v>
      </c>
      <c r="M52" s="664">
        <v>27</v>
      </c>
      <c r="N52" s="665">
        <v>1725.93</v>
      </c>
    </row>
    <row r="53" spans="1:14" ht="14.4" customHeight="1" x14ac:dyDescent="0.3">
      <c r="A53" s="660" t="s">
        <v>546</v>
      </c>
      <c r="B53" s="661" t="s">
        <v>1578</v>
      </c>
      <c r="C53" s="662" t="s">
        <v>556</v>
      </c>
      <c r="D53" s="663" t="s">
        <v>1579</v>
      </c>
      <c r="E53" s="662" t="s">
        <v>568</v>
      </c>
      <c r="F53" s="663" t="s">
        <v>1583</v>
      </c>
      <c r="G53" s="662" t="s">
        <v>576</v>
      </c>
      <c r="H53" s="662" t="s">
        <v>746</v>
      </c>
      <c r="I53" s="662" t="s">
        <v>747</v>
      </c>
      <c r="J53" s="662" t="s">
        <v>748</v>
      </c>
      <c r="K53" s="662" t="s">
        <v>749</v>
      </c>
      <c r="L53" s="664">
        <v>70.436594392996781</v>
      </c>
      <c r="M53" s="664">
        <v>3</v>
      </c>
      <c r="N53" s="665">
        <v>211.30978317899036</v>
      </c>
    </row>
    <row r="54" spans="1:14" ht="14.4" customHeight="1" x14ac:dyDescent="0.3">
      <c r="A54" s="660" t="s">
        <v>546</v>
      </c>
      <c r="B54" s="661" t="s">
        <v>1578</v>
      </c>
      <c r="C54" s="662" t="s">
        <v>556</v>
      </c>
      <c r="D54" s="663" t="s">
        <v>1579</v>
      </c>
      <c r="E54" s="662" t="s">
        <v>568</v>
      </c>
      <c r="F54" s="663" t="s">
        <v>1583</v>
      </c>
      <c r="G54" s="662" t="s">
        <v>576</v>
      </c>
      <c r="H54" s="662" t="s">
        <v>750</v>
      </c>
      <c r="I54" s="662" t="s">
        <v>751</v>
      </c>
      <c r="J54" s="662" t="s">
        <v>752</v>
      </c>
      <c r="K54" s="662" t="s">
        <v>753</v>
      </c>
      <c r="L54" s="664">
        <v>122.08</v>
      </c>
      <c r="M54" s="664">
        <v>1</v>
      </c>
      <c r="N54" s="665">
        <v>122.08</v>
      </c>
    </row>
    <row r="55" spans="1:14" ht="14.4" customHeight="1" x14ac:dyDescent="0.3">
      <c r="A55" s="660" t="s">
        <v>546</v>
      </c>
      <c r="B55" s="661" t="s">
        <v>1578</v>
      </c>
      <c r="C55" s="662" t="s">
        <v>556</v>
      </c>
      <c r="D55" s="663" t="s">
        <v>1579</v>
      </c>
      <c r="E55" s="662" t="s">
        <v>568</v>
      </c>
      <c r="F55" s="663" t="s">
        <v>1583</v>
      </c>
      <c r="G55" s="662" t="s">
        <v>576</v>
      </c>
      <c r="H55" s="662" t="s">
        <v>754</v>
      </c>
      <c r="I55" s="662" t="s">
        <v>755</v>
      </c>
      <c r="J55" s="662" t="s">
        <v>756</v>
      </c>
      <c r="K55" s="662" t="s">
        <v>757</v>
      </c>
      <c r="L55" s="664">
        <v>125.66973735138365</v>
      </c>
      <c r="M55" s="664">
        <v>4</v>
      </c>
      <c r="N55" s="665">
        <v>502.67894940553458</v>
      </c>
    </row>
    <row r="56" spans="1:14" ht="14.4" customHeight="1" x14ac:dyDescent="0.3">
      <c r="A56" s="660" t="s">
        <v>546</v>
      </c>
      <c r="B56" s="661" t="s">
        <v>1578</v>
      </c>
      <c r="C56" s="662" t="s">
        <v>556</v>
      </c>
      <c r="D56" s="663" t="s">
        <v>1579</v>
      </c>
      <c r="E56" s="662" t="s">
        <v>568</v>
      </c>
      <c r="F56" s="663" t="s">
        <v>1583</v>
      </c>
      <c r="G56" s="662" t="s">
        <v>576</v>
      </c>
      <c r="H56" s="662" t="s">
        <v>758</v>
      </c>
      <c r="I56" s="662" t="s">
        <v>759</v>
      </c>
      <c r="J56" s="662" t="s">
        <v>760</v>
      </c>
      <c r="K56" s="662" t="s">
        <v>761</v>
      </c>
      <c r="L56" s="664">
        <v>42.32</v>
      </c>
      <c r="M56" s="664">
        <v>28</v>
      </c>
      <c r="N56" s="665">
        <v>1184.96</v>
      </c>
    </row>
    <row r="57" spans="1:14" ht="14.4" customHeight="1" x14ac:dyDescent="0.3">
      <c r="A57" s="660" t="s">
        <v>546</v>
      </c>
      <c r="B57" s="661" t="s">
        <v>1578</v>
      </c>
      <c r="C57" s="662" t="s">
        <v>556</v>
      </c>
      <c r="D57" s="663" t="s">
        <v>1579</v>
      </c>
      <c r="E57" s="662" t="s">
        <v>568</v>
      </c>
      <c r="F57" s="663" t="s">
        <v>1583</v>
      </c>
      <c r="G57" s="662" t="s">
        <v>576</v>
      </c>
      <c r="H57" s="662" t="s">
        <v>762</v>
      </c>
      <c r="I57" s="662" t="s">
        <v>763</v>
      </c>
      <c r="J57" s="662" t="s">
        <v>764</v>
      </c>
      <c r="K57" s="662" t="s">
        <v>765</v>
      </c>
      <c r="L57" s="664">
        <v>88.46</v>
      </c>
      <c r="M57" s="664">
        <v>3</v>
      </c>
      <c r="N57" s="665">
        <v>265.38</v>
      </c>
    </row>
    <row r="58" spans="1:14" ht="14.4" customHeight="1" x14ac:dyDescent="0.3">
      <c r="A58" s="660" t="s">
        <v>546</v>
      </c>
      <c r="B58" s="661" t="s">
        <v>1578</v>
      </c>
      <c r="C58" s="662" t="s">
        <v>556</v>
      </c>
      <c r="D58" s="663" t="s">
        <v>1579</v>
      </c>
      <c r="E58" s="662" t="s">
        <v>568</v>
      </c>
      <c r="F58" s="663" t="s">
        <v>1583</v>
      </c>
      <c r="G58" s="662" t="s">
        <v>576</v>
      </c>
      <c r="H58" s="662" t="s">
        <v>766</v>
      </c>
      <c r="I58" s="662" t="s">
        <v>767</v>
      </c>
      <c r="J58" s="662" t="s">
        <v>768</v>
      </c>
      <c r="K58" s="662" t="s">
        <v>769</v>
      </c>
      <c r="L58" s="664">
        <v>0</v>
      </c>
      <c r="M58" s="664">
        <v>0</v>
      </c>
      <c r="N58" s="665">
        <v>0</v>
      </c>
    </row>
    <row r="59" spans="1:14" ht="14.4" customHeight="1" x14ac:dyDescent="0.3">
      <c r="A59" s="660" t="s">
        <v>546</v>
      </c>
      <c r="B59" s="661" t="s">
        <v>1578</v>
      </c>
      <c r="C59" s="662" t="s">
        <v>556</v>
      </c>
      <c r="D59" s="663" t="s">
        <v>1579</v>
      </c>
      <c r="E59" s="662" t="s">
        <v>568</v>
      </c>
      <c r="F59" s="663" t="s">
        <v>1583</v>
      </c>
      <c r="G59" s="662" t="s">
        <v>576</v>
      </c>
      <c r="H59" s="662" t="s">
        <v>770</v>
      </c>
      <c r="I59" s="662" t="s">
        <v>771</v>
      </c>
      <c r="J59" s="662" t="s">
        <v>772</v>
      </c>
      <c r="K59" s="662" t="s">
        <v>773</v>
      </c>
      <c r="L59" s="664">
        <v>37.839999999999968</v>
      </c>
      <c r="M59" s="664">
        <v>1</v>
      </c>
      <c r="N59" s="665">
        <v>37.839999999999968</v>
      </c>
    </row>
    <row r="60" spans="1:14" ht="14.4" customHeight="1" x14ac:dyDescent="0.3">
      <c r="A60" s="660" t="s">
        <v>546</v>
      </c>
      <c r="B60" s="661" t="s">
        <v>1578</v>
      </c>
      <c r="C60" s="662" t="s">
        <v>556</v>
      </c>
      <c r="D60" s="663" t="s">
        <v>1579</v>
      </c>
      <c r="E60" s="662" t="s">
        <v>568</v>
      </c>
      <c r="F60" s="663" t="s">
        <v>1583</v>
      </c>
      <c r="G60" s="662" t="s">
        <v>576</v>
      </c>
      <c r="H60" s="662" t="s">
        <v>774</v>
      </c>
      <c r="I60" s="662" t="s">
        <v>775</v>
      </c>
      <c r="J60" s="662" t="s">
        <v>776</v>
      </c>
      <c r="K60" s="662" t="s">
        <v>777</v>
      </c>
      <c r="L60" s="664">
        <v>54.53</v>
      </c>
      <c r="M60" s="664">
        <v>2</v>
      </c>
      <c r="N60" s="665">
        <v>109.06</v>
      </c>
    </row>
    <row r="61" spans="1:14" ht="14.4" customHeight="1" x14ac:dyDescent="0.3">
      <c r="A61" s="660" t="s">
        <v>546</v>
      </c>
      <c r="B61" s="661" t="s">
        <v>1578</v>
      </c>
      <c r="C61" s="662" t="s">
        <v>556</v>
      </c>
      <c r="D61" s="663" t="s">
        <v>1579</v>
      </c>
      <c r="E61" s="662" t="s">
        <v>568</v>
      </c>
      <c r="F61" s="663" t="s">
        <v>1583</v>
      </c>
      <c r="G61" s="662" t="s">
        <v>576</v>
      </c>
      <c r="H61" s="662" t="s">
        <v>778</v>
      </c>
      <c r="I61" s="662" t="s">
        <v>215</v>
      </c>
      <c r="J61" s="662" t="s">
        <v>779</v>
      </c>
      <c r="K61" s="662"/>
      <c r="L61" s="664">
        <v>97.062410835321771</v>
      </c>
      <c r="M61" s="664">
        <v>20</v>
      </c>
      <c r="N61" s="665">
        <v>1941.2482167064354</v>
      </c>
    </row>
    <row r="62" spans="1:14" ht="14.4" customHeight="1" x14ac:dyDescent="0.3">
      <c r="A62" s="660" t="s">
        <v>546</v>
      </c>
      <c r="B62" s="661" t="s">
        <v>1578</v>
      </c>
      <c r="C62" s="662" t="s">
        <v>556</v>
      </c>
      <c r="D62" s="663" t="s">
        <v>1579</v>
      </c>
      <c r="E62" s="662" t="s">
        <v>568</v>
      </c>
      <c r="F62" s="663" t="s">
        <v>1583</v>
      </c>
      <c r="G62" s="662" t="s">
        <v>576</v>
      </c>
      <c r="H62" s="662" t="s">
        <v>780</v>
      </c>
      <c r="I62" s="662" t="s">
        <v>215</v>
      </c>
      <c r="J62" s="662" t="s">
        <v>781</v>
      </c>
      <c r="K62" s="662"/>
      <c r="L62" s="664">
        <v>22.92810636286168</v>
      </c>
      <c r="M62" s="664">
        <v>27</v>
      </c>
      <c r="N62" s="665">
        <v>619.0588717972654</v>
      </c>
    </row>
    <row r="63" spans="1:14" ht="14.4" customHeight="1" x14ac:dyDescent="0.3">
      <c r="A63" s="660" t="s">
        <v>546</v>
      </c>
      <c r="B63" s="661" t="s">
        <v>1578</v>
      </c>
      <c r="C63" s="662" t="s">
        <v>556</v>
      </c>
      <c r="D63" s="663" t="s">
        <v>1579</v>
      </c>
      <c r="E63" s="662" t="s">
        <v>568</v>
      </c>
      <c r="F63" s="663" t="s">
        <v>1583</v>
      </c>
      <c r="G63" s="662" t="s">
        <v>576</v>
      </c>
      <c r="H63" s="662" t="s">
        <v>782</v>
      </c>
      <c r="I63" s="662" t="s">
        <v>783</v>
      </c>
      <c r="J63" s="662" t="s">
        <v>784</v>
      </c>
      <c r="K63" s="662" t="s">
        <v>785</v>
      </c>
      <c r="L63" s="664">
        <v>69.956059613060177</v>
      </c>
      <c r="M63" s="664">
        <v>10</v>
      </c>
      <c r="N63" s="665">
        <v>699.56059613060177</v>
      </c>
    </row>
    <row r="64" spans="1:14" ht="14.4" customHeight="1" x14ac:dyDescent="0.3">
      <c r="A64" s="660" t="s">
        <v>546</v>
      </c>
      <c r="B64" s="661" t="s">
        <v>1578</v>
      </c>
      <c r="C64" s="662" t="s">
        <v>556</v>
      </c>
      <c r="D64" s="663" t="s">
        <v>1579</v>
      </c>
      <c r="E64" s="662" t="s">
        <v>568</v>
      </c>
      <c r="F64" s="663" t="s">
        <v>1583</v>
      </c>
      <c r="G64" s="662" t="s">
        <v>576</v>
      </c>
      <c r="H64" s="662" t="s">
        <v>786</v>
      </c>
      <c r="I64" s="662" t="s">
        <v>215</v>
      </c>
      <c r="J64" s="662" t="s">
        <v>787</v>
      </c>
      <c r="K64" s="662" t="s">
        <v>788</v>
      </c>
      <c r="L64" s="664">
        <v>1377.51</v>
      </c>
      <c r="M64" s="664">
        <v>1</v>
      </c>
      <c r="N64" s="665">
        <v>1377.51</v>
      </c>
    </row>
    <row r="65" spans="1:14" ht="14.4" customHeight="1" x14ac:dyDescent="0.3">
      <c r="A65" s="660" t="s">
        <v>546</v>
      </c>
      <c r="B65" s="661" t="s">
        <v>1578</v>
      </c>
      <c r="C65" s="662" t="s">
        <v>556</v>
      </c>
      <c r="D65" s="663" t="s">
        <v>1579</v>
      </c>
      <c r="E65" s="662" t="s">
        <v>568</v>
      </c>
      <c r="F65" s="663" t="s">
        <v>1583</v>
      </c>
      <c r="G65" s="662" t="s">
        <v>576</v>
      </c>
      <c r="H65" s="662" t="s">
        <v>789</v>
      </c>
      <c r="I65" s="662" t="s">
        <v>790</v>
      </c>
      <c r="J65" s="662" t="s">
        <v>791</v>
      </c>
      <c r="K65" s="662" t="s">
        <v>792</v>
      </c>
      <c r="L65" s="664">
        <v>58.273796734910775</v>
      </c>
      <c r="M65" s="664">
        <v>5</v>
      </c>
      <c r="N65" s="665">
        <v>291.36898367455387</v>
      </c>
    </row>
    <row r="66" spans="1:14" ht="14.4" customHeight="1" x14ac:dyDescent="0.3">
      <c r="A66" s="660" t="s">
        <v>546</v>
      </c>
      <c r="B66" s="661" t="s">
        <v>1578</v>
      </c>
      <c r="C66" s="662" t="s">
        <v>556</v>
      </c>
      <c r="D66" s="663" t="s">
        <v>1579</v>
      </c>
      <c r="E66" s="662" t="s">
        <v>568</v>
      </c>
      <c r="F66" s="663" t="s">
        <v>1583</v>
      </c>
      <c r="G66" s="662" t="s">
        <v>576</v>
      </c>
      <c r="H66" s="662" t="s">
        <v>793</v>
      </c>
      <c r="I66" s="662" t="s">
        <v>794</v>
      </c>
      <c r="J66" s="662" t="s">
        <v>795</v>
      </c>
      <c r="K66" s="662" t="s">
        <v>796</v>
      </c>
      <c r="L66" s="664">
        <v>62.993333333333332</v>
      </c>
      <c r="M66" s="664">
        <v>3</v>
      </c>
      <c r="N66" s="665">
        <v>188.98</v>
      </c>
    </row>
    <row r="67" spans="1:14" ht="14.4" customHeight="1" x14ac:dyDescent="0.3">
      <c r="A67" s="660" t="s">
        <v>546</v>
      </c>
      <c r="B67" s="661" t="s">
        <v>1578</v>
      </c>
      <c r="C67" s="662" t="s">
        <v>556</v>
      </c>
      <c r="D67" s="663" t="s">
        <v>1579</v>
      </c>
      <c r="E67" s="662" t="s">
        <v>568</v>
      </c>
      <c r="F67" s="663" t="s">
        <v>1583</v>
      </c>
      <c r="G67" s="662" t="s">
        <v>576</v>
      </c>
      <c r="H67" s="662" t="s">
        <v>797</v>
      </c>
      <c r="I67" s="662" t="s">
        <v>798</v>
      </c>
      <c r="J67" s="662" t="s">
        <v>799</v>
      </c>
      <c r="K67" s="662" t="s">
        <v>800</v>
      </c>
      <c r="L67" s="664">
        <v>40.58</v>
      </c>
      <c r="M67" s="664">
        <v>2</v>
      </c>
      <c r="N67" s="665">
        <v>81.16</v>
      </c>
    </row>
    <row r="68" spans="1:14" ht="14.4" customHeight="1" x14ac:dyDescent="0.3">
      <c r="A68" s="660" t="s">
        <v>546</v>
      </c>
      <c r="B68" s="661" t="s">
        <v>1578</v>
      </c>
      <c r="C68" s="662" t="s">
        <v>556</v>
      </c>
      <c r="D68" s="663" t="s">
        <v>1579</v>
      </c>
      <c r="E68" s="662" t="s">
        <v>568</v>
      </c>
      <c r="F68" s="663" t="s">
        <v>1583</v>
      </c>
      <c r="G68" s="662" t="s">
        <v>576</v>
      </c>
      <c r="H68" s="662" t="s">
        <v>801</v>
      </c>
      <c r="I68" s="662" t="s">
        <v>802</v>
      </c>
      <c r="J68" s="662" t="s">
        <v>803</v>
      </c>
      <c r="K68" s="662" t="s">
        <v>804</v>
      </c>
      <c r="L68" s="664">
        <v>68.549636321451146</v>
      </c>
      <c r="M68" s="664">
        <v>1</v>
      </c>
      <c r="N68" s="665">
        <v>68.549636321451146</v>
      </c>
    </row>
    <row r="69" spans="1:14" ht="14.4" customHeight="1" x14ac:dyDescent="0.3">
      <c r="A69" s="660" t="s">
        <v>546</v>
      </c>
      <c r="B69" s="661" t="s">
        <v>1578</v>
      </c>
      <c r="C69" s="662" t="s">
        <v>556</v>
      </c>
      <c r="D69" s="663" t="s">
        <v>1579</v>
      </c>
      <c r="E69" s="662" t="s">
        <v>568</v>
      </c>
      <c r="F69" s="663" t="s">
        <v>1583</v>
      </c>
      <c r="G69" s="662" t="s">
        <v>576</v>
      </c>
      <c r="H69" s="662" t="s">
        <v>805</v>
      </c>
      <c r="I69" s="662" t="s">
        <v>806</v>
      </c>
      <c r="J69" s="662" t="s">
        <v>807</v>
      </c>
      <c r="K69" s="662" t="s">
        <v>808</v>
      </c>
      <c r="L69" s="664">
        <v>94.995000000000005</v>
      </c>
      <c r="M69" s="664">
        <v>2</v>
      </c>
      <c r="N69" s="665">
        <v>189.99</v>
      </c>
    </row>
    <row r="70" spans="1:14" ht="14.4" customHeight="1" x14ac:dyDescent="0.3">
      <c r="A70" s="660" t="s">
        <v>546</v>
      </c>
      <c r="B70" s="661" t="s">
        <v>1578</v>
      </c>
      <c r="C70" s="662" t="s">
        <v>556</v>
      </c>
      <c r="D70" s="663" t="s">
        <v>1579</v>
      </c>
      <c r="E70" s="662" t="s">
        <v>568</v>
      </c>
      <c r="F70" s="663" t="s">
        <v>1583</v>
      </c>
      <c r="G70" s="662" t="s">
        <v>576</v>
      </c>
      <c r="H70" s="662" t="s">
        <v>809</v>
      </c>
      <c r="I70" s="662" t="s">
        <v>810</v>
      </c>
      <c r="J70" s="662" t="s">
        <v>811</v>
      </c>
      <c r="K70" s="662" t="s">
        <v>812</v>
      </c>
      <c r="L70" s="664">
        <v>18.22</v>
      </c>
      <c r="M70" s="664">
        <v>2</v>
      </c>
      <c r="N70" s="665">
        <v>36.44</v>
      </c>
    </row>
    <row r="71" spans="1:14" ht="14.4" customHeight="1" x14ac:dyDescent="0.3">
      <c r="A71" s="660" t="s">
        <v>546</v>
      </c>
      <c r="B71" s="661" t="s">
        <v>1578</v>
      </c>
      <c r="C71" s="662" t="s">
        <v>556</v>
      </c>
      <c r="D71" s="663" t="s">
        <v>1579</v>
      </c>
      <c r="E71" s="662" t="s">
        <v>568</v>
      </c>
      <c r="F71" s="663" t="s">
        <v>1583</v>
      </c>
      <c r="G71" s="662" t="s">
        <v>576</v>
      </c>
      <c r="H71" s="662" t="s">
        <v>813</v>
      </c>
      <c r="I71" s="662" t="s">
        <v>814</v>
      </c>
      <c r="J71" s="662" t="s">
        <v>815</v>
      </c>
      <c r="K71" s="662" t="s">
        <v>816</v>
      </c>
      <c r="L71" s="664">
        <v>34.704923991843614</v>
      </c>
      <c r="M71" s="664">
        <v>2</v>
      </c>
      <c r="N71" s="665">
        <v>69.409847983687229</v>
      </c>
    </row>
    <row r="72" spans="1:14" ht="14.4" customHeight="1" x14ac:dyDescent="0.3">
      <c r="A72" s="660" t="s">
        <v>546</v>
      </c>
      <c r="B72" s="661" t="s">
        <v>1578</v>
      </c>
      <c r="C72" s="662" t="s">
        <v>556</v>
      </c>
      <c r="D72" s="663" t="s">
        <v>1579</v>
      </c>
      <c r="E72" s="662" t="s">
        <v>568</v>
      </c>
      <c r="F72" s="663" t="s">
        <v>1583</v>
      </c>
      <c r="G72" s="662" t="s">
        <v>576</v>
      </c>
      <c r="H72" s="662" t="s">
        <v>817</v>
      </c>
      <c r="I72" s="662" t="s">
        <v>818</v>
      </c>
      <c r="J72" s="662" t="s">
        <v>811</v>
      </c>
      <c r="K72" s="662" t="s">
        <v>819</v>
      </c>
      <c r="L72" s="664">
        <v>26.611930556950437</v>
      </c>
      <c r="M72" s="664">
        <v>15</v>
      </c>
      <c r="N72" s="665">
        <v>399.17895835425657</v>
      </c>
    </row>
    <row r="73" spans="1:14" ht="14.4" customHeight="1" x14ac:dyDescent="0.3">
      <c r="A73" s="660" t="s">
        <v>546</v>
      </c>
      <c r="B73" s="661" t="s">
        <v>1578</v>
      </c>
      <c r="C73" s="662" t="s">
        <v>556</v>
      </c>
      <c r="D73" s="663" t="s">
        <v>1579</v>
      </c>
      <c r="E73" s="662" t="s">
        <v>568</v>
      </c>
      <c r="F73" s="663" t="s">
        <v>1583</v>
      </c>
      <c r="G73" s="662" t="s">
        <v>576</v>
      </c>
      <c r="H73" s="662" t="s">
        <v>820</v>
      </c>
      <c r="I73" s="662" t="s">
        <v>821</v>
      </c>
      <c r="J73" s="662" t="s">
        <v>822</v>
      </c>
      <c r="K73" s="662" t="s">
        <v>684</v>
      </c>
      <c r="L73" s="664">
        <v>265.4733333333333</v>
      </c>
      <c r="M73" s="664">
        <v>1</v>
      </c>
      <c r="N73" s="665">
        <v>265.4733333333333</v>
      </c>
    </row>
    <row r="74" spans="1:14" ht="14.4" customHeight="1" x14ac:dyDescent="0.3">
      <c r="A74" s="660" t="s">
        <v>546</v>
      </c>
      <c r="B74" s="661" t="s">
        <v>1578</v>
      </c>
      <c r="C74" s="662" t="s">
        <v>556</v>
      </c>
      <c r="D74" s="663" t="s">
        <v>1579</v>
      </c>
      <c r="E74" s="662" t="s">
        <v>568</v>
      </c>
      <c r="F74" s="663" t="s">
        <v>1583</v>
      </c>
      <c r="G74" s="662" t="s">
        <v>576</v>
      </c>
      <c r="H74" s="662" t="s">
        <v>823</v>
      </c>
      <c r="I74" s="662" t="s">
        <v>824</v>
      </c>
      <c r="J74" s="662" t="s">
        <v>825</v>
      </c>
      <c r="K74" s="662" t="s">
        <v>826</v>
      </c>
      <c r="L74" s="664">
        <v>106.82999999999997</v>
      </c>
      <c r="M74" s="664">
        <v>3</v>
      </c>
      <c r="N74" s="665">
        <v>320.4899999999999</v>
      </c>
    </row>
    <row r="75" spans="1:14" ht="14.4" customHeight="1" x14ac:dyDescent="0.3">
      <c r="A75" s="660" t="s">
        <v>546</v>
      </c>
      <c r="B75" s="661" t="s">
        <v>1578</v>
      </c>
      <c r="C75" s="662" t="s">
        <v>556</v>
      </c>
      <c r="D75" s="663" t="s">
        <v>1579</v>
      </c>
      <c r="E75" s="662" t="s">
        <v>568</v>
      </c>
      <c r="F75" s="663" t="s">
        <v>1583</v>
      </c>
      <c r="G75" s="662" t="s">
        <v>576</v>
      </c>
      <c r="H75" s="662" t="s">
        <v>827</v>
      </c>
      <c r="I75" s="662" t="s">
        <v>828</v>
      </c>
      <c r="J75" s="662" t="s">
        <v>829</v>
      </c>
      <c r="K75" s="662" t="s">
        <v>830</v>
      </c>
      <c r="L75" s="664">
        <v>1592.8</v>
      </c>
      <c r="M75" s="664">
        <v>1</v>
      </c>
      <c r="N75" s="665">
        <v>1592.8</v>
      </c>
    </row>
    <row r="76" spans="1:14" ht="14.4" customHeight="1" x14ac:dyDescent="0.3">
      <c r="A76" s="660" t="s">
        <v>546</v>
      </c>
      <c r="B76" s="661" t="s">
        <v>1578</v>
      </c>
      <c r="C76" s="662" t="s">
        <v>556</v>
      </c>
      <c r="D76" s="663" t="s">
        <v>1579</v>
      </c>
      <c r="E76" s="662" t="s">
        <v>568</v>
      </c>
      <c r="F76" s="663" t="s">
        <v>1583</v>
      </c>
      <c r="G76" s="662" t="s">
        <v>576</v>
      </c>
      <c r="H76" s="662" t="s">
        <v>831</v>
      </c>
      <c r="I76" s="662" t="s">
        <v>832</v>
      </c>
      <c r="J76" s="662" t="s">
        <v>833</v>
      </c>
      <c r="K76" s="662" t="s">
        <v>834</v>
      </c>
      <c r="L76" s="664">
        <v>73.070000000000007</v>
      </c>
      <c r="M76" s="664">
        <v>2</v>
      </c>
      <c r="N76" s="665">
        <v>146.14000000000001</v>
      </c>
    </row>
    <row r="77" spans="1:14" ht="14.4" customHeight="1" x14ac:dyDescent="0.3">
      <c r="A77" s="660" t="s">
        <v>546</v>
      </c>
      <c r="B77" s="661" t="s">
        <v>1578</v>
      </c>
      <c r="C77" s="662" t="s">
        <v>556</v>
      </c>
      <c r="D77" s="663" t="s">
        <v>1579</v>
      </c>
      <c r="E77" s="662" t="s">
        <v>568</v>
      </c>
      <c r="F77" s="663" t="s">
        <v>1583</v>
      </c>
      <c r="G77" s="662" t="s">
        <v>576</v>
      </c>
      <c r="H77" s="662" t="s">
        <v>835</v>
      </c>
      <c r="I77" s="662" t="s">
        <v>836</v>
      </c>
      <c r="J77" s="662" t="s">
        <v>837</v>
      </c>
      <c r="K77" s="662" t="s">
        <v>838</v>
      </c>
      <c r="L77" s="664">
        <v>66.669999999999987</v>
      </c>
      <c r="M77" s="664">
        <v>2</v>
      </c>
      <c r="N77" s="665">
        <v>133.33999999999997</v>
      </c>
    </row>
    <row r="78" spans="1:14" ht="14.4" customHeight="1" x14ac:dyDescent="0.3">
      <c r="A78" s="660" t="s">
        <v>546</v>
      </c>
      <c r="B78" s="661" t="s">
        <v>1578</v>
      </c>
      <c r="C78" s="662" t="s">
        <v>556</v>
      </c>
      <c r="D78" s="663" t="s">
        <v>1579</v>
      </c>
      <c r="E78" s="662" t="s">
        <v>568</v>
      </c>
      <c r="F78" s="663" t="s">
        <v>1583</v>
      </c>
      <c r="G78" s="662" t="s">
        <v>576</v>
      </c>
      <c r="H78" s="662" t="s">
        <v>839</v>
      </c>
      <c r="I78" s="662" t="s">
        <v>840</v>
      </c>
      <c r="J78" s="662" t="s">
        <v>841</v>
      </c>
      <c r="K78" s="662" t="s">
        <v>842</v>
      </c>
      <c r="L78" s="664">
        <v>120.47327089997839</v>
      </c>
      <c r="M78" s="664">
        <v>3</v>
      </c>
      <c r="N78" s="665">
        <v>361.41981269993516</v>
      </c>
    </row>
    <row r="79" spans="1:14" ht="14.4" customHeight="1" x14ac:dyDescent="0.3">
      <c r="A79" s="660" t="s">
        <v>546</v>
      </c>
      <c r="B79" s="661" t="s">
        <v>1578</v>
      </c>
      <c r="C79" s="662" t="s">
        <v>556</v>
      </c>
      <c r="D79" s="663" t="s">
        <v>1579</v>
      </c>
      <c r="E79" s="662" t="s">
        <v>568</v>
      </c>
      <c r="F79" s="663" t="s">
        <v>1583</v>
      </c>
      <c r="G79" s="662" t="s">
        <v>576</v>
      </c>
      <c r="H79" s="662" t="s">
        <v>843</v>
      </c>
      <c r="I79" s="662" t="s">
        <v>843</v>
      </c>
      <c r="J79" s="662" t="s">
        <v>844</v>
      </c>
      <c r="K79" s="662" t="s">
        <v>845</v>
      </c>
      <c r="L79" s="664">
        <v>41.053333333333349</v>
      </c>
      <c r="M79" s="664">
        <v>3</v>
      </c>
      <c r="N79" s="665">
        <v>123.16000000000005</v>
      </c>
    </row>
    <row r="80" spans="1:14" ht="14.4" customHeight="1" x14ac:dyDescent="0.3">
      <c r="A80" s="660" t="s">
        <v>546</v>
      </c>
      <c r="B80" s="661" t="s">
        <v>1578</v>
      </c>
      <c r="C80" s="662" t="s">
        <v>556</v>
      </c>
      <c r="D80" s="663" t="s">
        <v>1579</v>
      </c>
      <c r="E80" s="662" t="s">
        <v>568</v>
      </c>
      <c r="F80" s="663" t="s">
        <v>1583</v>
      </c>
      <c r="G80" s="662" t="s">
        <v>576</v>
      </c>
      <c r="H80" s="662" t="s">
        <v>846</v>
      </c>
      <c r="I80" s="662" t="s">
        <v>847</v>
      </c>
      <c r="J80" s="662" t="s">
        <v>657</v>
      </c>
      <c r="K80" s="662" t="s">
        <v>848</v>
      </c>
      <c r="L80" s="664">
        <v>57.679661297227433</v>
      </c>
      <c r="M80" s="664">
        <v>31</v>
      </c>
      <c r="N80" s="665">
        <v>1788.0695002140503</v>
      </c>
    </row>
    <row r="81" spans="1:14" ht="14.4" customHeight="1" x14ac:dyDescent="0.3">
      <c r="A81" s="660" t="s">
        <v>546</v>
      </c>
      <c r="B81" s="661" t="s">
        <v>1578</v>
      </c>
      <c r="C81" s="662" t="s">
        <v>556</v>
      </c>
      <c r="D81" s="663" t="s">
        <v>1579</v>
      </c>
      <c r="E81" s="662" t="s">
        <v>568</v>
      </c>
      <c r="F81" s="663" t="s">
        <v>1583</v>
      </c>
      <c r="G81" s="662" t="s">
        <v>576</v>
      </c>
      <c r="H81" s="662" t="s">
        <v>849</v>
      </c>
      <c r="I81" s="662" t="s">
        <v>850</v>
      </c>
      <c r="J81" s="662" t="s">
        <v>851</v>
      </c>
      <c r="K81" s="662" t="s">
        <v>852</v>
      </c>
      <c r="L81" s="664">
        <v>469.14929024026088</v>
      </c>
      <c r="M81" s="664">
        <v>1</v>
      </c>
      <c r="N81" s="665">
        <v>469.14929024026088</v>
      </c>
    </row>
    <row r="82" spans="1:14" ht="14.4" customHeight="1" x14ac:dyDescent="0.3">
      <c r="A82" s="660" t="s">
        <v>546</v>
      </c>
      <c r="B82" s="661" t="s">
        <v>1578</v>
      </c>
      <c r="C82" s="662" t="s">
        <v>556</v>
      </c>
      <c r="D82" s="663" t="s">
        <v>1579</v>
      </c>
      <c r="E82" s="662" t="s">
        <v>568</v>
      </c>
      <c r="F82" s="663" t="s">
        <v>1583</v>
      </c>
      <c r="G82" s="662" t="s">
        <v>576</v>
      </c>
      <c r="H82" s="662" t="s">
        <v>853</v>
      </c>
      <c r="I82" s="662" t="s">
        <v>854</v>
      </c>
      <c r="J82" s="662" t="s">
        <v>855</v>
      </c>
      <c r="K82" s="662" t="s">
        <v>856</v>
      </c>
      <c r="L82" s="664">
        <v>63.320000000000007</v>
      </c>
      <c r="M82" s="664">
        <v>1</v>
      </c>
      <c r="N82" s="665">
        <v>63.320000000000007</v>
      </c>
    </row>
    <row r="83" spans="1:14" ht="14.4" customHeight="1" x14ac:dyDescent="0.3">
      <c r="A83" s="660" t="s">
        <v>546</v>
      </c>
      <c r="B83" s="661" t="s">
        <v>1578</v>
      </c>
      <c r="C83" s="662" t="s">
        <v>556</v>
      </c>
      <c r="D83" s="663" t="s">
        <v>1579</v>
      </c>
      <c r="E83" s="662" t="s">
        <v>568</v>
      </c>
      <c r="F83" s="663" t="s">
        <v>1583</v>
      </c>
      <c r="G83" s="662" t="s">
        <v>576</v>
      </c>
      <c r="H83" s="662" t="s">
        <v>857</v>
      </c>
      <c r="I83" s="662" t="s">
        <v>858</v>
      </c>
      <c r="J83" s="662" t="s">
        <v>713</v>
      </c>
      <c r="K83" s="662" t="s">
        <v>859</v>
      </c>
      <c r="L83" s="664">
        <v>79.430000000000007</v>
      </c>
      <c r="M83" s="664">
        <v>1</v>
      </c>
      <c r="N83" s="665">
        <v>79.430000000000007</v>
      </c>
    </row>
    <row r="84" spans="1:14" ht="14.4" customHeight="1" x14ac:dyDescent="0.3">
      <c r="A84" s="660" t="s">
        <v>546</v>
      </c>
      <c r="B84" s="661" t="s">
        <v>1578</v>
      </c>
      <c r="C84" s="662" t="s">
        <v>556</v>
      </c>
      <c r="D84" s="663" t="s">
        <v>1579</v>
      </c>
      <c r="E84" s="662" t="s">
        <v>568</v>
      </c>
      <c r="F84" s="663" t="s">
        <v>1583</v>
      </c>
      <c r="G84" s="662" t="s">
        <v>576</v>
      </c>
      <c r="H84" s="662" t="s">
        <v>860</v>
      </c>
      <c r="I84" s="662" t="s">
        <v>861</v>
      </c>
      <c r="J84" s="662" t="s">
        <v>862</v>
      </c>
      <c r="K84" s="662" t="s">
        <v>863</v>
      </c>
      <c r="L84" s="664">
        <v>65.789538402705062</v>
      </c>
      <c r="M84" s="664">
        <v>4</v>
      </c>
      <c r="N84" s="665">
        <v>263.15815361082025</v>
      </c>
    </row>
    <row r="85" spans="1:14" ht="14.4" customHeight="1" x14ac:dyDescent="0.3">
      <c r="A85" s="660" t="s">
        <v>546</v>
      </c>
      <c r="B85" s="661" t="s">
        <v>1578</v>
      </c>
      <c r="C85" s="662" t="s">
        <v>556</v>
      </c>
      <c r="D85" s="663" t="s">
        <v>1579</v>
      </c>
      <c r="E85" s="662" t="s">
        <v>568</v>
      </c>
      <c r="F85" s="663" t="s">
        <v>1583</v>
      </c>
      <c r="G85" s="662" t="s">
        <v>576</v>
      </c>
      <c r="H85" s="662" t="s">
        <v>864</v>
      </c>
      <c r="I85" s="662" t="s">
        <v>865</v>
      </c>
      <c r="J85" s="662" t="s">
        <v>866</v>
      </c>
      <c r="K85" s="662" t="s">
        <v>867</v>
      </c>
      <c r="L85" s="664">
        <v>52.169655642797558</v>
      </c>
      <c r="M85" s="664">
        <v>3</v>
      </c>
      <c r="N85" s="665">
        <v>156.50896692839268</v>
      </c>
    </row>
    <row r="86" spans="1:14" ht="14.4" customHeight="1" x14ac:dyDescent="0.3">
      <c r="A86" s="660" t="s">
        <v>546</v>
      </c>
      <c r="B86" s="661" t="s">
        <v>1578</v>
      </c>
      <c r="C86" s="662" t="s">
        <v>556</v>
      </c>
      <c r="D86" s="663" t="s">
        <v>1579</v>
      </c>
      <c r="E86" s="662" t="s">
        <v>568</v>
      </c>
      <c r="F86" s="663" t="s">
        <v>1583</v>
      </c>
      <c r="G86" s="662" t="s">
        <v>576</v>
      </c>
      <c r="H86" s="662" t="s">
        <v>868</v>
      </c>
      <c r="I86" s="662" t="s">
        <v>215</v>
      </c>
      <c r="J86" s="662" t="s">
        <v>869</v>
      </c>
      <c r="K86" s="662"/>
      <c r="L86" s="664">
        <v>137.88999999999996</v>
      </c>
      <c r="M86" s="664">
        <v>1</v>
      </c>
      <c r="N86" s="665">
        <v>137.88999999999996</v>
      </c>
    </row>
    <row r="87" spans="1:14" ht="14.4" customHeight="1" x14ac:dyDescent="0.3">
      <c r="A87" s="660" t="s">
        <v>546</v>
      </c>
      <c r="B87" s="661" t="s">
        <v>1578</v>
      </c>
      <c r="C87" s="662" t="s">
        <v>556</v>
      </c>
      <c r="D87" s="663" t="s">
        <v>1579</v>
      </c>
      <c r="E87" s="662" t="s">
        <v>568</v>
      </c>
      <c r="F87" s="663" t="s">
        <v>1583</v>
      </c>
      <c r="G87" s="662" t="s">
        <v>576</v>
      </c>
      <c r="H87" s="662" t="s">
        <v>870</v>
      </c>
      <c r="I87" s="662" t="s">
        <v>871</v>
      </c>
      <c r="J87" s="662" t="s">
        <v>872</v>
      </c>
      <c r="K87" s="662" t="s">
        <v>873</v>
      </c>
      <c r="L87" s="664">
        <v>114.43000000000002</v>
      </c>
      <c r="M87" s="664">
        <v>1</v>
      </c>
      <c r="N87" s="665">
        <v>114.43000000000002</v>
      </c>
    </row>
    <row r="88" spans="1:14" ht="14.4" customHeight="1" x14ac:dyDescent="0.3">
      <c r="A88" s="660" t="s">
        <v>546</v>
      </c>
      <c r="B88" s="661" t="s">
        <v>1578</v>
      </c>
      <c r="C88" s="662" t="s">
        <v>556</v>
      </c>
      <c r="D88" s="663" t="s">
        <v>1579</v>
      </c>
      <c r="E88" s="662" t="s">
        <v>568</v>
      </c>
      <c r="F88" s="663" t="s">
        <v>1583</v>
      </c>
      <c r="G88" s="662" t="s">
        <v>576</v>
      </c>
      <c r="H88" s="662" t="s">
        <v>874</v>
      </c>
      <c r="I88" s="662" t="s">
        <v>875</v>
      </c>
      <c r="J88" s="662" t="s">
        <v>844</v>
      </c>
      <c r="K88" s="662" t="s">
        <v>876</v>
      </c>
      <c r="L88" s="664">
        <v>103.71999926191468</v>
      </c>
      <c r="M88" s="664">
        <v>2</v>
      </c>
      <c r="N88" s="665">
        <v>207.43999852382936</v>
      </c>
    </row>
    <row r="89" spans="1:14" ht="14.4" customHeight="1" x14ac:dyDescent="0.3">
      <c r="A89" s="660" t="s">
        <v>546</v>
      </c>
      <c r="B89" s="661" t="s">
        <v>1578</v>
      </c>
      <c r="C89" s="662" t="s">
        <v>556</v>
      </c>
      <c r="D89" s="663" t="s">
        <v>1579</v>
      </c>
      <c r="E89" s="662" t="s">
        <v>568</v>
      </c>
      <c r="F89" s="663" t="s">
        <v>1583</v>
      </c>
      <c r="G89" s="662" t="s">
        <v>576</v>
      </c>
      <c r="H89" s="662" t="s">
        <v>877</v>
      </c>
      <c r="I89" s="662" t="s">
        <v>878</v>
      </c>
      <c r="J89" s="662" t="s">
        <v>879</v>
      </c>
      <c r="K89" s="662" t="s">
        <v>880</v>
      </c>
      <c r="L89" s="664">
        <v>169.45902204456965</v>
      </c>
      <c r="M89" s="664">
        <v>1</v>
      </c>
      <c r="N89" s="665">
        <v>169.45902204456965</v>
      </c>
    </row>
    <row r="90" spans="1:14" ht="14.4" customHeight="1" x14ac:dyDescent="0.3">
      <c r="A90" s="660" t="s">
        <v>546</v>
      </c>
      <c r="B90" s="661" t="s">
        <v>1578</v>
      </c>
      <c r="C90" s="662" t="s">
        <v>556</v>
      </c>
      <c r="D90" s="663" t="s">
        <v>1579</v>
      </c>
      <c r="E90" s="662" t="s">
        <v>568</v>
      </c>
      <c r="F90" s="663" t="s">
        <v>1583</v>
      </c>
      <c r="G90" s="662" t="s">
        <v>576</v>
      </c>
      <c r="H90" s="662" t="s">
        <v>881</v>
      </c>
      <c r="I90" s="662" t="s">
        <v>882</v>
      </c>
      <c r="J90" s="662" t="s">
        <v>883</v>
      </c>
      <c r="K90" s="662" t="s">
        <v>884</v>
      </c>
      <c r="L90" s="664">
        <v>47.684716009425244</v>
      </c>
      <c r="M90" s="664">
        <v>6</v>
      </c>
      <c r="N90" s="665">
        <v>286.10829605655147</v>
      </c>
    </row>
    <row r="91" spans="1:14" ht="14.4" customHeight="1" x14ac:dyDescent="0.3">
      <c r="A91" s="660" t="s">
        <v>546</v>
      </c>
      <c r="B91" s="661" t="s">
        <v>1578</v>
      </c>
      <c r="C91" s="662" t="s">
        <v>556</v>
      </c>
      <c r="D91" s="663" t="s">
        <v>1579</v>
      </c>
      <c r="E91" s="662" t="s">
        <v>568</v>
      </c>
      <c r="F91" s="663" t="s">
        <v>1583</v>
      </c>
      <c r="G91" s="662" t="s">
        <v>576</v>
      </c>
      <c r="H91" s="662" t="s">
        <v>885</v>
      </c>
      <c r="I91" s="662" t="s">
        <v>886</v>
      </c>
      <c r="J91" s="662" t="s">
        <v>887</v>
      </c>
      <c r="K91" s="662" t="s">
        <v>888</v>
      </c>
      <c r="L91" s="664">
        <v>33.154990706819326</v>
      </c>
      <c r="M91" s="664">
        <v>2</v>
      </c>
      <c r="N91" s="665">
        <v>66.309981413638653</v>
      </c>
    </row>
    <row r="92" spans="1:14" ht="14.4" customHeight="1" x14ac:dyDescent="0.3">
      <c r="A92" s="660" t="s">
        <v>546</v>
      </c>
      <c r="B92" s="661" t="s">
        <v>1578</v>
      </c>
      <c r="C92" s="662" t="s">
        <v>556</v>
      </c>
      <c r="D92" s="663" t="s">
        <v>1579</v>
      </c>
      <c r="E92" s="662" t="s">
        <v>568</v>
      </c>
      <c r="F92" s="663" t="s">
        <v>1583</v>
      </c>
      <c r="G92" s="662" t="s">
        <v>576</v>
      </c>
      <c r="H92" s="662" t="s">
        <v>889</v>
      </c>
      <c r="I92" s="662" t="s">
        <v>890</v>
      </c>
      <c r="J92" s="662" t="s">
        <v>891</v>
      </c>
      <c r="K92" s="662" t="s">
        <v>892</v>
      </c>
      <c r="L92" s="664">
        <v>69.752364667368099</v>
      </c>
      <c r="M92" s="664">
        <v>4</v>
      </c>
      <c r="N92" s="665">
        <v>279.00945866947239</v>
      </c>
    </row>
    <row r="93" spans="1:14" ht="14.4" customHeight="1" x14ac:dyDescent="0.3">
      <c r="A93" s="660" t="s">
        <v>546</v>
      </c>
      <c r="B93" s="661" t="s">
        <v>1578</v>
      </c>
      <c r="C93" s="662" t="s">
        <v>556</v>
      </c>
      <c r="D93" s="663" t="s">
        <v>1579</v>
      </c>
      <c r="E93" s="662" t="s">
        <v>568</v>
      </c>
      <c r="F93" s="663" t="s">
        <v>1583</v>
      </c>
      <c r="G93" s="662" t="s">
        <v>576</v>
      </c>
      <c r="H93" s="662" t="s">
        <v>893</v>
      </c>
      <c r="I93" s="662" t="s">
        <v>894</v>
      </c>
      <c r="J93" s="662" t="s">
        <v>634</v>
      </c>
      <c r="K93" s="662" t="s">
        <v>895</v>
      </c>
      <c r="L93" s="664">
        <v>155.40999999999997</v>
      </c>
      <c r="M93" s="664">
        <v>1</v>
      </c>
      <c r="N93" s="665">
        <v>155.40999999999997</v>
      </c>
    </row>
    <row r="94" spans="1:14" ht="14.4" customHeight="1" x14ac:dyDescent="0.3">
      <c r="A94" s="660" t="s">
        <v>546</v>
      </c>
      <c r="B94" s="661" t="s">
        <v>1578</v>
      </c>
      <c r="C94" s="662" t="s">
        <v>556</v>
      </c>
      <c r="D94" s="663" t="s">
        <v>1579</v>
      </c>
      <c r="E94" s="662" t="s">
        <v>568</v>
      </c>
      <c r="F94" s="663" t="s">
        <v>1583</v>
      </c>
      <c r="G94" s="662" t="s">
        <v>576</v>
      </c>
      <c r="H94" s="662" t="s">
        <v>896</v>
      </c>
      <c r="I94" s="662" t="s">
        <v>897</v>
      </c>
      <c r="J94" s="662" t="s">
        <v>898</v>
      </c>
      <c r="K94" s="662" t="s">
        <v>620</v>
      </c>
      <c r="L94" s="664">
        <v>40.815972635825801</v>
      </c>
      <c r="M94" s="664">
        <v>5</v>
      </c>
      <c r="N94" s="665">
        <v>204.07986317912901</v>
      </c>
    </row>
    <row r="95" spans="1:14" ht="14.4" customHeight="1" x14ac:dyDescent="0.3">
      <c r="A95" s="660" t="s">
        <v>546</v>
      </c>
      <c r="B95" s="661" t="s">
        <v>1578</v>
      </c>
      <c r="C95" s="662" t="s">
        <v>556</v>
      </c>
      <c r="D95" s="663" t="s">
        <v>1579</v>
      </c>
      <c r="E95" s="662" t="s">
        <v>568</v>
      </c>
      <c r="F95" s="663" t="s">
        <v>1583</v>
      </c>
      <c r="G95" s="662" t="s">
        <v>576</v>
      </c>
      <c r="H95" s="662" t="s">
        <v>899</v>
      </c>
      <c r="I95" s="662" t="s">
        <v>900</v>
      </c>
      <c r="J95" s="662" t="s">
        <v>901</v>
      </c>
      <c r="K95" s="662" t="s">
        <v>895</v>
      </c>
      <c r="L95" s="664">
        <v>152.20046712766714</v>
      </c>
      <c r="M95" s="664">
        <v>74</v>
      </c>
      <c r="N95" s="665">
        <v>11262.834567447368</v>
      </c>
    </row>
    <row r="96" spans="1:14" ht="14.4" customHeight="1" x14ac:dyDescent="0.3">
      <c r="A96" s="660" t="s">
        <v>546</v>
      </c>
      <c r="B96" s="661" t="s">
        <v>1578</v>
      </c>
      <c r="C96" s="662" t="s">
        <v>556</v>
      </c>
      <c r="D96" s="663" t="s">
        <v>1579</v>
      </c>
      <c r="E96" s="662" t="s">
        <v>568</v>
      </c>
      <c r="F96" s="663" t="s">
        <v>1583</v>
      </c>
      <c r="G96" s="662" t="s">
        <v>576</v>
      </c>
      <c r="H96" s="662" t="s">
        <v>902</v>
      </c>
      <c r="I96" s="662" t="s">
        <v>903</v>
      </c>
      <c r="J96" s="662" t="s">
        <v>904</v>
      </c>
      <c r="K96" s="662" t="s">
        <v>905</v>
      </c>
      <c r="L96" s="664">
        <v>85.749532997299312</v>
      </c>
      <c r="M96" s="664">
        <v>2</v>
      </c>
      <c r="N96" s="665">
        <v>171.49906599459862</v>
      </c>
    </row>
    <row r="97" spans="1:14" ht="14.4" customHeight="1" x14ac:dyDescent="0.3">
      <c r="A97" s="660" t="s">
        <v>546</v>
      </c>
      <c r="B97" s="661" t="s">
        <v>1578</v>
      </c>
      <c r="C97" s="662" t="s">
        <v>556</v>
      </c>
      <c r="D97" s="663" t="s">
        <v>1579</v>
      </c>
      <c r="E97" s="662" t="s">
        <v>568</v>
      </c>
      <c r="F97" s="663" t="s">
        <v>1583</v>
      </c>
      <c r="G97" s="662" t="s">
        <v>576</v>
      </c>
      <c r="H97" s="662" t="s">
        <v>906</v>
      </c>
      <c r="I97" s="662" t="s">
        <v>215</v>
      </c>
      <c r="J97" s="662" t="s">
        <v>907</v>
      </c>
      <c r="K97" s="662"/>
      <c r="L97" s="664">
        <v>45.330860950334042</v>
      </c>
      <c r="M97" s="664">
        <v>8</v>
      </c>
      <c r="N97" s="665">
        <v>362.64688760267234</v>
      </c>
    </row>
    <row r="98" spans="1:14" ht="14.4" customHeight="1" x14ac:dyDescent="0.3">
      <c r="A98" s="660" t="s">
        <v>546</v>
      </c>
      <c r="B98" s="661" t="s">
        <v>1578</v>
      </c>
      <c r="C98" s="662" t="s">
        <v>556</v>
      </c>
      <c r="D98" s="663" t="s">
        <v>1579</v>
      </c>
      <c r="E98" s="662" t="s">
        <v>568</v>
      </c>
      <c r="F98" s="663" t="s">
        <v>1583</v>
      </c>
      <c r="G98" s="662" t="s">
        <v>576</v>
      </c>
      <c r="H98" s="662" t="s">
        <v>908</v>
      </c>
      <c r="I98" s="662" t="s">
        <v>215</v>
      </c>
      <c r="J98" s="662" t="s">
        <v>909</v>
      </c>
      <c r="K98" s="662"/>
      <c r="L98" s="664">
        <v>120.08829216073366</v>
      </c>
      <c r="M98" s="664">
        <v>2</v>
      </c>
      <c r="N98" s="665">
        <v>240.17658432146732</v>
      </c>
    </row>
    <row r="99" spans="1:14" ht="14.4" customHeight="1" x14ac:dyDescent="0.3">
      <c r="A99" s="660" t="s">
        <v>546</v>
      </c>
      <c r="B99" s="661" t="s">
        <v>1578</v>
      </c>
      <c r="C99" s="662" t="s">
        <v>556</v>
      </c>
      <c r="D99" s="663" t="s">
        <v>1579</v>
      </c>
      <c r="E99" s="662" t="s">
        <v>568</v>
      </c>
      <c r="F99" s="663" t="s">
        <v>1583</v>
      </c>
      <c r="G99" s="662" t="s">
        <v>576</v>
      </c>
      <c r="H99" s="662" t="s">
        <v>910</v>
      </c>
      <c r="I99" s="662" t="s">
        <v>911</v>
      </c>
      <c r="J99" s="662" t="s">
        <v>912</v>
      </c>
      <c r="K99" s="662" t="s">
        <v>913</v>
      </c>
      <c r="L99" s="664">
        <v>28.52</v>
      </c>
      <c r="M99" s="664">
        <v>1</v>
      </c>
      <c r="N99" s="665">
        <v>28.52</v>
      </c>
    </row>
    <row r="100" spans="1:14" ht="14.4" customHeight="1" x14ac:dyDescent="0.3">
      <c r="A100" s="660" t="s">
        <v>546</v>
      </c>
      <c r="B100" s="661" t="s">
        <v>1578</v>
      </c>
      <c r="C100" s="662" t="s">
        <v>556</v>
      </c>
      <c r="D100" s="663" t="s">
        <v>1579</v>
      </c>
      <c r="E100" s="662" t="s">
        <v>568</v>
      </c>
      <c r="F100" s="663" t="s">
        <v>1583</v>
      </c>
      <c r="G100" s="662" t="s">
        <v>576</v>
      </c>
      <c r="H100" s="662" t="s">
        <v>914</v>
      </c>
      <c r="I100" s="662" t="s">
        <v>915</v>
      </c>
      <c r="J100" s="662" t="s">
        <v>916</v>
      </c>
      <c r="K100" s="662" t="s">
        <v>917</v>
      </c>
      <c r="L100" s="664">
        <v>122.60000000000002</v>
      </c>
      <c r="M100" s="664">
        <v>2</v>
      </c>
      <c r="N100" s="665">
        <v>245.20000000000005</v>
      </c>
    </row>
    <row r="101" spans="1:14" ht="14.4" customHeight="1" x14ac:dyDescent="0.3">
      <c r="A101" s="660" t="s">
        <v>546</v>
      </c>
      <c r="B101" s="661" t="s">
        <v>1578</v>
      </c>
      <c r="C101" s="662" t="s">
        <v>556</v>
      </c>
      <c r="D101" s="663" t="s">
        <v>1579</v>
      </c>
      <c r="E101" s="662" t="s">
        <v>568</v>
      </c>
      <c r="F101" s="663" t="s">
        <v>1583</v>
      </c>
      <c r="G101" s="662" t="s">
        <v>576</v>
      </c>
      <c r="H101" s="662" t="s">
        <v>918</v>
      </c>
      <c r="I101" s="662" t="s">
        <v>919</v>
      </c>
      <c r="J101" s="662" t="s">
        <v>920</v>
      </c>
      <c r="K101" s="662" t="s">
        <v>921</v>
      </c>
      <c r="L101" s="664">
        <v>103.71194005710242</v>
      </c>
      <c r="M101" s="664">
        <v>10</v>
      </c>
      <c r="N101" s="665">
        <v>1037.1194005710242</v>
      </c>
    </row>
    <row r="102" spans="1:14" ht="14.4" customHeight="1" x14ac:dyDescent="0.3">
      <c r="A102" s="660" t="s">
        <v>546</v>
      </c>
      <c r="B102" s="661" t="s">
        <v>1578</v>
      </c>
      <c r="C102" s="662" t="s">
        <v>556</v>
      </c>
      <c r="D102" s="663" t="s">
        <v>1579</v>
      </c>
      <c r="E102" s="662" t="s">
        <v>568</v>
      </c>
      <c r="F102" s="663" t="s">
        <v>1583</v>
      </c>
      <c r="G102" s="662" t="s">
        <v>576</v>
      </c>
      <c r="H102" s="662" t="s">
        <v>922</v>
      </c>
      <c r="I102" s="662" t="s">
        <v>923</v>
      </c>
      <c r="J102" s="662" t="s">
        <v>924</v>
      </c>
      <c r="K102" s="662" t="s">
        <v>925</v>
      </c>
      <c r="L102" s="664">
        <v>48.400033332013358</v>
      </c>
      <c r="M102" s="664">
        <v>2</v>
      </c>
      <c r="N102" s="665">
        <v>96.800066664026716</v>
      </c>
    </row>
    <row r="103" spans="1:14" ht="14.4" customHeight="1" x14ac:dyDescent="0.3">
      <c r="A103" s="660" t="s">
        <v>546</v>
      </c>
      <c r="B103" s="661" t="s">
        <v>1578</v>
      </c>
      <c r="C103" s="662" t="s">
        <v>556</v>
      </c>
      <c r="D103" s="663" t="s">
        <v>1579</v>
      </c>
      <c r="E103" s="662" t="s">
        <v>568</v>
      </c>
      <c r="F103" s="663" t="s">
        <v>1583</v>
      </c>
      <c r="G103" s="662" t="s">
        <v>576</v>
      </c>
      <c r="H103" s="662" t="s">
        <v>926</v>
      </c>
      <c r="I103" s="662" t="s">
        <v>927</v>
      </c>
      <c r="J103" s="662" t="s">
        <v>928</v>
      </c>
      <c r="K103" s="662" t="s">
        <v>929</v>
      </c>
      <c r="L103" s="664">
        <v>792.38666666666666</v>
      </c>
      <c r="M103" s="664">
        <v>3</v>
      </c>
      <c r="N103" s="665">
        <v>2377.16</v>
      </c>
    </row>
    <row r="104" spans="1:14" ht="14.4" customHeight="1" x14ac:dyDescent="0.3">
      <c r="A104" s="660" t="s">
        <v>546</v>
      </c>
      <c r="B104" s="661" t="s">
        <v>1578</v>
      </c>
      <c r="C104" s="662" t="s">
        <v>556</v>
      </c>
      <c r="D104" s="663" t="s">
        <v>1579</v>
      </c>
      <c r="E104" s="662" t="s">
        <v>568</v>
      </c>
      <c r="F104" s="663" t="s">
        <v>1583</v>
      </c>
      <c r="G104" s="662" t="s">
        <v>576</v>
      </c>
      <c r="H104" s="662" t="s">
        <v>930</v>
      </c>
      <c r="I104" s="662" t="s">
        <v>931</v>
      </c>
      <c r="J104" s="662" t="s">
        <v>932</v>
      </c>
      <c r="K104" s="662" t="s">
        <v>933</v>
      </c>
      <c r="L104" s="664">
        <v>53.46</v>
      </c>
      <c r="M104" s="664">
        <v>12</v>
      </c>
      <c r="N104" s="665">
        <v>641.52</v>
      </c>
    </row>
    <row r="105" spans="1:14" ht="14.4" customHeight="1" x14ac:dyDescent="0.3">
      <c r="A105" s="660" t="s">
        <v>546</v>
      </c>
      <c r="B105" s="661" t="s">
        <v>1578</v>
      </c>
      <c r="C105" s="662" t="s">
        <v>556</v>
      </c>
      <c r="D105" s="663" t="s">
        <v>1579</v>
      </c>
      <c r="E105" s="662" t="s">
        <v>568</v>
      </c>
      <c r="F105" s="663" t="s">
        <v>1583</v>
      </c>
      <c r="G105" s="662" t="s">
        <v>576</v>
      </c>
      <c r="H105" s="662" t="s">
        <v>934</v>
      </c>
      <c r="I105" s="662" t="s">
        <v>215</v>
      </c>
      <c r="J105" s="662" t="s">
        <v>935</v>
      </c>
      <c r="K105" s="662" t="s">
        <v>936</v>
      </c>
      <c r="L105" s="664">
        <v>23.70013946549323</v>
      </c>
      <c r="M105" s="664">
        <v>180</v>
      </c>
      <c r="N105" s="665">
        <v>4266.0251037887811</v>
      </c>
    </row>
    <row r="106" spans="1:14" ht="14.4" customHeight="1" x14ac:dyDescent="0.3">
      <c r="A106" s="660" t="s">
        <v>546</v>
      </c>
      <c r="B106" s="661" t="s">
        <v>1578</v>
      </c>
      <c r="C106" s="662" t="s">
        <v>556</v>
      </c>
      <c r="D106" s="663" t="s">
        <v>1579</v>
      </c>
      <c r="E106" s="662" t="s">
        <v>568</v>
      </c>
      <c r="F106" s="663" t="s">
        <v>1583</v>
      </c>
      <c r="G106" s="662" t="s">
        <v>576</v>
      </c>
      <c r="H106" s="662" t="s">
        <v>937</v>
      </c>
      <c r="I106" s="662" t="s">
        <v>938</v>
      </c>
      <c r="J106" s="662" t="s">
        <v>571</v>
      </c>
      <c r="K106" s="662" t="s">
        <v>939</v>
      </c>
      <c r="L106" s="664">
        <v>108.08000000000001</v>
      </c>
      <c r="M106" s="664">
        <v>1</v>
      </c>
      <c r="N106" s="665">
        <v>108.08000000000001</v>
      </c>
    </row>
    <row r="107" spans="1:14" ht="14.4" customHeight="1" x14ac:dyDescent="0.3">
      <c r="A107" s="660" t="s">
        <v>546</v>
      </c>
      <c r="B107" s="661" t="s">
        <v>1578</v>
      </c>
      <c r="C107" s="662" t="s">
        <v>556</v>
      </c>
      <c r="D107" s="663" t="s">
        <v>1579</v>
      </c>
      <c r="E107" s="662" t="s">
        <v>568</v>
      </c>
      <c r="F107" s="663" t="s">
        <v>1583</v>
      </c>
      <c r="G107" s="662" t="s">
        <v>576</v>
      </c>
      <c r="H107" s="662" t="s">
        <v>940</v>
      </c>
      <c r="I107" s="662" t="s">
        <v>941</v>
      </c>
      <c r="J107" s="662" t="s">
        <v>942</v>
      </c>
      <c r="K107" s="662" t="s">
        <v>943</v>
      </c>
      <c r="L107" s="664">
        <v>68.815000000000012</v>
      </c>
      <c r="M107" s="664">
        <v>4</v>
      </c>
      <c r="N107" s="665">
        <v>275.26000000000005</v>
      </c>
    </row>
    <row r="108" spans="1:14" ht="14.4" customHeight="1" x14ac:dyDescent="0.3">
      <c r="A108" s="660" t="s">
        <v>546</v>
      </c>
      <c r="B108" s="661" t="s">
        <v>1578</v>
      </c>
      <c r="C108" s="662" t="s">
        <v>556</v>
      </c>
      <c r="D108" s="663" t="s">
        <v>1579</v>
      </c>
      <c r="E108" s="662" t="s">
        <v>568</v>
      </c>
      <c r="F108" s="663" t="s">
        <v>1583</v>
      </c>
      <c r="G108" s="662" t="s">
        <v>576</v>
      </c>
      <c r="H108" s="662" t="s">
        <v>944</v>
      </c>
      <c r="I108" s="662" t="s">
        <v>945</v>
      </c>
      <c r="J108" s="662" t="s">
        <v>946</v>
      </c>
      <c r="K108" s="662" t="s">
        <v>947</v>
      </c>
      <c r="L108" s="664">
        <v>1029.1600000000001</v>
      </c>
      <c r="M108" s="664">
        <v>2</v>
      </c>
      <c r="N108" s="665">
        <v>2058.3200000000002</v>
      </c>
    </row>
    <row r="109" spans="1:14" ht="14.4" customHeight="1" x14ac:dyDescent="0.3">
      <c r="A109" s="660" t="s">
        <v>546</v>
      </c>
      <c r="B109" s="661" t="s">
        <v>1578</v>
      </c>
      <c r="C109" s="662" t="s">
        <v>556</v>
      </c>
      <c r="D109" s="663" t="s">
        <v>1579</v>
      </c>
      <c r="E109" s="662" t="s">
        <v>568</v>
      </c>
      <c r="F109" s="663" t="s">
        <v>1583</v>
      </c>
      <c r="G109" s="662" t="s">
        <v>576</v>
      </c>
      <c r="H109" s="662" t="s">
        <v>948</v>
      </c>
      <c r="I109" s="662" t="s">
        <v>949</v>
      </c>
      <c r="J109" s="662" t="s">
        <v>950</v>
      </c>
      <c r="K109" s="662" t="s">
        <v>951</v>
      </c>
      <c r="L109" s="664">
        <v>37.819612966172862</v>
      </c>
      <c r="M109" s="664">
        <v>1</v>
      </c>
      <c r="N109" s="665">
        <v>37.819612966172862</v>
      </c>
    </row>
    <row r="110" spans="1:14" ht="14.4" customHeight="1" x14ac:dyDescent="0.3">
      <c r="A110" s="660" t="s">
        <v>546</v>
      </c>
      <c r="B110" s="661" t="s">
        <v>1578</v>
      </c>
      <c r="C110" s="662" t="s">
        <v>556</v>
      </c>
      <c r="D110" s="663" t="s">
        <v>1579</v>
      </c>
      <c r="E110" s="662" t="s">
        <v>568</v>
      </c>
      <c r="F110" s="663" t="s">
        <v>1583</v>
      </c>
      <c r="G110" s="662" t="s">
        <v>576</v>
      </c>
      <c r="H110" s="662" t="s">
        <v>952</v>
      </c>
      <c r="I110" s="662" t="s">
        <v>215</v>
      </c>
      <c r="J110" s="662" t="s">
        <v>953</v>
      </c>
      <c r="K110" s="662"/>
      <c r="L110" s="664">
        <v>30.087821825310389</v>
      </c>
      <c r="M110" s="664">
        <v>1</v>
      </c>
      <c r="N110" s="665">
        <v>30.087821825310389</v>
      </c>
    </row>
    <row r="111" spans="1:14" ht="14.4" customHeight="1" x14ac:dyDescent="0.3">
      <c r="A111" s="660" t="s">
        <v>546</v>
      </c>
      <c r="B111" s="661" t="s">
        <v>1578</v>
      </c>
      <c r="C111" s="662" t="s">
        <v>556</v>
      </c>
      <c r="D111" s="663" t="s">
        <v>1579</v>
      </c>
      <c r="E111" s="662" t="s">
        <v>568</v>
      </c>
      <c r="F111" s="663" t="s">
        <v>1583</v>
      </c>
      <c r="G111" s="662" t="s">
        <v>576</v>
      </c>
      <c r="H111" s="662" t="s">
        <v>954</v>
      </c>
      <c r="I111" s="662" t="s">
        <v>954</v>
      </c>
      <c r="J111" s="662" t="s">
        <v>955</v>
      </c>
      <c r="K111" s="662" t="s">
        <v>956</v>
      </c>
      <c r="L111" s="664">
        <v>48.103333333333353</v>
      </c>
      <c r="M111" s="664">
        <v>3</v>
      </c>
      <c r="N111" s="665">
        <v>144.31000000000006</v>
      </c>
    </row>
    <row r="112" spans="1:14" ht="14.4" customHeight="1" x14ac:dyDescent="0.3">
      <c r="A112" s="660" t="s">
        <v>546</v>
      </c>
      <c r="B112" s="661" t="s">
        <v>1578</v>
      </c>
      <c r="C112" s="662" t="s">
        <v>556</v>
      </c>
      <c r="D112" s="663" t="s">
        <v>1579</v>
      </c>
      <c r="E112" s="662" t="s">
        <v>568</v>
      </c>
      <c r="F112" s="663" t="s">
        <v>1583</v>
      </c>
      <c r="G112" s="662" t="s">
        <v>576</v>
      </c>
      <c r="H112" s="662" t="s">
        <v>957</v>
      </c>
      <c r="I112" s="662" t="s">
        <v>958</v>
      </c>
      <c r="J112" s="662" t="s">
        <v>959</v>
      </c>
      <c r="K112" s="662" t="s">
        <v>960</v>
      </c>
      <c r="L112" s="664">
        <v>353.94</v>
      </c>
      <c r="M112" s="664">
        <v>1</v>
      </c>
      <c r="N112" s="665">
        <v>353.94</v>
      </c>
    </row>
    <row r="113" spans="1:14" ht="14.4" customHeight="1" x14ac:dyDescent="0.3">
      <c r="A113" s="660" t="s">
        <v>546</v>
      </c>
      <c r="B113" s="661" t="s">
        <v>1578</v>
      </c>
      <c r="C113" s="662" t="s">
        <v>556</v>
      </c>
      <c r="D113" s="663" t="s">
        <v>1579</v>
      </c>
      <c r="E113" s="662" t="s">
        <v>568</v>
      </c>
      <c r="F113" s="663" t="s">
        <v>1583</v>
      </c>
      <c r="G113" s="662" t="s">
        <v>576</v>
      </c>
      <c r="H113" s="662" t="s">
        <v>961</v>
      </c>
      <c r="I113" s="662" t="s">
        <v>962</v>
      </c>
      <c r="J113" s="662" t="s">
        <v>963</v>
      </c>
      <c r="K113" s="662" t="s">
        <v>964</v>
      </c>
      <c r="L113" s="664">
        <v>65.669258275026309</v>
      </c>
      <c r="M113" s="664">
        <v>1</v>
      </c>
      <c r="N113" s="665">
        <v>65.669258275026309</v>
      </c>
    </row>
    <row r="114" spans="1:14" ht="14.4" customHeight="1" x14ac:dyDescent="0.3">
      <c r="A114" s="660" t="s">
        <v>546</v>
      </c>
      <c r="B114" s="661" t="s">
        <v>1578</v>
      </c>
      <c r="C114" s="662" t="s">
        <v>556</v>
      </c>
      <c r="D114" s="663" t="s">
        <v>1579</v>
      </c>
      <c r="E114" s="662" t="s">
        <v>568</v>
      </c>
      <c r="F114" s="663" t="s">
        <v>1583</v>
      </c>
      <c r="G114" s="662" t="s">
        <v>576</v>
      </c>
      <c r="H114" s="662" t="s">
        <v>965</v>
      </c>
      <c r="I114" s="662" t="s">
        <v>215</v>
      </c>
      <c r="J114" s="662" t="s">
        <v>966</v>
      </c>
      <c r="K114" s="662"/>
      <c r="L114" s="664">
        <v>126.67004737230317</v>
      </c>
      <c r="M114" s="664">
        <v>2</v>
      </c>
      <c r="N114" s="665">
        <v>253.34009474460635</v>
      </c>
    </row>
    <row r="115" spans="1:14" ht="14.4" customHeight="1" x14ac:dyDescent="0.3">
      <c r="A115" s="660" t="s">
        <v>546</v>
      </c>
      <c r="B115" s="661" t="s">
        <v>1578</v>
      </c>
      <c r="C115" s="662" t="s">
        <v>556</v>
      </c>
      <c r="D115" s="663" t="s">
        <v>1579</v>
      </c>
      <c r="E115" s="662" t="s">
        <v>568</v>
      </c>
      <c r="F115" s="663" t="s">
        <v>1583</v>
      </c>
      <c r="G115" s="662" t="s">
        <v>576</v>
      </c>
      <c r="H115" s="662" t="s">
        <v>967</v>
      </c>
      <c r="I115" s="662" t="s">
        <v>968</v>
      </c>
      <c r="J115" s="662" t="s">
        <v>969</v>
      </c>
      <c r="K115" s="662" t="s">
        <v>970</v>
      </c>
      <c r="L115" s="664">
        <v>47.803910571479413</v>
      </c>
      <c r="M115" s="664">
        <v>62</v>
      </c>
      <c r="N115" s="665">
        <v>2963.8424554317235</v>
      </c>
    </row>
    <row r="116" spans="1:14" ht="14.4" customHeight="1" x14ac:dyDescent="0.3">
      <c r="A116" s="660" t="s">
        <v>546</v>
      </c>
      <c r="B116" s="661" t="s">
        <v>1578</v>
      </c>
      <c r="C116" s="662" t="s">
        <v>556</v>
      </c>
      <c r="D116" s="663" t="s">
        <v>1579</v>
      </c>
      <c r="E116" s="662" t="s">
        <v>568</v>
      </c>
      <c r="F116" s="663" t="s">
        <v>1583</v>
      </c>
      <c r="G116" s="662" t="s">
        <v>576</v>
      </c>
      <c r="H116" s="662" t="s">
        <v>971</v>
      </c>
      <c r="I116" s="662" t="s">
        <v>972</v>
      </c>
      <c r="J116" s="662" t="s">
        <v>973</v>
      </c>
      <c r="K116" s="662" t="s">
        <v>974</v>
      </c>
      <c r="L116" s="664">
        <v>567.6400000000001</v>
      </c>
      <c r="M116" s="664">
        <v>1</v>
      </c>
      <c r="N116" s="665">
        <v>567.6400000000001</v>
      </c>
    </row>
    <row r="117" spans="1:14" ht="14.4" customHeight="1" x14ac:dyDescent="0.3">
      <c r="A117" s="660" t="s">
        <v>546</v>
      </c>
      <c r="B117" s="661" t="s">
        <v>1578</v>
      </c>
      <c r="C117" s="662" t="s">
        <v>556</v>
      </c>
      <c r="D117" s="663" t="s">
        <v>1579</v>
      </c>
      <c r="E117" s="662" t="s">
        <v>568</v>
      </c>
      <c r="F117" s="663" t="s">
        <v>1583</v>
      </c>
      <c r="G117" s="662" t="s">
        <v>576</v>
      </c>
      <c r="H117" s="662" t="s">
        <v>975</v>
      </c>
      <c r="I117" s="662" t="s">
        <v>976</v>
      </c>
      <c r="J117" s="662" t="s">
        <v>977</v>
      </c>
      <c r="K117" s="662" t="s">
        <v>978</v>
      </c>
      <c r="L117" s="664">
        <v>326.80203856837585</v>
      </c>
      <c r="M117" s="664">
        <v>9</v>
      </c>
      <c r="N117" s="665">
        <v>2941.2183471153826</v>
      </c>
    </row>
    <row r="118" spans="1:14" ht="14.4" customHeight="1" x14ac:dyDescent="0.3">
      <c r="A118" s="660" t="s">
        <v>546</v>
      </c>
      <c r="B118" s="661" t="s">
        <v>1578</v>
      </c>
      <c r="C118" s="662" t="s">
        <v>556</v>
      </c>
      <c r="D118" s="663" t="s">
        <v>1579</v>
      </c>
      <c r="E118" s="662" t="s">
        <v>568</v>
      </c>
      <c r="F118" s="663" t="s">
        <v>1583</v>
      </c>
      <c r="G118" s="662" t="s">
        <v>576</v>
      </c>
      <c r="H118" s="662" t="s">
        <v>979</v>
      </c>
      <c r="I118" s="662" t="s">
        <v>980</v>
      </c>
      <c r="J118" s="662" t="s">
        <v>981</v>
      </c>
      <c r="K118" s="662"/>
      <c r="L118" s="664">
        <v>252.978095811971</v>
      </c>
      <c r="M118" s="664">
        <v>1</v>
      </c>
      <c r="N118" s="665">
        <v>252.978095811971</v>
      </c>
    </row>
    <row r="119" spans="1:14" ht="14.4" customHeight="1" x14ac:dyDescent="0.3">
      <c r="A119" s="660" t="s">
        <v>546</v>
      </c>
      <c r="B119" s="661" t="s">
        <v>1578</v>
      </c>
      <c r="C119" s="662" t="s">
        <v>556</v>
      </c>
      <c r="D119" s="663" t="s">
        <v>1579</v>
      </c>
      <c r="E119" s="662" t="s">
        <v>568</v>
      </c>
      <c r="F119" s="663" t="s">
        <v>1583</v>
      </c>
      <c r="G119" s="662" t="s">
        <v>576</v>
      </c>
      <c r="H119" s="662" t="s">
        <v>982</v>
      </c>
      <c r="I119" s="662" t="s">
        <v>215</v>
      </c>
      <c r="J119" s="662" t="s">
        <v>983</v>
      </c>
      <c r="K119" s="662"/>
      <c r="L119" s="664">
        <v>87.45963245154131</v>
      </c>
      <c r="M119" s="664">
        <v>2</v>
      </c>
      <c r="N119" s="665">
        <v>174.91926490308262</v>
      </c>
    </row>
    <row r="120" spans="1:14" ht="14.4" customHeight="1" x14ac:dyDescent="0.3">
      <c r="A120" s="660" t="s">
        <v>546</v>
      </c>
      <c r="B120" s="661" t="s">
        <v>1578</v>
      </c>
      <c r="C120" s="662" t="s">
        <v>556</v>
      </c>
      <c r="D120" s="663" t="s">
        <v>1579</v>
      </c>
      <c r="E120" s="662" t="s">
        <v>568</v>
      </c>
      <c r="F120" s="663" t="s">
        <v>1583</v>
      </c>
      <c r="G120" s="662" t="s">
        <v>576</v>
      </c>
      <c r="H120" s="662" t="s">
        <v>984</v>
      </c>
      <c r="I120" s="662" t="s">
        <v>985</v>
      </c>
      <c r="J120" s="662" t="s">
        <v>986</v>
      </c>
      <c r="K120" s="662" t="s">
        <v>987</v>
      </c>
      <c r="L120" s="664">
        <v>279.37900000000002</v>
      </c>
      <c r="M120" s="664">
        <v>2</v>
      </c>
      <c r="N120" s="665">
        <v>558.75800000000004</v>
      </c>
    </row>
    <row r="121" spans="1:14" ht="14.4" customHeight="1" x14ac:dyDescent="0.3">
      <c r="A121" s="660" t="s">
        <v>546</v>
      </c>
      <c r="B121" s="661" t="s">
        <v>1578</v>
      </c>
      <c r="C121" s="662" t="s">
        <v>556</v>
      </c>
      <c r="D121" s="663" t="s">
        <v>1579</v>
      </c>
      <c r="E121" s="662" t="s">
        <v>568</v>
      </c>
      <c r="F121" s="663" t="s">
        <v>1583</v>
      </c>
      <c r="G121" s="662" t="s">
        <v>576</v>
      </c>
      <c r="H121" s="662" t="s">
        <v>988</v>
      </c>
      <c r="I121" s="662" t="s">
        <v>989</v>
      </c>
      <c r="J121" s="662" t="s">
        <v>990</v>
      </c>
      <c r="K121" s="662" t="s">
        <v>991</v>
      </c>
      <c r="L121" s="664">
        <v>250.79999999999995</v>
      </c>
      <c r="M121" s="664">
        <v>1</v>
      </c>
      <c r="N121" s="665">
        <v>250.79999999999995</v>
      </c>
    </row>
    <row r="122" spans="1:14" ht="14.4" customHeight="1" x14ac:dyDescent="0.3">
      <c r="A122" s="660" t="s">
        <v>546</v>
      </c>
      <c r="B122" s="661" t="s">
        <v>1578</v>
      </c>
      <c r="C122" s="662" t="s">
        <v>556</v>
      </c>
      <c r="D122" s="663" t="s">
        <v>1579</v>
      </c>
      <c r="E122" s="662" t="s">
        <v>568</v>
      </c>
      <c r="F122" s="663" t="s">
        <v>1583</v>
      </c>
      <c r="G122" s="662" t="s">
        <v>576</v>
      </c>
      <c r="H122" s="662" t="s">
        <v>992</v>
      </c>
      <c r="I122" s="662" t="s">
        <v>215</v>
      </c>
      <c r="J122" s="662" t="s">
        <v>993</v>
      </c>
      <c r="K122" s="662"/>
      <c r="L122" s="664">
        <v>3171.4124328621137</v>
      </c>
      <c r="M122" s="664">
        <v>15</v>
      </c>
      <c r="N122" s="665">
        <v>47571.186492931709</v>
      </c>
    </row>
    <row r="123" spans="1:14" ht="14.4" customHeight="1" x14ac:dyDescent="0.3">
      <c r="A123" s="660" t="s">
        <v>546</v>
      </c>
      <c r="B123" s="661" t="s">
        <v>1578</v>
      </c>
      <c r="C123" s="662" t="s">
        <v>556</v>
      </c>
      <c r="D123" s="663" t="s">
        <v>1579</v>
      </c>
      <c r="E123" s="662" t="s">
        <v>568</v>
      </c>
      <c r="F123" s="663" t="s">
        <v>1583</v>
      </c>
      <c r="G123" s="662" t="s">
        <v>576</v>
      </c>
      <c r="H123" s="662" t="s">
        <v>994</v>
      </c>
      <c r="I123" s="662" t="s">
        <v>995</v>
      </c>
      <c r="J123" s="662" t="s">
        <v>996</v>
      </c>
      <c r="K123" s="662" t="s">
        <v>997</v>
      </c>
      <c r="L123" s="664">
        <v>2038.5100000000002</v>
      </c>
      <c r="M123" s="664">
        <v>5</v>
      </c>
      <c r="N123" s="665">
        <v>10192.550000000001</v>
      </c>
    </row>
    <row r="124" spans="1:14" ht="14.4" customHeight="1" x14ac:dyDescent="0.3">
      <c r="A124" s="660" t="s">
        <v>546</v>
      </c>
      <c r="B124" s="661" t="s">
        <v>1578</v>
      </c>
      <c r="C124" s="662" t="s">
        <v>556</v>
      </c>
      <c r="D124" s="663" t="s">
        <v>1579</v>
      </c>
      <c r="E124" s="662" t="s">
        <v>568</v>
      </c>
      <c r="F124" s="663" t="s">
        <v>1583</v>
      </c>
      <c r="G124" s="662" t="s">
        <v>576</v>
      </c>
      <c r="H124" s="662" t="s">
        <v>998</v>
      </c>
      <c r="I124" s="662" t="s">
        <v>999</v>
      </c>
      <c r="J124" s="662" t="s">
        <v>1000</v>
      </c>
      <c r="K124" s="662" t="s">
        <v>1001</v>
      </c>
      <c r="L124" s="664">
        <v>136.16999999999993</v>
      </c>
      <c r="M124" s="664">
        <v>1</v>
      </c>
      <c r="N124" s="665">
        <v>136.16999999999993</v>
      </c>
    </row>
    <row r="125" spans="1:14" ht="14.4" customHeight="1" x14ac:dyDescent="0.3">
      <c r="A125" s="660" t="s">
        <v>546</v>
      </c>
      <c r="B125" s="661" t="s">
        <v>1578</v>
      </c>
      <c r="C125" s="662" t="s">
        <v>556</v>
      </c>
      <c r="D125" s="663" t="s">
        <v>1579</v>
      </c>
      <c r="E125" s="662" t="s">
        <v>568</v>
      </c>
      <c r="F125" s="663" t="s">
        <v>1583</v>
      </c>
      <c r="G125" s="662" t="s">
        <v>576</v>
      </c>
      <c r="H125" s="662" t="s">
        <v>1002</v>
      </c>
      <c r="I125" s="662" t="s">
        <v>1003</v>
      </c>
      <c r="J125" s="662" t="s">
        <v>1004</v>
      </c>
      <c r="K125" s="662" t="s">
        <v>1005</v>
      </c>
      <c r="L125" s="664">
        <v>0</v>
      </c>
      <c r="M125" s="664">
        <v>0</v>
      </c>
      <c r="N125" s="665">
        <v>0</v>
      </c>
    </row>
    <row r="126" spans="1:14" ht="14.4" customHeight="1" x14ac:dyDescent="0.3">
      <c r="A126" s="660" t="s">
        <v>546</v>
      </c>
      <c r="B126" s="661" t="s">
        <v>1578</v>
      </c>
      <c r="C126" s="662" t="s">
        <v>556</v>
      </c>
      <c r="D126" s="663" t="s">
        <v>1579</v>
      </c>
      <c r="E126" s="662" t="s">
        <v>568</v>
      </c>
      <c r="F126" s="663" t="s">
        <v>1583</v>
      </c>
      <c r="G126" s="662" t="s">
        <v>576</v>
      </c>
      <c r="H126" s="662" t="s">
        <v>1006</v>
      </c>
      <c r="I126" s="662" t="s">
        <v>1007</v>
      </c>
      <c r="J126" s="662" t="s">
        <v>1008</v>
      </c>
      <c r="K126" s="662" t="s">
        <v>1009</v>
      </c>
      <c r="L126" s="664">
        <v>111.85929749372637</v>
      </c>
      <c r="M126" s="664">
        <v>1</v>
      </c>
      <c r="N126" s="665">
        <v>111.85929749372637</v>
      </c>
    </row>
    <row r="127" spans="1:14" ht="14.4" customHeight="1" x14ac:dyDescent="0.3">
      <c r="A127" s="660" t="s">
        <v>546</v>
      </c>
      <c r="B127" s="661" t="s">
        <v>1578</v>
      </c>
      <c r="C127" s="662" t="s">
        <v>556</v>
      </c>
      <c r="D127" s="663" t="s">
        <v>1579</v>
      </c>
      <c r="E127" s="662" t="s">
        <v>568</v>
      </c>
      <c r="F127" s="663" t="s">
        <v>1583</v>
      </c>
      <c r="G127" s="662" t="s">
        <v>576</v>
      </c>
      <c r="H127" s="662" t="s">
        <v>1010</v>
      </c>
      <c r="I127" s="662" t="s">
        <v>1011</v>
      </c>
      <c r="J127" s="662" t="s">
        <v>1012</v>
      </c>
      <c r="K127" s="662" t="s">
        <v>1013</v>
      </c>
      <c r="L127" s="664">
        <v>70.431033677124788</v>
      </c>
      <c r="M127" s="664">
        <v>9</v>
      </c>
      <c r="N127" s="665">
        <v>633.87930309412309</v>
      </c>
    </row>
    <row r="128" spans="1:14" ht="14.4" customHeight="1" x14ac:dyDescent="0.3">
      <c r="A128" s="660" t="s">
        <v>546</v>
      </c>
      <c r="B128" s="661" t="s">
        <v>1578</v>
      </c>
      <c r="C128" s="662" t="s">
        <v>556</v>
      </c>
      <c r="D128" s="663" t="s">
        <v>1579</v>
      </c>
      <c r="E128" s="662" t="s">
        <v>568</v>
      </c>
      <c r="F128" s="663" t="s">
        <v>1583</v>
      </c>
      <c r="G128" s="662" t="s">
        <v>576</v>
      </c>
      <c r="H128" s="662" t="s">
        <v>1014</v>
      </c>
      <c r="I128" s="662" t="s">
        <v>1015</v>
      </c>
      <c r="J128" s="662" t="s">
        <v>1016</v>
      </c>
      <c r="K128" s="662" t="s">
        <v>1017</v>
      </c>
      <c r="L128" s="664">
        <v>636.15213553764056</v>
      </c>
      <c r="M128" s="664">
        <v>2</v>
      </c>
      <c r="N128" s="665">
        <v>1272.3042710752811</v>
      </c>
    </row>
    <row r="129" spans="1:14" ht="14.4" customHeight="1" x14ac:dyDescent="0.3">
      <c r="A129" s="660" t="s">
        <v>546</v>
      </c>
      <c r="B129" s="661" t="s">
        <v>1578</v>
      </c>
      <c r="C129" s="662" t="s">
        <v>556</v>
      </c>
      <c r="D129" s="663" t="s">
        <v>1579</v>
      </c>
      <c r="E129" s="662" t="s">
        <v>568</v>
      </c>
      <c r="F129" s="663" t="s">
        <v>1583</v>
      </c>
      <c r="G129" s="662" t="s">
        <v>576</v>
      </c>
      <c r="H129" s="662" t="s">
        <v>1018</v>
      </c>
      <c r="I129" s="662" t="s">
        <v>1019</v>
      </c>
      <c r="J129" s="662" t="s">
        <v>1020</v>
      </c>
      <c r="K129" s="662"/>
      <c r="L129" s="664">
        <v>178.565</v>
      </c>
      <c r="M129" s="664">
        <v>2</v>
      </c>
      <c r="N129" s="665">
        <v>357.13</v>
      </c>
    </row>
    <row r="130" spans="1:14" ht="14.4" customHeight="1" x14ac:dyDescent="0.3">
      <c r="A130" s="660" t="s">
        <v>546</v>
      </c>
      <c r="B130" s="661" t="s">
        <v>1578</v>
      </c>
      <c r="C130" s="662" t="s">
        <v>556</v>
      </c>
      <c r="D130" s="663" t="s">
        <v>1579</v>
      </c>
      <c r="E130" s="662" t="s">
        <v>568</v>
      </c>
      <c r="F130" s="663" t="s">
        <v>1583</v>
      </c>
      <c r="G130" s="662" t="s">
        <v>576</v>
      </c>
      <c r="H130" s="662" t="s">
        <v>1021</v>
      </c>
      <c r="I130" s="662" t="s">
        <v>215</v>
      </c>
      <c r="J130" s="662" t="s">
        <v>1022</v>
      </c>
      <c r="K130" s="662"/>
      <c r="L130" s="664">
        <v>95.162682734164349</v>
      </c>
      <c r="M130" s="664">
        <v>2</v>
      </c>
      <c r="N130" s="665">
        <v>190.3253654683287</v>
      </c>
    </row>
    <row r="131" spans="1:14" ht="14.4" customHeight="1" x14ac:dyDescent="0.3">
      <c r="A131" s="660" t="s">
        <v>546</v>
      </c>
      <c r="B131" s="661" t="s">
        <v>1578</v>
      </c>
      <c r="C131" s="662" t="s">
        <v>556</v>
      </c>
      <c r="D131" s="663" t="s">
        <v>1579</v>
      </c>
      <c r="E131" s="662" t="s">
        <v>568</v>
      </c>
      <c r="F131" s="663" t="s">
        <v>1583</v>
      </c>
      <c r="G131" s="662" t="s">
        <v>576</v>
      </c>
      <c r="H131" s="662" t="s">
        <v>1023</v>
      </c>
      <c r="I131" s="662" t="s">
        <v>215</v>
      </c>
      <c r="J131" s="662" t="s">
        <v>1024</v>
      </c>
      <c r="K131" s="662"/>
      <c r="L131" s="664">
        <v>114.65834003830045</v>
      </c>
      <c r="M131" s="664">
        <v>2</v>
      </c>
      <c r="N131" s="665">
        <v>229.3166800766009</v>
      </c>
    </row>
    <row r="132" spans="1:14" ht="14.4" customHeight="1" x14ac:dyDescent="0.3">
      <c r="A132" s="660" t="s">
        <v>546</v>
      </c>
      <c r="B132" s="661" t="s">
        <v>1578</v>
      </c>
      <c r="C132" s="662" t="s">
        <v>556</v>
      </c>
      <c r="D132" s="663" t="s">
        <v>1579</v>
      </c>
      <c r="E132" s="662" t="s">
        <v>568</v>
      </c>
      <c r="F132" s="663" t="s">
        <v>1583</v>
      </c>
      <c r="G132" s="662" t="s">
        <v>576</v>
      </c>
      <c r="H132" s="662" t="s">
        <v>1025</v>
      </c>
      <c r="I132" s="662" t="s">
        <v>215</v>
      </c>
      <c r="J132" s="662" t="s">
        <v>1026</v>
      </c>
      <c r="K132" s="662"/>
      <c r="L132" s="664">
        <v>40.153764925546824</v>
      </c>
      <c r="M132" s="664">
        <v>2</v>
      </c>
      <c r="N132" s="665">
        <v>80.307529851093648</v>
      </c>
    </row>
    <row r="133" spans="1:14" ht="14.4" customHeight="1" x14ac:dyDescent="0.3">
      <c r="A133" s="660" t="s">
        <v>546</v>
      </c>
      <c r="B133" s="661" t="s">
        <v>1578</v>
      </c>
      <c r="C133" s="662" t="s">
        <v>556</v>
      </c>
      <c r="D133" s="663" t="s">
        <v>1579</v>
      </c>
      <c r="E133" s="662" t="s">
        <v>568</v>
      </c>
      <c r="F133" s="663" t="s">
        <v>1583</v>
      </c>
      <c r="G133" s="662" t="s">
        <v>576</v>
      </c>
      <c r="H133" s="662" t="s">
        <v>1027</v>
      </c>
      <c r="I133" s="662" t="s">
        <v>610</v>
      </c>
      <c r="J133" s="662" t="s">
        <v>1028</v>
      </c>
      <c r="K133" s="662"/>
      <c r="L133" s="664">
        <v>91.118327214347516</v>
      </c>
      <c r="M133" s="664">
        <v>9</v>
      </c>
      <c r="N133" s="665">
        <v>820.06494492912771</v>
      </c>
    </row>
    <row r="134" spans="1:14" ht="14.4" customHeight="1" x14ac:dyDescent="0.3">
      <c r="A134" s="660" t="s">
        <v>546</v>
      </c>
      <c r="B134" s="661" t="s">
        <v>1578</v>
      </c>
      <c r="C134" s="662" t="s">
        <v>556</v>
      </c>
      <c r="D134" s="663" t="s">
        <v>1579</v>
      </c>
      <c r="E134" s="662" t="s">
        <v>568</v>
      </c>
      <c r="F134" s="663" t="s">
        <v>1583</v>
      </c>
      <c r="G134" s="662" t="s">
        <v>576</v>
      </c>
      <c r="H134" s="662" t="s">
        <v>1029</v>
      </c>
      <c r="I134" s="662" t="s">
        <v>215</v>
      </c>
      <c r="J134" s="662" t="s">
        <v>1030</v>
      </c>
      <c r="K134" s="662"/>
      <c r="L134" s="664">
        <v>99.881874270087394</v>
      </c>
      <c r="M134" s="664">
        <v>4</v>
      </c>
      <c r="N134" s="665">
        <v>399.52749708034958</v>
      </c>
    </row>
    <row r="135" spans="1:14" ht="14.4" customHeight="1" x14ac:dyDescent="0.3">
      <c r="A135" s="660" t="s">
        <v>546</v>
      </c>
      <c r="B135" s="661" t="s">
        <v>1578</v>
      </c>
      <c r="C135" s="662" t="s">
        <v>556</v>
      </c>
      <c r="D135" s="663" t="s">
        <v>1579</v>
      </c>
      <c r="E135" s="662" t="s">
        <v>568</v>
      </c>
      <c r="F135" s="663" t="s">
        <v>1583</v>
      </c>
      <c r="G135" s="662" t="s">
        <v>576</v>
      </c>
      <c r="H135" s="662" t="s">
        <v>1031</v>
      </c>
      <c r="I135" s="662" t="s">
        <v>1032</v>
      </c>
      <c r="J135" s="662" t="s">
        <v>1033</v>
      </c>
      <c r="K135" s="662" t="s">
        <v>1034</v>
      </c>
      <c r="L135" s="664">
        <v>30.649999999999995</v>
      </c>
      <c r="M135" s="664">
        <v>24</v>
      </c>
      <c r="N135" s="665">
        <v>735.59999999999991</v>
      </c>
    </row>
    <row r="136" spans="1:14" ht="14.4" customHeight="1" x14ac:dyDescent="0.3">
      <c r="A136" s="660" t="s">
        <v>546</v>
      </c>
      <c r="B136" s="661" t="s">
        <v>1578</v>
      </c>
      <c r="C136" s="662" t="s">
        <v>556</v>
      </c>
      <c r="D136" s="663" t="s">
        <v>1579</v>
      </c>
      <c r="E136" s="662" t="s">
        <v>568</v>
      </c>
      <c r="F136" s="663" t="s">
        <v>1583</v>
      </c>
      <c r="G136" s="662" t="s">
        <v>576</v>
      </c>
      <c r="H136" s="662" t="s">
        <v>1035</v>
      </c>
      <c r="I136" s="662" t="s">
        <v>1036</v>
      </c>
      <c r="J136" s="662" t="s">
        <v>1037</v>
      </c>
      <c r="K136" s="662" t="s">
        <v>1038</v>
      </c>
      <c r="L136" s="664">
        <v>307.37</v>
      </c>
      <c r="M136" s="664">
        <v>1</v>
      </c>
      <c r="N136" s="665">
        <v>307.37</v>
      </c>
    </row>
    <row r="137" spans="1:14" ht="14.4" customHeight="1" x14ac:dyDescent="0.3">
      <c r="A137" s="660" t="s">
        <v>546</v>
      </c>
      <c r="B137" s="661" t="s">
        <v>1578</v>
      </c>
      <c r="C137" s="662" t="s">
        <v>556</v>
      </c>
      <c r="D137" s="663" t="s">
        <v>1579</v>
      </c>
      <c r="E137" s="662" t="s">
        <v>568</v>
      </c>
      <c r="F137" s="663" t="s">
        <v>1583</v>
      </c>
      <c r="G137" s="662" t="s">
        <v>576</v>
      </c>
      <c r="H137" s="662" t="s">
        <v>1039</v>
      </c>
      <c r="I137" s="662" t="s">
        <v>215</v>
      </c>
      <c r="J137" s="662" t="s">
        <v>1040</v>
      </c>
      <c r="K137" s="662" t="s">
        <v>1041</v>
      </c>
      <c r="L137" s="664">
        <v>135.50832275152882</v>
      </c>
      <c r="M137" s="664">
        <v>22</v>
      </c>
      <c r="N137" s="665">
        <v>2981.1831005336344</v>
      </c>
    </row>
    <row r="138" spans="1:14" ht="14.4" customHeight="1" x14ac:dyDescent="0.3">
      <c r="A138" s="660" t="s">
        <v>546</v>
      </c>
      <c r="B138" s="661" t="s">
        <v>1578</v>
      </c>
      <c r="C138" s="662" t="s">
        <v>556</v>
      </c>
      <c r="D138" s="663" t="s">
        <v>1579</v>
      </c>
      <c r="E138" s="662" t="s">
        <v>568</v>
      </c>
      <c r="F138" s="663" t="s">
        <v>1583</v>
      </c>
      <c r="G138" s="662" t="s">
        <v>576</v>
      </c>
      <c r="H138" s="662" t="s">
        <v>1042</v>
      </c>
      <c r="I138" s="662" t="s">
        <v>1043</v>
      </c>
      <c r="J138" s="662" t="s">
        <v>1044</v>
      </c>
      <c r="K138" s="662" t="s">
        <v>1045</v>
      </c>
      <c r="L138" s="664">
        <v>107.36379511394681</v>
      </c>
      <c r="M138" s="664">
        <v>63</v>
      </c>
      <c r="N138" s="665">
        <v>6763.9190921786485</v>
      </c>
    </row>
    <row r="139" spans="1:14" ht="14.4" customHeight="1" x14ac:dyDescent="0.3">
      <c r="A139" s="660" t="s">
        <v>546</v>
      </c>
      <c r="B139" s="661" t="s">
        <v>1578</v>
      </c>
      <c r="C139" s="662" t="s">
        <v>556</v>
      </c>
      <c r="D139" s="663" t="s">
        <v>1579</v>
      </c>
      <c r="E139" s="662" t="s">
        <v>568</v>
      </c>
      <c r="F139" s="663" t="s">
        <v>1583</v>
      </c>
      <c r="G139" s="662" t="s">
        <v>576</v>
      </c>
      <c r="H139" s="662" t="s">
        <v>1046</v>
      </c>
      <c r="I139" s="662" t="s">
        <v>1047</v>
      </c>
      <c r="J139" s="662" t="s">
        <v>1048</v>
      </c>
      <c r="K139" s="662" t="s">
        <v>1049</v>
      </c>
      <c r="L139" s="664">
        <v>355.01000000000016</v>
      </c>
      <c r="M139" s="664">
        <v>1</v>
      </c>
      <c r="N139" s="665">
        <v>355.01000000000016</v>
      </c>
    </row>
    <row r="140" spans="1:14" ht="14.4" customHeight="1" x14ac:dyDescent="0.3">
      <c r="A140" s="660" t="s">
        <v>546</v>
      </c>
      <c r="B140" s="661" t="s">
        <v>1578</v>
      </c>
      <c r="C140" s="662" t="s">
        <v>556</v>
      </c>
      <c r="D140" s="663" t="s">
        <v>1579</v>
      </c>
      <c r="E140" s="662" t="s">
        <v>568</v>
      </c>
      <c r="F140" s="663" t="s">
        <v>1583</v>
      </c>
      <c r="G140" s="662" t="s">
        <v>576</v>
      </c>
      <c r="H140" s="662" t="s">
        <v>1050</v>
      </c>
      <c r="I140" s="662" t="s">
        <v>1050</v>
      </c>
      <c r="J140" s="662" t="s">
        <v>1051</v>
      </c>
      <c r="K140" s="662" t="s">
        <v>1052</v>
      </c>
      <c r="L140" s="664">
        <v>38.540000000000006</v>
      </c>
      <c r="M140" s="664">
        <v>1</v>
      </c>
      <c r="N140" s="665">
        <v>38.540000000000006</v>
      </c>
    </row>
    <row r="141" spans="1:14" ht="14.4" customHeight="1" x14ac:dyDescent="0.3">
      <c r="A141" s="660" t="s">
        <v>546</v>
      </c>
      <c r="B141" s="661" t="s">
        <v>1578</v>
      </c>
      <c r="C141" s="662" t="s">
        <v>556</v>
      </c>
      <c r="D141" s="663" t="s">
        <v>1579</v>
      </c>
      <c r="E141" s="662" t="s">
        <v>568</v>
      </c>
      <c r="F141" s="663" t="s">
        <v>1583</v>
      </c>
      <c r="G141" s="662" t="s">
        <v>576</v>
      </c>
      <c r="H141" s="662" t="s">
        <v>1053</v>
      </c>
      <c r="I141" s="662" t="s">
        <v>1053</v>
      </c>
      <c r="J141" s="662" t="s">
        <v>1054</v>
      </c>
      <c r="K141" s="662" t="s">
        <v>1055</v>
      </c>
      <c r="L141" s="664">
        <v>1539.66</v>
      </c>
      <c r="M141" s="664">
        <v>1</v>
      </c>
      <c r="N141" s="665">
        <v>1539.66</v>
      </c>
    </row>
    <row r="142" spans="1:14" ht="14.4" customHeight="1" x14ac:dyDescent="0.3">
      <c r="A142" s="660" t="s">
        <v>546</v>
      </c>
      <c r="B142" s="661" t="s">
        <v>1578</v>
      </c>
      <c r="C142" s="662" t="s">
        <v>556</v>
      </c>
      <c r="D142" s="663" t="s">
        <v>1579</v>
      </c>
      <c r="E142" s="662" t="s">
        <v>568</v>
      </c>
      <c r="F142" s="663" t="s">
        <v>1583</v>
      </c>
      <c r="G142" s="662" t="s">
        <v>576</v>
      </c>
      <c r="H142" s="662" t="s">
        <v>1056</v>
      </c>
      <c r="I142" s="662" t="s">
        <v>1056</v>
      </c>
      <c r="J142" s="662" t="s">
        <v>1057</v>
      </c>
      <c r="K142" s="662" t="s">
        <v>1058</v>
      </c>
      <c r="L142" s="664">
        <v>147.31000000000003</v>
      </c>
      <c r="M142" s="664">
        <v>1</v>
      </c>
      <c r="N142" s="665">
        <v>147.31000000000003</v>
      </c>
    </row>
    <row r="143" spans="1:14" ht="14.4" customHeight="1" x14ac:dyDescent="0.3">
      <c r="A143" s="660" t="s">
        <v>546</v>
      </c>
      <c r="B143" s="661" t="s">
        <v>1578</v>
      </c>
      <c r="C143" s="662" t="s">
        <v>556</v>
      </c>
      <c r="D143" s="663" t="s">
        <v>1579</v>
      </c>
      <c r="E143" s="662" t="s">
        <v>568</v>
      </c>
      <c r="F143" s="663" t="s">
        <v>1583</v>
      </c>
      <c r="G143" s="662" t="s">
        <v>576</v>
      </c>
      <c r="H143" s="662" t="s">
        <v>1059</v>
      </c>
      <c r="I143" s="662" t="s">
        <v>1060</v>
      </c>
      <c r="J143" s="662" t="s">
        <v>1061</v>
      </c>
      <c r="K143" s="662" t="s">
        <v>1062</v>
      </c>
      <c r="L143" s="664">
        <v>31.239999999999991</v>
      </c>
      <c r="M143" s="664">
        <v>3</v>
      </c>
      <c r="N143" s="665">
        <v>93.71999999999997</v>
      </c>
    </row>
    <row r="144" spans="1:14" ht="14.4" customHeight="1" x14ac:dyDescent="0.3">
      <c r="A144" s="660" t="s">
        <v>546</v>
      </c>
      <c r="B144" s="661" t="s">
        <v>1578</v>
      </c>
      <c r="C144" s="662" t="s">
        <v>556</v>
      </c>
      <c r="D144" s="663" t="s">
        <v>1579</v>
      </c>
      <c r="E144" s="662" t="s">
        <v>568</v>
      </c>
      <c r="F144" s="663" t="s">
        <v>1583</v>
      </c>
      <c r="G144" s="662" t="s">
        <v>576</v>
      </c>
      <c r="H144" s="662" t="s">
        <v>1063</v>
      </c>
      <c r="I144" s="662" t="s">
        <v>1064</v>
      </c>
      <c r="J144" s="662" t="s">
        <v>1065</v>
      </c>
      <c r="K144" s="662" t="s">
        <v>1066</v>
      </c>
      <c r="L144" s="664">
        <v>767.34886426923708</v>
      </c>
      <c r="M144" s="664">
        <v>1</v>
      </c>
      <c r="N144" s="665">
        <v>767.34886426923708</v>
      </c>
    </row>
    <row r="145" spans="1:14" ht="14.4" customHeight="1" x14ac:dyDescent="0.3">
      <c r="A145" s="660" t="s">
        <v>546</v>
      </c>
      <c r="B145" s="661" t="s">
        <v>1578</v>
      </c>
      <c r="C145" s="662" t="s">
        <v>556</v>
      </c>
      <c r="D145" s="663" t="s">
        <v>1579</v>
      </c>
      <c r="E145" s="662" t="s">
        <v>568</v>
      </c>
      <c r="F145" s="663" t="s">
        <v>1583</v>
      </c>
      <c r="G145" s="662" t="s">
        <v>576</v>
      </c>
      <c r="H145" s="662" t="s">
        <v>1067</v>
      </c>
      <c r="I145" s="662" t="s">
        <v>1068</v>
      </c>
      <c r="J145" s="662" t="s">
        <v>1069</v>
      </c>
      <c r="K145" s="662" t="s">
        <v>1070</v>
      </c>
      <c r="L145" s="664">
        <v>192.049990943794</v>
      </c>
      <c r="M145" s="664">
        <v>9</v>
      </c>
      <c r="N145" s="665">
        <v>1728.449918494146</v>
      </c>
    </row>
    <row r="146" spans="1:14" ht="14.4" customHeight="1" x14ac:dyDescent="0.3">
      <c r="A146" s="660" t="s">
        <v>546</v>
      </c>
      <c r="B146" s="661" t="s">
        <v>1578</v>
      </c>
      <c r="C146" s="662" t="s">
        <v>556</v>
      </c>
      <c r="D146" s="663" t="s">
        <v>1579</v>
      </c>
      <c r="E146" s="662" t="s">
        <v>568</v>
      </c>
      <c r="F146" s="663" t="s">
        <v>1583</v>
      </c>
      <c r="G146" s="662" t="s">
        <v>576</v>
      </c>
      <c r="H146" s="662" t="s">
        <v>1071</v>
      </c>
      <c r="I146" s="662" t="s">
        <v>215</v>
      </c>
      <c r="J146" s="662" t="s">
        <v>1072</v>
      </c>
      <c r="K146" s="662"/>
      <c r="L146" s="664">
        <v>161.41536167493814</v>
      </c>
      <c r="M146" s="664">
        <v>3</v>
      </c>
      <c r="N146" s="665">
        <v>484.24608502481442</v>
      </c>
    </row>
    <row r="147" spans="1:14" ht="14.4" customHeight="1" x14ac:dyDescent="0.3">
      <c r="A147" s="660" t="s">
        <v>546</v>
      </c>
      <c r="B147" s="661" t="s">
        <v>1578</v>
      </c>
      <c r="C147" s="662" t="s">
        <v>556</v>
      </c>
      <c r="D147" s="663" t="s">
        <v>1579</v>
      </c>
      <c r="E147" s="662" t="s">
        <v>568</v>
      </c>
      <c r="F147" s="663" t="s">
        <v>1583</v>
      </c>
      <c r="G147" s="662" t="s">
        <v>576</v>
      </c>
      <c r="H147" s="662" t="s">
        <v>1073</v>
      </c>
      <c r="I147" s="662" t="s">
        <v>215</v>
      </c>
      <c r="J147" s="662" t="s">
        <v>1074</v>
      </c>
      <c r="K147" s="662"/>
      <c r="L147" s="664">
        <v>221.19058975793999</v>
      </c>
      <c r="M147" s="664">
        <v>3</v>
      </c>
      <c r="N147" s="665">
        <v>663.57176927382</v>
      </c>
    </row>
    <row r="148" spans="1:14" ht="14.4" customHeight="1" x14ac:dyDescent="0.3">
      <c r="A148" s="660" t="s">
        <v>546</v>
      </c>
      <c r="B148" s="661" t="s">
        <v>1578</v>
      </c>
      <c r="C148" s="662" t="s">
        <v>556</v>
      </c>
      <c r="D148" s="663" t="s">
        <v>1579</v>
      </c>
      <c r="E148" s="662" t="s">
        <v>568</v>
      </c>
      <c r="F148" s="663" t="s">
        <v>1583</v>
      </c>
      <c r="G148" s="662" t="s">
        <v>576</v>
      </c>
      <c r="H148" s="662" t="s">
        <v>1075</v>
      </c>
      <c r="I148" s="662" t="s">
        <v>1075</v>
      </c>
      <c r="J148" s="662" t="s">
        <v>1076</v>
      </c>
      <c r="K148" s="662" t="s">
        <v>1077</v>
      </c>
      <c r="L148" s="664">
        <v>117.78000000000004</v>
      </c>
      <c r="M148" s="664">
        <v>6</v>
      </c>
      <c r="N148" s="665">
        <v>706.68000000000029</v>
      </c>
    </row>
    <row r="149" spans="1:14" ht="14.4" customHeight="1" x14ac:dyDescent="0.3">
      <c r="A149" s="660" t="s">
        <v>546</v>
      </c>
      <c r="B149" s="661" t="s">
        <v>1578</v>
      </c>
      <c r="C149" s="662" t="s">
        <v>556</v>
      </c>
      <c r="D149" s="663" t="s">
        <v>1579</v>
      </c>
      <c r="E149" s="662" t="s">
        <v>568</v>
      </c>
      <c r="F149" s="663" t="s">
        <v>1583</v>
      </c>
      <c r="G149" s="662" t="s">
        <v>576</v>
      </c>
      <c r="H149" s="662" t="s">
        <v>1078</v>
      </c>
      <c r="I149" s="662" t="s">
        <v>1078</v>
      </c>
      <c r="J149" s="662" t="s">
        <v>1079</v>
      </c>
      <c r="K149" s="662" t="s">
        <v>1080</v>
      </c>
      <c r="L149" s="664">
        <v>95.300003078946972</v>
      </c>
      <c r="M149" s="664">
        <v>10</v>
      </c>
      <c r="N149" s="665">
        <v>953.00003078946975</v>
      </c>
    </row>
    <row r="150" spans="1:14" ht="14.4" customHeight="1" x14ac:dyDescent="0.3">
      <c r="A150" s="660" t="s">
        <v>546</v>
      </c>
      <c r="B150" s="661" t="s">
        <v>1578</v>
      </c>
      <c r="C150" s="662" t="s">
        <v>556</v>
      </c>
      <c r="D150" s="663" t="s">
        <v>1579</v>
      </c>
      <c r="E150" s="662" t="s">
        <v>568</v>
      </c>
      <c r="F150" s="663" t="s">
        <v>1583</v>
      </c>
      <c r="G150" s="662" t="s">
        <v>576</v>
      </c>
      <c r="H150" s="662" t="s">
        <v>1081</v>
      </c>
      <c r="I150" s="662" t="s">
        <v>215</v>
      </c>
      <c r="J150" s="662" t="s">
        <v>1082</v>
      </c>
      <c r="K150" s="662"/>
      <c r="L150" s="664">
        <v>67.269295630431287</v>
      </c>
      <c r="M150" s="664">
        <v>21</v>
      </c>
      <c r="N150" s="665">
        <v>1412.6552082390569</v>
      </c>
    </row>
    <row r="151" spans="1:14" ht="14.4" customHeight="1" x14ac:dyDescent="0.3">
      <c r="A151" s="660" t="s">
        <v>546</v>
      </c>
      <c r="B151" s="661" t="s">
        <v>1578</v>
      </c>
      <c r="C151" s="662" t="s">
        <v>556</v>
      </c>
      <c r="D151" s="663" t="s">
        <v>1579</v>
      </c>
      <c r="E151" s="662" t="s">
        <v>568</v>
      </c>
      <c r="F151" s="663" t="s">
        <v>1583</v>
      </c>
      <c r="G151" s="662" t="s">
        <v>576</v>
      </c>
      <c r="H151" s="662" t="s">
        <v>1083</v>
      </c>
      <c r="I151" s="662" t="s">
        <v>1083</v>
      </c>
      <c r="J151" s="662" t="s">
        <v>619</v>
      </c>
      <c r="K151" s="662" t="s">
        <v>1084</v>
      </c>
      <c r="L151" s="664">
        <v>58.040525701482906</v>
      </c>
      <c r="M151" s="664">
        <v>14</v>
      </c>
      <c r="N151" s="665">
        <v>812.56735982076066</v>
      </c>
    </row>
    <row r="152" spans="1:14" ht="14.4" customHeight="1" x14ac:dyDescent="0.3">
      <c r="A152" s="660" t="s">
        <v>546</v>
      </c>
      <c r="B152" s="661" t="s">
        <v>1578</v>
      </c>
      <c r="C152" s="662" t="s">
        <v>556</v>
      </c>
      <c r="D152" s="663" t="s">
        <v>1579</v>
      </c>
      <c r="E152" s="662" t="s">
        <v>568</v>
      </c>
      <c r="F152" s="663" t="s">
        <v>1583</v>
      </c>
      <c r="G152" s="662" t="s">
        <v>576</v>
      </c>
      <c r="H152" s="662" t="s">
        <v>1085</v>
      </c>
      <c r="I152" s="662" t="s">
        <v>215</v>
      </c>
      <c r="J152" s="662" t="s">
        <v>1086</v>
      </c>
      <c r="K152" s="662"/>
      <c r="L152" s="664">
        <v>30.26</v>
      </c>
      <c r="M152" s="664">
        <v>2</v>
      </c>
      <c r="N152" s="665">
        <v>60.52</v>
      </c>
    </row>
    <row r="153" spans="1:14" ht="14.4" customHeight="1" x14ac:dyDescent="0.3">
      <c r="A153" s="660" t="s">
        <v>546</v>
      </c>
      <c r="B153" s="661" t="s">
        <v>1578</v>
      </c>
      <c r="C153" s="662" t="s">
        <v>556</v>
      </c>
      <c r="D153" s="663" t="s">
        <v>1579</v>
      </c>
      <c r="E153" s="662" t="s">
        <v>568</v>
      </c>
      <c r="F153" s="663" t="s">
        <v>1583</v>
      </c>
      <c r="G153" s="662" t="s">
        <v>576</v>
      </c>
      <c r="H153" s="662" t="s">
        <v>1087</v>
      </c>
      <c r="I153" s="662" t="s">
        <v>215</v>
      </c>
      <c r="J153" s="662" t="s">
        <v>1088</v>
      </c>
      <c r="K153" s="662"/>
      <c r="L153" s="664">
        <v>37.059909260780906</v>
      </c>
      <c r="M153" s="664">
        <v>1</v>
      </c>
      <c r="N153" s="665">
        <v>37.059909260780906</v>
      </c>
    </row>
    <row r="154" spans="1:14" ht="14.4" customHeight="1" x14ac:dyDescent="0.3">
      <c r="A154" s="660" t="s">
        <v>546</v>
      </c>
      <c r="B154" s="661" t="s">
        <v>1578</v>
      </c>
      <c r="C154" s="662" t="s">
        <v>556</v>
      </c>
      <c r="D154" s="663" t="s">
        <v>1579</v>
      </c>
      <c r="E154" s="662" t="s">
        <v>568</v>
      </c>
      <c r="F154" s="663" t="s">
        <v>1583</v>
      </c>
      <c r="G154" s="662" t="s">
        <v>576</v>
      </c>
      <c r="H154" s="662" t="s">
        <v>1089</v>
      </c>
      <c r="I154" s="662" t="s">
        <v>215</v>
      </c>
      <c r="J154" s="662" t="s">
        <v>1090</v>
      </c>
      <c r="K154" s="662" t="s">
        <v>1091</v>
      </c>
      <c r="L154" s="664">
        <v>80.561657374516585</v>
      </c>
      <c r="M154" s="664">
        <v>4</v>
      </c>
      <c r="N154" s="665">
        <v>322.24662949806634</v>
      </c>
    </row>
    <row r="155" spans="1:14" ht="14.4" customHeight="1" x14ac:dyDescent="0.3">
      <c r="A155" s="660" t="s">
        <v>546</v>
      </c>
      <c r="B155" s="661" t="s">
        <v>1578</v>
      </c>
      <c r="C155" s="662" t="s">
        <v>556</v>
      </c>
      <c r="D155" s="663" t="s">
        <v>1579</v>
      </c>
      <c r="E155" s="662" t="s">
        <v>568</v>
      </c>
      <c r="F155" s="663" t="s">
        <v>1583</v>
      </c>
      <c r="G155" s="662" t="s">
        <v>576</v>
      </c>
      <c r="H155" s="662" t="s">
        <v>1092</v>
      </c>
      <c r="I155" s="662" t="s">
        <v>1092</v>
      </c>
      <c r="J155" s="662" t="s">
        <v>795</v>
      </c>
      <c r="K155" s="662" t="s">
        <v>1093</v>
      </c>
      <c r="L155" s="664">
        <v>124.27963770481408</v>
      </c>
      <c r="M155" s="664">
        <v>3</v>
      </c>
      <c r="N155" s="665">
        <v>372.83891311444222</v>
      </c>
    </row>
    <row r="156" spans="1:14" ht="14.4" customHeight="1" x14ac:dyDescent="0.3">
      <c r="A156" s="660" t="s">
        <v>546</v>
      </c>
      <c r="B156" s="661" t="s">
        <v>1578</v>
      </c>
      <c r="C156" s="662" t="s">
        <v>556</v>
      </c>
      <c r="D156" s="663" t="s">
        <v>1579</v>
      </c>
      <c r="E156" s="662" t="s">
        <v>568</v>
      </c>
      <c r="F156" s="663" t="s">
        <v>1583</v>
      </c>
      <c r="G156" s="662" t="s">
        <v>576</v>
      </c>
      <c r="H156" s="662" t="s">
        <v>1094</v>
      </c>
      <c r="I156" s="662" t="s">
        <v>1094</v>
      </c>
      <c r="J156" s="662" t="s">
        <v>1095</v>
      </c>
      <c r="K156" s="662" t="s">
        <v>1096</v>
      </c>
      <c r="L156" s="664">
        <v>43.999926111362349</v>
      </c>
      <c r="M156" s="664">
        <v>9</v>
      </c>
      <c r="N156" s="665">
        <v>395.99933500226115</v>
      </c>
    </row>
    <row r="157" spans="1:14" ht="14.4" customHeight="1" x14ac:dyDescent="0.3">
      <c r="A157" s="660" t="s">
        <v>546</v>
      </c>
      <c r="B157" s="661" t="s">
        <v>1578</v>
      </c>
      <c r="C157" s="662" t="s">
        <v>556</v>
      </c>
      <c r="D157" s="663" t="s">
        <v>1579</v>
      </c>
      <c r="E157" s="662" t="s">
        <v>568</v>
      </c>
      <c r="F157" s="663" t="s">
        <v>1583</v>
      </c>
      <c r="G157" s="662" t="s">
        <v>576</v>
      </c>
      <c r="H157" s="662" t="s">
        <v>1097</v>
      </c>
      <c r="I157" s="662" t="s">
        <v>215</v>
      </c>
      <c r="J157" s="662" t="s">
        <v>1098</v>
      </c>
      <c r="K157" s="662"/>
      <c r="L157" s="664">
        <v>38.609714186214163</v>
      </c>
      <c r="M157" s="664">
        <v>2</v>
      </c>
      <c r="N157" s="665">
        <v>77.219428372428325</v>
      </c>
    </row>
    <row r="158" spans="1:14" ht="14.4" customHeight="1" x14ac:dyDescent="0.3">
      <c r="A158" s="660" t="s">
        <v>546</v>
      </c>
      <c r="B158" s="661" t="s">
        <v>1578</v>
      </c>
      <c r="C158" s="662" t="s">
        <v>556</v>
      </c>
      <c r="D158" s="663" t="s">
        <v>1579</v>
      </c>
      <c r="E158" s="662" t="s">
        <v>568</v>
      </c>
      <c r="F158" s="663" t="s">
        <v>1583</v>
      </c>
      <c r="G158" s="662" t="s">
        <v>576</v>
      </c>
      <c r="H158" s="662" t="s">
        <v>1099</v>
      </c>
      <c r="I158" s="662" t="s">
        <v>1099</v>
      </c>
      <c r="J158" s="662" t="s">
        <v>1100</v>
      </c>
      <c r="K158" s="662" t="s">
        <v>1101</v>
      </c>
      <c r="L158" s="664">
        <v>115.52999999999999</v>
      </c>
      <c r="M158" s="664">
        <v>4</v>
      </c>
      <c r="N158" s="665">
        <v>462.11999999999995</v>
      </c>
    </row>
    <row r="159" spans="1:14" ht="14.4" customHeight="1" x14ac:dyDescent="0.3">
      <c r="A159" s="660" t="s">
        <v>546</v>
      </c>
      <c r="B159" s="661" t="s">
        <v>1578</v>
      </c>
      <c r="C159" s="662" t="s">
        <v>556</v>
      </c>
      <c r="D159" s="663" t="s">
        <v>1579</v>
      </c>
      <c r="E159" s="662" t="s">
        <v>568</v>
      </c>
      <c r="F159" s="663" t="s">
        <v>1583</v>
      </c>
      <c r="G159" s="662" t="s">
        <v>576</v>
      </c>
      <c r="H159" s="662" t="s">
        <v>1102</v>
      </c>
      <c r="I159" s="662" t="s">
        <v>1102</v>
      </c>
      <c r="J159" s="662" t="s">
        <v>1103</v>
      </c>
      <c r="K159" s="662" t="s">
        <v>1104</v>
      </c>
      <c r="L159" s="664">
        <v>350.19999999999993</v>
      </c>
      <c r="M159" s="664">
        <v>1</v>
      </c>
      <c r="N159" s="665">
        <v>350.19999999999993</v>
      </c>
    </row>
    <row r="160" spans="1:14" ht="14.4" customHeight="1" x14ac:dyDescent="0.3">
      <c r="A160" s="660" t="s">
        <v>546</v>
      </c>
      <c r="B160" s="661" t="s">
        <v>1578</v>
      </c>
      <c r="C160" s="662" t="s">
        <v>556</v>
      </c>
      <c r="D160" s="663" t="s">
        <v>1579</v>
      </c>
      <c r="E160" s="662" t="s">
        <v>568</v>
      </c>
      <c r="F160" s="663" t="s">
        <v>1583</v>
      </c>
      <c r="G160" s="662" t="s">
        <v>576</v>
      </c>
      <c r="H160" s="662" t="s">
        <v>1105</v>
      </c>
      <c r="I160" s="662" t="s">
        <v>215</v>
      </c>
      <c r="J160" s="662" t="s">
        <v>1106</v>
      </c>
      <c r="K160" s="662"/>
      <c r="L160" s="664">
        <v>39.079940877308736</v>
      </c>
      <c r="M160" s="664">
        <v>1</v>
      </c>
      <c r="N160" s="665">
        <v>39.079940877308736</v>
      </c>
    </row>
    <row r="161" spans="1:14" ht="14.4" customHeight="1" x14ac:dyDescent="0.3">
      <c r="A161" s="660" t="s">
        <v>546</v>
      </c>
      <c r="B161" s="661" t="s">
        <v>1578</v>
      </c>
      <c r="C161" s="662" t="s">
        <v>556</v>
      </c>
      <c r="D161" s="663" t="s">
        <v>1579</v>
      </c>
      <c r="E161" s="662" t="s">
        <v>568</v>
      </c>
      <c r="F161" s="663" t="s">
        <v>1583</v>
      </c>
      <c r="G161" s="662" t="s">
        <v>576</v>
      </c>
      <c r="H161" s="662" t="s">
        <v>1107</v>
      </c>
      <c r="I161" s="662" t="s">
        <v>215</v>
      </c>
      <c r="J161" s="662" t="s">
        <v>1108</v>
      </c>
      <c r="K161" s="662"/>
      <c r="L161" s="664">
        <v>112.14936358082028</v>
      </c>
      <c r="M161" s="664">
        <v>1</v>
      </c>
      <c r="N161" s="665">
        <v>112.14936358082028</v>
      </c>
    </row>
    <row r="162" spans="1:14" ht="14.4" customHeight="1" x14ac:dyDescent="0.3">
      <c r="A162" s="660" t="s">
        <v>546</v>
      </c>
      <c r="B162" s="661" t="s">
        <v>1578</v>
      </c>
      <c r="C162" s="662" t="s">
        <v>556</v>
      </c>
      <c r="D162" s="663" t="s">
        <v>1579</v>
      </c>
      <c r="E162" s="662" t="s">
        <v>568</v>
      </c>
      <c r="F162" s="663" t="s">
        <v>1583</v>
      </c>
      <c r="G162" s="662" t="s">
        <v>576</v>
      </c>
      <c r="H162" s="662" t="s">
        <v>1109</v>
      </c>
      <c r="I162" s="662" t="s">
        <v>1110</v>
      </c>
      <c r="J162" s="662" t="s">
        <v>1111</v>
      </c>
      <c r="K162" s="662" t="s">
        <v>1112</v>
      </c>
      <c r="L162" s="664">
        <v>1392.1092204200215</v>
      </c>
      <c r="M162" s="664">
        <v>1</v>
      </c>
      <c r="N162" s="665">
        <v>1392.1092204200215</v>
      </c>
    </row>
    <row r="163" spans="1:14" ht="14.4" customHeight="1" x14ac:dyDescent="0.3">
      <c r="A163" s="660" t="s">
        <v>546</v>
      </c>
      <c r="B163" s="661" t="s">
        <v>1578</v>
      </c>
      <c r="C163" s="662" t="s">
        <v>556</v>
      </c>
      <c r="D163" s="663" t="s">
        <v>1579</v>
      </c>
      <c r="E163" s="662" t="s">
        <v>568</v>
      </c>
      <c r="F163" s="663" t="s">
        <v>1583</v>
      </c>
      <c r="G163" s="662" t="s">
        <v>576</v>
      </c>
      <c r="H163" s="662" t="s">
        <v>1113</v>
      </c>
      <c r="I163" s="662" t="s">
        <v>215</v>
      </c>
      <c r="J163" s="662" t="s">
        <v>1114</v>
      </c>
      <c r="K163" s="662"/>
      <c r="L163" s="664">
        <v>123.72</v>
      </c>
      <c r="M163" s="664">
        <v>1</v>
      </c>
      <c r="N163" s="665">
        <v>123.72</v>
      </c>
    </row>
    <row r="164" spans="1:14" ht="14.4" customHeight="1" x14ac:dyDescent="0.3">
      <c r="A164" s="660" t="s">
        <v>546</v>
      </c>
      <c r="B164" s="661" t="s">
        <v>1578</v>
      </c>
      <c r="C164" s="662" t="s">
        <v>556</v>
      </c>
      <c r="D164" s="663" t="s">
        <v>1579</v>
      </c>
      <c r="E164" s="662" t="s">
        <v>568</v>
      </c>
      <c r="F164" s="663" t="s">
        <v>1583</v>
      </c>
      <c r="G164" s="662" t="s">
        <v>576</v>
      </c>
      <c r="H164" s="662" t="s">
        <v>1115</v>
      </c>
      <c r="I164" s="662" t="s">
        <v>1115</v>
      </c>
      <c r="J164" s="662" t="s">
        <v>1116</v>
      </c>
      <c r="K164" s="662" t="s">
        <v>684</v>
      </c>
      <c r="L164" s="664">
        <v>93.238333333333344</v>
      </c>
      <c r="M164" s="664">
        <v>3</v>
      </c>
      <c r="N164" s="665">
        <v>279.71500000000003</v>
      </c>
    </row>
    <row r="165" spans="1:14" ht="14.4" customHeight="1" x14ac:dyDescent="0.3">
      <c r="A165" s="660" t="s">
        <v>546</v>
      </c>
      <c r="B165" s="661" t="s">
        <v>1578</v>
      </c>
      <c r="C165" s="662" t="s">
        <v>556</v>
      </c>
      <c r="D165" s="663" t="s">
        <v>1579</v>
      </c>
      <c r="E165" s="662" t="s">
        <v>568</v>
      </c>
      <c r="F165" s="663" t="s">
        <v>1583</v>
      </c>
      <c r="G165" s="662" t="s">
        <v>576</v>
      </c>
      <c r="H165" s="662" t="s">
        <v>1117</v>
      </c>
      <c r="I165" s="662" t="s">
        <v>1117</v>
      </c>
      <c r="J165" s="662" t="s">
        <v>1118</v>
      </c>
      <c r="K165" s="662" t="s">
        <v>1119</v>
      </c>
      <c r="L165" s="664">
        <v>193.18000000000009</v>
      </c>
      <c r="M165" s="664">
        <v>1</v>
      </c>
      <c r="N165" s="665">
        <v>193.18000000000009</v>
      </c>
    </row>
    <row r="166" spans="1:14" ht="14.4" customHeight="1" x14ac:dyDescent="0.3">
      <c r="A166" s="660" t="s">
        <v>546</v>
      </c>
      <c r="B166" s="661" t="s">
        <v>1578</v>
      </c>
      <c r="C166" s="662" t="s">
        <v>556</v>
      </c>
      <c r="D166" s="663" t="s">
        <v>1579</v>
      </c>
      <c r="E166" s="662" t="s">
        <v>568</v>
      </c>
      <c r="F166" s="663" t="s">
        <v>1583</v>
      </c>
      <c r="G166" s="662" t="s">
        <v>576</v>
      </c>
      <c r="H166" s="662" t="s">
        <v>1120</v>
      </c>
      <c r="I166" s="662" t="s">
        <v>1121</v>
      </c>
      <c r="J166" s="662" t="s">
        <v>1122</v>
      </c>
      <c r="K166" s="662" t="s">
        <v>1123</v>
      </c>
      <c r="L166" s="664">
        <v>6026.8200000000006</v>
      </c>
      <c r="M166" s="664">
        <v>1</v>
      </c>
      <c r="N166" s="665">
        <v>6026.8200000000006</v>
      </c>
    </row>
    <row r="167" spans="1:14" ht="14.4" customHeight="1" x14ac:dyDescent="0.3">
      <c r="A167" s="660" t="s">
        <v>546</v>
      </c>
      <c r="B167" s="661" t="s">
        <v>1578</v>
      </c>
      <c r="C167" s="662" t="s">
        <v>556</v>
      </c>
      <c r="D167" s="663" t="s">
        <v>1579</v>
      </c>
      <c r="E167" s="662" t="s">
        <v>568</v>
      </c>
      <c r="F167" s="663" t="s">
        <v>1583</v>
      </c>
      <c r="G167" s="662" t="s">
        <v>576</v>
      </c>
      <c r="H167" s="662" t="s">
        <v>1124</v>
      </c>
      <c r="I167" s="662" t="s">
        <v>1124</v>
      </c>
      <c r="J167" s="662" t="s">
        <v>1125</v>
      </c>
      <c r="K167" s="662" t="s">
        <v>1126</v>
      </c>
      <c r="L167" s="664">
        <v>144.61000000000007</v>
      </c>
      <c r="M167" s="664">
        <v>1</v>
      </c>
      <c r="N167" s="665">
        <v>144.61000000000007</v>
      </c>
    </row>
    <row r="168" spans="1:14" ht="14.4" customHeight="1" x14ac:dyDescent="0.3">
      <c r="A168" s="660" t="s">
        <v>546</v>
      </c>
      <c r="B168" s="661" t="s">
        <v>1578</v>
      </c>
      <c r="C168" s="662" t="s">
        <v>556</v>
      </c>
      <c r="D168" s="663" t="s">
        <v>1579</v>
      </c>
      <c r="E168" s="662" t="s">
        <v>568</v>
      </c>
      <c r="F168" s="663" t="s">
        <v>1583</v>
      </c>
      <c r="G168" s="662" t="s">
        <v>1127</v>
      </c>
      <c r="H168" s="662" t="s">
        <v>1128</v>
      </c>
      <c r="I168" s="662" t="s">
        <v>1129</v>
      </c>
      <c r="J168" s="662" t="s">
        <v>1130</v>
      </c>
      <c r="K168" s="662" t="s">
        <v>1131</v>
      </c>
      <c r="L168" s="664">
        <v>34.769082364175581</v>
      </c>
      <c r="M168" s="664">
        <v>175</v>
      </c>
      <c r="N168" s="665">
        <v>6084.5894137307268</v>
      </c>
    </row>
    <row r="169" spans="1:14" ht="14.4" customHeight="1" x14ac:dyDescent="0.3">
      <c r="A169" s="660" t="s">
        <v>546</v>
      </c>
      <c r="B169" s="661" t="s">
        <v>1578</v>
      </c>
      <c r="C169" s="662" t="s">
        <v>556</v>
      </c>
      <c r="D169" s="663" t="s">
        <v>1579</v>
      </c>
      <c r="E169" s="662" t="s">
        <v>568</v>
      </c>
      <c r="F169" s="663" t="s">
        <v>1583</v>
      </c>
      <c r="G169" s="662" t="s">
        <v>1127</v>
      </c>
      <c r="H169" s="662" t="s">
        <v>1132</v>
      </c>
      <c r="I169" s="662" t="s">
        <v>1133</v>
      </c>
      <c r="J169" s="662" t="s">
        <v>1044</v>
      </c>
      <c r="K169" s="662" t="s">
        <v>1134</v>
      </c>
      <c r="L169" s="664">
        <v>105.07869660993788</v>
      </c>
      <c r="M169" s="664">
        <v>11</v>
      </c>
      <c r="N169" s="665">
        <v>1155.8656627093167</v>
      </c>
    </row>
    <row r="170" spans="1:14" ht="14.4" customHeight="1" x14ac:dyDescent="0.3">
      <c r="A170" s="660" t="s">
        <v>546</v>
      </c>
      <c r="B170" s="661" t="s">
        <v>1578</v>
      </c>
      <c r="C170" s="662" t="s">
        <v>556</v>
      </c>
      <c r="D170" s="663" t="s">
        <v>1579</v>
      </c>
      <c r="E170" s="662" t="s">
        <v>568</v>
      </c>
      <c r="F170" s="663" t="s">
        <v>1583</v>
      </c>
      <c r="G170" s="662" t="s">
        <v>1127</v>
      </c>
      <c r="H170" s="662" t="s">
        <v>1135</v>
      </c>
      <c r="I170" s="662" t="s">
        <v>1136</v>
      </c>
      <c r="J170" s="662" t="s">
        <v>1137</v>
      </c>
      <c r="K170" s="662" t="s">
        <v>1138</v>
      </c>
      <c r="L170" s="664">
        <v>60.559456115059341</v>
      </c>
      <c r="M170" s="664">
        <v>1</v>
      </c>
      <c r="N170" s="665">
        <v>60.559456115059341</v>
      </c>
    </row>
    <row r="171" spans="1:14" ht="14.4" customHeight="1" x14ac:dyDescent="0.3">
      <c r="A171" s="660" t="s">
        <v>546</v>
      </c>
      <c r="B171" s="661" t="s">
        <v>1578</v>
      </c>
      <c r="C171" s="662" t="s">
        <v>556</v>
      </c>
      <c r="D171" s="663" t="s">
        <v>1579</v>
      </c>
      <c r="E171" s="662" t="s">
        <v>568</v>
      </c>
      <c r="F171" s="663" t="s">
        <v>1583</v>
      </c>
      <c r="G171" s="662" t="s">
        <v>1127</v>
      </c>
      <c r="H171" s="662" t="s">
        <v>1139</v>
      </c>
      <c r="I171" s="662" t="s">
        <v>1140</v>
      </c>
      <c r="J171" s="662" t="s">
        <v>1141</v>
      </c>
      <c r="K171" s="662" t="s">
        <v>1142</v>
      </c>
      <c r="L171" s="664">
        <v>630.66000000000008</v>
      </c>
      <c r="M171" s="664">
        <v>5</v>
      </c>
      <c r="N171" s="665">
        <v>3153.3</v>
      </c>
    </row>
    <row r="172" spans="1:14" ht="14.4" customHeight="1" x14ac:dyDescent="0.3">
      <c r="A172" s="660" t="s">
        <v>546</v>
      </c>
      <c r="B172" s="661" t="s">
        <v>1578</v>
      </c>
      <c r="C172" s="662" t="s">
        <v>556</v>
      </c>
      <c r="D172" s="663" t="s">
        <v>1579</v>
      </c>
      <c r="E172" s="662" t="s">
        <v>568</v>
      </c>
      <c r="F172" s="663" t="s">
        <v>1583</v>
      </c>
      <c r="G172" s="662" t="s">
        <v>1127</v>
      </c>
      <c r="H172" s="662" t="s">
        <v>1143</v>
      </c>
      <c r="I172" s="662" t="s">
        <v>1144</v>
      </c>
      <c r="J172" s="662" t="s">
        <v>1141</v>
      </c>
      <c r="K172" s="662" t="s">
        <v>1145</v>
      </c>
      <c r="L172" s="664">
        <v>721.20000000000016</v>
      </c>
      <c r="M172" s="664">
        <v>3</v>
      </c>
      <c r="N172" s="665">
        <v>2163.6000000000004</v>
      </c>
    </row>
    <row r="173" spans="1:14" ht="14.4" customHeight="1" x14ac:dyDescent="0.3">
      <c r="A173" s="660" t="s">
        <v>546</v>
      </c>
      <c r="B173" s="661" t="s">
        <v>1578</v>
      </c>
      <c r="C173" s="662" t="s">
        <v>556</v>
      </c>
      <c r="D173" s="663" t="s">
        <v>1579</v>
      </c>
      <c r="E173" s="662" t="s">
        <v>568</v>
      </c>
      <c r="F173" s="663" t="s">
        <v>1583</v>
      </c>
      <c r="G173" s="662" t="s">
        <v>1127</v>
      </c>
      <c r="H173" s="662" t="s">
        <v>1146</v>
      </c>
      <c r="I173" s="662" t="s">
        <v>1147</v>
      </c>
      <c r="J173" s="662" t="s">
        <v>1148</v>
      </c>
      <c r="K173" s="662" t="s">
        <v>842</v>
      </c>
      <c r="L173" s="664">
        <v>48.91</v>
      </c>
      <c r="M173" s="664">
        <v>1</v>
      </c>
      <c r="N173" s="665">
        <v>48.91</v>
      </c>
    </row>
    <row r="174" spans="1:14" ht="14.4" customHeight="1" x14ac:dyDescent="0.3">
      <c r="A174" s="660" t="s">
        <v>546</v>
      </c>
      <c r="B174" s="661" t="s">
        <v>1578</v>
      </c>
      <c r="C174" s="662" t="s">
        <v>556</v>
      </c>
      <c r="D174" s="663" t="s">
        <v>1579</v>
      </c>
      <c r="E174" s="662" t="s">
        <v>568</v>
      </c>
      <c r="F174" s="663" t="s">
        <v>1583</v>
      </c>
      <c r="G174" s="662" t="s">
        <v>1127</v>
      </c>
      <c r="H174" s="662" t="s">
        <v>1149</v>
      </c>
      <c r="I174" s="662" t="s">
        <v>1150</v>
      </c>
      <c r="J174" s="662" t="s">
        <v>1151</v>
      </c>
      <c r="K174" s="662" t="s">
        <v>1152</v>
      </c>
      <c r="L174" s="664">
        <v>49.320015801629992</v>
      </c>
      <c r="M174" s="664">
        <v>1</v>
      </c>
      <c r="N174" s="665">
        <v>49.320015801629992</v>
      </c>
    </row>
    <row r="175" spans="1:14" ht="14.4" customHeight="1" x14ac:dyDescent="0.3">
      <c r="A175" s="660" t="s">
        <v>546</v>
      </c>
      <c r="B175" s="661" t="s">
        <v>1578</v>
      </c>
      <c r="C175" s="662" t="s">
        <v>556</v>
      </c>
      <c r="D175" s="663" t="s">
        <v>1579</v>
      </c>
      <c r="E175" s="662" t="s">
        <v>568</v>
      </c>
      <c r="F175" s="663" t="s">
        <v>1583</v>
      </c>
      <c r="G175" s="662" t="s">
        <v>1127</v>
      </c>
      <c r="H175" s="662" t="s">
        <v>1153</v>
      </c>
      <c r="I175" s="662" t="s">
        <v>1154</v>
      </c>
      <c r="J175" s="662" t="s">
        <v>1155</v>
      </c>
      <c r="K175" s="662" t="s">
        <v>1156</v>
      </c>
      <c r="L175" s="664">
        <v>168.4366666666667</v>
      </c>
      <c r="M175" s="664">
        <v>3</v>
      </c>
      <c r="N175" s="665">
        <v>505.31000000000006</v>
      </c>
    </row>
    <row r="176" spans="1:14" ht="14.4" customHeight="1" x14ac:dyDescent="0.3">
      <c r="A176" s="660" t="s">
        <v>546</v>
      </c>
      <c r="B176" s="661" t="s">
        <v>1578</v>
      </c>
      <c r="C176" s="662" t="s">
        <v>556</v>
      </c>
      <c r="D176" s="663" t="s">
        <v>1579</v>
      </c>
      <c r="E176" s="662" t="s">
        <v>568</v>
      </c>
      <c r="F176" s="663" t="s">
        <v>1583</v>
      </c>
      <c r="G176" s="662" t="s">
        <v>1127</v>
      </c>
      <c r="H176" s="662" t="s">
        <v>1157</v>
      </c>
      <c r="I176" s="662" t="s">
        <v>1158</v>
      </c>
      <c r="J176" s="662" t="s">
        <v>1159</v>
      </c>
      <c r="K176" s="662" t="s">
        <v>1160</v>
      </c>
      <c r="L176" s="664">
        <v>92.369580497412031</v>
      </c>
      <c r="M176" s="664">
        <v>1</v>
      </c>
      <c r="N176" s="665">
        <v>92.369580497412031</v>
      </c>
    </row>
    <row r="177" spans="1:14" ht="14.4" customHeight="1" x14ac:dyDescent="0.3">
      <c r="A177" s="660" t="s">
        <v>546</v>
      </c>
      <c r="B177" s="661" t="s">
        <v>1578</v>
      </c>
      <c r="C177" s="662" t="s">
        <v>556</v>
      </c>
      <c r="D177" s="663" t="s">
        <v>1579</v>
      </c>
      <c r="E177" s="662" t="s">
        <v>568</v>
      </c>
      <c r="F177" s="663" t="s">
        <v>1583</v>
      </c>
      <c r="G177" s="662" t="s">
        <v>1127</v>
      </c>
      <c r="H177" s="662" t="s">
        <v>1161</v>
      </c>
      <c r="I177" s="662" t="s">
        <v>1162</v>
      </c>
      <c r="J177" s="662" t="s">
        <v>1163</v>
      </c>
      <c r="K177" s="662" t="s">
        <v>1164</v>
      </c>
      <c r="L177" s="664">
        <v>57.81</v>
      </c>
      <c r="M177" s="664">
        <v>1</v>
      </c>
      <c r="N177" s="665">
        <v>57.81</v>
      </c>
    </row>
    <row r="178" spans="1:14" ht="14.4" customHeight="1" x14ac:dyDescent="0.3">
      <c r="A178" s="660" t="s">
        <v>546</v>
      </c>
      <c r="B178" s="661" t="s">
        <v>1578</v>
      </c>
      <c r="C178" s="662" t="s">
        <v>556</v>
      </c>
      <c r="D178" s="663" t="s">
        <v>1579</v>
      </c>
      <c r="E178" s="662" t="s">
        <v>568</v>
      </c>
      <c r="F178" s="663" t="s">
        <v>1583</v>
      </c>
      <c r="G178" s="662" t="s">
        <v>1127</v>
      </c>
      <c r="H178" s="662" t="s">
        <v>1165</v>
      </c>
      <c r="I178" s="662" t="s">
        <v>1166</v>
      </c>
      <c r="J178" s="662" t="s">
        <v>1163</v>
      </c>
      <c r="K178" s="662" t="s">
        <v>1167</v>
      </c>
      <c r="L178" s="664">
        <v>51.890000000000008</v>
      </c>
      <c r="M178" s="664">
        <v>2</v>
      </c>
      <c r="N178" s="665">
        <v>103.78000000000002</v>
      </c>
    </row>
    <row r="179" spans="1:14" ht="14.4" customHeight="1" x14ac:dyDescent="0.3">
      <c r="A179" s="660" t="s">
        <v>546</v>
      </c>
      <c r="B179" s="661" t="s">
        <v>1578</v>
      </c>
      <c r="C179" s="662" t="s">
        <v>556</v>
      </c>
      <c r="D179" s="663" t="s">
        <v>1579</v>
      </c>
      <c r="E179" s="662" t="s">
        <v>568</v>
      </c>
      <c r="F179" s="663" t="s">
        <v>1583</v>
      </c>
      <c r="G179" s="662" t="s">
        <v>1127</v>
      </c>
      <c r="H179" s="662" t="s">
        <v>1168</v>
      </c>
      <c r="I179" s="662" t="s">
        <v>1168</v>
      </c>
      <c r="J179" s="662" t="s">
        <v>1169</v>
      </c>
      <c r="K179" s="662" t="s">
        <v>1170</v>
      </c>
      <c r="L179" s="664">
        <v>63.400000000000013</v>
      </c>
      <c r="M179" s="664">
        <v>1</v>
      </c>
      <c r="N179" s="665">
        <v>63.400000000000013</v>
      </c>
    </row>
    <row r="180" spans="1:14" ht="14.4" customHeight="1" x14ac:dyDescent="0.3">
      <c r="A180" s="660" t="s">
        <v>546</v>
      </c>
      <c r="B180" s="661" t="s">
        <v>1578</v>
      </c>
      <c r="C180" s="662" t="s">
        <v>556</v>
      </c>
      <c r="D180" s="663" t="s">
        <v>1579</v>
      </c>
      <c r="E180" s="662" t="s">
        <v>568</v>
      </c>
      <c r="F180" s="663" t="s">
        <v>1583</v>
      </c>
      <c r="G180" s="662" t="s">
        <v>1127</v>
      </c>
      <c r="H180" s="662" t="s">
        <v>1171</v>
      </c>
      <c r="I180" s="662" t="s">
        <v>1172</v>
      </c>
      <c r="J180" s="662" t="s">
        <v>1173</v>
      </c>
      <c r="K180" s="662" t="s">
        <v>1174</v>
      </c>
      <c r="L180" s="664">
        <v>332.16500000000008</v>
      </c>
      <c r="M180" s="664">
        <v>2</v>
      </c>
      <c r="N180" s="665">
        <v>664.33000000000015</v>
      </c>
    </row>
    <row r="181" spans="1:14" ht="14.4" customHeight="1" x14ac:dyDescent="0.3">
      <c r="A181" s="660" t="s">
        <v>546</v>
      </c>
      <c r="B181" s="661" t="s">
        <v>1578</v>
      </c>
      <c r="C181" s="662" t="s">
        <v>556</v>
      </c>
      <c r="D181" s="663" t="s">
        <v>1579</v>
      </c>
      <c r="E181" s="662" t="s">
        <v>568</v>
      </c>
      <c r="F181" s="663" t="s">
        <v>1583</v>
      </c>
      <c r="G181" s="662" t="s">
        <v>1127</v>
      </c>
      <c r="H181" s="662" t="s">
        <v>1175</v>
      </c>
      <c r="I181" s="662" t="s">
        <v>1176</v>
      </c>
      <c r="J181" s="662" t="s">
        <v>1177</v>
      </c>
      <c r="K181" s="662" t="s">
        <v>1178</v>
      </c>
      <c r="L181" s="664">
        <v>322.48888696069776</v>
      </c>
      <c r="M181" s="664">
        <v>4</v>
      </c>
      <c r="N181" s="665">
        <v>1289.955547842791</v>
      </c>
    </row>
    <row r="182" spans="1:14" ht="14.4" customHeight="1" x14ac:dyDescent="0.3">
      <c r="A182" s="660" t="s">
        <v>546</v>
      </c>
      <c r="B182" s="661" t="s">
        <v>1578</v>
      </c>
      <c r="C182" s="662" t="s">
        <v>556</v>
      </c>
      <c r="D182" s="663" t="s">
        <v>1579</v>
      </c>
      <c r="E182" s="662" t="s">
        <v>568</v>
      </c>
      <c r="F182" s="663" t="s">
        <v>1583</v>
      </c>
      <c r="G182" s="662" t="s">
        <v>1127</v>
      </c>
      <c r="H182" s="662" t="s">
        <v>1179</v>
      </c>
      <c r="I182" s="662" t="s">
        <v>1180</v>
      </c>
      <c r="J182" s="662" t="s">
        <v>1181</v>
      </c>
      <c r="K182" s="662" t="s">
        <v>1182</v>
      </c>
      <c r="L182" s="664">
        <v>677.57527873656613</v>
      </c>
      <c r="M182" s="664">
        <v>2</v>
      </c>
      <c r="N182" s="665">
        <v>1355.1505574731323</v>
      </c>
    </row>
    <row r="183" spans="1:14" ht="14.4" customHeight="1" x14ac:dyDescent="0.3">
      <c r="A183" s="660" t="s">
        <v>546</v>
      </c>
      <c r="B183" s="661" t="s">
        <v>1578</v>
      </c>
      <c r="C183" s="662" t="s">
        <v>556</v>
      </c>
      <c r="D183" s="663" t="s">
        <v>1579</v>
      </c>
      <c r="E183" s="662" t="s">
        <v>568</v>
      </c>
      <c r="F183" s="663" t="s">
        <v>1583</v>
      </c>
      <c r="G183" s="662" t="s">
        <v>1127</v>
      </c>
      <c r="H183" s="662" t="s">
        <v>1183</v>
      </c>
      <c r="I183" s="662" t="s">
        <v>1183</v>
      </c>
      <c r="J183" s="662" t="s">
        <v>1184</v>
      </c>
      <c r="K183" s="662" t="s">
        <v>1185</v>
      </c>
      <c r="L183" s="664">
        <v>79.619736203734732</v>
      </c>
      <c r="M183" s="664">
        <v>1</v>
      </c>
      <c r="N183" s="665">
        <v>79.619736203734732</v>
      </c>
    </row>
    <row r="184" spans="1:14" ht="14.4" customHeight="1" x14ac:dyDescent="0.3">
      <c r="A184" s="660" t="s">
        <v>546</v>
      </c>
      <c r="B184" s="661" t="s">
        <v>1578</v>
      </c>
      <c r="C184" s="662" t="s">
        <v>556</v>
      </c>
      <c r="D184" s="663" t="s">
        <v>1579</v>
      </c>
      <c r="E184" s="662" t="s">
        <v>568</v>
      </c>
      <c r="F184" s="663" t="s">
        <v>1583</v>
      </c>
      <c r="G184" s="662" t="s">
        <v>1127</v>
      </c>
      <c r="H184" s="662" t="s">
        <v>1186</v>
      </c>
      <c r="I184" s="662" t="s">
        <v>1187</v>
      </c>
      <c r="J184" s="662" t="s">
        <v>1188</v>
      </c>
      <c r="K184" s="662" t="s">
        <v>1189</v>
      </c>
      <c r="L184" s="664">
        <v>47.015031669259599</v>
      </c>
      <c r="M184" s="664">
        <v>4</v>
      </c>
      <c r="N184" s="665">
        <v>188.0601266770384</v>
      </c>
    </row>
    <row r="185" spans="1:14" ht="14.4" customHeight="1" x14ac:dyDescent="0.3">
      <c r="A185" s="660" t="s">
        <v>546</v>
      </c>
      <c r="B185" s="661" t="s">
        <v>1578</v>
      </c>
      <c r="C185" s="662" t="s">
        <v>556</v>
      </c>
      <c r="D185" s="663" t="s">
        <v>1579</v>
      </c>
      <c r="E185" s="662" t="s">
        <v>568</v>
      </c>
      <c r="F185" s="663" t="s">
        <v>1583</v>
      </c>
      <c r="G185" s="662" t="s">
        <v>1127</v>
      </c>
      <c r="H185" s="662" t="s">
        <v>1190</v>
      </c>
      <c r="I185" s="662" t="s">
        <v>1191</v>
      </c>
      <c r="J185" s="662" t="s">
        <v>1192</v>
      </c>
      <c r="K185" s="662" t="s">
        <v>1167</v>
      </c>
      <c r="L185" s="664">
        <v>46.829927100548225</v>
      </c>
      <c r="M185" s="664">
        <v>1</v>
      </c>
      <c r="N185" s="665">
        <v>46.829927100548225</v>
      </c>
    </row>
    <row r="186" spans="1:14" ht="14.4" customHeight="1" x14ac:dyDescent="0.3">
      <c r="A186" s="660" t="s">
        <v>546</v>
      </c>
      <c r="B186" s="661" t="s">
        <v>1578</v>
      </c>
      <c r="C186" s="662" t="s">
        <v>556</v>
      </c>
      <c r="D186" s="663" t="s">
        <v>1579</v>
      </c>
      <c r="E186" s="662" t="s">
        <v>568</v>
      </c>
      <c r="F186" s="663" t="s">
        <v>1583</v>
      </c>
      <c r="G186" s="662" t="s">
        <v>1127</v>
      </c>
      <c r="H186" s="662" t="s">
        <v>1193</v>
      </c>
      <c r="I186" s="662" t="s">
        <v>1194</v>
      </c>
      <c r="J186" s="662" t="s">
        <v>1195</v>
      </c>
      <c r="K186" s="662" t="s">
        <v>1196</v>
      </c>
      <c r="L186" s="664">
        <v>138.49000000000007</v>
      </c>
      <c r="M186" s="664">
        <v>1</v>
      </c>
      <c r="N186" s="665">
        <v>138.49000000000007</v>
      </c>
    </row>
    <row r="187" spans="1:14" ht="14.4" customHeight="1" x14ac:dyDescent="0.3">
      <c r="A187" s="660" t="s">
        <v>546</v>
      </c>
      <c r="B187" s="661" t="s">
        <v>1578</v>
      </c>
      <c r="C187" s="662" t="s">
        <v>556</v>
      </c>
      <c r="D187" s="663" t="s">
        <v>1579</v>
      </c>
      <c r="E187" s="662" t="s">
        <v>568</v>
      </c>
      <c r="F187" s="663" t="s">
        <v>1583</v>
      </c>
      <c r="G187" s="662" t="s">
        <v>1127</v>
      </c>
      <c r="H187" s="662" t="s">
        <v>1197</v>
      </c>
      <c r="I187" s="662" t="s">
        <v>1198</v>
      </c>
      <c r="J187" s="662" t="s">
        <v>1199</v>
      </c>
      <c r="K187" s="662" t="s">
        <v>842</v>
      </c>
      <c r="L187" s="664">
        <v>87.15000000000002</v>
      </c>
      <c r="M187" s="664">
        <v>3</v>
      </c>
      <c r="N187" s="665">
        <v>261.45000000000005</v>
      </c>
    </row>
    <row r="188" spans="1:14" ht="14.4" customHeight="1" x14ac:dyDescent="0.3">
      <c r="A188" s="660" t="s">
        <v>546</v>
      </c>
      <c r="B188" s="661" t="s">
        <v>1578</v>
      </c>
      <c r="C188" s="662" t="s">
        <v>556</v>
      </c>
      <c r="D188" s="663" t="s">
        <v>1579</v>
      </c>
      <c r="E188" s="662" t="s">
        <v>568</v>
      </c>
      <c r="F188" s="663" t="s">
        <v>1583</v>
      </c>
      <c r="G188" s="662" t="s">
        <v>1127</v>
      </c>
      <c r="H188" s="662" t="s">
        <v>1200</v>
      </c>
      <c r="I188" s="662" t="s">
        <v>1201</v>
      </c>
      <c r="J188" s="662" t="s">
        <v>1202</v>
      </c>
      <c r="K188" s="662" t="s">
        <v>876</v>
      </c>
      <c r="L188" s="664">
        <v>117.88931436562611</v>
      </c>
      <c r="M188" s="664">
        <v>1</v>
      </c>
      <c r="N188" s="665">
        <v>117.88931436562611</v>
      </c>
    </row>
    <row r="189" spans="1:14" ht="14.4" customHeight="1" x14ac:dyDescent="0.3">
      <c r="A189" s="660" t="s">
        <v>546</v>
      </c>
      <c r="B189" s="661" t="s">
        <v>1578</v>
      </c>
      <c r="C189" s="662" t="s">
        <v>556</v>
      </c>
      <c r="D189" s="663" t="s">
        <v>1579</v>
      </c>
      <c r="E189" s="662" t="s">
        <v>568</v>
      </c>
      <c r="F189" s="663" t="s">
        <v>1583</v>
      </c>
      <c r="G189" s="662" t="s">
        <v>1127</v>
      </c>
      <c r="H189" s="662" t="s">
        <v>1203</v>
      </c>
      <c r="I189" s="662" t="s">
        <v>1204</v>
      </c>
      <c r="J189" s="662" t="s">
        <v>1205</v>
      </c>
      <c r="K189" s="662" t="s">
        <v>842</v>
      </c>
      <c r="L189" s="664">
        <v>85.37</v>
      </c>
      <c r="M189" s="664">
        <v>1</v>
      </c>
      <c r="N189" s="665">
        <v>85.37</v>
      </c>
    </row>
    <row r="190" spans="1:14" ht="14.4" customHeight="1" x14ac:dyDescent="0.3">
      <c r="A190" s="660" t="s">
        <v>546</v>
      </c>
      <c r="B190" s="661" t="s">
        <v>1578</v>
      </c>
      <c r="C190" s="662" t="s">
        <v>556</v>
      </c>
      <c r="D190" s="663" t="s">
        <v>1579</v>
      </c>
      <c r="E190" s="662" t="s">
        <v>568</v>
      </c>
      <c r="F190" s="663" t="s">
        <v>1583</v>
      </c>
      <c r="G190" s="662" t="s">
        <v>1127</v>
      </c>
      <c r="H190" s="662" t="s">
        <v>1206</v>
      </c>
      <c r="I190" s="662" t="s">
        <v>1207</v>
      </c>
      <c r="J190" s="662" t="s">
        <v>1208</v>
      </c>
      <c r="K190" s="662" t="s">
        <v>1209</v>
      </c>
      <c r="L190" s="664">
        <v>129.58000000000004</v>
      </c>
      <c r="M190" s="664">
        <v>1</v>
      </c>
      <c r="N190" s="665">
        <v>129.58000000000004</v>
      </c>
    </row>
    <row r="191" spans="1:14" ht="14.4" customHeight="1" x14ac:dyDescent="0.3">
      <c r="A191" s="660" t="s">
        <v>546</v>
      </c>
      <c r="B191" s="661" t="s">
        <v>1578</v>
      </c>
      <c r="C191" s="662" t="s">
        <v>556</v>
      </c>
      <c r="D191" s="663" t="s">
        <v>1579</v>
      </c>
      <c r="E191" s="662" t="s">
        <v>568</v>
      </c>
      <c r="F191" s="663" t="s">
        <v>1583</v>
      </c>
      <c r="G191" s="662" t="s">
        <v>1127</v>
      </c>
      <c r="H191" s="662" t="s">
        <v>1210</v>
      </c>
      <c r="I191" s="662" t="s">
        <v>1211</v>
      </c>
      <c r="J191" s="662" t="s">
        <v>1212</v>
      </c>
      <c r="K191" s="662" t="s">
        <v>1213</v>
      </c>
      <c r="L191" s="664">
        <v>99.14</v>
      </c>
      <c r="M191" s="664">
        <v>1</v>
      </c>
      <c r="N191" s="665">
        <v>99.14</v>
      </c>
    </row>
    <row r="192" spans="1:14" ht="14.4" customHeight="1" x14ac:dyDescent="0.3">
      <c r="A192" s="660" t="s">
        <v>546</v>
      </c>
      <c r="B192" s="661" t="s">
        <v>1578</v>
      </c>
      <c r="C192" s="662" t="s">
        <v>556</v>
      </c>
      <c r="D192" s="663" t="s">
        <v>1579</v>
      </c>
      <c r="E192" s="662" t="s">
        <v>568</v>
      </c>
      <c r="F192" s="663" t="s">
        <v>1583</v>
      </c>
      <c r="G192" s="662" t="s">
        <v>1127</v>
      </c>
      <c r="H192" s="662" t="s">
        <v>1214</v>
      </c>
      <c r="I192" s="662" t="s">
        <v>1215</v>
      </c>
      <c r="J192" s="662" t="s">
        <v>1216</v>
      </c>
      <c r="K192" s="662" t="s">
        <v>1217</v>
      </c>
      <c r="L192" s="664">
        <v>50.460000000000022</v>
      </c>
      <c r="M192" s="664">
        <v>1</v>
      </c>
      <c r="N192" s="665">
        <v>50.460000000000022</v>
      </c>
    </row>
    <row r="193" spans="1:14" ht="14.4" customHeight="1" x14ac:dyDescent="0.3">
      <c r="A193" s="660" t="s">
        <v>546</v>
      </c>
      <c r="B193" s="661" t="s">
        <v>1578</v>
      </c>
      <c r="C193" s="662" t="s">
        <v>556</v>
      </c>
      <c r="D193" s="663" t="s">
        <v>1579</v>
      </c>
      <c r="E193" s="662" t="s">
        <v>568</v>
      </c>
      <c r="F193" s="663" t="s">
        <v>1583</v>
      </c>
      <c r="G193" s="662" t="s">
        <v>1127</v>
      </c>
      <c r="H193" s="662" t="s">
        <v>1218</v>
      </c>
      <c r="I193" s="662" t="s">
        <v>1219</v>
      </c>
      <c r="J193" s="662" t="s">
        <v>1220</v>
      </c>
      <c r="K193" s="662" t="s">
        <v>796</v>
      </c>
      <c r="L193" s="664">
        <v>59.049997292769291</v>
      </c>
      <c r="M193" s="664">
        <v>1</v>
      </c>
      <c r="N193" s="665">
        <v>59.049997292769291</v>
      </c>
    </row>
    <row r="194" spans="1:14" ht="14.4" customHeight="1" x14ac:dyDescent="0.3">
      <c r="A194" s="660" t="s">
        <v>546</v>
      </c>
      <c r="B194" s="661" t="s">
        <v>1578</v>
      </c>
      <c r="C194" s="662" t="s">
        <v>556</v>
      </c>
      <c r="D194" s="663" t="s">
        <v>1579</v>
      </c>
      <c r="E194" s="662" t="s">
        <v>568</v>
      </c>
      <c r="F194" s="663" t="s">
        <v>1583</v>
      </c>
      <c r="G194" s="662" t="s">
        <v>1127</v>
      </c>
      <c r="H194" s="662" t="s">
        <v>1221</v>
      </c>
      <c r="I194" s="662" t="s">
        <v>1222</v>
      </c>
      <c r="J194" s="662" t="s">
        <v>1223</v>
      </c>
      <c r="K194" s="662" t="s">
        <v>1224</v>
      </c>
      <c r="L194" s="664">
        <v>49.459856173228715</v>
      </c>
      <c r="M194" s="664">
        <v>2</v>
      </c>
      <c r="N194" s="665">
        <v>98.91971234645743</v>
      </c>
    </row>
    <row r="195" spans="1:14" ht="14.4" customHeight="1" x14ac:dyDescent="0.3">
      <c r="A195" s="660" t="s">
        <v>546</v>
      </c>
      <c r="B195" s="661" t="s">
        <v>1578</v>
      </c>
      <c r="C195" s="662" t="s">
        <v>556</v>
      </c>
      <c r="D195" s="663" t="s">
        <v>1579</v>
      </c>
      <c r="E195" s="662" t="s">
        <v>568</v>
      </c>
      <c r="F195" s="663" t="s">
        <v>1583</v>
      </c>
      <c r="G195" s="662" t="s">
        <v>1127</v>
      </c>
      <c r="H195" s="662" t="s">
        <v>1225</v>
      </c>
      <c r="I195" s="662" t="s">
        <v>1226</v>
      </c>
      <c r="J195" s="662" t="s">
        <v>1227</v>
      </c>
      <c r="K195" s="662" t="s">
        <v>997</v>
      </c>
      <c r="L195" s="664">
        <v>466.32300000000004</v>
      </c>
      <c r="M195" s="664">
        <v>1</v>
      </c>
      <c r="N195" s="665">
        <v>466.32300000000004</v>
      </c>
    </row>
    <row r="196" spans="1:14" ht="14.4" customHeight="1" x14ac:dyDescent="0.3">
      <c r="A196" s="660" t="s">
        <v>546</v>
      </c>
      <c r="B196" s="661" t="s">
        <v>1578</v>
      </c>
      <c r="C196" s="662" t="s">
        <v>556</v>
      </c>
      <c r="D196" s="663" t="s">
        <v>1579</v>
      </c>
      <c r="E196" s="662" t="s">
        <v>568</v>
      </c>
      <c r="F196" s="663" t="s">
        <v>1583</v>
      </c>
      <c r="G196" s="662" t="s">
        <v>1127</v>
      </c>
      <c r="H196" s="662" t="s">
        <v>1228</v>
      </c>
      <c r="I196" s="662" t="s">
        <v>1229</v>
      </c>
      <c r="J196" s="662" t="s">
        <v>1230</v>
      </c>
      <c r="K196" s="662" t="s">
        <v>1231</v>
      </c>
      <c r="L196" s="664">
        <v>67.95999999999998</v>
      </c>
      <c r="M196" s="664">
        <v>20</v>
      </c>
      <c r="N196" s="665">
        <v>1359.1999999999996</v>
      </c>
    </row>
    <row r="197" spans="1:14" ht="14.4" customHeight="1" x14ac:dyDescent="0.3">
      <c r="A197" s="660" t="s">
        <v>546</v>
      </c>
      <c r="B197" s="661" t="s">
        <v>1578</v>
      </c>
      <c r="C197" s="662" t="s">
        <v>556</v>
      </c>
      <c r="D197" s="663" t="s">
        <v>1579</v>
      </c>
      <c r="E197" s="662" t="s">
        <v>568</v>
      </c>
      <c r="F197" s="663" t="s">
        <v>1583</v>
      </c>
      <c r="G197" s="662" t="s">
        <v>1127</v>
      </c>
      <c r="H197" s="662" t="s">
        <v>1232</v>
      </c>
      <c r="I197" s="662" t="s">
        <v>1233</v>
      </c>
      <c r="J197" s="662" t="s">
        <v>1234</v>
      </c>
      <c r="K197" s="662" t="s">
        <v>1235</v>
      </c>
      <c r="L197" s="664">
        <v>21.74</v>
      </c>
      <c r="M197" s="664">
        <v>1</v>
      </c>
      <c r="N197" s="665">
        <v>21.74</v>
      </c>
    </row>
    <row r="198" spans="1:14" ht="14.4" customHeight="1" x14ac:dyDescent="0.3">
      <c r="A198" s="660" t="s">
        <v>546</v>
      </c>
      <c r="B198" s="661" t="s">
        <v>1578</v>
      </c>
      <c r="C198" s="662" t="s">
        <v>556</v>
      </c>
      <c r="D198" s="663" t="s">
        <v>1579</v>
      </c>
      <c r="E198" s="662" t="s">
        <v>568</v>
      </c>
      <c r="F198" s="663" t="s">
        <v>1583</v>
      </c>
      <c r="G198" s="662" t="s">
        <v>1127</v>
      </c>
      <c r="H198" s="662" t="s">
        <v>1236</v>
      </c>
      <c r="I198" s="662" t="s">
        <v>1237</v>
      </c>
      <c r="J198" s="662" t="s">
        <v>1238</v>
      </c>
      <c r="K198" s="662" t="s">
        <v>1239</v>
      </c>
      <c r="L198" s="664">
        <v>136.05000000000001</v>
      </c>
      <c r="M198" s="664">
        <v>1</v>
      </c>
      <c r="N198" s="665">
        <v>136.05000000000001</v>
      </c>
    </row>
    <row r="199" spans="1:14" ht="14.4" customHeight="1" x14ac:dyDescent="0.3">
      <c r="A199" s="660" t="s">
        <v>546</v>
      </c>
      <c r="B199" s="661" t="s">
        <v>1578</v>
      </c>
      <c r="C199" s="662" t="s">
        <v>556</v>
      </c>
      <c r="D199" s="663" t="s">
        <v>1579</v>
      </c>
      <c r="E199" s="662" t="s">
        <v>568</v>
      </c>
      <c r="F199" s="663" t="s">
        <v>1583</v>
      </c>
      <c r="G199" s="662" t="s">
        <v>1127</v>
      </c>
      <c r="H199" s="662" t="s">
        <v>1240</v>
      </c>
      <c r="I199" s="662" t="s">
        <v>1241</v>
      </c>
      <c r="J199" s="662" t="s">
        <v>1195</v>
      </c>
      <c r="K199" s="662" t="s">
        <v>1242</v>
      </c>
      <c r="L199" s="664">
        <v>112.05000000000005</v>
      </c>
      <c r="M199" s="664">
        <v>1</v>
      </c>
      <c r="N199" s="665">
        <v>112.05000000000005</v>
      </c>
    </row>
    <row r="200" spans="1:14" ht="14.4" customHeight="1" x14ac:dyDescent="0.3">
      <c r="A200" s="660" t="s">
        <v>546</v>
      </c>
      <c r="B200" s="661" t="s">
        <v>1578</v>
      </c>
      <c r="C200" s="662" t="s">
        <v>556</v>
      </c>
      <c r="D200" s="663" t="s">
        <v>1579</v>
      </c>
      <c r="E200" s="662" t="s">
        <v>568</v>
      </c>
      <c r="F200" s="663" t="s">
        <v>1583</v>
      </c>
      <c r="G200" s="662" t="s">
        <v>1127</v>
      </c>
      <c r="H200" s="662" t="s">
        <v>1243</v>
      </c>
      <c r="I200" s="662" t="s">
        <v>889</v>
      </c>
      <c r="J200" s="662" t="s">
        <v>1244</v>
      </c>
      <c r="K200" s="662" t="s">
        <v>1245</v>
      </c>
      <c r="L200" s="664">
        <v>77.809362645597943</v>
      </c>
      <c r="M200" s="664">
        <v>1</v>
      </c>
      <c r="N200" s="665">
        <v>77.809362645597943</v>
      </c>
    </row>
    <row r="201" spans="1:14" ht="14.4" customHeight="1" x14ac:dyDescent="0.3">
      <c r="A201" s="660" t="s">
        <v>546</v>
      </c>
      <c r="B201" s="661" t="s">
        <v>1578</v>
      </c>
      <c r="C201" s="662" t="s">
        <v>556</v>
      </c>
      <c r="D201" s="663" t="s">
        <v>1579</v>
      </c>
      <c r="E201" s="662" t="s">
        <v>568</v>
      </c>
      <c r="F201" s="663" t="s">
        <v>1583</v>
      </c>
      <c r="G201" s="662" t="s">
        <v>1127</v>
      </c>
      <c r="H201" s="662" t="s">
        <v>1246</v>
      </c>
      <c r="I201" s="662" t="s">
        <v>1247</v>
      </c>
      <c r="J201" s="662" t="s">
        <v>1248</v>
      </c>
      <c r="K201" s="662" t="s">
        <v>1249</v>
      </c>
      <c r="L201" s="664">
        <v>628.59777685496306</v>
      </c>
      <c r="M201" s="664">
        <v>2</v>
      </c>
      <c r="N201" s="665">
        <v>1257.1955537099261</v>
      </c>
    </row>
    <row r="202" spans="1:14" ht="14.4" customHeight="1" x14ac:dyDescent="0.3">
      <c r="A202" s="660" t="s">
        <v>546</v>
      </c>
      <c r="B202" s="661" t="s">
        <v>1578</v>
      </c>
      <c r="C202" s="662" t="s">
        <v>556</v>
      </c>
      <c r="D202" s="663" t="s">
        <v>1579</v>
      </c>
      <c r="E202" s="662" t="s">
        <v>568</v>
      </c>
      <c r="F202" s="663" t="s">
        <v>1583</v>
      </c>
      <c r="G202" s="662" t="s">
        <v>1127</v>
      </c>
      <c r="H202" s="662" t="s">
        <v>1250</v>
      </c>
      <c r="I202" s="662" t="s">
        <v>1251</v>
      </c>
      <c r="J202" s="662" t="s">
        <v>1141</v>
      </c>
      <c r="K202" s="662" t="s">
        <v>1252</v>
      </c>
      <c r="L202" s="664">
        <v>408.95</v>
      </c>
      <c r="M202" s="664">
        <v>2</v>
      </c>
      <c r="N202" s="665">
        <v>817.9</v>
      </c>
    </row>
    <row r="203" spans="1:14" ht="14.4" customHeight="1" x14ac:dyDescent="0.3">
      <c r="A203" s="660" t="s">
        <v>546</v>
      </c>
      <c r="B203" s="661" t="s">
        <v>1578</v>
      </c>
      <c r="C203" s="662" t="s">
        <v>556</v>
      </c>
      <c r="D203" s="663" t="s">
        <v>1579</v>
      </c>
      <c r="E203" s="662" t="s">
        <v>568</v>
      </c>
      <c r="F203" s="663" t="s">
        <v>1583</v>
      </c>
      <c r="G203" s="662" t="s">
        <v>1127</v>
      </c>
      <c r="H203" s="662" t="s">
        <v>1253</v>
      </c>
      <c r="I203" s="662" t="s">
        <v>1254</v>
      </c>
      <c r="J203" s="662" t="s">
        <v>1255</v>
      </c>
      <c r="K203" s="662" t="s">
        <v>1256</v>
      </c>
      <c r="L203" s="664">
        <v>76.076666666666654</v>
      </c>
      <c r="M203" s="664">
        <v>3</v>
      </c>
      <c r="N203" s="665">
        <v>228.22999999999996</v>
      </c>
    </row>
    <row r="204" spans="1:14" ht="14.4" customHeight="1" x14ac:dyDescent="0.3">
      <c r="A204" s="660" t="s">
        <v>546</v>
      </c>
      <c r="B204" s="661" t="s">
        <v>1578</v>
      </c>
      <c r="C204" s="662" t="s">
        <v>556</v>
      </c>
      <c r="D204" s="663" t="s">
        <v>1579</v>
      </c>
      <c r="E204" s="662" t="s">
        <v>568</v>
      </c>
      <c r="F204" s="663" t="s">
        <v>1583</v>
      </c>
      <c r="G204" s="662" t="s">
        <v>1127</v>
      </c>
      <c r="H204" s="662" t="s">
        <v>1257</v>
      </c>
      <c r="I204" s="662" t="s">
        <v>1257</v>
      </c>
      <c r="J204" s="662" t="s">
        <v>1258</v>
      </c>
      <c r="K204" s="662" t="s">
        <v>1259</v>
      </c>
      <c r="L204" s="664">
        <v>365.86805894864091</v>
      </c>
      <c r="M204" s="664">
        <v>1</v>
      </c>
      <c r="N204" s="665">
        <v>365.86805894864091</v>
      </c>
    </row>
    <row r="205" spans="1:14" ht="14.4" customHeight="1" x14ac:dyDescent="0.3">
      <c r="A205" s="660" t="s">
        <v>546</v>
      </c>
      <c r="B205" s="661" t="s">
        <v>1578</v>
      </c>
      <c r="C205" s="662" t="s">
        <v>556</v>
      </c>
      <c r="D205" s="663" t="s">
        <v>1579</v>
      </c>
      <c r="E205" s="662" t="s">
        <v>568</v>
      </c>
      <c r="F205" s="663" t="s">
        <v>1583</v>
      </c>
      <c r="G205" s="662" t="s">
        <v>1127</v>
      </c>
      <c r="H205" s="662" t="s">
        <v>1260</v>
      </c>
      <c r="I205" s="662" t="s">
        <v>1261</v>
      </c>
      <c r="J205" s="662" t="s">
        <v>1262</v>
      </c>
      <c r="K205" s="662" t="s">
        <v>1263</v>
      </c>
      <c r="L205" s="664">
        <v>92.359831959169625</v>
      </c>
      <c r="M205" s="664">
        <v>1</v>
      </c>
      <c r="N205" s="665">
        <v>92.359831959169625</v>
      </c>
    </row>
    <row r="206" spans="1:14" ht="14.4" customHeight="1" x14ac:dyDescent="0.3">
      <c r="A206" s="660" t="s">
        <v>546</v>
      </c>
      <c r="B206" s="661" t="s">
        <v>1578</v>
      </c>
      <c r="C206" s="662" t="s">
        <v>556</v>
      </c>
      <c r="D206" s="663" t="s">
        <v>1579</v>
      </c>
      <c r="E206" s="662" t="s">
        <v>568</v>
      </c>
      <c r="F206" s="663" t="s">
        <v>1583</v>
      </c>
      <c r="G206" s="662" t="s">
        <v>1127</v>
      </c>
      <c r="H206" s="662" t="s">
        <v>1264</v>
      </c>
      <c r="I206" s="662" t="s">
        <v>1265</v>
      </c>
      <c r="J206" s="662" t="s">
        <v>1173</v>
      </c>
      <c r="K206" s="662" t="s">
        <v>1266</v>
      </c>
      <c r="L206" s="664">
        <v>80.519874655907387</v>
      </c>
      <c r="M206" s="664">
        <v>1</v>
      </c>
      <c r="N206" s="665">
        <v>80.519874655907387</v>
      </c>
    </row>
    <row r="207" spans="1:14" ht="14.4" customHeight="1" x14ac:dyDescent="0.3">
      <c r="A207" s="660" t="s">
        <v>546</v>
      </c>
      <c r="B207" s="661" t="s">
        <v>1578</v>
      </c>
      <c r="C207" s="662" t="s">
        <v>556</v>
      </c>
      <c r="D207" s="663" t="s">
        <v>1579</v>
      </c>
      <c r="E207" s="662" t="s">
        <v>568</v>
      </c>
      <c r="F207" s="663" t="s">
        <v>1583</v>
      </c>
      <c r="G207" s="662" t="s">
        <v>1127</v>
      </c>
      <c r="H207" s="662" t="s">
        <v>1267</v>
      </c>
      <c r="I207" s="662" t="s">
        <v>1268</v>
      </c>
      <c r="J207" s="662" t="s">
        <v>1269</v>
      </c>
      <c r="K207" s="662" t="s">
        <v>1185</v>
      </c>
      <c r="L207" s="664">
        <v>213.24</v>
      </c>
      <c r="M207" s="664">
        <v>1</v>
      </c>
      <c r="N207" s="665">
        <v>213.24</v>
      </c>
    </row>
    <row r="208" spans="1:14" ht="14.4" customHeight="1" x14ac:dyDescent="0.3">
      <c r="A208" s="660" t="s">
        <v>546</v>
      </c>
      <c r="B208" s="661" t="s">
        <v>1578</v>
      </c>
      <c r="C208" s="662" t="s">
        <v>556</v>
      </c>
      <c r="D208" s="663" t="s">
        <v>1579</v>
      </c>
      <c r="E208" s="662" t="s">
        <v>568</v>
      </c>
      <c r="F208" s="663" t="s">
        <v>1583</v>
      </c>
      <c r="G208" s="662" t="s">
        <v>1127</v>
      </c>
      <c r="H208" s="662" t="s">
        <v>1270</v>
      </c>
      <c r="I208" s="662" t="s">
        <v>1271</v>
      </c>
      <c r="J208" s="662" t="s">
        <v>1272</v>
      </c>
      <c r="K208" s="662" t="s">
        <v>1273</v>
      </c>
      <c r="L208" s="664">
        <v>79.640000000000015</v>
      </c>
      <c r="M208" s="664">
        <v>2</v>
      </c>
      <c r="N208" s="665">
        <v>159.28000000000003</v>
      </c>
    </row>
    <row r="209" spans="1:14" ht="14.4" customHeight="1" x14ac:dyDescent="0.3">
      <c r="A209" s="660" t="s">
        <v>546</v>
      </c>
      <c r="B209" s="661" t="s">
        <v>1578</v>
      </c>
      <c r="C209" s="662" t="s">
        <v>556</v>
      </c>
      <c r="D209" s="663" t="s">
        <v>1579</v>
      </c>
      <c r="E209" s="662" t="s">
        <v>568</v>
      </c>
      <c r="F209" s="663" t="s">
        <v>1583</v>
      </c>
      <c r="G209" s="662" t="s">
        <v>1127</v>
      </c>
      <c r="H209" s="662" t="s">
        <v>1274</v>
      </c>
      <c r="I209" s="662" t="s">
        <v>1275</v>
      </c>
      <c r="J209" s="662" t="s">
        <v>1276</v>
      </c>
      <c r="K209" s="662" t="s">
        <v>1277</v>
      </c>
      <c r="L209" s="664">
        <v>102.05000000000001</v>
      </c>
      <c r="M209" s="664">
        <v>2</v>
      </c>
      <c r="N209" s="665">
        <v>204.10000000000002</v>
      </c>
    </row>
    <row r="210" spans="1:14" ht="14.4" customHeight="1" x14ac:dyDescent="0.3">
      <c r="A210" s="660" t="s">
        <v>546</v>
      </c>
      <c r="B210" s="661" t="s">
        <v>1578</v>
      </c>
      <c r="C210" s="662" t="s">
        <v>556</v>
      </c>
      <c r="D210" s="663" t="s">
        <v>1579</v>
      </c>
      <c r="E210" s="662" t="s">
        <v>568</v>
      </c>
      <c r="F210" s="663" t="s">
        <v>1583</v>
      </c>
      <c r="G210" s="662" t="s">
        <v>1127</v>
      </c>
      <c r="H210" s="662" t="s">
        <v>1278</v>
      </c>
      <c r="I210" s="662" t="s">
        <v>1278</v>
      </c>
      <c r="J210" s="662" t="s">
        <v>1279</v>
      </c>
      <c r="K210" s="662" t="s">
        <v>1280</v>
      </c>
      <c r="L210" s="664">
        <v>52.264905565003062</v>
      </c>
      <c r="M210" s="664">
        <v>2</v>
      </c>
      <c r="N210" s="665">
        <v>104.52981113000612</v>
      </c>
    </row>
    <row r="211" spans="1:14" ht="14.4" customHeight="1" x14ac:dyDescent="0.3">
      <c r="A211" s="660" t="s">
        <v>546</v>
      </c>
      <c r="B211" s="661" t="s">
        <v>1578</v>
      </c>
      <c r="C211" s="662" t="s">
        <v>556</v>
      </c>
      <c r="D211" s="663" t="s">
        <v>1579</v>
      </c>
      <c r="E211" s="662" t="s">
        <v>568</v>
      </c>
      <c r="F211" s="663" t="s">
        <v>1583</v>
      </c>
      <c r="G211" s="662" t="s">
        <v>1127</v>
      </c>
      <c r="H211" s="662" t="s">
        <v>1281</v>
      </c>
      <c r="I211" s="662" t="s">
        <v>1281</v>
      </c>
      <c r="J211" s="662" t="s">
        <v>1282</v>
      </c>
      <c r="K211" s="662" t="s">
        <v>1249</v>
      </c>
      <c r="L211" s="664">
        <v>871.21999999999991</v>
      </c>
      <c r="M211" s="664">
        <v>1</v>
      </c>
      <c r="N211" s="665">
        <v>871.21999999999991</v>
      </c>
    </row>
    <row r="212" spans="1:14" ht="14.4" customHeight="1" x14ac:dyDescent="0.3">
      <c r="A212" s="660" t="s">
        <v>546</v>
      </c>
      <c r="B212" s="661" t="s">
        <v>1578</v>
      </c>
      <c r="C212" s="662" t="s">
        <v>556</v>
      </c>
      <c r="D212" s="663" t="s">
        <v>1579</v>
      </c>
      <c r="E212" s="662" t="s">
        <v>568</v>
      </c>
      <c r="F212" s="663" t="s">
        <v>1583</v>
      </c>
      <c r="G212" s="662" t="s">
        <v>1127</v>
      </c>
      <c r="H212" s="662" t="s">
        <v>1283</v>
      </c>
      <c r="I212" s="662" t="s">
        <v>1283</v>
      </c>
      <c r="J212" s="662" t="s">
        <v>1284</v>
      </c>
      <c r="K212" s="662" t="s">
        <v>1285</v>
      </c>
      <c r="L212" s="664">
        <v>172.53066526179333</v>
      </c>
      <c r="M212" s="664">
        <v>11</v>
      </c>
      <c r="N212" s="665">
        <v>1897.8373178797267</v>
      </c>
    </row>
    <row r="213" spans="1:14" ht="14.4" customHeight="1" x14ac:dyDescent="0.3">
      <c r="A213" s="660" t="s">
        <v>546</v>
      </c>
      <c r="B213" s="661" t="s">
        <v>1578</v>
      </c>
      <c r="C213" s="662" t="s">
        <v>556</v>
      </c>
      <c r="D213" s="663" t="s">
        <v>1579</v>
      </c>
      <c r="E213" s="662" t="s">
        <v>568</v>
      </c>
      <c r="F213" s="663" t="s">
        <v>1583</v>
      </c>
      <c r="G213" s="662" t="s">
        <v>1127</v>
      </c>
      <c r="H213" s="662" t="s">
        <v>1286</v>
      </c>
      <c r="I213" s="662" t="s">
        <v>1286</v>
      </c>
      <c r="J213" s="662" t="s">
        <v>1287</v>
      </c>
      <c r="K213" s="662" t="s">
        <v>1288</v>
      </c>
      <c r="L213" s="664">
        <v>387.5790433252576</v>
      </c>
      <c r="M213" s="664">
        <v>1</v>
      </c>
      <c r="N213" s="665">
        <v>387.5790433252576</v>
      </c>
    </row>
    <row r="214" spans="1:14" ht="14.4" customHeight="1" x14ac:dyDescent="0.3">
      <c r="A214" s="660" t="s">
        <v>546</v>
      </c>
      <c r="B214" s="661" t="s">
        <v>1578</v>
      </c>
      <c r="C214" s="662" t="s">
        <v>556</v>
      </c>
      <c r="D214" s="663" t="s">
        <v>1579</v>
      </c>
      <c r="E214" s="662" t="s">
        <v>568</v>
      </c>
      <c r="F214" s="663" t="s">
        <v>1583</v>
      </c>
      <c r="G214" s="662" t="s">
        <v>1127</v>
      </c>
      <c r="H214" s="662" t="s">
        <v>1289</v>
      </c>
      <c r="I214" s="662" t="s">
        <v>1290</v>
      </c>
      <c r="J214" s="662" t="s">
        <v>1291</v>
      </c>
      <c r="K214" s="662" t="s">
        <v>729</v>
      </c>
      <c r="L214" s="664">
        <v>41.029645116236999</v>
      </c>
      <c r="M214" s="664">
        <v>1</v>
      </c>
      <c r="N214" s="665">
        <v>41.029645116236999</v>
      </c>
    </row>
    <row r="215" spans="1:14" ht="14.4" customHeight="1" x14ac:dyDescent="0.3">
      <c r="A215" s="660" t="s">
        <v>546</v>
      </c>
      <c r="B215" s="661" t="s">
        <v>1578</v>
      </c>
      <c r="C215" s="662" t="s">
        <v>556</v>
      </c>
      <c r="D215" s="663" t="s">
        <v>1579</v>
      </c>
      <c r="E215" s="662" t="s">
        <v>568</v>
      </c>
      <c r="F215" s="663" t="s">
        <v>1583</v>
      </c>
      <c r="G215" s="662" t="s">
        <v>1127</v>
      </c>
      <c r="H215" s="662" t="s">
        <v>1292</v>
      </c>
      <c r="I215" s="662" t="s">
        <v>1292</v>
      </c>
      <c r="J215" s="662" t="s">
        <v>1141</v>
      </c>
      <c r="K215" s="662" t="s">
        <v>1252</v>
      </c>
      <c r="L215" s="664">
        <v>408.94939999999997</v>
      </c>
      <c r="M215" s="664">
        <v>10</v>
      </c>
      <c r="N215" s="665">
        <v>4089.4939999999997</v>
      </c>
    </row>
    <row r="216" spans="1:14" ht="14.4" customHeight="1" x14ac:dyDescent="0.3">
      <c r="A216" s="660" t="s">
        <v>546</v>
      </c>
      <c r="B216" s="661" t="s">
        <v>1578</v>
      </c>
      <c r="C216" s="662" t="s">
        <v>556</v>
      </c>
      <c r="D216" s="663" t="s">
        <v>1579</v>
      </c>
      <c r="E216" s="662" t="s">
        <v>568</v>
      </c>
      <c r="F216" s="663" t="s">
        <v>1583</v>
      </c>
      <c r="G216" s="662" t="s">
        <v>1127</v>
      </c>
      <c r="H216" s="662" t="s">
        <v>1293</v>
      </c>
      <c r="I216" s="662" t="s">
        <v>1293</v>
      </c>
      <c r="J216" s="662" t="s">
        <v>1230</v>
      </c>
      <c r="K216" s="662" t="s">
        <v>1231</v>
      </c>
      <c r="L216" s="664">
        <v>67.829745826090345</v>
      </c>
      <c r="M216" s="664">
        <v>8</v>
      </c>
      <c r="N216" s="665">
        <v>542.63796660872276</v>
      </c>
    </row>
    <row r="217" spans="1:14" ht="14.4" customHeight="1" x14ac:dyDescent="0.3">
      <c r="A217" s="660" t="s">
        <v>546</v>
      </c>
      <c r="B217" s="661" t="s">
        <v>1578</v>
      </c>
      <c r="C217" s="662" t="s">
        <v>556</v>
      </c>
      <c r="D217" s="663" t="s">
        <v>1579</v>
      </c>
      <c r="E217" s="662" t="s">
        <v>568</v>
      </c>
      <c r="F217" s="663" t="s">
        <v>1583</v>
      </c>
      <c r="G217" s="662" t="s">
        <v>1127</v>
      </c>
      <c r="H217" s="662" t="s">
        <v>1294</v>
      </c>
      <c r="I217" s="662" t="s">
        <v>1294</v>
      </c>
      <c r="J217" s="662" t="s">
        <v>1141</v>
      </c>
      <c r="K217" s="662" t="s">
        <v>1142</v>
      </c>
      <c r="L217" s="664">
        <v>630.66052078674988</v>
      </c>
      <c r="M217" s="664">
        <v>7</v>
      </c>
      <c r="N217" s="665">
        <v>4414.6236455072494</v>
      </c>
    </row>
    <row r="218" spans="1:14" ht="14.4" customHeight="1" x14ac:dyDescent="0.3">
      <c r="A218" s="660" t="s">
        <v>546</v>
      </c>
      <c r="B218" s="661" t="s">
        <v>1578</v>
      </c>
      <c r="C218" s="662" t="s">
        <v>556</v>
      </c>
      <c r="D218" s="663" t="s">
        <v>1579</v>
      </c>
      <c r="E218" s="662" t="s">
        <v>1295</v>
      </c>
      <c r="F218" s="663" t="s">
        <v>1584</v>
      </c>
      <c r="G218" s="662" t="s">
        <v>576</v>
      </c>
      <c r="H218" s="662" t="s">
        <v>1296</v>
      </c>
      <c r="I218" s="662" t="s">
        <v>215</v>
      </c>
      <c r="J218" s="662" t="s">
        <v>1297</v>
      </c>
      <c r="K218" s="662"/>
      <c r="L218" s="664">
        <v>254.05364996258686</v>
      </c>
      <c r="M218" s="664">
        <v>30</v>
      </c>
      <c r="N218" s="665">
        <v>7621.6094988776058</v>
      </c>
    </row>
    <row r="219" spans="1:14" ht="14.4" customHeight="1" x14ac:dyDescent="0.3">
      <c r="A219" s="660" t="s">
        <v>546</v>
      </c>
      <c r="B219" s="661" t="s">
        <v>1578</v>
      </c>
      <c r="C219" s="662" t="s">
        <v>556</v>
      </c>
      <c r="D219" s="663" t="s">
        <v>1579</v>
      </c>
      <c r="E219" s="662" t="s">
        <v>1295</v>
      </c>
      <c r="F219" s="663" t="s">
        <v>1584</v>
      </c>
      <c r="G219" s="662" t="s">
        <v>1127</v>
      </c>
      <c r="H219" s="662" t="s">
        <v>1298</v>
      </c>
      <c r="I219" s="662" t="s">
        <v>1298</v>
      </c>
      <c r="J219" s="662" t="s">
        <v>1299</v>
      </c>
      <c r="K219" s="662" t="s">
        <v>1300</v>
      </c>
      <c r="L219" s="664">
        <v>253.29891657587373</v>
      </c>
      <c r="M219" s="664">
        <v>12</v>
      </c>
      <c r="N219" s="665">
        <v>3039.5869989104849</v>
      </c>
    </row>
    <row r="220" spans="1:14" ht="14.4" customHeight="1" x14ac:dyDescent="0.3">
      <c r="A220" s="660" t="s">
        <v>546</v>
      </c>
      <c r="B220" s="661" t="s">
        <v>1578</v>
      </c>
      <c r="C220" s="662" t="s">
        <v>556</v>
      </c>
      <c r="D220" s="663" t="s">
        <v>1579</v>
      </c>
      <c r="E220" s="662" t="s">
        <v>1295</v>
      </c>
      <c r="F220" s="663" t="s">
        <v>1584</v>
      </c>
      <c r="G220" s="662" t="s">
        <v>1127</v>
      </c>
      <c r="H220" s="662" t="s">
        <v>1301</v>
      </c>
      <c r="I220" s="662" t="s">
        <v>1302</v>
      </c>
      <c r="J220" s="662" t="s">
        <v>1303</v>
      </c>
      <c r="K220" s="662" t="s">
        <v>1304</v>
      </c>
      <c r="L220" s="664">
        <v>198.89010942156597</v>
      </c>
      <c r="M220" s="664">
        <v>6</v>
      </c>
      <c r="N220" s="665">
        <v>1193.3406565293958</v>
      </c>
    </row>
    <row r="221" spans="1:14" ht="14.4" customHeight="1" x14ac:dyDescent="0.3">
      <c r="A221" s="660" t="s">
        <v>546</v>
      </c>
      <c r="B221" s="661" t="s">
        <v>1578</v>
      </c>
      <c r="C221" s="662" t="s">
        <v>556</v>
      </c>
      <c r="D221" s="663" t="s">
        <v>1579</v>
      </c>
      <c r="E221" s="662" t="s">
        <v>1295</v>
      </c>
      <c r="F221" s="663" t="s">
        <v>1584</v>
      </c>
      <c r="G221" s="662" t="s">
        <v>1127</v>
      </c>
      <c r="H221" s="662" t="s">
        <v>1305</v>
      </c>
      <c r="I221" s="662" t="s">
        <v>1305</v>
      </c>
      <c r="J221" s="662" t="s">
        <v>1299</v>
      </c>
      <c r="K221" s="662" t="s">
        <v>1306</v>
      </c>
      <c r="L221" s="664">
        <v>278.48897137802066</v>
      </c>
      <c r="M221" s="664">
        <v>115</v>
      </c>
      <c r="N221" s="665">
        <v>32026.231708472376</v>
      </c>
    </row>
    <row r="222" spans="1:14" ht="14.4" customHeight="1" x14ac:dyDescent="0.3">
      <c r="A222" s="660" t="s">
        <v>546</v>
      </c>
      <c r="B222" s="661" t="s">
        <v>1578</v>
      </c>
      <c r="C222" s="662" t="s">
        <v>556</v>
      </c>
      <c r="D222" s="663" t="s">
        <v>1579</v>
      </c>
      <c r="E222" s="662" t="s">
        <v>1307</v>
      </c>
      <c r="F222" s="663" t="s">
        <v>1585</v>
      </c>
      <c r="G222" s="662"/>
      <c r="H222" s="662" t="s">
        <v>1308</v>
      </c>
      <c r="I222" s="662" t="s">
        <v>1309</v>
      </c>
      <c r="J222" s="662" t="s">
        <v>1310</v>
      </c>
      <c r="K222" s="662" t="s">
        <v>1311</v>
      </c>
      <c r="L222" s="664">
        <v>84.74</v>
      </c>
      <c r="M222" s="664">
        <v>22</v>
      </c>
      <c r="N222" s="665">
        <v>1864.28</v>
      </c>
    </row>
    <row r="223" spans="1:14" ht="14.4" customHeight="1" x14ac:dyDescent="0.3">
      <c r="A223" s="660" t="s">
        <v>546</v>
      </c>
      <c r="B223" s="661" t="s">
        <v>1578</v>
      </c>
      <c r="C223" s="662" t="s">
        <v>556</v>
      </c>
      <c r="D223" s="663" t="s">
        <v>1579</v>
      </c>
      <c r="E223" s="662" t="s">
        <v>1307</v>
      </c>
      <c r="F223" s="663" t="s">
        <v>1585</v>
      </c>
      <c r="G223" s="662"/>
      <c r="H223" s="662" t="s">
        <v>1312</v>
      </c>
      <c r="I223" s="662" t="s">
        <v>1313</v>
      </c>
      <c r="J223" s="662" t="s">
        <v>1314</v>
      </c>
      <c r="K223" s="662" t="s">
        <v>1315</v>
      </c>
      <c r="L223" s="664">
        <v>431.70600000000007</v>
      </c>
      <c r="M223" s="664">
        <v>0.2</v>
      </c>
      <c r="N223" s="665">
        <v>86.341200000000015</v>
      </c>
    </row>
    <row r="224" spans="1:14" ht="14.4" customHeight="1" x14ac:dyDescent="0.3">
      <c r="A224" s="660" t="s">
        <v>546</v>
      </c>
      <c r="B224" s="661" t="s">
        <v>1578</v>
      </c>
      <c r="C224" s="662" t="s">
        <v>556</v>
      </c>
      <c r="D224" s="663" t="s">
        <v>1579</v>
      </c>
      <c r="E224" s="662" t="s">
        <v>1307</v>
      </c>
      <c r="F224" s="663" t="s">
        <v>1585</v>
      </c>
      <c r="G224" s="662"/>
      <c r="H224" s="662" t="s">
        <v>1316</v>
      </c>
      <c r="I224" s="662" t="s">
        <v>1317</v>
      </c>
      <c r="J224" s="662" t="s">
        <v>1318</v>
      </c>
      <c r="K224" s="662" t="s">
        <v>1319</v>
      </c>
      <c r="L224" s="664">
        <v>605.26800000000003</v>
      </c>
      <c r="M224" s="664">
        <v>0.25</v>
      </c>
      <c r="N224" s="665">
        <v>151.31700000000001</v>
      </c>
    </row>
    <row r="225" spans="1:14" ht="14.4" customHeight="1" x14ac:dyDescent="0.3">
      <c r="A225" s="660" t="s">
        <v>546</v>
      </c>
      <c r="B225" s="661" t="s">
        <v>1578</v>
      </c>
      <c r="C225" s="662" t="s">
        <v>556</v>
      </c>
      <c r="D225" s="663" t="s">
        <v>1579</v>
      </c>
      <c r="E225" s="662" t="s">
        <v>1307</v>
      </c>
      <c r="F225" s="663" t="s">
        <v>1585</v>
      </c>
      <c r="G225" s="662"/>
      <c r="H225" s="662" t="s">
        <v>1320</v>
      </c>
      <c r="I225" s="662" t="s">
        <v>1320</v>
      </c>
      <c r="J225" s="662" t="s">
        <v>1321</v>
      </c>
      <c r="K225" s="662" t="s">
        <v>1322</v>
      </c>
      <c r="L225" s="664">
        <v>1771</v>
      </c>
      <c r="M225" s="664">
        <v>2.1</v>
      </c>
      <c r="N225" s="665">
        <v>3719.1000000000004</v>
      </c>
    </row>
    <row r="226" spans="1:14" ht="14.4" customHeight="1" x14ac:dyDescent="0.3">
      <c r="A226" s="660" t="s">
        <v>546</v>
      </c>
      <c r="B226" s="661" t="s">
        <v>1578</v>
      </c>
      <c r="C226" s="662" t="s">
        <v>556</v>
      </c>
      <c r="D226" s="663" t="s">
        <v>1579</v>
      </c>
      <c r="E226" s="662" t="s">
        <v>1307</v>
      </c>
      <c r="F226" s="663" t="s">
        <v>1585</v>
      </c>
      <c r="G226" s="662" t="s">
        <v>576</v>
      </c>
      <c r="H226" s="662" t="s">
        <v>1323</v>
      </c>
      <c r="I226" s="662" t="s">
        <v>1324</v>
      </c>
      <c r="J226" s="662" t="s">
        <v>1325</v>
      </c>
      <c r="K226" s="662" t="s">
        <v>1326</v>
      </c>
      <c r="L226" s="664">
        <v>40.261770815946726</v>
      </c>
      <c r="M226" s="664">
        <v>27</v>
      </c>
      <c r="N226" s="665">
        <v>1087.0678120305615</v>
      </c>
    </row>
    <row r="227" spans="1:14" ht="14.4" customHeight="1" x14ac:dyDescent="0.3">
      <c r="A227" s="660" t="s">
        <v>546</v>
      </c>
      <c r="B227" s="661" t="s">
        <v>1578</v>
      </c>
      <c r="C227" s="662" t="s">
        <v>556</v>
      </c>
      <c r="D227" s="663" t="s">
        <v>1579</v>
      </c>
      <c r="E227" s="662" t="s">
        <v>1307</v>
      </c>
      <c r="F227" s="663" t="s">
        <v>1585</v>
      </c>
      <c r="G227" s="662" t="s">
        <v>576</v>
      </c>
      <c r="H227" s="662" t="s">
        <v>1327</v>
      </c>
      <c r="I227" s="662" t="s">
        <v>1328</v>
      </c>
      <c r="J227" s="662" t="s">
        <v>1329</v>
      </c>
      <c r="K227" s="662" t="s">
        <v>620</v>
      </c>
      <c r="L227" s="664">
        <v>67.976636360375267</v>
      </c>
      <c r="M227" s="664">
        <v>15</v>
      </c>
      <c r="N227" s="665">
        <v>1019.6495454056289</v>
      </c>
    </row>
    <row r="228" spans="1:14" ht="14.4" customHeight="1" x14ac:dyDescent="0.3">
      <c r="A228" s="660" t="s">
        <v>546</v>
      </c>
      <c r="B228" s="661" t="s">
        <v>1578</v>
      </c>
      <c r="C228" s="662" t="s">
        <v>556</v>
      </c>
      <c r="D228" s="663" t="s">
        <v>1579</v>
      </c>
      <c r="E228" s="662" t="s">
        <v>1307</v>
      </c>
      <c r="F228" s="663" t="s">
        <v>1585</v>
      </c>
      <c r="G228" s="662" t="s">
        <v>576</v>
      </c>
      <c r="H228" s="662" t="s">
        <v>1330</v>
      </c>
      <c r="I228" s="662" t="s">
        <v>1331</v>
      </c>
      <c r="J228" s="662" t="s">
        <v>1332</v>
      </c>
      <c r="K228" s="662" t="s">
        <v>1333</v>
      </c>
      <c r="L228" s="664">
        <v>25.633325484419199</v>
      </c>
      <c r="M228" s="664">
        <v>18</v>
      </c>
      <c r="N228" s="665">
        <v>461.39985871954559</v>
      </c>
    </row>
    <row r="229" spans="1:14" ht="14.4" customHeight="1" x14ac:dyDescent="0.3">
      <c r="A229" s="660" t="s">
        <v>546</v>
      </c>
      <c r="B229" s="661" t="s">
        <v>1578</v>
      </c>
      <c r="C229" s="662" t="s">
        <v>556</v>
      </c>
      <c r="D229" s="663" t="s">
        <v>1579</v>
      </c>
      <c r="E229" s="662" t="s">
        <v>1307</v>
      </c>
      <c r="F229" s="663" t="s">
        <v>1585</v>
      </c>
      <c r="G229" s="662" t="s">
        <v>576</v>
      </c>
      <c r="H229" s="662" t="s">
        <v>1334</v>
      </c>
      <c r="I229" s="662" t="s">
        <v>1335</v>
      </c>
      <c r="J229" s="662" t="s">
        <v>1336</v>
      </c>
      <c r="K229" s="662" t="s">
        <v>1337</v>
      </c>
      <c r="L229" s="664">
        <v>31.936513207671442</v>
      </c>
      <c r="M229" s="664">
        <v>6</v>
      </c>
      <c r="N229" s="665">
        <v>191.61907924602866</v>
      </c>
    </row>
    <row r="230" spans="1:14" ht="14.4" customHeight="1" x14ac:dyDescent="0.3">
      <c r="A230" s="660" t="s">
        <v>546</v>
      </c>
      <c r="B230" s="661" t="s">
        <v>1578</v>
      </c>
      <c r="C230" s="662" t="s">
        <v>556</v>
      </c>
      <c r="D230" s="663" t="s">
        <v>1579</v>
      </c>
      <c r="E230" s="662" t="s">
        <v>1307</v>
      </c>
      <c r="F230" s="663" t="s">
        <v>1585</v>
      </c>
      <c r="G230" s="662" t="s">
        <v>576</v>
      </c>
      <c r="H230" s="662" t="s">
        <v>1338</v>
      </c>
      <c r="I230" s="662" t="s">
        <v>1339</v>
      </c>
      <c r="J230" s="662" t="s">
        <v>1340</v>
      </c>
      <c r="K230" s="662" t="s">
        <v>1341</v>
      </c>
      <c r="L230" s="664">
        <v>174.46958058104917</v>
      </c>
      <c r="M230" s="664">
        <v>2</v>
      </c>
      <c r="N230" s="665">
        <v>348.93916116209834</v>
      </c>
    </row>
    <row r="231" spans="1:14" ht="14.4" customHeight="1" x14ac:dyDescent="0.3">
      <c r="A231" s="660" t="s">
        <v>546</v>
      </c>
      <c r="B231" s="661" t="s">
        <v>1578</v>
      </c>
      <c r="C231" s="662" t="s">
        <v>556</v>
      </c>
      <c r="D231" s="663" t="s">
        <v>1579</v>
      </c>
      <c r="E231" s="662" t="s">
        <v>1307</v>
      </c>
      <c r="F231" s="663" t="s">
        <v>1585</v>
      </c>
      <c r="G231" s="662" t="s">
        <v>576</v>
      </c>
      <c r="H231" s="662" t="s">
        <v>1342</v>
      </c>
      <c r="I231" s="662" t="s">
        <v>1343</v>
      </c>
      <c r="J231" s="662" t="s">
        <v>1344</v>
      </c>
      <c r="K231" s="662" t="s">
        <v>1345</v>
      </c>
      <c r="L231" s="664">
        <v>127.95000000000003</v>
      </c>
      <c r="M231" s="664">
        <v>12</v>
      </c>
      <c r="N231" s="665">
        <v>1535.4000000000003</v>
      </c>
    </row>
    <row r="232" spans="1:14" ht="14.4" customHeight="1" x14ac:dyDescent="0.3">
      <c r="A232" s="660" t="s">
        <v>546</v>
      </c>
      <c r="B232" s="661" t="s">
        <v>1578</v>
      </c>
      <c r="C232" s="662" t="s">
        <v>556</v>
      </c>
      <c r="D232" s="663" t="s">
        <v>1579</v>
      </c>
      <c r="E232" s="662" t="s">
        <v>1307</v>
      </c>
      <c r="F232" s="663" t="s">
        <v>1585</v>
      </c>
      <c r="G232" s="662" t="s">
        <v>576</v>
      </c>
      <c r="H232" s="662" t="s">
        <v>1346</v>
      </c>
      <c r="I232" s="662" t="s">
        <v>1347</v>
      </c>
      <c r="J232" s="662" t="s">
        <v>1348</v>
      </c>
      <c r="K232" s="662" t="s">
        <v>1345</v>
      </c>
      <c r="L232" s="664">
        <v>42.720000000000006</v>
      </c>
      <c r="M232" s="664">
        <v>4</v>
      </c>
      <c r="N232" s="665">
        <v>170.88000000000002</v>
      </c>
    </row>
    <row r="233" spans="1:14" ht="14.4" customHeight="1" x14ac:dyDescent="0.3">
      <c r="A233" s="660" t="s">
        <v>546</v>
      </c>
      <c r="B233" s="661" t="s">
        <v>1578</v>
      </c>
      <c r="C233" s="662" t="s">
        <v>556</v>
      </c>
      <c r="D233" s="663" t="s">
        <v>1579</v>
      </c>
      <c r="E233" s="662" t="s">
        <v>1307</v>
      </c>
      <c r="F233" s="663" t="s">
        <v>1585</v>
      </c>
      <c r="G233" s="662" t="s">
        <v>576</v>
      </c>
      <c r="H233" s="662" t="s">
        <v>1349</v>
      </c>
      <c r="I233" s="662" t="s">
        <v>1350</v>
      </c>
      <c r="J233" s="662" t="s">
        <v>1351</v>
      </c>
      <c r="K233" s="662" t="s">
        <v>1352</v>
      </c>
      <c r="L233" s="664">
        <v>82.873519048691122</v>
      </c>
      <c r="M233" s="664">
        <v>10</v>
      </c>
      <c r="N233" s="665">
        <v>828.73519048691116</v>
      </c>
    </row>
    <row r="234" spans="1:14" ht="14.4" customHeight="1" x14ac:dyDescent="0.3">
      <c r="A234" s="660" t="s">
        <v>546</v>
      </c>
      <c r="B234" s="661" t="s">
        <v>1578</v>
      </c>
      <c r="C234" s="662" t="s">
        <v>556</v>
      </c>
      <c r="D234" s="663" t="s">
        <v>1579</v>
      </c>
      <c r="E234" s="662" t="s">
        <v>1307</v>
      </c>
      <c r="F234" s="663" t="s">
        <v>1585</v>
      </c>
      <c r="G234" s="662" t="s">
        <v>576</v>
      </c>
      <c r="H234" s="662" t="s">
        <v>1353</v>
      </c>
      <c r="I234" s="662" t="s">
        <v>1354</v>
      </c>
      <c r="J234" s="662" t="s">
        <v>1355</v>
      </c>
      <c r="K234" s="662" t="s">
        <v>1356</v>
      </c>
      <c r="L234" s="664">
        <v>99.612456771594879</v>
      </c>
      <c r="M234" s="664">
        <v>43</v>
      </c>
      <c r="N234" s="665">
        <v>4283.3356411785799</v>
      </c>
    </row>
    <row r="235" spans="1:14" ht="14.4" customHeight="1" x14ac:dyDescent="0.3">
      <c r="A235" s="660" t="s">
        <v>546</v>
      </c>
      <c r="B235" s="661" t="s">
        <v>1578</v>
      </c>
      <c r="C235" s="662" t="s">
        <v>556</v>
      </c>
      <c r="D235" s="663" t="s">
        <v>1579</v>
      </c>
      <c r="E235" s="662" t="s">
        <v>1307</v>
      </c>
      <c r="F235" s="663" t="s">
        <v>1585</v>
      </c>
      <c r="G235" s="662" t="s">
        <v>576</v>
      </c>
      <c r="H235" s="662" t="s">
        <v>1357</v>
      </c>
      <c r="I235" s="662" t="s">
        <v>1358</v>
      </c>
      <c r="J235" s="662" t="s">
        <v>1359</v>
      </c>
      <c r="K235" s="662" t="s">
        <v>974</v>
      </c>
      <c r="L235" s="664">
        <v>73.53299003439902</v>
      </c>
      <c r="M235" s="664">
        <v>3</v>
      </c>
      <c r="N235" s="665">
        <v>220.59897010319708</v>
      </c>
    </row>
    <row r="236" spans="1:14" ht="14.4" customHeight="1" x14ac:dyDescent="0.3">
      <c r="A236" s="660" t="s">
        <v>546</v>
      </c>
      <c r="B236" s="661" t="s">
        <v>1578</v>
      </c>
      <c r="C236" s="662" t="s">
        <v>556</v>
      </c>
      <c r="D236" s="663" t="s">
        <v>1579</v>
      </c>
      <c r="E236" s="662" t="s">
        <v>1307</v>
      </c>
      <c r="F236" s="663" t="s">
        <v>1585</v>
      </c>
      <c r="G236" s="662" t="s">
        <v>576</v>
      </c>
      <c r="H236" s="662" t="s">
        <v>1360</v>
      </c>
      <c r="I236" s="662" t="s">
        <v>1361</v>
      </c>
      <c r="J236" s="662" t="s">
        <v>1362</v>
      </c>
      <c r="K236" s="662" t="s">
        <v>616</v>
      </c>
      <c r="L236" s="664">
        <v>73.509999999999991</v>
      </c>
      <c r="M236" s="664">
        <v>2</v>
      </c>
      <c r="N236" s="665">
        <v>147.01999999999998</v>
      </c>
    </row>
    <row r="237" spans="1:14" ht="14.4" customHeight="1" x14ac:dyDescent="0.3">
      <c r="A237" s="660" t="s">
        <v>546</v>
      </c>
      <c r="B237" s="661" t="s">
        <v>1578</v>
      </c>
      <c r="C237" s="662" t="s">
        <v>556</v>
      </c>
      <c r="D237" s="663" t="s">
        <v>1579</v>
      </c>
      <c r="E237" s="662" t="s">
        <v>1307</v>
      </c>
      <c r="F237" s="663" t="s">
        <v>1585</v>
      </c>
      <c r="G237" s="662" t="s">
        <v>576</v>
      </c>
      <c r="H237" s="662" t="s">
        <v>1363</v>
      </c>
      <c r="I237" s="662" t="s">
        <v>1364</v>
      </c>
      <c r="J237" s="662" t="s">
        <v>1365</v>
      </c>
      <c r="K237" s="662" t="s">
        <v>1366</v>
      </c>
      <c r="L237" s="664">
        <v>184.13999999999996</v>
      </c>
      <c r="M237" s="664">
        <v>1</v>
      </c>
      <c r="N237" s="665">
        <v>184.13999999999996</v>
      </c>
    </row>
    <row r="238" spans="1:14" ht="14.4" customHeight="1" x14ac:dyDescent="0.3">
      <c r="A238" s="660" t="s">
        <v>546</v>
      </c>
      <c r="B238" s="661" t="s">
        <v>1578</v>
      </c>
      <c r="C238" s="662" t="s">
        <v>556</v>
      </c>
      <c r="D238" s="663" t="s">
        <v>1579</v>
      </c>
      <c r="E238" s="662" t="s">
        <v>1307</v>
      </c>
      <c r="F238" s="663" t="s">
        <v>1585</v>
      </c>
      <c r="G238" s="662" t="s">
        <v>576</v>
      </c>
      <c r="H238" s="662" t="s">
        <v>1367</v>
      </c>
      <c r="I238" s="662" t="s">
        <v>1368</v>
      </c>
      <c r="J238" s="662" t="s">
        <v>1369</v>
      </c>
      <c r="K238" s="662" t="s">
        <v>620</v>
      </c>
      <c r="L238" s="664">
        <v>63</v>
      </c>
      <c r="M238" s="664">
        <v>2</v>
      </c>
      <c r="N238" s="665">
        <v>126</v>
      </c>
    </row>
    <row r="239" spans="1:14" ht="14.4" customHeight="1" x14ac:dyDescent="0.3">
      <c r="A239" s="660" t="s">
        <v>546</v>
      </c>
      <c r="B239" s="661" t="s">
        <v>1578</v>
      </c>
      <c r="C239" s="662" t="s">
        <v>556</v>
      </c>
      <c r="D239" s="663" t="s">
        <v>1579</v>
      </c>
      <c r="E239" s="662" t="s">
        <v>1307</v>
      </c>
      <c r="F239" s="663" t="s">
        <v>1585</v>
      </c>
      <c r="G239" s="662" t="s">
        <v>576</v>
      </c>
      <c r="H239" s="662" t="s">
        <v>1370</v>
      </c>
      <c r="I239" s="662" t="s">
        <v>1370</v>
      </c>
      <c r="J239" s="662" t="s">
        <v>1371</v>
      </c>
      <c r="K239" s="662" t="s">
        <v>1372</v>
      </c>
      <c r="L239" s="664">
        <v>988.74492862054637</v>
      </c>
      <c r="M239" s="664">
        <v>3.2</v>
      </c>
      <c r="N239" s="665">
        <v>3163.9837715857484</v>
      </c>
    </row>
    <row r="240" spans="1:14" ht="14.4" customHeight="1" x14ac:dyDescent="0.3">
      <c r="A240" s="660" t="s">
        <v>546</v>
      </c>
      <c r="B240" s="661" t="s">
        <v>1578</v>
      </c>
      <c r="C240" s="662" t="s">
        <v>556</v>
      </c>
      <c r="D240" s="663" t="s">
        <v>1579</v>
      </c>
      <c r="E240" s="662" t="s">
        <v>1307</v>
      </c>
      <c r="F240" s="663" t="s">
        <v>1585</v>
      </c>
      <c r="G240" s="662" t="s">
        <v>576</v>
      </c>
      <c r="H240" s="662" t="s">
        <v>1373</v>
      </c>
      <c r="I240" s="662" t="s">
        <v>1373</v>
      </c>
      <c r="J240" s="662" t="s">
        <v>1374</v>
      </c>
      <c r="K240" s="662" t="s">
        <v>1375</v>
      </c>
      <c r="L240" s="664">
        <v>1116.5</v>
      </c>
      <c r="M240" s="664">
        <v>1.7999999999999998</v>
      </c>
      <c r="N240" s="665">
        <v>2009.6999999999998</v>
      </c>
    </row>
    <row r="241" spans="1:14" ht="14.4" customHeight="1" x14ac:dyDescent="0.3">
      <c r="A241" s="660" t="s">
        <v>546</v>
      </c>
      <c r="B241" s="661" t="s">
        <v>1578</v>
      </c>
      <c r="C241" s="662" t="s">
        <v>556</v>
      </c>
      <c r="D241" s="663" t="s">
        <v>1579</v>
      </c>
      <c r="E241" s="662" t="s">
        <v>1307</v>
      </c>
      <c r="F241" s="663" t="s">
        <v>1585</v>
      </c>
      <c r="G241" s="662" t="s">
        <v>576</v>
      </c>
      <c r="H241" s="662" t="s">
        <v>1376</v>
      </c>
      <c r="I241" s="662" t="s">
        <v>1377</v>
      </c>
      <c r="J241" s="662" t="s">
        <v>1378</v>
      </c>
      <c r="K241" s="662" t="s">
        <v>1379</v>
      </c>
      <c r="L241" s="664">
        <v>133.50000000000006</v>
      </c>
      <c r="M241" s="664">
        <v>1</v>
      </c>
      <c r="N241" s="665">
        <v>133.50000000000006</v>
      </c>
    </row>
    <row r="242" spans="1:14" ht="14.4" customHeight="1" x14ac:dyDescent="0.3">
      <c r="A242" s="660" t="s">
        <v>546</v>
      </c>
      <c r="B242" s="661" t="s">
        <v>1578</v>
      </c>
      <c r="C242" s="662" t="s">
        <v>556</v>
      </c>
      <c r="D242" s="663" t="s">
        <v>1579</v>
      </c>
      <c r="E242" s="662" t="s">
        <v>1307</v>
      </c>
      <c r="F242" s="663" t="s">
        <v>1585</v>
      </c>
      <c r="G242" s="662" t="s">
        <v>576</v>
      </c>
      <c r="H242" s="662" t="s">
        <v>1380</v>
      </c>
      <c r="I242" s="662" t="s">
        <v>1380</v>
      </c>
      <c r="J242" s="662" t="s">
        <v>1381</v>
      </c>
      <c r="K242" s="662" t="s">
        <v>1382</v>
      </c>
      <c r="L242" s="664">
        <v>296.04803623837512</v>
      </c>
      <c r="M242" s="664">
        <v>20.8</v>
      </c>
      <c r="N242" s="665">
        <v>6157.7991537582029</v>
      </c>
    </row>
    <row r="243" spans="1:14" ht="14.4" customHeight="1" x14ac:dyDescent="0.3">
      <c r="A243" s="660" t="s">
        <v>546</v>
      </c>
      <c r="B243" s="661" t="s">
        <v>1578</v>
      </c>
      <c r="C243" s="662" t="s">
        <v>556</v>
      </c>
      <c r="D243" s="663" t="s">
        <v>1579</v>
      </c>
      <c r="E243" s="662" t="s">
        <v>1307</v>
      </c>
      <c r="F243" s="663" t="s">
        <v>1585</v>
      </c>
      <c r="G243" s="662" t="s">
        <v>576</v>
      </c>
      <c r="H243" s="662" t="s">
        <v>1383</v>
      </c>
      <c r="I243" s="662" t="s">
        <v>1383</v>
      </c>
      <c r="J243" s="662" t="s">
        <v>1384</v>
      </c>
      <c r="K243" s="662" t="s">
        <v>1372</v>
      </c>
      <c r="L243" s="664">
        <v>169.78999999999996</v>
      </c>
      <c r="M243" s="664">
        <v>1.3999999999999997</v>
      </c>
      <c r="N243" s="665">
        <v>237.7059999999999</v>
      </c>
    </row>
    <row r="244" spans="1:14" ht="14.4" customHeight="1" x14ac:dyDescent="0.3">
      <c r="A244" s="660" t="s">
        <v>546</v>
      </c>
      <c r="B244" s="661" t="s">
        <v>1578</v>
      </c>
      <c r="C244" s="662" t="s">
        <v>556</v>
      </c>
      <c r="D244" s="663" t="s">
        <v>1579</v>
      </c>
      <c r="E244" s="662" t="s">
        <v>1307</v>
      </c>
      <c r="F244" s="663" t="s">
        <v>1585</v>
      </c>
      <c r="G244" s="662" t="s">
        <v>1127</v>
      </c>
      <c r="H244" s="662" t="s">
        <v>1385</v>
      </c>
      <c r="I244" s="662" t="s">
        <v>1385</v>
      </c>
      <c r="J244" s="662" t="s">
        <v>1386</v>
      </c>
      <c r="K244" s="662" t="s">
        <v>1387</v>
      </c>
      <c r="L244" s="664">
        <v>68.199999999999989</v>
      </c>
      <c r="M244" s="664">
        <v>5.2</v>
      </c>
      <c r="N244" s="665">
        <v>354.64</v>
      </c>
    </row>
    <row r="245" spans="1:14" ht="14.4" customHeight="1" x14ac:dyDescent="0.3">
      <c r="A245" s="660" t="s">
        <v>546</v>
      </c>
      <c r="B245" s="661" t="s">
        <v>1578</v>
      </c>
      <c r="C245" s="662" t="s">
        <v>556</v>
      </c>
      <c r="D245" s="663" t="s">
        <v>1579</v>
      </c>
      <c r="E245" s="662" t="s">
        <v>1307</v>
      </c>
      <c r="F245" s="663" t="s">
        <v>1585</v>
      </c>
      <c r="G245" s="662" t="s">
        <v>1127</v>
      </c>
      <c r="H245" s="662" t="s">
        <v>1388</v>
      </c>
      <c r="I245" s="662" t="s">
        <v>1389</v>
      </c>
      <c r="J245" s="662" t="s">
        <v>1390</v>
      </c>
      <c r="K245" s="662" t="s">
        <v>1391</v>
      </c>
      <c r="L245" s="664">
        <v>115.2839531945063</v>
      </c>
      <c r="M245" s="664">
        <v>170</v>
      </c>
      <c r="N245" s="665">
        <v>19598.27204306607</v>
      </c>
    </row>
    <row r="246" spans="1:14" ht="14.4" customHeight="1" x14ac:dyDescent="0.3">
      <c r="A246" s="660" t="s">
        <v>546</v>
      </c>
      <c r="B246" s="661" t="s">
        <v>1578</v>
      </c>
      <c r="C246" s="662" t="s">
        <v>556</v>
      </c>
      <c r="D246" s="663" t="s">
        <v>1579</v>
      </c>
      <c r="E246" s="662" t="s">
        <v>1307</v>
      </c>
      <c r="F246" s="663" t="s">
        <v>1585</v>
      </c>
      <c r="G246" s="662" t="s">
        <v>1127</v>
      </c>
      <c r="H246" s="662" t="s">
        <v>1392</v>
      </c>
      <c r="I246" s="662" t="s">
        <v>1393</v>
      </c>
      <c r="J246" s="662" t="s">
        <v>1340</v>
      </c>
      <c r="K246" s="662" t="s">
        <v>1394</v>
      </c>
      <c r="L246" s="664">
        <v>20.03</v>
      </c>
      <c r="M246" s="664">
        <v>18</v>
      </c>
      <c r="N246" s="665">
        <v>360.54</v>
      </c>
    </row>
    <row r="247" spans="1:14" ht="14.4" customHeight="1" x14ac:dyDescent="0.3">
      <c r="A247" s="660" t="s">
        <v>546</v>
      </c>
      <c r="B247" s="661" t="s">
        <v>1578</v>
      </c>
      <c r="C247" s="662" t="s">
        <v>556</v>
      </c>
      <c r="D247" s="663" t="s">
        <v>1579</v>
      </c>
      <c r="E247" s="662" t="s">
        <v>1307</v>
      </c>
      <c r="F247" s="663" t="s">
        <v>1585</v>
      </c>
      <c r="G247" s="662" t="s">
        <v>1127</v>
      </c>
      <c r="H247" s="662" t="s">
        <v>1395</v>
      </c>
      <c r="I247" s="662" t="s">
        <v>1396</v>
      </c>
      <c r="J247" s="662" t="s">
        <v>1397</v>
      </c>
      <c r="K247" s="662" t="s">
        <v>1398</v>
      </c>
      <c r="L247" s="664">
        <v>598.84</v>
      </c>
      <c r="M247" s="664">
        <v>4</v>
      </c>
      <c r="N247" s="665">
        <v>2395.36</v>
      </c>
    </row>
    <row r="248" spans="1:14" ht="14.4" customHeight="1" x14ac:dyDescent="0.3">
      <c r="A248" s="660" t="s">
        <v>546</v>
      </c>
      <c r="B248" s="661" t="s">
        <v>1578</v>
      </c>
      <c r="C248" s="662" t="s">
        <v>556</v>
      </c>
      <c r="D248" s="663" t="s">
        <v>1579</v>
      </c>
      <c r="E248" s="662" t="s">
        <v>1307</v>
      </c>
      <c r="F248" s="663" t="s">
        <v>1585</v>
      </c>
      <c r="G248" s="662" t="s">
        <v>1127</v>
      </c>
      <c r="H248" s="662" t="s">
        <v>1399</v>
      </c>
      <c r="I248" s="662" t="s">
        <v>1399</v>
      </c>
      <c r="J248" s="662" t="s">
        <v>1400</v>
      </c>
      <c r="K248" s="662" t="s">
        <v>1401</v>
      </c>
      <c r="L248" s="664">
        <v>264</v>
      </c>
      <c r="M248" s="664">
        <v>2.6</v>
      </c>
      <c r="N248" s="665">
        <v>686.4</v>
      </c>
    </row>
    <row r="249" spans="1:14" ht="14.4" customHeight="1" x14ac:dyDescent="0.3">
      <c r="A249" s="660" t="s">
        <v>546</v>
      </c>
      <c r="B249" s="661" t="s">
        <v>1578</v>
      </c>
      <c r="C249" s="662" t="s">
        <v>556</v>
      </c>
      <c r="D249" s="663" t="s">
        <v>1579</v>
      </c>
      <c r="E249" s="662" t="s">
        <v>1307</v>
      </c>
      <c r="F249" s="663" t="s">
        <v>1585</v>
      </c>
      <c r="G249" s="662" t="s">
        <v>1127</v>
      </c>
      <c r="H249" s="662" t="s">
        <v>1402</v>
      </c>
      <c r="I249" s="662" t="s">
        <v>1403</v>
      </c>
      <c r="J249" s="662" t="s">
        <v>1404</v>
      </c>
      <c r="K249" s="662" t="s">
        <v>1405</v>
      </c>
      <c r="L249" s="664">
        <v>76.512552008402352</v>
      </c>
      <c r="M249" s="664">
        <v>229.79999999999987</v>
      </c>
      <c r="N249" s="665">
        <v>17582.584451530849</v>
      </c>
    </row>
    <row r="250" spans="1:14" ht="14.4" customHeight="1" x14ac:dyDescent="0.3">
      <c r="A250" s="660" t="s">
        <v>546</v>
      </c>
      <c r="B250" s="661" t="s">
        <v>1578</v>
      </c>
      <c r="C250" s="662" t="s">
        <v>556</v>
      </c>
      <c r="D250" s="663" t="s">
        <v>1579</v>
      </c>
      <c r="E250" s="662" t="s">
        <v>1307</v>
      </c>
      <c r="F250" s="663" t="s">
        <v>1585</v>
      </c>
      <c r="G250" s="662" t="s">
        <v>1127</v>
      </c>
      <c r="H250" s="662" t="s">
        <v>1406</v>
      </c>
      <c r="I250" s="662" t="s">
        <v>1406</v>
      </c>
      <c r="J250" s="662" t="s">
        <v>1407</v>
      </c>
      <c r="K250" s="662" t="s">
        <v>1408</v>
      </c>
      <c r="L250" s="664">
        <v>517</v>
      </c>
      <c r="M250" s="664">
        <v>6.3000000000000007</v>
      </c>
      <c r="N250" s="665">
        <v>3257.1000000000004</v>
      </c>
    </row>
    <row r="251" spans="1:14" ht="14.4" customHeight="1" x14ac:dyDescent="0.3">
      <c r="A251" s="660" t="s">
        <v>546</v>
      </c>
      <c r="B251" s="661" t="s">
        <v>1578</v>
      </c>
      <c r="C251" s="662" t="s">
        <v>556</v>
      </c>
      <c r="D251" s="663" t="s">
        <v>1579</v>
      </c>
      <c r="E251" s="662" t="s">
        <v>1307</v>
      </c>
      <c r="F251" s="663" t="s">
        <v>1585</v>
      </c>
      <c r="G251" s="662" t="s">
        <v>1127</v>
      </c>
      <c r="H251" s="662" t="s">
        <v>1409</v>
      </c>
      <c r="I251" s="662" t="s">
        <v>1410</v>
      </c>
      <c r="J251" s="662" t="s">
        <v>1411</v>
      </c>
      <c r="K251" s="662" t="s">
        <v>1412</v>
      </c>
      <c r="L251" s="664">
        <v>28.88974067102383</v>
      </c>
      <c r="M251" s="664">
        <v>63</v>
      </c>
      <c r="N251" s="665">
        <v>1820.0536622745012</v>
      </c>
    </row>
    <row r="252" spans="1:14" ht="14.4" customHeight="1" x14ac:dyDescent="0.3">
      <c r="A252" s="660" t="s">
        <v>546</v>
      </c>
      <c r="B252" s="661" t="s">
        <v>1578</v>
      </c>
      <c r="C252" s="662" t="s">
        <v>556</v>
      </c>
      <c r="D252" s="663" t="s">
        <v>1579</v>
      </c>
      <c r="E252" s="662" t="s">
        <v>1307</v>
      </c>
      <c r="F252" s="663" t="s">
        <v>1585</v>
      </c>
      <c r="G252" s="662" t="s">
        <v>1127</v>
      </c>
      <c r="H252" s="662" t="s">
        <v>1413</v>
      </c>
      <c r="I252" s="662" t="s">
        <v>1414</v>
      </c>
      <c r="J252" s="662" t="s">
        <v>1415</v>
      </c>
      <c r="K252" s="662" t="s">
        <v>1416</v>
      </c>
      <c r="L252" s="664">
        <v>77.259999999999991</v>
      </c>
      <c r="M252" s="664">
        <v>12</v>
      </c>
      <c r="N252" s="665">
        <v>927.11999999999989</v>
      </c>
    </row>
    <row r="253" spans="1:14" ht="14.4" customHeight="1" x14ac:dyDescent="0.3">
      <c r="A253" s="660" t="s">
        <v>546</v>
      </c>
      <c r="B253" s="661" t="s">
        <v>1578</v>
      </c>
      <c r="C253" s="662" t="s">
        <v>556</v>
      </c>
      <c r="D253" s="663" t="s">
        <v>1579</v>
      </c>
      <c r="E253" s="662" t="s">
        <v>1307</v>
      </c>
      <c r="F253" s="663" t="s">
        <v>1585</v>
      </c>
      <c r="G253" s="662" t="s">
        <v>1127</v>
      </c>
      <c r="H253" s="662" t="s">
        <v>1417</v>
      </c>
      <c r="I253" s="662" t="s">
        <v>1418</v>
      </c>
      <c r="J253" s="662" t="s">
        <v>1419</v>
      </c>
      <c r="K253" s="662" t="s">
        <v>1420</v>
      </c>
      <c r="L253" s="664">
        <v>772.07402346822403</v>
      </c>
      <c r="M253" s="664">
        <v>24.999999999999996</v>
      </c>
      <c r="N253" s="665">
        <v>19301.850586705597</v>
      </c>
    </row>
    <row r="254" spans="1:14" ht="14.4" customHeight="1" x14ac:dyDescent="0.3">
      <c r="A254" s="660" t="s">
        <v>546</v>
      </c>
      <c r="B254" s="661" t="s">
        <v>1578</v>
      </c>
      <c r="C254" s="662" t="s">
        <v>556</v>
      </c>
      <c r="D254" s="663" t="s">
        <v>1579</v>
      </c>
      <c r="E254" s="662" t="s">
        <v>1307</v>
      </c>
      <c r="F254" s="663" t="s">
        <v>1585</v>
      </c>
      <c r="G254" s="662" t="s">
        <v>1127</v>
      </c>
      <c r="H254" s="662" t="s">
        <v>1421</v>
      </c>
      <c r="I254" s="662" t="s">
        <v>1421</v>
      </c>
      <c r="J254" s="662" t="s">
        <v>1422</v>
      </c>
      <c r="K254" s="662" t="s">
        <v>1423</v>
      </c>
      <c r="L254" s="664">
        <v>461.99999999999994</v>
      </c>
      <c r="M254" s="664">
        <v>20.300000000000004</v>
      </c>
      <c r="N254" s="665">
        <v>9378.6</v>
      </c>
    </row>
    <row r="255" spans="1:14" ht="14.4" customHeight="1" x14ac:dyDescent="0.3">
      <c r="A255" s="660" t="s">
        <v>546</v>
      </c>
      <c r="B255" s="661" t="s">
        <v>1578</v>
      </c>
      <c r="C255" s="662" t="s">
        <v>556</v>
      </c>
      <c r="D255" s="663" t="s">
        <v>1579</v>
      </c>
      <c r="E255" s="662" t="s">
        <v>1307</v>
      </c>
      <c r="F255" s="663" t="s">
        <v>1585</v>
      </c>
      <c r="G255" s="662" t="s">
        <v>1127</v>
      </c>
      <c r="H255" s="662" t="s">
        <v>1424</v>
      </c>
      <c r="I255" s="662" t="s">
        <v>1424</v>
      </c>
      <c r="J255" s="662" t="s">
        <v>1425</v>
      </c>
      <c r="K255" s="662" t="s">
        <v>1426</v>
      </c>
      <c r="L255" s="664">
        <v>2529.9999999999995</v>
      </c>
      <c r="M255" s="664">
        <v>1.8000000000000003</v>
      </c>
      <c r="N255" s="665">
        <v>4554</v>
      </c>
    </row>
    <row r="256" spans="1:14" ht="14.4" customHeight="1" x14ac:dyDescent="0.3">
      <c r="A256" s="660" t="s">
        <v>546</v>
      </c>
      <c r="B256" s="661" t="s">
        <v>1578</v>
      </c>
      <c r="C256" s="662" t="s">
        <v>556</v>
      </c>
      <c r="D256" s="663" t="s">
        <v>1579</v>
      </c>
      <c r="E256" s="662" t="s">
        <v>1307</v>
      </c>
      <c r="F256" s="663" t="s">
        <v>1585</v>
      </c>
      <c r="G256" s="662" t="s">
        <v>1127</v>
      </c>
      <c r="H256" s="662" t="s">
        <v>1427</v>
      </c>
      <c r="I256" s="662" t="s">
        <v>1427</v>
      </c>
      <c r="J256" s="662" t="s">
        <v>1428</v>
      </c>
      <c r="K256" s="662" t="s">
        <v>1429</v>
      </c>
      <c r="L256" s="664">
        <v>142.32711765897125</v>
      </c>
      <c r="M256" s="664">
        <v>14</v>
      </c>
      <c r="N256" s="665">
        <v>1992.5796472255975</v>
      </c>
    </row>
    <row r="257" spans="1:14" ht="14.4" customHeight="1" x14ac:dyDescent="0.3">
      <c r="A257" s="660" t="s">
        <v>546</v>
      </c>
      <c r="B257" s="661" t="s">
        <v>1578</v>
      </c>
      <c r="C257" s="662" t="s">
        <v>556</v>
      </c>
      <c r="D257" s="663" t="s">
        <v>1579</v>
      </c>
      <c r="E257" s="662" t="s">
        <v>1307</v>
      </c>
      <c r="F257" s="663" t="s">
        <v>1585</v>
      </c>
      <c r="G257" s="662" t="s">
        <v>1127</v>
      </c>
      <c r="H257" s="662" t="s">
        <v>1430</v>
      </c>
      <c r="I257" s="662" t="s">
        <v>1430</v>
      </c>
      <c r="J257" s="662" t="s">
        <v>1431</v>
      </c>
      <c r="K257" s="662" t="s">
        <v>1432</v>
      </c>
      <c r="L257" s="664">
        <v>217.8</v>
      </c>
      <c r="M257" s="664">
        <v>1.4</v>
      </c>
      <c r="N257" s="665">
        <v>304.92</v>
      </c>
    </row>
    <row r="258" spans="1:14" ht="14.4" customHeight="1" x14ac:dyDescent="0.3">
      <c r="A258" s="660" t="s">
        <v>546</v>
      </c>
      <c r="B258" s="661" t="s">
        <v>1578</v>
      </c>
      <c r="C258" s="662" t="s">
        <v>556</v>
      </c>
      <c r="D258" s="663" t="s">
        <v>1579</v>
      </c>
      <c r="E258" s="662" t="s">
        <v>1307</v>
      </c>
      <c r="F258" s="663" t="s">
        <v>1585</v>
      </c>
      <c r="G258" s="662" t="s">
        <v>1127</v>
      </c>
      <c r="H258" s="662" t="s">
        <v>1433</v>
      </c>
      <c r="I258" s="662" t="s">
        <v>1434</v>
      </c>
      <c r="J258" s="662" t="s">
        <v>1435</v>
      </c>
      <c r="K258" s="662" t="s">
        <v>1436</v>
      </c>
      <c r="L258" s="664">
        <v>302.29202926252771</v>
      </c>
      <c r="M258" s="664">
        <v>41.399999999999991</v>
      </c>
      <c r="N258" s="665">
        <v>12514.890011468644</v>
      </c>
    </row>
    <row r="259" spans="1:14" ht="14.4" customHeight="1" x14ac:dyDescent="0.3">
      <c r="A259" s="660" t="s">
        <v>546</v>
      </c>
      <c r="B259" s="661" t="s">
        <v>1578</v>
      </c>
      <c r="C259" s="662" t="s">
        <v>556</v>
      </c>
      <c r="D259" s="663" t="s">
        <v>1579</v>
      </c>
      <c r="E259" s="662" t="s">
        <v>1307</v>
      </c>
      <c r="F259" s="663" t="s">
        <v>1585</v>
      </c>
      <c r="G259" s="662" t="s">
        <v>1127</v>
      </c>
      <c r="H259" s="662" t="s">
        <v>1437</v>
      </c>
      <c r="I259" s="662" t="s">
        <v>1438</v>
      </c>
      <c r="J259" s="662" t="s">
        <v>1439</v>
      </c>
      <c r="K259" s="662"/>
      <c r="L259" s="664">
        <v>155.1</v>
      </c>
      <c r="M259" s="664">
        <v>6.4</v>
      </c>
      <c r="N259" s="665">
        <v>992.64</v>
      </c>
    </row>
    <row r="260" spans="1:14" ht="14.4" customHeight="1" x14ac:dyDescent="0.3">
      <c r="A260" s="660" t="s">
        <v>546</v>
      </c>
      <c r="B260" s="661" t="s">
        <v>1578</v>
      </c>
      <c r="C260" s="662" t="s">
        <v>556</v>
      </c>
      <c r="D260" s="663" t="s">
        <v>1579</v>
      </c>
      <c r="E260" s="662" t="s">
        <v>1440</v>
      </c>
      <c r="F260" s="663" t="s">
        <v>1586</v>
      </c>
      <c r="G260" s="662" t="s">
        <v>576</v>
      </c>
      <c r="H260" s="662" t="s">
        <v>1441</v>
      </c>
      <c r="I260" s="662" t="s">
        <v>1442</v>
      </c>
      <c r="J260" s="662" t="s">
        <v>1443</v>
      </c>
      <c r="K260" s="662" t="s">
        <v>1444</v>
      </c>
      <c r="L260" s="664">
        <v>1753.4248700657938</v>
      </c>
      <c r="M260" s="664">
        <v>2</v>
      </c>
      <c r="N260" s="665">
        <v>3506.8497401315876</v>
      </c>
    </row>
    <row r="261" spans="1:14" ht="14.4" customHeight="1" x14ac:dyDescent="0.3">
      <c r="A261" s="660" t="s">
        <v>546</v>
      </c>
      <c r="B261" s="661" t="s">
        <v>1578</v>
      </c>
      <c r="C261" s="662" t="s">
        <v>556</v>
      </c>
      <c r="D261" s="663" t="s">
        <v>1579</v>
      </c>
      <c r="E261" s="662" t="s">
        <v>1440</v>
      </c>
      <c r="F261" s="663" t="s">
        <v>1586</v>
      </c>
      <c r="G261" s="662" t="s">
        <v>576</v>
      </c>
      <c r="H261" s="662" t="s">
        <v>1445</v>
      </c>
      <c r="I261" s="662" t="s">
        <v>1446</v>
      </c>
      <c r="J261" s="662" t="s">
        <v>1447</v>
      </c>
      <c r="K261" s="662" t="s">
        <v>974</v>
      </c>
      <c r="L261" s="664">
        <v>75.220000000000013</v>
      </c>
      <c r="M261" s="664">
        <v>1</v>
      </c>
      <c r="N261" s="665">
        <v>75.220000000000013</v>
      </c>
    </row>
    <row r="262" spans="1:14" ht="14.4" customHeight="1" x14ac:dyDescent="0.3">
      <c r="A262" s="660" t="s">
        <v>546</v>
      </c>
      <c r="B262" s="661" t="s">
        <v>1578</v>
      </c>
      <c r="C262" s="662" t="s">
        <v>556</v>
      </c>
      <c r="D262" s="663" t="s">
        <v>1579</v>
      </c>
      <c r="E262" s="662" t="s">
        <v>1440</v>
      </c>
      <c r="F262" s="663" t="s">
        <v>1586</v>
      </c>
      <c r="G262" s="662" t="s">
        <v>1127</v>
      </c>
      <c r="H262" s="662" t="s">
        <v>1448</v>
      </c>
      <c r="I262" s="662" t="s">
        <v>1449</v>
      </c>
      <c r="J262" s="662" t="s">
        <v>1450</v>
      </c>
      <c r="K262" s="662" t="s">
        <v>1451</v>
      </c>
      <c r="L262" s="664">
        <v>2997.3799999999997</v>
      </c>
      <c r="M262" s="664">
        <v>20</v>
      </c>
      <c r="N262" s="665">
        <v>59947.599999999991</v>
      </c>
    </row>
    <row r="263" spans="1:14" ht="14.4" customHeight="1" x14ac:dyDescent="0.3">
      <c r="A263" s="660" t="s">
        <v>546</v>
      </c>
      <c r="B263" s="661" t="s">
        <v>1578</v>
      </c>
      <c r="C263" s="662" t="s">
        <v>556</v>
      </c>
      <c r="D263" s="663" t="s">
        <v>1579</v>
      </c>
      <c r="E263" s="662" t="s">
        <v>1440</v>
      </c>
      <c r="F263" s="663" t="s">
        <v>1586</v>
      </c>
      <c r="G263" s="662" t="s">
        <v>1127</v>
      </c>
      <c r="H263" s="662" t="s">
        <v>1452</v>
      </c>
      <c r="I263" s="662" t="s">
        <v>1452</v>
      </c>
      <c r="J263" s="662" t="s">
        <v>1453</v>
      </c>
      <c r="K263" s="662" t="s">
        <v>1454</v>
      </c>
      <c r="L263" s="664">
        <v>159.49999999999997</v>
      </c>
      <c r="M263" s="664">
        <v>6.4</v>
      </c>
      <c r="N263" s="665">
        <v>1020.7999999999998</v>
      </c>
    </row>
    <row r="264" spans="1:14" ht="14.4" customHeight="1" x14ac:dyDescent="0.3">
      <c r="A264" s="660" t="s">
        <v>546</v>
      </c>
      <c r="B264" s="661" t="s">
        <v>1578</v>
      </c>
      <c r="C264" s="662" t="s">
        <v>556</v>
      </c>
      <c r="D264" s="663" t="s">
        <v>1579</v>
      </c>
      <c r="E264" s="662" t="s">
        <v>1440</v>
      </c>
      <c r="F264" s="663" t="s">
        <v>1586</v>
      </c>
      <c r="G264" s="662" t="s">
        <v>1127</v>
      </c>
      <c r="H264" s="662" t="s">
        <v>1455</v>
      </c>
      <c r="I264" s="662" t="s">
        <v>1455</v>
      </c>
      <c r="J264" s="662" t="s">
        <v>1453</v>
      </c>
      <c r="K264" s="662" t="s">
        <v>1456</v>
      </c>
      <c r="L264" s="664">
        <v>308</v>
      </c>
      <c r="M264" s="664">
        <v>0.2</v>
      </c>
      <c r="N264" s="665">
        <v>61.6</v>
      </c>
    </row>
    <row r="265" spans="1:14" ht="14.4" customHeight="1" x14ac:dyDescent="0.3">
      <c r="A265" s="660" t="s">
        <v>546</v>
      </c>
      <c r="B265" s="661" t="s">
        <v>1578</v>
      </c>
      <c r="C265" s="662" t="s">
        <v>556</v>
      </c>
      <c r="D265" s="663" t="s">
        <v>1579</v>
      </c>
      <c r="E265" s="662" t="s">
        <v>1457</v>
      </c>
      <c r="F265" s="663" t="s">
        <v>1587</v>
      </c>
      <c r="G265" s="662"/>
      <c r="H265" s="662"/>
      <c r="I265" s="662" t="s">
        <v>1458</v>
      </c>
      <c r="J265" s="662" t="s">
        <v>1459</v>
      </c>
      <c r="K265" s="662"/>
      <c r="L265" s="664">
        <v>6198.52</v>
      </c>
      <c r="M265" s="664">
        <v>5</v>
      </c>
      <c r="N265" s="665">
        <v>30992.600000000002</v>
      </c>
    </row>
    <row r="266" spans="1:14" ht="14.4" customHeight="1" x14ac:dyDescent="0.3">
      <c r="A266" s="660" t="s">
        <v>546</v>
      </c>
      <c r="B266" s="661" t="s">
        <v>1578</v>
      </c>
      <c r="C266" s="662" t="s">
        <v>556</v>
      </c>
      <c r="D266" s="663" t="s">
        <v>1579</v>
      </c>
      <c r="E266" s="662" t="s">
        <v>1460</v>
      </c>
      <c r="F266" s="663" t="s">
        <v>1588</v>
      </c>
      <c r="G266" s="662"/>
      <c r="H266" s="662"/>
      <c r="I266" s="662" t="s">
        <v>1461</v>
      </c>
      <c r="J266" s="662" t="s">
        <v>1462</v>
      </c>
      <c r="K266" s="662"/>
      <c r="L266" s="664">
        <v>8505.39</v>
      </c>
      <c r="M266" s="664">
        <v>1</v>
      </c>
      <c r="N266" s="665">
        <v>8505.39</v>
      </c>
    </row>
    <row r="267" spans="1:14" ht="14.4" customHeight="1" x14ac:dyDescent="0.3">
      <c r="A267" s="660" t="s">
        <v>546</v>
      </c>
      <c r="B267" s="661" t="s">
        <v>1578</v>
      </c>
      <c r="C267" s="662" t="s">
        <v>556</v>
      </c>
      <c r="D267" s="663" t="s">
        <v>1579</v>
      </c>
      <c r="E267" s="662" t="s">
        <v>1460</v>
      </c>
      <c r="F267" s="663" t="s">
        <v>1588</v>
      </c>
      <c r="G267" s="662"/>
      <c r="H267" s="662"/>
      <c r="I267" s="662" t="s">
        <v>1463</v>
      </c>
      <c r="J267" s="662" t="s">
        <v>1464</v>
      </c>
      <c r="K267" s="662"/>
      <c r="L267" s="664">
        <v>3827.43</v>
      </c>
      <c r="M267" s="664">
        <v>2</v>
      </c>
      <c r="N267" s="665">
        <v>7654.86</v>
      </c>
    </row>
    <row r="268" spans="1:14" ht="14.4" customHeight="1" x14ac:dyDescent="0.3">
      <c r="A268" s="660" t="s">
        <v>546</v>
      </c>
      <c r="B268" s="661" t="s">
        <v>1578</v>
      </c>
      <c r="C268" s="662" t="s">
        <v>556</v>
      </c>
      <c r="D268" s="663" t="s">
        <v>1579</v>
      </c>
      <c r="E268" s="662" t="s">
        <v>1460</v>
      </c>
      <c r="F268" s="663" t="s">
        <v>1588</v>
      </c>
      <c r="G268" s="662"/>
      <c r="H268" s="662"/>
      <c r="I268" s="662" t="s">
        <v>1465</v>
      </c>
      <c r="J268" s="662" t="s">
        <v>1466</v>
      </c>
      <c r="K268" s="662"/>
      <c r="L268" s="664">
        <v>4942.163333333333</v>
      </c>
      <c r="M268" s="664">
        <v>15</v>
      </c>
      <c r="N268" s="665">
        <v>74132.45</v>
      </c>
    </row>
    <row r="269" spans="1:14" ht="14.4" customHeight="1" x14ac:dyDescent="0.3">
      <c r="A269" s="660" t="s">
        <v>546</v>
      </c>
      <c r="B269" s="661" t="s">
        <v>1578</v>
      </c>
      <c r="C269" s="662" t="s">
        <v>556</v>
      </c>
      <c r="D269" s="663" t="s">
        <v>1579</v>
      </c>
      <c r="E269" s="662" t="s">
        <v>1467</v>
      </c>
      <c r="F269" s="663" t="s">
        <v>1589</v>
      </c>
      <c r="G269" s="662" t="s">
        <v>576</v>
      </c>
      <c r="H269" s="662" t="s">
        <v>1468</v>
      </c>
      <c r="I269" s="662" t="s">
        <v>1469</v>
      </c>
      <c r="J269" s="662" t="s">
        <v>1470</v>
      </c>
      <c r="K269" s="662" t="s">
        <v>1471</v>
      </c>
      <c r="L269" s="664">
        <v>2296.58</v>
      </c>
      <c r="M269" s="664">
        <v>0.80000000000000648</v>
      </c>
      <c r="N269" s="665">
        <v>1837.2640000000147</v>
      </c>
    </row>
    <row r="270" spans="1:14" ht="14.4" customHeight="1" x14ac:dyDescent="0.3">
      <c r="A270" s="660" t="s">
        <v>546</v>
      </c>
      <c r="B270" s="661" t="s">
        <v>1578</v>
      </c>
      <c r="C270" s="662" t="s">
        <v>559</v>
      </c>
      <c r="D270" s="663" t="s">
        <v>1580</v>
      </c>
      <c r="E270" s="662" t="s">
        <v>568</v>
      </c>
      <c r="F270" s="663" t="s">
        <v>1583</v>
      </c>
      <c r="G270" s="662"/>
      <c r="H270" s="662" t="s">
        <v>569</v>
      </c>
      <c r="I270" s="662" t="s">
        <v>570</v>
      </c>
      <c r="J270" s="662" t="s">
        <v>571</v>
      </c>
      <c r="K270" s="662" t="s">
        <v>572</v>
      </c>
      <c r="L270" s="664">
        <v>364.68</v>
      </c>
      <c r="M270" s="664">
        <v>1</v>
      </c>
      <c r="N270" s="665">
        <v>364.68</v>
      </c>
    </row>
    <row r="271" spans="1:14" ht="14.4" customHeight="1" x14ac:dyDescent="0.3">
      <c r="A271" s="660" t="s">
        <v>546</v>
      </c>
      <c r="B271" s="661" t="s">
        <v>1578</v>
      </c>
      <c r="C271" s="662" t="s">
        <v>559</v>
      </c>
      <c r="D271" s="663" t="s">
        <v>1580</v>
      </c>
      <c r="E271" s="662" t="s">
        <v>568</v>
      </c>
      <c r="F271" s="663" t="s">
        <v>1583</v>
      </c>
      <c r="G271" s="662" t="s">
        <v>576</v>
      </c>
      <c r="H271" s="662" t="s">
        <v>577</v>
      </c>
      <c r="I271" s="662" t="s">
        <v>577</v>
      </c>
      <c r="J271" s="662" t="s">
        <v>578</v>
      </c>
      <c r="K271" s="662" t="s">
        <v>579</v>
      </c>
      <c r="L271" s="664">
        <v>171.6</v>
      </c>
      <c r="M271" s="664">
        <v>2</v>
      </c>
      <c r="N271" s="665">
        <v>343.2</v>
      </c>
    </row>
    <row r="272" spans="1:14" ht="14.4" customHeight="1" x14ac:dyDescent="0.3">
      <c r="A272" s="660" t="s">
        <v>546</v>
      </c>
      <c r="B272" s="661" t="s">
        <v>1578</v>
      </c>
      <c r="C272" s="662" t="s">
        <v>559</v>
      </c>
      <c r="D272" s="663" t="s">
        <v>1580</v>
      </c>
      <c r="E272" s="662" t="s">
        <v>568</v>
      </c>
      <c r="F272" s="663" t="s">
        <v>1583</v>
      </c>
      <c r="G272" s="662" t="s">
        <v>576</v>
      </c>
      <c r="H272" s="662" t="s">
        <v>589</v>
      </c>
      <c r="I272" s="662" t="s">
        <v>590</v>
      </c>
      <c r="J272" s="662" t="s">
        <v>591</v>
      </c>
      <c r="K272" s="662" t="s">
        <v>592</v>
      </c>
      <c r="L272" s="664">
        <v>87.115000000000009</v>
      </c>
      <c r="M272" s="664">
        <v>4</v>
      </c>
      <c r="N272" s="665">
        <v>348.46000000000004</v>
      </c>
    </row>
    <row r="273" spans="1:14" ht="14.4" customHeight="1" x14ac:dyDescent="0.3">
      <c r="A273" s="660" t="s">
        <v>546</v>
      </c>
      <c r="B273" s="661" t="s">
        <v>1578</v>
      </c>
      <c r="C273" s="662" t="s">
        <v>559</v>
      </c>
      <c r="D273" s="663" t="s">
        <v>1580</v>
      </c>
      <c r="E273" s="662" t="s">
        <v>568</v>
      </c>
      <c r="F273" s="663" t="s">
        <v>1583</v>
      </c>
      <c r="G273" s="662" t="s">
        <v>576</v>
      </c>
      <c r="H273" s="662" t="s">
        <v>593</v>
      </c>
      <c r="I273" s="662" t="s">
        <v>594</v>
      </c>
      <c r="J273" s="662" t="s">
        <v>595</v>
      </c>
      <c r="K273" s="662" t="s">
        <v>596</v>
      </c>
      <c r="L273" s="664">
        <v>96.818566563545943</v>
      </c>
      <c r="M273" s="664">
        <v>2</v>
      </c>
      <c r="N273" s="665">
        <v>193.63713312709189</v>
      </c>
    </row>
    <row r="274" spans="1:14" ht="14.4" customHeight="1" x14ac:dyDescent="0.3">
      <c r="A274" s="660" t="s">
        <v>546</v>
      </c>
      <c r="B274" s="661" t="s">
        <v>1578</v>
      </c>
      <c r="C274" s="662" t="s">
        <v>559</v>
      </c>
      <c r="D274" s="663" t="s">
        <v>1580</v>
      </c>
      <c r="E274" s="662" t="s">
        <v>568</v>
      </c>
      <c r="F274" s="663" t="s">
        <v>1583</v>
      </c>
      <c r="G274" s="662" t="s">
        <v>576</v>
      </c>
      <c r="H274" s="662" t="s">
        <v>632</v>
      </c>
      <c r="I274" s="662" t="s">
        <v>633</v>
      </c>
      <c r="J274" s="662" t="s">
        <v>634</v>
      </c>
      <c r="K274" s="662" t="s">
        <v>635</v>
      </c>
      <c r="L274" s="664">
        <v>63.970000000000006</v>
      </c>
      <c r="M274" s="664">
        <v>1</v>
      </c>
      <c r="N274" s="665">
        <v>63.970000000000006</v>
      </c>
    </row>
    <row r="275" spans="1:14" ht="14.4" customHeight="1" x14ac:dyDescent="0.3">
      <c r="A275" s="660" t="s">
        <v>546</v>
      </c>
      <c r="B275" s="661" t="s">
        <v>1578</v>
      </c>
      <c r="C275" s="662" t="s">
        <v>559</v>
      </c>
      <c r="D275" s="663" t="s">
        <v>1580</v>
      </c>
      <c r="E275" s="662" t="s">
        <v>568</v>
      </c>
      <c r="F275" s="663" t="s">
        <v>1583</v>
      </c>
      <c r="G275" s="662" t="s">
        <v>576</v>
      </c>
      <c r="H275" s="662" t="s">
        <v>671</v>
      </c>
      <c r="I275" s="662" t="s">
        <v>671</v>
      </c>
      <c r="J275" s="662" t="s">
        <v>672</v>
      </c>
      <c r="K275" s="662" t="s">
        <v>673</v>
      </c>
      <c r="L275" s="664">
        <v>36.529933536904146</v>
      </c>
      <c r="M275" s="664">
        <v>1</v>
      </c>
      <c r="N275" s="665">
        <v>36.529933536904146</v>
      </c>
    </row>
    <row r="276" spans="1:14" ht="14.4" customHeight="1" x14ac:dyDescent="0.3">
      <c r="A276" s="660" t="s">
        <v>546</v>
      </c>
      <c r="B276" s="661" t="s">
        <v>1578</v>
      </c>
      <c r="C276" s="662" t="s">
        <v>559</v>
      </c>
      <c r="D276" s="663" t="s">
        <v>1580</v>
      </c>
      <c r="E276" s="662" t="s">
        <v>568</v>
      </c>
      <c r="F276" s="663" t="s">
        <v>1583</v>
      </c>
      <c r="G276" s="662" t="s">
        <v>576</v>
      </c>
      <c r="H276" s="662" t="s">
        <v>809</v>
      </c>
      <c r="I276" s="662" t="s">
        <v>810</v>
      </c>
      <c r="J276" s="662" t="s">
        <v>811</v>
      </c>
      <c r="K276" s="662" t="s">
        <v>812</v>
      </c>
      <c r="L276" s="664">
        <v>18.225934758821843</v>
      </c>
      <c r="M276" s="664">
        <v>5</v>
      </c>
      <c r="N276" s="665">
        <v>91.129673794109209</v>
      </c>
    </row>
    <row r="277" spans="1:14" ht="14.4" customHeight="1" x14ac:dyDescent="0.3">
      <c r="A277" s="660" t="s">
        <v>546</v>
      </c>
      <c r="B277" s="661" t="s">
        <v>1578</v>
      </c>
      <c r="C277" s="662" t="s">
        <v>559</v>
      </c>
      <c r="D277" s="663" t="s">
        <v>1580</v>
      </c>
      <c r="E277" s="662" t="s">
        <v>568</v>
      </c>
      <c r="F277" s="663" t="s">
        <v>1583</v>
      </c>
      <c r="G277" s="662" t="s">
        <v>576</v>
      </c>
      <c r="H277" s="662" t="s">
        <v>1472</v>
      </c>
      <c r="I277" s="662" t="s">
        <v>215</v>
      </c>
      <c r="J277" s="662" t="s">
        <v>1473</v>
      </c>
      <c r="K277" s="662"/>
      <c r="L277" s="664">
        <v>191.131</v>
      </c>
      <c r="M277" s="664">
        <v>1</v>
      </c>
      <c r="N277" s="665">
        <v>191.131</v>
      </c>
    </row>
    <row r="278" spans="1:14" ht="14.4" customHeight="1" x14ac:dyDescent="0.3">
      <c r="A278" s="660" t="s">
        <v>546</v>
      </c>
      <c r="B278" s="661" t="s">
        <v>1578</v>
      </c>
      <c r="C278" s="662" t="s">
        <v>559</v>
      </c>
      <c r="D278" s="663" t="s">
        <v>1580</v>
      </c>
      <c r="E278" s="662" t="s">
        <v>568</v>
      </c>
      <c r="F278" s="663" t="s">
        <v>1583</v>
      </c>
      <c r="G278" s="662" t="s">
        <v>576</v>
      </c>
      <c r="H278" s="662" t="s">
        <v>1474</v>
      </c>
      <c r="I278" s="662" t="s">
        <v>1475</v>
      </c>
      <c r="J278" s="662" t="s">
        <v>1476</v>
      </c>
      <c r="K278" s="662" t="s">
        <v>592</v>
      </c>
      <c r="L278" s="664">
        <v>122.12044707875123</v>
      </c>
      <c r="M278" s="664">
        <v>1</v>
      </c>
      <c r="N278" s="665">
        <v>122.12044707875123</v>
      </c>
    </row>
    <row r="279" spans="1:14" ht="14.4" customHeight="1" x14ac:dyDescent="0.3">
      <c r="A279" s="660" t="s">
        <v>546</v>
      </c>
      <c r="B279" s="661" t="s">
        <v>1578</v>
      </c>
      <c r="C279" s="662" t="s">
        <v>559</v>
      </c>
      <c r="D279" s="663" t="s">
        <v>1580</v>
      </c>
      <c r="E279" s="662" t="s">
        <v>568</v>
      </c>
      <c r="F279" s="663" t="s">
        <v>1583</v>
      </c>
      <c r="G279" s="662" t="s">
        <v>576</v>
      </c>
      <c r="H279" s="662" t="s">
        <v>864</v>
      </c>
      <c r="I279" s="662" t="s">
        <v>865</v>
      </c>
      <c r="J279" s="662" t="s">
        <v>866</v>
      </c>
      <c r="K279" s="662" t="s">
        <v>867</v>
      </c>
      <c r="L279" s="664">
        <v>52.169999999999987</v>
      </c>
      <c r="M279" s="664">
        <v>2</v>
      </c>
      <c r="N279" s="665">
        <v>104.33999999999997</v>
      </c>
    </row>
    <row r="280" spans="1:14" ht="14.4" customHeight="1" x14ac:dyDescent="0.3">
      <c r="A280" s="660" t="s">
        <v>546</v>
      </c>
      <c r="B280" s="661" t="s">
        <v>1578</v>
      </c>
      <c r="C280" s="662" t="s">
        <v>559</v>
      </c>
      <c r="D280" s="663" t="s">
        <v>1580</v>
      </c>
      <c r="E280" s="662" t="s">
        <v>568</v>
      </c>
      <c r="F280" s="663" t="s">
        <v>1583</v>
      </c>
      <c r="G280" s="662" t="s">
        <v>576</v>
      </c>
      <c r="H280" s="662" t="s">
        <v>899</v>
      </c>
      <c r="I280" s="662" t="s">
        <v>900</v>
      </c>
      <c r="J280" s="662" t="s">
        <v>901</v>
      </c>
      <c r="K280" s="662" t="s">
        <v>895</v>
      </c>
      <c r="L280" s="664">
        <v>152.19236526736555</v>
      </c>
      <c r="M280" s="664">
        <v>708</v>
      </c>
      <c r="N280" s="665">
        <v>107752.19460929481</v>
      </c>
    </row>
    <row r="281" spans="1:14" ht="14.4" customHeight="1" x14ac:dyDescent="0.3">
      <c r="A281" s="660" t="s">
        <v>546</v>
      </c>
      <c r="B281" s="661" t="s">
        <v>1578</v>
      </c>
      <c r="C281" s="662" t="s">
        <v>559</v>
      </c>
      <c r="D281" s="663" t="s">
        <v>1580</v>
      </c>
      <c r="E281" s="662" t="s">
        <v>568</v>
      </c>
      <c r="F281" s="663" t="s">
        <v>1583</v>
      </c>
      <c r="G281" s="662" t="s">
        <v>576</v>
      </c>
      <c r="H281" s="662" t="s">
        <v>918</v>
      </c>
      <c r="I281" s="662" t="s">
        <v>919</v>
      </c>
      <c r="J281" s="662" t="s">
        <v>920</v>
      </c>
      <c r="K281" s="662" t="s">
        <v>921</v>
      </c>
      <c r="L281" s="664">
        <v>103.14500000000001</v>
      </c>
      <c r="M281" s="664">
        <v>4</v>
      </c>
      <c r="N281" s="665">
        <v>412.58000000000004</v>
      </c>
    </row>
    <row r="282" spans="1:14" ht="14.4" customHeight="1" x14ac:dyDescent="0.3">
      <c r="A282" s="660" t="s">
        <v>546</v>
      </c>
      <c r="B282" s="661" t="s">
        <v>1578</v>
      </c>
      <c r="C282" s="662" t="s">
        <v>559</v>
      </c>
      <c r="D282" s="663" t="s">
        <v>1580</v>
      </c>
      <c r="E282" s="662" t="s">
        <v>568</v>
      </c>
      <c r="F282" s="663" t="s">
        <v>1583</v>
      </c>
      <c r="G282" s="662" t="s">
        <v>576</v>
      </c>
      <c r="H282" s="662" t="s">
        <v>1477</v>
      </c>
      <c r="I282" s="662" t="s">
        <v>1478</v>
      </c>
      <c r="J282" s="662" t="s">
        <v>1479</v>
      </c>
      <c r="K282" s="662" t="s">
        <v>1480</v>
      </c>
      <c r="L282" s="664">
        <v>36.93</v>
      </c>
      <c r="M282" s="664">
        <v>2</v>
      </c>
      <c r="N282" s="665">
        <v>73.86</v>
      </c>
    </row>
    <row r="283" spans="1:14" ht="14.4" customHeight="1" x14ac:dyDescent="0.3">
      <c r="A283" s="660" t="s">
        <v>546</v>
      </c>
      <c r="B283" s="661" t="s">
        <v>1578</v>
      </c>
      <c r="C283" s="662" t="s">
        <v>559</v>
      </c>
      <c r="D283" s="663" t="s">
        <v>1580</v>
      </c>
      <c r="E283" s="662" t="s">
        <v>568</v>
      </c>
      <c r="F283" s="663" t="s">
        <v>1583</v>
      </c>
      <c r="G283" s="662" t="s">
        <v>576</v>
      </c>
      <c r="H283" s="662" t="s">
        <v>1481</v>
      </c>
      <c r="I283" s="662" t="s">
        <v>215</v>
      </c>
      <c r="J283" s="662" t="s">
        <v>1482</v>
      </c>
      <c r="K283" s="662"/>
      <c r="L283" s="664">
        <v>38.623292210302296</v>
      </c>
      <c r="M283" s="664">
        <v>5</v>
      </c>
      <c r="N283" s="665">
        <v>193.11646105151146</v>
      </c>
    </row>
    <row r="284" spans="1:14" ht="14.4" customHeight="1" x14ac:dyDescent="0.3">
      <c r="A284" s="660" t="s">
        <v>546</v>
      </c>
      <c r="B284" s="661" t="s">
        <v>1578</v>
      </c>
      <c r="C284" s="662" t="s">
        <v>559</v>
      </c>
      <c r="D284" s="663" t="s">
        <v>1580</v>
      </c>
      <c r="E284" s="662" t="s">
        <v>568</v>
      </c>
      <c r="F284" s="663" t="s">
        <v>1583</v>
      </c>
      <c r="G284" s="662" t="s">
        <v>576</v>
      </c>
      <c r="H284" s="662" t="s">
        <v>984</v>
      </c>
      <c r="I284" s="662" t="s">
        <v>985</v>
      </c>
      <c r="J284" s="662" t="s">
        <v>986</v>
      </c>
      <c r="K284" s="662" t="s">
        <v>987</v>
      </c>
      <c r="L284" s="664">
        <v>279.02828242027221</v>
      </c>
      <c r="M284" s="664">
        <v>11</v>
      </c>
      <c r="N284" s="665">
        <v>3069.311106622994</v>
      </c>
    </row>
    <row r="285" spans="1:14" ht="14.4" customHeight="1" x14ac:dyDescent="0.3">
      <c r="A285" s="660" t="s">
        <v>546</v>
      </c>
      <c r="B285" s="661" t="s">
        <v>1578</v>
      </c>
      <c r="C285" s="662" t="s">
        <v>559</v>
      </c>
      <c r="D285" s="663" t="s">
        <v>1580</v>
      </c>
      <c r="E285" s="662" t="s">
        <v>568</v>
      </c>
      <c r="F285" s="663" t="s">
        <v>1583</v>
      </c>
      <c r="G285" s="662" t="s">
        <v>576</v>
      </c>
      <c r="H285" s="662" t="s">
        <v>1483</v>
      </c>
      <c r="I285" s="662" t="s">
        <v>1483</v>
      </c>
      <c r="J285" s="662" t="s">
        <v>1484</v>
      </c>
      <c r="K285" s="662" t="s">
        <v>1485</v>
      </c>
      <c r="L285" s="664">
        <v>108.89000000000003</v>
      </c>
      <c r="M285" s="664">
        <v>3</v>
      </c>
      <c r="N285" s="665">
        <v>326.67000000000007</v>
      </c>
    </row>
    <row r="286" spans="1:14" ht="14.4" customHeight="1" x14ac:dyDescent="0.3">
      <c r="A286" s="660" t="s">
        <v>546</v>
      </c>
      <c r="B286" s="661" t="s">
        <v>1578</v>
      </c>
      <c r="C286" s="662" t="s">
        <v>559</v>
      </c>
      <c r="D286" s="663" t="s">
        <v>1580</v>
      </c>
      <c r="E286" s="662" t="s">
        <v>568</v>
      </c>
      <c r="F286" s="663" t="s">
        <v>1583</v>
      </c>
      <c r="G286" s="662" t="s">
        <v>576</v>
      </c>
      <c r="H286" s="662" t="s">
        <v>1486</v>
      </c>
      <c r="I286" s="662" t="s">
        <v>1487</v>
      </c>
      <c r="J286" s="662" t="s">
        <v>1488</v>
      </c>
      <c r="K286" s="662" t="s">
        <v>1489</v>
      </c>
      <c r="L286" s="664">
        <v>289.22874645563672</v>
      </c>
      <c r="M286" s="664">
        <v>8</v>
      </c>
      <c r="N286" s="665">
        <v>2313.8299716450938</v>
      </c>
    </row>
    <row r="287" spans="1:14" ht="14.4" customHeight="1" x14ac:dyDescent="0.3">
      <c r="A287" s="660" t="s">
        <v>546</v>
      </c>
      <c r="B287" s="661" t="s">
        <v>1578</v>
      </c>
      <c r="C287" s="662" t="s">
        <v>559</v>
      </c>
      <c r="D287" s="663" t="s">
        <v>1580</v>
      </c>
      <c r="E287" s="662" t="s">
        <v>568</v>
      </c>
      <c r="F287" s="663" t="s">
        <v>1583</v>
      </c>
      <c r="G287" s="662" t="s">
        <v>576</v>
      </c>
      <c r="H287" s="662" t="s">
        <v>1490</v>
      </c>
      <c r="I287" s="662" t="s">
        <v>1491</v>
      </c>
      <c r="J287" s="662" t="s">
        <v>1492</v>
      </c>
      <c r="K287" s="662" t="s">
        <v>1493</v>
      </c>
      <c r="L287" s="664">
        <v>46.53981240988584</v>
      </c>
      <c r="M287" s="664">
        <v>4</v>
      </c>
      <c r="N287" s="665">
        <v>186.15924963954336</v>
      </c>
    </row>
    <row r="288" spans="1:14" ht="14.4" customHeight="1" x14ac:dyDescent="0.3">
      <c r="A288" s="660" t="s">
        <v>546</v>
      </c>
      <c r="B288" s="661" t="s">
        <v>1578</v>
      </c>
      <c r="C288" s="662" t="s">
        <v>559</v>
      </c>
      <c r="D288" s="663" t="s">
        <v>1580</v>
      </c>
      <c r="E288" s="662" t="s">
        <v>568</v>
      </c>
      <c r="F288" s="663" t="s">
        <v>1583</v>
      </c>
      <c r="G288" s="662" t="s">
        <v>576</v>
      </c>
      <c r="H288" s="662" t="s">
        <v>1010</v>
      </c>
      <c r="I288" s="662" t="s">
        <v>1011</v>
      </c>
      <c r="J288" s="662" t="s">
        <v>1012</v>
      </c>
      <c r="K288" s="662" t="s">
        <v>1013</v>
      </c>
      <c r="L288" s="664">
        <v>70.338160852494823</v>
      </c>
      <c r="M288" s="664">
        <v>22</v>
      </c>
      <c r="N288" s="665">
        <v>1547.4395387548861</v>
      </c>
    </row>
    <row r="289" spans="1:14" ht="14.4" customHeight="1" x14ac:dyDescent="0.3">
      <c r="A289" s="660" t="s">
        <v>546</v>
      </c>
      <c r="B289" s="661" t="s">
        <v>1578</v>
      </c>
      <c r="C289" s="662" t="s">
        <v>559</v>
      </c>
      <c r="D289" s="663" t="s">
        <v>1580</v>
      </c>
      <c r="E289" s="662" t="s">
        <v>568</v>
      </c>
      <c r="F289" s="663" t="s">
        <v>1583</v>
      </c>
      <c r="G289" s="662" t="s">
        <v>576</v>
      </c>
      <c r="H289" s="662" t="s">
        <v>1494</v>
      </c>
      <c r="I289" s="662" t="s">
        <v>215</v>
      </c>
      <c r="J289" s="662" t="s">
        <v>1495</v>
      </c>
      <c r="K289" s="662"/>
      <c r="L289" s="664">
        <v>272.80928427540795</v>
      </c>
      <c r="M289" s="664">
        <v>12</v>
      </c>
      <c r="N289" s="665">
        <v>3273.7114113048951</v>
      </c>
    </row>
    <row r="290" spans="1:14" ht="14.4" customHeight="1" x14ac:dyDescent="0.3">
      <c r="A290" s="660" t="s">
        <v>546</v>
      </c>
      <c r="B290" s="661" t="s">
        <v>1578</v>
      </c>
      <c r="C290" s="662" t="s">
        <v>559</v>
      </c>
      <c r="D290" s="663" t="s">
        <v>1580</v>
      </c>
      <c r="E290" s="662" t="s">
        <v>568</v>
      </c>
      <c r="F290" s="663" t="s">
        <v>1583</v>
      </c>
      <c r="G290" s="662" t="s">
        <v>576</v>
      </c>
      <c r="H290" s="662" t="s">
        <v>1067</v>
      </c>
      <c r="I290" s="662" t="s">
        <v>1068</v>
      </c>
      <c r="J290" s="662" t="s">
        <v>1069</v>
      </c>
      <c r="K290" s="662" t="s">
        <v>1070</v>
      </c>
      <c r="L290" s="664">
        <v>192.54823147082286</v>
      </c>
      <c r="M290" s="664">
        <v>19</v>
      </c>
      <c r="N290" s="665">
        <v>3658.4163979456343</v>
      </c>
    </row>
    <row r="291" spans="1:14" ht="14.4" customHeight="1" x14ac:dyDescent="0.3">
      <c r="A291" s="660" t="s">
        <v>546</v>
      </c>
      <c r="B291" s="661" t="s">
        <v>1578</v>
      </c>
      <c r="C291" s="662" t="s">
        <v>559</v>
      </c>
      <c r="D291" s="663" t="s">
        <v>1580</v>
      </c>
      <c r="E291" s="662" t="s">
        <v>568</v>
      </c>
      <c r="F291" s="663" t="s">
        <v>1583</v>
      </c>
      <c r="G291" s="662" t="s">
        <v>576</v>
      </c>
      <c r="H291" s="662" t="s">
        <v>1496</v>
      </c>
      <c r="I291" s="662" t="s">
        <v>215</v>
      </c>
      <c r="J291" s="662" t="s">
        <v>1497</v>
      </c>
      <c r="K291" s="662"/>
      <c r="L291" s="664">
        <v>159.19849268249044</v>
      </c>
      <c r="M291" s="664">
        <v>109</v>
      </c>
      <c r="N291" s="665">
        <v>17352.635702391457</v>
      </c>
    </row>
    <row r="292" spans="1:14" ht="14.4" customHeight="1" x14ac:dyDescent="0.3">
      <c r="A292" s="660" t="s">
        <v>546</v>
      </c>
      <c r="B292" s="661" t="s">
        <v>1578</v>
      </c>
      <c r="C292" s="662" t="s">
        <v>559</v>
      </c>
      <c r="D292" s="663" t="s">
        <v>1580</v>
      </c>
      <c r="E292" s="662" t="s">
        <v>568</v>
      </c>
      <c r="F292" s="663" t="s">
        <v>1583</v>
      </c>
      <c r="G292" s="662" t="s">
        <v>576</v>
      </c>
      <c r="H292" s="662" t="s">
        <v>1071</v>
      </c>
      <c r="I292" s="662" t="s">
        <v>215</v>
      </c>
      <c r="J292" s="662" t="s">
        <v>1072</v>
      </c>
      <c r="K292" s="662"/>
      <c r="L292" s="664">
        <v>84.191217842990824</v>
      </c>
      <c r="M292" s="664">
        <v>10</v>
      </c>
      <c r="N292" s="665">
        <v>841.91217842990829</v>
      </c>
    </row>
    <row r="293" spans="1:14" ht="14.4" customHeight="1" x14ac:dyDescent="0.3">
      <c r="A293" s="660" t="s">
        <v>546</v>
      </c>
      <c r="B293" s="661" t="s">
        <v>1578</v>
      </c>
      <c r="C293" s="662" t="s">
        <v>559</v>
      </c>
      <c r="D293" s="663" t="s">
        <v>1580</v>
      </c>
      <c r="E293" s="662" t="s">
        <v>568</v>
      </c>
      <c r="F293" s="663" t="s">
        <v>1583</v>
      </c>
      <c r="G293" s="662" t="s">
        <v>576</v>
      </c>
      <c r="H293" s="662" t="s">
        <v>1498</v>
      </c>
      <c r="I293" s="662" t="s">
        <v>215</v>
      </c>
      <c r="J293" s="662" t="s">
        <v>1499</v>
      </c>
      <c r="K293" s="662"/>
      <c r="L293" s="664">
        <v>71.43315670876639</v>
      </c>
      <c r="M293" s="664">
        <v>30</v>
      </c>
      <c r="N293" s="665">
        <v>2142.9947012629918</v>
      </c>
    </row>
    <row r="294" spans="1:14" ht="14.4" customHeight="1" x14ac:dyDescent="0.3">
      <c r="A294" s="660" t="s">
        <v>546</v>
      </c>
      <c r="B294" s="661" t="s">
        <v>1578</v>
      </c>
      <c r="C294" s="662" t="s">
        <v>559</v>
      </c>
      <c r="D294" s="663" t="s">
        <v>1580</v>
      </c>
      <c r="E294" s="662" t="s">
        <v>568</v>
      </c>
      <c r="F294" s="663" t="s">
        <v>1583</v>
      </c>
      <c r="G294" s="662" t="s">
        <v>576</v>
      </c>
      <c r="H294" s="662" t="s">
        <v>1500</v>
      </c>
      <c r="I294" s="662" t="s">
        <v>215</v>
      </c>
      <c r="J294" s="662" t="s">
        <v>1501</v>
      </c>
      <c r="K294" s="662"/>
      <c r="L294" s="664">
        <v>69.540564533433269</v>
      </c>
      <c r="M294" s="664">
        <v>30</v>
      </c>
      <c r="N294" s="665">
        <v>2086.216936002998</v>
      </c>
    </row>
    <row r="295" spans="1:14" ht="14.4" customHeight="1" x14ac:dyDescent="0.3">
      <c r="A295" s="660" t="s">
        <v>546</v>
      </c>
      <c r="B295" s="661" t="s">
        <v>1578</v>
      </c>
      <c r="C295" s="662" t="s">
        <v>559</v>
      </c>
      <c r="D295" s="663" t="s">
        <v>1580</v>
      </c>
      <c r="E295" s="662" t="s">
        <v>568</v>
      </c>
      <c r="F295" s="663" t="s">
        <v>1583</v>
      </c>
      <c r="G295" s="662" t="s">
        <v>576</v>
      </c>
      <c r="H295" s="662" t="s">
        <v>1502</v>
      </c>
      <c r="I295" s="662" t="s">
        <v>215</v>
      </c>
      <c r="J295" s="662" t="s">
        <v>1503</v>
      </c>
      <c r="K295" s="662" t="s">
        <v>1041</v>
      </c>
      <c r="L295" s="664">
        <v>77.542174663091728</v>
      </c>
      <c r="M295" s="664">
        <v>102</v>
      </c>
      <c r="N295" s="665">
        <v>7909.3018156353564</v>
      </c>
    </row>
    <row r="296" spans="1:14" ht="14.4" customHeight="1" x14ac:dyDescent="0.3">
      <c r="A296" s="660" t="s">
        <v>546</v>
      </c>
      <c r="B296" s="661" t="s">
        <v>1578</v>
      </c>
      <c r="C296" s="662" t="s">
        <v>559</v>
      </c>
      <c r="D296" s="663" t="s">
        <v>1580</v>
      </c>
      <c r="E296" s="662" t="s">
        <v>568</v>
      </c>
      <c r="F296" s="663" t="s">
        <v>1583</v>
      </c>
      <c r="G296" s="662" t="s">
        <v>576</v>
      </c>
      <c r="H296" s="662" t="s">
        <v>1504</v>
      </c>
      <c r="I296" s="662" t="s">
        <v>215</v>
      </c>
      <c r="J296" s="662" t="s">
        <v>1505</v>
      </c>
      <c r="K296" s="662"/>
      <c r="L296" s="664">
        <v>219.20778197699426</v>
      </c>
      <c r="M296" s="664">
        <v>1</v>
      </c>
      <c r="N296" s="665">
        <v>219.20778197699426</v>
      </c>
    </row>
    <row r="297" spans="1:14" ht="14.4" customHeight="1" x14ac:dyDescent="0.3">
      <c r="A297" s="660" t="s">
        <v>546</v>
      </c>
      <c r="B297" s="661" t="s">
        <v>1578</v>
      </c>
      <c r="C297" s="662" t="s">
        <v>559</v>
      </c>
      <c r="D297" s="663" t="s">
        <v>1580</v>
      </c>
      <c r="E297" s="662" t="s">
        <v>568</v>
      </c>
      <c r="F297" s="663" t="s">
        <v>1583</v>
      </c>
      <c r="G297" s="662" t="s">
        <v>576</v>
      </c>
      <c r="H297" s="662" t="s">
        <v>1506</v>
      </c>
      <c r="I297" s="662" t="s">
        <v>215</v>
      </c>
      <c r="J297" s="662" t="s">
        <v>1507</v>
      </c>
      <c r="K297" s="662"/>
      <c r="L297" s="664">
        <v>107.40458346173045</v>
      </c>
      <c r="M297" s="664">
        <v>15</v>
      </c>
      <c r="N297" s="665">
        <v>1611.0687519259568</v>
      </c>
    </row>
    <row r="298" spans="1:14" ht="14.4" customHeight="1" x14ac:dyDescent="0.3">
      <c r="A298" s="660" t="s">
        <v>546</v>
      </c>
      <c r="B298" s="661" t="s">
        <v>1578</v>
      </c>
      <c r="C298" s="662" t="s">
        <v>559</v>
      </c>
      <c r="D298" s="663" t="s">
        <v>1580</v>
      </c>
      <c r="E298" s="662" t="s">
        <v>568</v>
      </c>
      <c r="F298" s="663" t="s">
        <v>1583</v>
      </c>
      <c r="G298" s="662" t="s">
        <v>576</v>
      </c>
      <c r="H298" s="662" t="s">
        <v>1508</v>
      </c>
      <c r="I298" s="662" t="s">
        <v>215</v>
      </c>
      <c r="J298" s="662" t="s">
        <v>1509</v>
      </c>
      <c r="K298" s="662"/>
      <c r="L298" s="664">
        <v>86.902569158513927</v>
      </c>
      <c r="M298" s="664">
        <v>16</v>
      </c>
      <c r="N298" s="665">
        <v>1390.4411065362228</v>
      </c>
    </row>
    <row r="299" spans="1:14" ht="14.4" customHeight="1" x14ac:dyDescent="0.3">
      <c r="A299" s="660" t="s">
        <v>546</v>
      </c>
      <c r="B299" s="661" t="s">
        <v>1578</v>
      </c>
      <c r="C299" s="662" t="s">
        <v>559</v>
      </c>
      <c r="D299" s="663" t="s">
        <v>1580</v>
      </c>
      <c r="E299" s="662" t="s">
        <v>568</v>
      </c>
      <c r="F299" s="663" t="s">
        <v>1583</v>
      </c>
      <c r="G299" s="662" t="s">
        <v>576</v>
      </c>
      <c r="H299" s="662" t="s">
        <v>1081</v>
      </c>
      <c r="I299" s="662" t="s">
        <v>215</v>
      </c>
      <c r="J299" s="662" t="s">
        <v>1082</v>
      </c>
      <c r="K299" s="662"/>
      <c r="L299" s="664">
        <v>67.259512183235643</v>
      </c>
      <c r="M299" s="664">
        <v>25</v>
      </c>
      <c r="N299" s="665">
        <v>1681.4878045808912</v>
      </c>
    </row>
    <row r="300" spans="1:14" ht="14.4" customHeight="1" x14ac:dyDescent="0.3">
      <c r="A300" s="660" t="s">
        <v>546</v>
      </c>
      <c r="B300" s="661" t="s">
        <v>1578</v>
      </c>
      <c r="C300" s="662" t="s">
        <v>559</v>
      </c>
      <c r="D300" s="663" t="s">
        <v>1580</v>
      </c>
      <c r="E300" s="662" t="s">
        <v>568</v>
      </c>
      <c r="F300" s="663" t="s">
        <v>1583</v>
      </c>
      <c r="G300" s="662" t="s">
        <v>576</v>
      </c>
      <c r="H300" s="662" t="s">
        <v>1510</v>
      </c>
      <c r="I300" s="662" t="s">
        <v>1511</v>
      </c>
      <c r="J300" s="662" t="s">
        <v>1512</v>
      </c>
      <c r="K300" s="662" t="s">
        <v>1513</v>
      </c>
      <c r="L300" s="664">
        <v>350.89000000000004</v>
      </c>
      <c r="M300" s="664">
        <v>1</v>
      </c>
      <c r="N300" s="665">
        <v>350.89000000000004</v>
      </c>
    </row>
    <row r="301" spans="1:14" ht="14.4" customHeight="1" x14ac:dyDescent="0.3">
      <c r="A301" s="660" t="s">
        <v>546</v>
      </c>
      <c r="B301" s="661" t="s">
        <v>1578</v>
      </c>
      <c r="C301" s="662" t="s">
        <v>559</v>
      </c>
      <c r="D301" s="663" t="s">
        <v>1580</v>
      </c>
      <c r="E301" s="662" t="s">
        <v>568</v>
      </c>
      <c r="F301" s="663" t="s">
        <v>1583</v>
      </c>
      <c r="G301" s="662" t="s">
        <v>576</v>
      </c>
      <c r="H301" s="662" t="s">
        <v>1099</v>
      </c>
      <c r="I301" s="662" t="s">
        <v>1099</v>
      </c>
      <c r="J301" s="662" t="s">
        <v>1100</v>
      </c>
      <c r="K301" s="662" t="s">
        <v>1101</v>
      </c>
      <c r="L301" s="664">
        <v>117.47999999999999</v>
      </c>
      <c r="M301" s="664">
        <v>1</v>
      </c>
      <c r="N301" s="665">
        <v>117.47999999999999</v>
      </c>
    </row>
    <row r="302" spans="1:14" ht="14.4" customHeight="1" x14ac:dyDescent="0.3">
      <c r="A302" s="660" t="s">
        <v>546</v>
      </c>
      <c r="B302" s="661" t="s">
        <v>1578</v>
      </c>
      <c r="C302" s="662" t="s">
        <v>559</v>
      </c>
      <c r="D302" s="663" t="s">
        <v>1580</v>
      </c>
      <c r="E302" s="662" t="s">
        <v>568</v>
      </c>
      <c r="F302" s="663" t="s">
        <v>1583</v>
      </c>
      <c r="G302" s="662" t="s">
        <v>576</v>
      </c>
      <c r="H302" s="662" t="s">
        <v>1514</v>
      </c>
      <c r="I302" s="662" t="s">
        <v>1514</v>
      </c>
      <c r="J302" s="662" t="s">
        <v>1515</v>
      </c>
      <c r="K302" s="662" t="s">
        <v>1516</v>
      </c>
      <c r="L302" s="664">
        <v>177.79999999999995</v>
      </c>
      <c r="M302" s="664">
        <v>2</v>
      </c>
      <c r="N302" s="665">
        <v>355.59999999999991</v>
      </c>
    </row>
    <row r="303" spans="1:14" ht="14.4" customHeight="1" x14ac:dyDescent="0.3">
      <c r="A303" s="660" t="s">
        <v>546</v>
      </c>
      <c r="B303" s="661" t="s">
        <v>1578</v>
      </c>
      <c r="C303" s="662" t="s">
        <v>559</v>
      </c>
      <c r="D303" s="663" t="s">
        <v>1580</v>
      </c>
      <c r="E303" s="662" t="s">
        <v>568</v>
      </c>
      <c r="F303" s="663" t="s">
        <v>1583</v>
      </c>
      <c r="G303" s="662" t="s">
        <v>576</v>
      </c>
      <c r="H303" s="662" t="s">
        <v>1517</v>
      </c>
      <c r="I303" s="662" t="s">
        <v>215</v>
      </c>
      <c r="J303" s="662" t="s">
        <v>1518</v>
      </c>
      <c r="K303" s="662"/>
      <c r="L303" s="664">
        <v>45.829999999999991</v>
      </c>
      <c r="M303" s="664">
        <v>4</v>
      </c>
      <c r="N303" s="665">
        <v>183.31999999999996</v>
      </c>
    </row>
    <row r="304" spans="1:14" ht="14.4" customHeight="1" x14ac:dyDescent="0.3">
      <c r="A304" s="660" t="s">
        <v>546</v>
      </c>
      <c r="B304" s="661" t="s">
        <v>1578</v>
      </c>
      <c r="C304" s="662" t="s">
        <v>559</v>
      </c>
      <c r="D304" s="663" t="s">
        <v>1580</v>
      </c>
      <c r="E304" s="662" t="s">
        <v>568</v>
      </c>
      <c r="F304" s="663" t="s">
        <v>1583</v>
      </c>
      <c r="G304" s="662" t="s">
        <v>576</v>
      </c>
      <c r="H304" s="662" t="s">
        <v>1519</v>
      </c>
      <c r="I304" s="662" t="s">
        <v>215</v>
      </c>
      <c r="J304" s="662" t="s">
        <v>1520</v>
      </c>
      <c r="K304" s="662"/>
      <c r="L304" s="664">
        <v>45.829998199416636</v>
      </c>
      <c r="M304" s="664">
        <v>2</v>
      </c>
      <c r="N304" s="665">
        <v>91.659996398833272</v>
      </c>
    </row>
    <row r="305" spans="1:14" ht="14.4" customHeight="1" x14ac:dyDescent="0.3">
      <c r="A305" s="660" t="s">
        <v>546</v>
      </c>
      <c r="B305" s="661" t="s">
        <v>1578</v>
      </c>
      <c r="C305" s="662" t="s">
        <v>559</v>
      </c>
      <c r="D305" s="663" t="s">
        <v>1580</v>
      </c>
      <c r="E305" s="662" t="s">
        <v>568</v>
      </c>
      <c r="F305" s="663" t="s">
        <v>1583</v>
      </c>
      <c r="G305" s="662" t="s">
        <v>576</v>
      </c>
      <c r="H305" s="662" t="s">
        <v>1521</v>
      </c>
      <c r="I305" s="662" t="s">
        <v>215</v>
      </c>
      <c r="J305" s="662" t="s">
        <v>1522</v>
      </c>
      <c r="K305" s="662"/>
      <c r="L305" s="664">
        <v>45.477999999999987</v>
      </c>
      <c r="M305" s="664">
        <v>5</v>
      </c>
      <c r="N305" s="665">
        <v>227.38999999999993</v>
      </c>
    </row>
    <row r="306" spans="1:14" ht="14.4" customHeight="1" x14ac:dyDescent="0.3">
      <c r="A306" s="660" t="s">
        <v>546</v>
      </c>
      <c r="B306" s="661" t="s">
        <v>1578</v>
      </c>
      <c r="C306" s="662" t="s">
        <v>559</v>
      </c>
      <c r="D306" s="663" t="s">
        <v>1580</v>
      </c>
      <c r="E306" s="662" t="s">
        <v>568</v>
      </c>
      <c r="F306" s="663" t="s">
        <v>1583</v>
      </c>
      <c r="G306" s="662" t="s">
        <v>1127</v>
      </c>
      <c r="H306" s="662" t="s">
        <v>1523</v>
      </c>
      <c r="I306" s="662" t="s">
        <v>1524</v>
      </c>
      <c r="J306" s="662" t="s">
        <v>1525</v>
      </c>
      <c r="K306" s="662" t="s">
        <v>1526</v>
      </c>
      <c r="L306" s="664">
        <v>37.784544950406421</v>
      </c>
      <c r="M306" s="664">
        <v>24</v>
      </c>
      <c r="N306" s="665">
        <v>906.82907880975415</v>
      </c>
    </row>
    <row r="307" spans="1:14" ht="14.4" customHeight="1" x14ac:dyDescent="0.3">
      <c r="A307" s="660" t="s">
        <v>546</v>
      </c>
      <c r="B307" s="661" t="s">
        <v>1578</v>
      </c>
      <c r="C307" s="662" t="s">
        <v>559</v>
      </c>
      <c r="D307" s="663" t="s">
        <v>1580</v>
      </c>
      <c r="E307" s="662" t="s">
        <v>568</v>
      </c>
      <c r="F307" s="663" t="s">
        <v>1583</v>
      </c>
      <c r="G307" s="662" t="s">
        <v>1127</v>
      </c>
      <c r="H307" s="662" t="s">
        <v>1527</v>
      </c>
      <c r="I307" s="662" t="s">
        <v>1528</v>
      </c>
      <c r="J307" s="662" t="s">
        <v>1529</v>
      </c>
      <c r="K307" s="662" t="s">
        <v>1530</v>
      </c>
      <c r="L307" s="664">
        <v>85.460000000000008</v>
      </c>
      <c r="M307" s="664">
        <v>1</v>
      </c>
      <c r="N307" s="665">
        <v>85.460000000000008</v>
      </c>
    </row>
    <row r="308" spans="1:14" ht="14.4" customHeight="1" x14ac:dyDescent="0.3">
      <c r="A308" s="660" t="s">
        <v>546</v>
      </c>
      <c r="B308" s="661" t="s">
        <v>1578</v>
      </c>
      <c r="C308" s="662" t="s">
        <v>559</v>
      </c>
      <c r="D308" s="663" t="s">
        <v>1580</v>
      </c>
      <c r="E308" s="662" t="s">
        <v>568</v>
      </c>
      <c r="F308" s="663" t="s">
        <v>1583</v>
      </c>
      <c r="G308" s="662" t="s">
        <v>1127</v>
      </c>
      <c r="H308" s="662" t="s">
        <v>1283</v>
      </c>
      <c r="I308" s="662" t="s">
        <v>1283</v>
      </c>
      <c r="J308" s="662" t="s">
        <v>1284</v>
      </c>
      <c r="K308" s="662" t="s">
        <v>1285</v>
      </c>
      <c r="L308" s="664">
        <v>168.875</v>
      </c>
      <c r="M308" s="664">
        <v>2</v>
      </c>
      <c r="N308" s="665">
        <v>337.75</v>
      </c>
    </row>
    <row r="309" spans="1:14" ht="14.4" customHeight="1" x14ac:dyDescent="0.3">
      <c r="A309" s="660" t="s">
        <v>546</v>
      </c>
      <c r="B309" s="661" t="s">
        <v>1578</v>
      </c>
      <c r="C309" s="662" t="s">
        <v>559</v>
      </c>
      <c r="D309" s="663" t="s">
        <v>1580</v>
      </c>
      <c r="E309" s="662" t="s">
        <v>1307</v>
      </c>
      <c r="F309" s="663" t="s">
        <v>1585</v>
      </c>
      <c r="G309" s="662" t="s">
        <v>576</v>
      </c>
      <c r="H309" s="662" t="s">
        <v>1323</v>
      </c>
      <c r="I309" s="662" t="s">
        <v>1324</v>
      </c>
      <c r="J309" s="662" t="s">
        <v>1325</v>
      </c>
      <c r="K309" s="662" t="s">
        <v>1326</v>
      </c>
      <c r="L309" s="664">
        <v>40.267777777777773</v>
      </c>
      <c r="M309" s="664">
        <v>9</v>
      </c>
      <c r="N309" s="665">
        <v>362.40999999999997</v>
      </c>
    </row>
    <row r="310" spans="1:14" ht="14.4" customHeight="1" x14ac:dyDescent="0.3">
      <c r="A310" s="660" t="s">
        <v>546</v>
      </c>
      <c r="B310" s="661" t="s">
        <v>1578</v>
      </c>
      <c r="C310" s="662" t="s">
        <v>559</v>
      </c>
      <c r="D310" s="663" t="s">
        <v>1580</v>
      </c>
      <c r="E310" s="662" t="s">
        <v>1307</v>
      </c>
      <c r="F310" s="663" t="s">
        <v>1585</v>
      </c>
      <c r="G310" s="662" t="s">
        <v>576</v>
      </c>
      <c r="H310" s="662" t="s">
        <v>1349</v>
      </c>
      <c r="I310" s="662" t="s">
        <v>1350</v>
      </c>
      <c r="J310" s="662" t="s">
        <v>1351</v>
      </c>
      <c r="K310" s="662" t="s">
        <v>1352</v>
      </c>
      <c r="L310" s="664">
        <v>83.956690895236648</v>
      </c>
      <c r="M310" s="664">
        <v>6</v>
      </c>
      <c r="N310" s="665">
        <v>503.74014537141989</v>
      </c>
    </row>
    <row r="311" spans="1:14" ht="14.4" customHeight="1" x14ac:dyDescent="0.3">
      <c r="A311" s="660" t="s">
        <v>546</v>
      </c>
      <c r="B311" s="661" t="s">
        <v>1578</v>
      </c>
      <c r="C311" s="662" t="s">
        <v>559</v>
      </c>
      <c r="D311" s="663" t="s">
        <v>1580</v>
      </c>
      <c r="E311" s="662" t="s">
        <v>1307</v>
      </c>
      <c r="F311" s="663" t="s">
        <v>1585</v>
      </c>
      <c r="G311" s="662" t="s">
        <v>576</v>
      </c>
      <c r="H311" s="662" t="s">
        <v>1353</v>
      </c>
      <c r="I311" s="662" t="s">
        <v>1354</v>
      </c>
      <c r="J311" s="662" t="s">
        <v>1355</v>
      </c>
      <c r="K311" s="662" t="s">
        <v>1356</v>
      </c>
      <c r="L311" s="664">
        <v>99.88</v>
      </c>
      <c r="M311" s="664">
        <v>2</v>
      </c>
      <c r="N311" s="665">
        <v>199.76</v>
      </c>
    </row>
    <row r="312" spans="1:14" ht="14.4" customHeight="1" x14ac:dyDescent="0.3">
      <c r="A312" s="660" t="s">
        <v>546</v>
      </c>
      <c r="B312" s="661" t="s">
        <v>1578</v>
      </c>
      <c r="C312" s="662" t="s">
        <v>559</v>
      </c>
      <c r="D312" s="663" t="s">
        <v>1580</v>
      </c>
      <c r="E312" s="662" t="s">
        <v>1307</v>
      </c>
      <c r="F312" s="663" t="s">
        <v>1585</v>
      </c>
      <c r="G312" s="662" t="s">
        <v>1127</v>
      </c>
      <c r="H312" s="662" t="s">
        <v>1388</v>
      </c>
      <c r="I312" s="662" t="s">
        <v>1389</v>
      </c>
      <c r="J312" s="662" t="s">
        <v>1390</v>
      </c>
      <c r="K312" s="662" t="s">
        <v>1391</v>
      </c>
      <c r="L312" s="664">
        <v>114.95140052900547</v>
      </c>
      <c r="M312" s="664">
        <v>7</v>
      </c>
      <c r="N312" s="665">
        <v>804.65980370303828</v>
      </c>
    </row>
    <row r="313" spans="1:14" ht="14.4" customHeight="1" x14ac:dyDescent="0.3">
      <c r="A313" s="660" t="s">
        <v>546</v>
      </c>
      <c r="B313" s="661" t="s">
        <v>1578</v>
      </c>
      <c r="C313" s="662" t="s">
        <v>559</v>
      </c>
      <c r="D313" s="663" t="s">
        <v>1580</v>
      </c>
      <c r="E313" s="662" t="s">
        <v>1307</v>
      </c>
      <c r="F313" s="663" t="s">
        <v>1585</v>
      </c>
      <c r="G313" s="662" t="s">
        <v>1127</v>
      </c>
      <c r="H313" s="662" t="s">
        <v>1531</v>
      </c>
      <c r="I313" s="662" t="s">
        <v>1532</v>
      </c>
      <c r="J313" s="662" t="s">
        <v>1533</v>
      </c>
      <c r="K313" s="662" t="s">
        <v>1534</v>
      </c>
      <c r="L313" s="664">
        <v>112.31000000000004</v>
      </c>
      <c r="M313" s="664">
        <v>2</v>
      </c>
      <c r="N313" s="665">
        <v>224.62000000000009</v>
      </c>
    </row>
    <row r="314" spans="1:14" ht="14.4" customHeight="1" x14ac:dyDescent="0.3">
      <c r="A314" s="660" t="s">
        <v>546</v>
      </c>
      <c r="B314" s="661" t="s">
        <v>1578</v>
      </c>
      <c r="C314" s="662" t="s">
        <v>562</v>
      </c>
      <c r="D314" s="663" t="s">
        <v>1581</v>
      </c>
      <c r="E314" s="662" t="s">
        <v>568</v>
      </c>
      <c r="F314" s="663" t="s">
        <v>1583</v>
      </c>
      <c r="G314" s="662" t="s">
        <v>576</v>
      </c>
      <c r="H314" s="662" t="s">
        <v>589</v>
      </c>
      <c r="I314" s="662" t="s">
        <v>590</v>
      </c>
      <c r="J314" s="662" t="s">
        <v>591</v>
      </c>
      <c r="K314" s="662" t="s">
        <v>592</v>
      </c>
      <c r="L314" s="664">
        <v>87.115000000000009</v>
      </c>
      <c r="M314" s="664">
        <v>4</v>
      </c>
      <c r="N314" s="665">
        <v>348.46000000000004</v>
      </c>
    </row>
    <row r="315" spans="1:14" ht="14.4" customHeight="1" x14ac:dyDescent="0.3">
      <c r="A315" s="660" t="s">
        <v>546</v>
      </c>
      <c r="B315" s="661" t="s">
        <v>1578</v>
      </c>
      <c r="C315" s="662" t="s">
        <v>562</v>
      </c>
      <c r="D315" s="663" t="s">
        <v>1581</v>
      </c>
      <c r="E315" s="662" t="s">
        <v>568</v>
      </c>
      <c r="F315" s="663" t="s">
        <v>1583</v>
      </c>
      <c r="G315" s="662" t="s">
        <v>576</v>
      </c>
      <c r="H315" s="662" t="s">
        <v>593</v>
      </c>
      <c r="I315" s="662" t="s">
        <v>594</v>
      </c>
      <c r="J315" s="662" t="s">
        <v>595</v>
      </c>
      <c r="K315" s="662" t="s">
        <v>596</v>
      </c>
      <c r="L315" s="664">
        <v>96.818566563545943</v>
      </c>
      <c r="M315" s="664">
        <v>1</v>
      </c>
      <c r="N315" s="665">
        <v>96.818566563545943</v>
      </c>
    </row>
    <row r="316" spans="1:14" ht="14.4" customHeight="1" x14ac:dyDescent="0.3">
      <c r="A316" s="660" t="s">
        <v>546</v>
      </c>
      <c r="B316" s="661" t="s">
        <v>1578</v>
      </c>
      <c r="C316" s="662" t="s">
        <v>562</v>
      </c>
      <c r="D316" s="663" t="s">
        <v>1581</v>
      </c>
      <c r="E316" s="662" t="s">
        <v>568</v>
      </c>
      <c r="F316" s="663" t="s">
        <v>1583</v>
      </c>
      <c r="G316" s="662" t="s">
        <v>576</v>
      </c>
      <c r="H316" s="662" t="s">
        <v>1535</v>
      </c>
      <c r="I316" s="662" t="s">
        <v>215</v>
      </c>
      <c r="J316" s="662" t="s">
        <v>1536</v>
      </c>
      <c r="K316" s="662"/>
      <c r="L316" s="664">
        <v>30.924366787752767</v>
      </c>
      <c r="M316" s="664">
        <v>9</v>
      </c>
      <c r="N316" s="665">
        <v>278.31930108977491</v>
      </c>
    </row>
    <row r="317" spans="1:14" ht="14.4" customHeight="1" x14ac:dyDescent="0.3">
      <c r="A317" s="660" t="s">
        <v>546</v>
      </c>
      <c r="B317" s="661" t="s">
        <v>1578</v>
      </c>
      <c r="C317" s="662" t="s">
        <v>562</v>
      </c>
      <c r="D317" s="663" t="s">
        <v>1581</v>
      </c>
      <c r="E317" s="662" t="s">
        <v>568</v>
      </c>
      <c r="F317" s="663" t="s">
        <v>1583</v>
      </c>
      <c r="G317" s="662" t="s">
        <v>576</v>
      </c>
      <c r="H317" s="662" t="s">
        <v>1537</v>
      </c>
      <c r="I317" s="662" t="s">
        <v>215</v>
      </c>
      <c r="J317" s="662" t="s">
        <v>1538</v>
      </c>
      <c r="K317" s="662"/>
      <c r="L317" s="664">
        <v>32.198821093246323</v>
      </c>
      <c r="M317" s="664">
        <v>16</v>
      </c>
      <c r="N317" s="665">
        <v>515.18113749194117</v>
      </c>
    </row>
    <row r="318" spans="1:14" ht="14.4" customHeight="1" x14ac:dyDescent="0.3">
      <c r="A318" s="660" t="s">
        <v>546</v>
      </c>
      <c r="B318" s="661" t="s">
        <v>1578</v>
      </c>
      <c r="C318" s="662" t="s">
        <v>562</v>
      </c>
      <c r="D318" s="663" t="s">
        <v>1581</v>
      </c>
      <c r="E318" s="662" t="s">
        <v>568</v>
      </c>
      <c r="F318" s="663" t="s">
        <v>1583</v>
      </c>
      <c r="G318" s="662" t="s">
        <v>576</v>
      </c>
      <c r="H318" s="662" t="s">
        <v>809</v>
      </c>
      <c r="I318" s="662" t="s">
        <v>810</v>
      </c>
      <c r="J318" s="662" t="s">
        <v>811</v>
      </c>
      <c r="K318" s="662" t="s">
        <v>812</v>
      </c>
      <c r="L318" s="664">
        <v>18.25</v>
      </c>
      <c r="M318" s="664">
        <v>7</v>
      </c>
      <c r="N318" s="665">
        <v>127.75</v>
      </c>
    </row>
    <row r="319" spans="1:14" ht="14.4" customHeight="1" x14ac:dyDescent="0.3">
      <c r="A319" s="660" t="s">
        <v>546</v>
      </c>
      <c r="B319" s="661" t="s">
        <v>1578</v>
      </c>
      <c r="C319" s="662" t="s">
        <v>562</v>
      </c>
      <c r="D319" s="663" t="s">
        <v>1581</v>
      </c>
      <c r="E319" s="662" t="s">
        <v>568</v>
      </c>
      <c r="F319" s="663" t="s">
        <v>1583</v>
      </c>
      <c r="G319" s="662" t="s">
        <v>576</v>
      </c>
      <c r="H319" s="662" t="s">
        <v>1474</v>
      </c>
      <c r="I319" s="662" t="s">
        <v>1475</v>
      </c>
      <c r="J319" s="662" t="s">
        <v>1476</v>
      </c>
      <c r="K319" s="662" t="s">
        <v>592</v>
      </c>
      <c r="L319" s="664">
        <v>122.12044707875123</v>
      </c>
      <c r="M319" s="664">
        <v>1</v>
      </c>
      <c r="N319" s="665">
        <v>122.12044707875123</v>
      </c>
    </row>
    <row r="320" spans="1:14" ht="14.4" customHeight="1" x14ac:dyDescent="0.3">
      <c r="A320" s="660" t="s">
        <v>546</v>
      </c>
      <c r="B320" s="661" t="s">
        <v>1578</v>
      </c>
      <c r="C320" s="662" t="s">
        <v>562</v>
      </c>
      <c r="D320" s="663" t="s">
        <v>1581</v>
      </c>
      <c r="E320" s="662" t="s">
        <v>568</v>
      </c>
      <c r="F320" s="663" t="s">
        <v>1583</v>
      </c>
      <c r="G320" s="662" t="s">
        <v>576</v>
      </c>
      <c r="H320" s="662" t="s">
        <v>864</v>
      </c>
      <c r="I320" s="662" t="s">
        <v>865</v>
      </c>
      <c r="J320" s="662" t="s">
        <v>866</v>
      </c>
      <c r="K320" s="662" t="s">
        <v>867</v>
      </c>
      <c r="L320" s="664">
        <v>52.169999999999987</v>
      </c>
      <c r="M320" s="664">
        <v>2</v>
      </c>
      <c r="N320" s="665">
        <v>104.33999999999997</v>
      </c>
    </row>
    <row r="321" spans="1:14" ht="14.4" customHeight="1" x14ac:dyDescent="0.3">
      <c r="A321" s="660" t="s">
        <v>546</v>
      </c>
      <c r="B321" s="661" t="s">
        <v>1578</v>
      </c>
      <c r="C321" s="662" t="s">
        <v>562</v>
      </c>
      <c r="D321" s="663" t="s">
        <v>1581</v>
      </c>
      <c r="E321" s="662" t="s">
        <v>568</v>
      </c>
      <c r="F321" s="663" t="s">
        <v>1583</v>
      </c>
      <c r="G321" s="662" t="s">
        <v>576</v>
      </c>
      <c r="H321" s="662" t="s">
        <v>899</v>
      </c>
      <c r="I321" s="662" t="s">
        <v>900</v>
      </c>
      <c r="J321" s="662" t="s">
        <v>901</v>
      </c>
      <c r="K321" s="662" t="s">
        <v>895</v>
      </c>
      <c r="L321" s="664">
        <v>152.18358181618834</v>
      </c>
      <c r="M321" s="664">
        <v>640</v>
      </c>
      <c r="N321" s="665">
        <v>97397.492362360528</v>
      </c>
    </row>
    <row r="322" spans="1:14" ht="14.4" customHeight="1" x14ac:dyDescent="0.3">
      <c r="A322" s="660" t="s">
        <v>546</v>
      </c>
      <c r="B322" s="661" t="s">
        <v>1578</v>
      </c>
      <c r="C322" s="662" t="s">
        <v>562</v>
      </c>
      <c r="D322" s="663" t="s">
        <v>1581</v>
      </c>
      <c r="E322" s="662" t="s">
        <v>568</v>
      </c>
      <c r="F322" s="663" t="s">
        <v>1583</v>
      </c>
      <c r="G322" s="662" t="s">
        <v>576</v>
      </c>
      <c r="H322" s="662" t="s">
        <v>1539</v>
      </c>
      <c r="I322" s="662" t="s">
        <v>215</v>
      </c>
      <c r="J322" s="662" t="s">
        <v>1540</v>
      </c>
      <c r="K322" s="662"/>
      <c r="L322" s="664">
        <v>29.431916041474331</v>
      </c>
      <c r="M322" s="664">
        <v>10</v>
      </c>
      <c r="N322" s="665">
        <v>294.31916041474329</v>
      </c>
    </row>
    <row r="323" spans="1:14" ht="14.4" customHeight="1" x14ac:dyDescent="0.3">
      <c r="A323" s="660" t="s">
        <v>546</v>
      </c>
      <c r="B323" s="661" t="s">
        <v>1578</v>
      </c>
      <c r="C323" s="662" t="s">
        <v>562</v>
      </c>
      <c r="D323" s="663" t="s">
        <v>1581</v>
      </c>
      <c r="E323" s="662" t="s">
        <v>568</v>
      </c>
      <c r="F323" s="663" t="s">
        <v>1583</v>
      </c>
      <c r="G323" s="662" t="s">
        <v>576</v>
      </c>
      <c r="H323" s="662" t="s">
        <v>908</v>
      </c>
      <c r="I323" s="662" t="s">
        <v>215</v>
      </c>
      <c r="J323" s="662" t="s">
        <v>909</v>
      </c>
      <c r="K323" s="662"/>
      <c r="L323" s="664">
        <v>595.65251857911176</v>
      </c>
      <c r="M323" s="664">
        <v>1</v>
      </c>
      <c r="N323" s="665">
        <v>595.65251857911176</v>
      </c>
    </row>
    <row r="324" spans="1:14" ht="14.4" customHeight="1" x14ac:dyDescent="0.3">
      <c r="A324" s="660" t="s">
        <v>546</v>
      </c>
      <c r="B324" s="661" t="s">
        <v>1578</v>
      </c>
      <c r="C324" s="662" t="s">
        <v>562</v>
      </c>
      <c r="D324" s="663" t="s">
        <v>1581</v>
      </c>
      <c r="E324" s="662" t="s">
        <v>568</v>
      </c>
      <c r="F324" s="663" t="s">
        <v>1583</v>
      </c>
      <c r="G324" s="662" t="s">
        <v>576</v>
      </c>
      <c r="H324" s="662" t="s">
        <v>937</v>
      </c>
      <c r="I324" s="662" t="s">
        <v>938</v>
      </c>
      <c r="J324" s="662" t="s">
        <v>571</v>
      </c>
      <c r="K324" s="662" t="s">
        <v>939</v>
      </c>
      <c r="L324" s="664">
        <v>108.08</v>
      </c>
      <c r="M324" s="664">
        <v>1</v>
      </c>
      <c r="N324" s="665">
        <v>108.08</v>
      </c>
    </row>
    <row r="325" spans="1:14" ht="14.4" customHeight="1" x14ac:dyDescent="0.3">
      <c r="A325" s="660" t="s">
        <v>546</v>
      </c>
      <c r="B325" s="661" t="s">
        <v>1578</v>
      </c>
      <c r="C325" s="662" t="s">
        <v>562</v>
      </c>
      <c r="D325" s="663" t="s">
        <v>1581</v>
      </c>
      <c r="E325" s="662" t="s">
        <v>568</v>
      </c>
      <c r="F325" s="663" t="s">
        <v>1583</v>
      </c>
      <c r="G325" s="662" t="s">
        <v>576</v>
      </c>
      <c r="H325" s="662" t="s">
        <v>952</v>
      </c>
      <c r="I325" s="662" t="s">
        <v>215</v>
      </c>
      <c r="J325" s="662" t="s">
        <v>953</v>
      </c>
      <c r="K325" s="662"/>
      <c r="L325" s="664">
        <v>183.57015990190632</v>
      </c>
      <c r="M325" s="664">
        <v>2</v>
      </c>
      <c r="N325" s="665">
        <v>367.14031980381264</v>
      </c>
    </row>
    <row r="326" spans="1:14" ht="14.4" customHeight="1" x14ac:dyDescent="0.3">
      <c r="A326" s="660" t="s">
        <v>546</v>
      </c>
      <c r="B326" s="661" t="s">
        <v>1578</v>
      </c>
      <c r="C326" s="662" t="s">
        <v>562</v>
      </c>
      <c r="D326" s="663" t="s">
        <v>1581</v>
      </c>
      <c r="E326" s="662" t="s">
        <v>568</v>
      </c>
      <c r="F326" s="663" t="s">
        <v>1583</v>
      </c>
      <c r="G326" s="662" t="s">
        <v>576</v>
      </c>
      <c r="H326" s="662" t="s">
        <v>984</v>
      </c>
      <c r="I326" s="662" t="s">
        <v>985</v>
      </c>
      <c r="J326" s="662" t="s">
        <v>986</v>
      </c>
      <c r="K326" s="662" t="s">
        <v>987</v>
      </c>
      <c r="L326" s="664">
        <v>279.08311019465748</v>
      </c>
      <c r="M326" s="664">
        <v>13</v>
      </c>
      <c r="N326" s="665">
        <v>3628.0804325305471</v>
      </c>
    </row>
    <row r="327" spans="1:14" ht="14.4" customHeight="1" x14ac:dyDescent="0.3">
      <c r="A327" s="660" t="s">
        <v>546</v>
      </c>
      <c r="B327" s="661" t="s">
        <v>1578</v>
      </c>
      <c r="C327" s="662" t="s">
        <v>562</v>
      </c>
      <c r="D327" s="663" t="s">
        <v>1581</v>
      </c>
      <c r="E327" s="662" t="s">
        <v>568</v>
      </c>
      <c r="F327" s="663" t="s">
        <v>1583</v>
      </c>
      <c r="G327" s="662" t="s">
        <v>576</v>
      </c>
      <c r="H327" s="662" t="s">
        <v>1483</v>
      </c>
      <c r="I327" s="662" t="s">
        <v>1483</v>
      </c>
      <c r="J327" s="662" t="s">
        <v>1484</v>
      </c>
      <c r="K327" s="662" t="s">
        <v>1485</v>
      </c>
      <c r="L327" s="664">
        <v>108.78500000000001</v>
      </c>
      <c r="M327" s="664">
        <v>6</v>
      </c>
      <c r="N327" s="665">
        <v>652.71</v>
      </c>
    </row>
    <row r="328" spans="1:14" ht="14.4" customHeight="1" x14ac:dyDescent="0.3">
      <c r="A328" s="660" t="s">
        <v>546</v>
      </c>
      <c r="B328" s="661" t="s">
        <v>1578</v>
      </c>
      <c r="C328" s="662" t="s">
        <v>562</v>
      </c>
      <c r="D328" s="663" t="s">
        <v>1581</v>
      </c>
      <c r="E328" s="662" t="s">
        <v>568</v>
      </c>
      <c r="F328" s="663" t="s">
        <v>1583</v>
      </c>
      <c r="G328" s="662" t="s">
        <v>576</v>
      </c>
      <c r="H328" s="662" t="s">
        <v>1541</v>
      </c>
      <c r="I328" s="662" t="s">
        <v>215</v>
      </c>
      <c r="J328" s="662" t="s">
        <v>1542</v>
      </c>
      <c r="K328" s="662"/>
      <c r="L328" s="664">
        <v>52.175694219992863</v>
      </c>
      <c r="M328" s="664">
        <v>3</v>
      </c>
      <c r="N328" s="665">
        <v>156.52708265997859</v>
      </c>
    </row>
    <row r="329" spans="1:14" ht="14.4" customHeight="1" x14ac:dyDescent="0.3">
      <c r="A329" s="660" t="s">
        <v>546</v>
      </c>
      <c r="B329" s="661" t="s">
        <v>1578</v>
      </c>
      <c r="C329" s="662" t="s">
        <v>562</v>
      </c>
      <c r="D329" s="663" t="s">
        <v>1581</v>
      </c>
      <c r="E329" s="662" t="s">
        <v>568</v>
      </c>
      <c r="F329" s="663" t="s">
        <v>1583</v>
      </c>
      <c r="G329" s="662" t="s">
        <v>576</v>
      </c>
      <c r="H329" s="662" t="s">
        <v>1010</v>
      </c>
      <c r="I329" s="662" t="s">
        <v>1011</v>
      </c>
      <c r="J329" s="662" t="s">
        <v>1012</v>
      </c>
      <c r="K329" s="662" t="s">
        <v>1013</v>
      </c>
      <c r="L329" s="664">
        <v>69.933234806962091</v>
      </c>
      <c r="M329" s="664">
        <v>29</v>
      </c>
      <c r="N329" s="665">
        <v>2028.0638094019005</v>
      </c>
    </row>
    <row r="330" spans="1:14" ht="14.4" customHeight="1" x14ac:dyDescent="0.3">
      <c r="A330" s="660" t="s">
        <v>546</v>
      </c>
      <c r="B330" s="661" t="s">
        <v>1578</v>
      </c>
      <c r="C330" s="662" t="s">
        <v>562</v>
      </c>
      <c r="D330" s="663" t="s">
        <v>1581</v>
      </c>
      <c r="E330" s="662" t="s">
        <v>568</v>
      </c>
      <c r="F330" s="663" t="s">
        <v>1583</v>
      </c>
      <c r="G330" s="662" t="s">
        <v>576</v>
      </c>
      <c r="H330" s="662" t="s">
        <v>1021</v>
      </c>
      <c r="I330" s="662" t="s">
        <v>215</v>
      </c>
      <c r="J330" s="662" t="s">
        <v>1022</v>
      </c>
      <c r="K330" s="662"/>
      <c r="L330" s="664">
        <v>105.51901278274214</v>
      </c>
      <c r="M330" s="664">
        <v>2</v>
      </c>
      <c r="N330" s="665">
        <v>211.03802556548428</v>
      </c>
    </row>
    <row r="331" spans="1:14" ht="14.4" customHeight="1" x14ac:dyDescent="0.3">
      <c r="A331" s="660" t="s">
        <v>546</v>
      </c>
      <c r="B331" s="661" t="s">
        <v>1578</v>
      </c>
      <c r="C331" s="662" t="s">
        <v>562</v>
      </c>
      <c r="D331" s="663" t="s">
        <v>1581</v>
      </c>
      <c r="E331" s="662" t="s">
        <v>568</v>
      </c>
      <c r="F331" s="663" t="s">
        <v>1583</v>
      </c>
      <c r="G331" s="662" t="s">
        <v>576</v>
      </c>
      <c r="H331" s="662" t="s">
        <v>1023</v>
      </c>
      <c r="I331" s="662" t="s">
        <v>215</v>
      </c>
      <c r="J331" s="662" t="s">
        <v>1024</v>
      </c>
      <c r="K331" s="662"/>
      <c r="L331" s="664">
        <v>113.62151921404725</v>
      </c>
      <c r="M331" s="664">
        <v>4</v>
      </c>
      <c r="N331" s="665">
        <v>454.48607685618902</v>
      </c>
    </row>
    <row r="332" spans="1:14" ht="14.4" customHeight="1" x14ac:dyDescent="0.3">
      <c r="A332" s="660" t="s">
        <v>546</v>
      </c>
      <c r="B332" s="661" t="s">
        <v>1578</v>
      </c>
      <c r="C332" s="662" t="s">
        <v>562</v>
      </c>
      <c r="D332" s="663" t="s">
        <v>1581</v>
      </c>
      <c r="E332" s="662" t="s">
        <v>568</v>
      </c>
      <c r="F332" s="663" t="s">
        <v>1583</v>
      </c>
      <c r="G332" s="662" t="s">
        <v>576</v>
      </c>
      <c r="H332" s="662" t="s">
        <v>1496</v>
      </c>
      <c r="I332" s="662" t="s">
        <v>215</v>
      </c>
      <c r="J332" s="662" t="s">
        <v>1497</v>
      </c>
      <c r="K332" s="662"/>
      <c r="L332" s="664">
        <v>127.31541943407255</v>
      </c>
      <c r="M332" s="664">
        <v>61</v>
      </c>
      <c r="N332" s="665">
        <v>7766.2405854784256</v>
      </c>
    </row>
    <row r="333" spans="1:14" ht="14.4" customHeight="1" x14ac:dyDescent="0.3">
      <c r="A333" s="660" t="s">
        <v>546</v>
      </c>
      <c r="B333" s="661" t="s">
        <v>1578</v>
      </c>
      <c r="C333" s="662" t="s">
        <v>562</v>
      </c>
      <c r="D333" s="663" t="s">
        <v>1581</v>
      </c>
      <c r="E333" s="662" t="s">
        <v>568</v>
      </c>
      <c r="F333" s="663" t="s">
        <v>1583</v>
      </c>
      <c r="G333" s="662" t="s">
        <v>576</v>
      </c>
      <c r="H333" s="662" t="s">
        <v>1071</v>
      </c>
      <c r="I333" s="662" t="s">
        <v>215</v>
      </c>
      <c r="J333" s="662" t="s">
        <v>1072</v>
      </c>
      <c r="K333" s="662"/>
      <c r="L333" s="664">
        <v>84.191217842990824</v>
      </c>
      <c r="M333" s="664">
        <v>20</v>
      </c>
      <c r="N333" s="665">
        <v>1683.8243568598166</v>
      </c>
    </row>
    <row r="334" spans="1:14" ht="14.4" customHeight="1" x14ac:dyDescent="0.3">
      <c r="A334" s="660" t="s">
        <v>546</v>
      </c>
      <c r="B334" s="661" t="s">
        <v>1578</v>
      </c>
      <c r="C334" s="662" t="s">
        <v>562</v>
      </c>
      <c r="D334" s="663" t="s">
        <v>1581</v>
      </c>
      <c r="E334" s="662" t="s">
        <v>568</v>
      </c>
      <c r="F334" s="663" t="s">
        <v>1583</v>
      </c>
      <c r="G334" s="662" t="s">
        <v>576</v>
      </c>
      <c r="H334" s="662" t="s">
        <v>1502</v>
      </c>
      <c r="I334" s="662" t="s">
        <v>215</v>
      </c>
      <c r="J334" s="662" t="s">
        <v>1503</v>
      </c>
      <c r="K334" s="662" t="s">
        <v>1041</v>
      </c>
      <c r="L334" s="664">
        <v>81.40403816193556</v>
      </c>
      <c r="M334" s="664">
        <v>94</v>
      </c>
      <c r="N334" s="665">
        <v>7651.9795872219429</v>
      </c>
    </row>
    <row r="335" spans="1:14" ht="14.4" customHeight="1" x14ac:dyDescent="0.3">
      <c r="A335" s="660" t="s">
        <v>546</v>
      </c>
      <c r="B335" s="661" t="s">
        <v>1578</v>
      </c>
      <c r="C335" s="662" t="s">
        <v>562</v>
      </c>
      <c r="D335" s="663" t="s">
        <v>1581</v>
      </c>
      <c r="E335" s="662" t="s">
        <v>568</v>
      </c>
      <c r="F335" s="663" t="s">
        <v>1583</v>
      </c>
      <c r="G335" s="662" t="s">
        <v>576</v>
      </c>
      <c r="H335" s="662" t="s">
        <v>1504</v>
      </c>
      <c r="I335" s="662" t="s">
        <v>215</v>
      </c>
      <c r="J335" s="662" t="s">
        <v>1505</v>
      </c>
      <c r="K335" s="662"/>
      <c r="L335" s="664">
        <v>227.16194502874541</v>
      </c>
      <c r="M335" s="664">
        <v>45</v>
      </c>
      <c r="N335" s="665">
        <v>10222.287526293543</v>
      </c>
    </row>
    <row r="336" spans="1:14" ht="14.4" customHeight="1" x14ac:dyDescent="0.3">
      <c r="A336" s="660" t="s">
        <v>546</v>
      </c>
      <c r="B336" s="661" t="s">
        <v>1578</v>
      </c>
      <c r="C336" s="662" t="s">
        <v>562</v>
      </c>
      <c r="D336" s="663" t="s">
        <v>1581</v>
      </c>
      <c r="E336" s="662" t="s">
        <v>568</v>
      </c>
      <c r="F336" s="663" t="s">
        <v>1583</v>
      </c>
      <c r="G336" s="662" t="s">
        <v>576</v>
      </c>
      <c r="H336" s="662" t="s">
        <v>1073</v>
      </c>
      <c r="I336" s="662" t="s">
        <v>215</v>
      </c>
      <c r="J336" s="662" t="s">
        <v>1074</v>
      </c>
      <c r="K336" s="662"/>
      <c r="L336" s="664">
        <v>187.71221198844628</v>
      </c>
      <c r="M336" s="664">
        <v>6</v>
      </c>
      <c r="N336" s="665">
        <v>1126.2732719306778</v>
      </c>
    </row>
    <row r="337" spans="1:14" ht="14.4" customHeight="1" x14ac:dyDescent="0.3">
      <c r="A337" s="660" t="s">
        <v>546</v>
      </c>
      <c r="B337" s="661" t="s">
        <v>1578</v>
      </c>
      <c r="C337" s="662" t="s">
        <v>562</v>
      </c>
      <c r="D337" s="663" t="s">
        <v>1581</v>
      </c>
      <c r="E337" s="662" t="s">
        <v>568</v>
      </c>
      <c r="F337" s="663" t="s">
        <v>1583</v>
      </c>
      <c r="G337" s="662" t="s">
        <v>576</v>
      </c>
      <c r="H337" s="662" t="s">
        <v>1081</v>
      </c>
      <c r="I337" s="662" t="s">
        <v>215</v>
      </c>
      <c r="J337" s="662" t="s">
        <v>1082</v>
      </c>
      <c r="K337" s="662"/>
      <c r="L337" s="664">
        <v>67.200754774362707</v>
      </c>
      <c r="M337" s="664">
        <v>34</v>
      </c>
      <c r="N337" s="665">
        <v>2284.8256623283319</v>
      </c>
    </row>
    <row r="338" spans="1:14" ht="14.4" customHeight="1" x14ac:dyDescent="0.3">
      <c r="A338" s="660" t="s">
        <v>546</v>
      </c>
      <c r="B338" s="661" t="s">
        <v>1578</v>
      </c>
      <c r="C338" s="662" t="s">
        <v>562</v>
      </c>
      <c r="D338" s="663" t="s">
        <v>1581</v>
      </c>
      <c r="E338" s="662" t="s">
        <v>568</v>
      </c>
      <c r="F338" s="663" t="s">
        <v>1583</v>
      </c>
      <c r="G338" s="662" t="s">
        <v>576</v>
      </c>
      <c r="H338" s="662" t="s">
        <v>1083</v>
      </c>
      <c r="I338" s="662" t="s">
        <v>1083</v>
      </c>
      <c r="J338" s="662" t="s">
        <v>619</v>
      </c>
      <c r="K338" s="662" t="s">
        <v>1084</v>
      </c>
      <c r="L338" s="664">
        <v>57.02</v>
      </c>
      <c r="M338" s="664">
        <v>2</v>
      </c>
      <c r="N338" s="665">
        <v>114.04</v>
      </c>
    </row>
    <row r="339" spans="1:14" ht="14.4" customHeight="1" x14ac:dyDescent="0.3">
      <c r="A339" s="660" t="s">
        <v>546</v>
      </c>
      <c r="B339" s="661" t="s">
        <v>1578</v>
      </c>
      <c r="C339" s="662" t="s">
        <v>562</v>
      </c>
      <c r="D339" s="663" t="s">
        <v>1581</v>
      </c>
      <c r="E339" s="662" t="s">
        <v>568</v>
      </c>
      <c r="F339" s="663" t="s">
        <v>1583</v>
      </c>
      <c r="G339" s="662" t="s">
        <v>576</v>
      </c>
      <c r="H339" s="662" t="s">
        <v>1514</v>
      </c>
      <c r="I339" s="662" t="s">
        <v>1514</v>
      </c>
      <c r="J339" s="662" t="s">
        <v>1515</v>
      </c>
      <c r="K339" s="662" t="s">
        <v>1516</v>
      </c>
      <c r="L339" s="664">
        <v>171.58801659709528</v>
      </c>
      <c r="M339" s="664">
        <v>6</v>
      </c>
      <c r="N339" s="665">
        <v>1029.5280995825717</v>
      </c>
    </row>
    <row r="340" spans="1:14" ht="14.4" customHeight="1" x14ac:dyDescent="0.3">
      <c r="A340" s="660" t="s">
        <v>546</v>
      </c>
      <c r="B340" s="661" t="s">
        <v>1578</v>
      </c>
      <c r="C340" s="662" t="s">
        <v>562</v>
      </c>
      <c r="D340" s="663" t="s">
        <v>1581</v>
      </c>
      <c r="E340" s="662" t="s">
        <v>568</v>
      </c>
      <c r="F340" s="663" t="s">
        <v>1583</v>
      </c>
      <c r="G340" s="662" t="s">
        <v>1127</v>
      </c>
      <c r="H340" s="662" t="s">
        <v>1283</v>
      </c>
      <c r="I340" s="662" t="s">
        <v>1283</v>
      </c>
      <c r="J340" s="662" t="s">
        <v>1284</v>
      </c>
      <c r="K340" s="662" t="s">
        <v>1285</v>
      </c>
      <c r="L340" s="664">
        <v>168.92992549665908</v>
      </c>
      <c r="M340" s="664">
        <v>12</v>
      </c>
      <c r="N340" s="665">
        <v>2027.1591059599091</v>
      </c>
    </row>
    <row r="341" spans="1:14" ht="14.4" customHeight="1" x14ac:dyDescent="0.3">
      <c r="A341" s="660" t="s">
        <v>546</v>
      </c>
      <c r="B341" s="661" t="s">
        <v>1578</v>
      </c>
      <c r="C341" s="662" t="s">
        <v>562</v>
      </c>
      <c r="D341" s="663" t="s">
        <v>1581</v>
      </c>
      <c r="E341" s="662" t="s">
        <v>1307</v>
      </c>
      <c r="F341" s="663" t="s">
        <v>1585</v>
      </c>
      <c r="G341" s="662" t="s">
        <v>576</v>
      </c>
      <c r="H341" s="662" t="s">
        <v>1323</v>
      </c>
      <c r="I341" s="662" t="s">
        <v>1324</v>
      </c>
      <c r="J341" s="662" t="s">
        <v>1325</v>
      </c>
      <c r="K341" s="662" t="s">
        <v>1326</v>
      </c>
      <c r="L341" s="664">
        <v>40.25</v>
      </c>
      <c r="M341" s="664">
        <v>3</v>
      </c>
      <c r="N341" s="665">
        <v>120.75</v>
      </c>
    </row>
    <row r="342" spans="1:14" ht="14.4" customHeight="1" x14ac:dyDescent="0.3">
      <c r="A342" s="660" t="s">
        <v>546</v>
      </c>
      <c r="B342" s="661" t="s">
        <v>1578</v>
      </c>
      <c r="C342" s="662" t="s">
        <v>562</v>
      </c>
      <c r="D342" s="663" t="s">
        <v>1581</v>
      </c>
      <c r="E342" s="662" t="s">
        <v>1307</v>
      </c>
      <c r="F342" s="663" t="s">
        <v>1585</v>
      </c>
      <c r="G342" s="662" t="s">
        <v>576</v>
      </c>
      <c r="H342" s="662" t="s">
        <v>1349</v>
      </c>
      <c r="I342" s="662" t="s">
        <v>1350</v>
      </c>
      <c r="J342" s="662" t="s">
        <v>1351</v>
      </c>
      <c r="K342" s="662" t="s">
        <v>1352</v>
      </c>
      <c r="L342" s="664">
        <v>82.810000000000016</v>
      </c>
      <c r="M342" s="664">
        <v>2</v>
      </c>
      <c r="N342" s="665">
        <v>165.62000000000003</v>
      </c>
    </row>
    <row r="343" spans="1:14" ht="14.4" customHeight="1" x14ac:dyDescent="0.3">
      <c r="A343" s="660" t="s">
        <v>546</v>
      </c>
      <c r="B343" s="661" t="s">
        <v>1578</v>
      </c>
      <c r="C343" s="662" t="s">
        <v>562</v>
      </c>
      <c r="D343" s="663" t="s">
        <v>1581</v>
      </c>
      <c r="E343" s="662" t="s">
        <v>1307</v>
      </c>
      <c r="F343" s="663" t="s">
        <v>1585</v>
      </c>
      <c r="G343" s="662" t="s">
        <v>576</v>
      </c>
      <c r="H343" s="662" t="s">
        <v>1353</v>
      </c>
      <c r="I343" s="662" t="s">
        <v>1354</v>
      </c>
      <c r="J343" s="662" t="s">
        <v>1355</v>
      </c>
      <c r="K343" s="662" t="s">
        <v>1356</v>
      </c>
      <c r="L343" s="664">
        <v>99.196666666666673</v>
      </c>
      <c r="M343" s="664">
        <v>3</v>
      </c>
      <c r="N343" s="665">
        <v>297.59000000000003</v>
      </c>
    </row>
    <row r="344" spans="1:14" ht="14.4" customHeight="1" x14ac:dyDescent="0.3">
      <c r="A344" s="660" t="s">
        <v>546</v>
      </c>
      <c r="B344" s="661" t="s">
        <v>1578</v>
      </c>
      <c r="C344" s="662" t="s">
        <v>562</v>
      </c>
      <c r="D344" s="663" t="s">
        <v>1581</v>
      </c>
      <c r="E344" s="662" t="s">
        <v>1307</v>
      </c>
      <c r="F344" s="663" t="s">
        <v>1585</v>
      </c>
      <c r="G344" s="662" t="s">
        <v>576</v>
      </c>
      <c r="H344" s="662" t="s">
        <v>1543</v>
      </c>
      <c r="I344" s="662" t="s">
        <v>1544</v>
      </c>
      <c r="J344" s="662" t="s">
        <v>1545</v>
      </c>
      <c r="K344" s="662" t="s">
        <v>1546</v>
      </c>
      <c r="L344" s="664">
        <v>69.19</v>
      </c>
      <c r="M344" s="664">
        <v>2</v>
      </c>
      <c r="N344" s="665">
        <v>138.38</v>
      </c>
    </row>
    <row r="345" spans="1:14" ht="14.4" customHeight="1" x14ac:dyDescent="0.3">
      <c r="A345" s="660" t="s">
        <v>546</v>
      </c>
      <c r="B345" s="661" t="s">
        <v>1578</v>
      </c>
      <c r="C345" s="662" t="s">
        <v>562</v>
      </c>
      <c r="D345" s="663" t="s">
        <v>1581</v>
      </c>
      <c r="E345" s="662" t="s">
        <v>1307</v>
      </c>
      <c r="F345" s="663" t="s">
        <v>1585</v>
      </c>
      <c r="G345" s="662" t="s">
        <v>1127</v>
      </c>
      <c r="H345" s="662" t="s">
        <v>1388</v>
      </c>
      <c r="I345" s="662" t="s">
        <v>1389</v>
      </c>
      <c r="J345" s="662" t="s">
        <v>1390</v>
      </c>
      <c r="K345" s="662" t="s">
        <v>1391</v>
      </c>
      <c r="L345" s="664">
        <v>115.30916245524601</v>
      </c>
      <c r="M345" s="664">
        <v>21</v>
      </c>
      <c r="N345" s="665">
        <v>2421.4924115601661</v>
      </c>
    </row>
    <row r="346" spans="1:14" ht="14.4" customHeight="1" x14ac:dyDescent="0.3">
      <c r="A346" s="660" t="s">
        <v>546</v>
      </c>
      <c r="B346" s="661" t="s">
        <v>1578</v>
      </c>
      <c r="C346" s="662" t="s">
        <v>562</v>
      </c>
      <c r="D346" s="663" t="s">
        <v>1581</v>
      </c>
      <c r="E346" s="662" t="s">
        <v>1307</v>
      </c>
      <c r="F346" s="663" t="s">
        <v>1585</v>
      </c>
      <c r="G346" s="662" t="s">
        <v>1127</v>
      </c>
      <c r="H346" s="662" t="s">
        <v>1531</v>
      </c>
      <c r="I346" s="662" t="s">
        <v>1532</v>
      </c>
      <c r="J346" s="662" t="s">
        <v>1533</v>
      </c>
      <c r="K346" s="662" t="s">
        <v>1534</v>
      </c>
      <c r="L346" s="664">
        <v>112.31000000000004</v>
      </c>
      <c r="M346" s="664">
        <v>3</v>
      </c>
      <c r="N346" s="665">
        <v>336.93000000000012</v>
      </c>
    </row>
    <row r="347" spans="1:14" ht="14.4" customHeight="1" x14ac:dyDescent="0.3">
      <c r="A347" s="660" t="s">
        <v>546</v>
      </c>
      <c r="B347" s="661" t="s">
        <v>1578</v>
      </c>
      <c r="C347" s="662" t="s">
        <v>565</v>
      </c>
      <c r="D347" s="663" t="s">
        <v>1582</v>
      </c>
      <c r="E347" s="662" t="s">
        <v>568</v>
      </c>
      <c r="F347" s="663" t="s">
        <v>1583</v>
      </c>
      <c r="G347" s="662" t="s">
        <v>576</v>
      </c>
      <c r="H347" s="662" t="s">
        <v>577</v>
      </c>
      <c r="I347" s="662" t="s">
        <v>577</v>
      </c>
      <c r="J347" s="662" t="s">
        <v>578</v>
      </c>
      <c r="K347" s="662" t="s">
        <v>579</v>
      </c>
      <c r="L347" s="664">
        <v>171.60000000000002</v>
      </c>
      <c r="M347" s="664">
        <v>2</v>
      </c>
      <c r="N347" s="665">
        <v>343.20000000000005</v>
      </c>
    </row>
    <row r="348" spans="1:14" ht="14.4" customHeight="1" x14ac:dyDescent="0.3">
      <c r="A348" s="660" t="s">
        <v>546</v>
      </c>
      <c r="B348" s="661" t="s">
        <v>1578</v>
      </c>
      <c r="C348" s="662" t="s">
        <v>565</v>
      </c>
      <c r="D348" s="663" t="s">
        <v>1582</v>
      </c>
      <c r="E348" s="662" t="s">
        <v>568</v>
      </c>
      <c r="F348" s="663" t="s">
        <v>1583</v>
      </c>
      <c r="G348" s="662" t="s">
        <v>576</v>
      </c>
      <c r="H348" s="662" t="s">
        <v>587</v>
      </c>
      <c r="I348" s="662" t="s">
        <v>587</v>
      </c>
      <c r="J348" s="662" t="s">
        <v>578</v>
      </c>
      <c r="K348" s="662" t="s">
        <v>588</v>
      </c>
      <c r="L348" s="664">
        <v>93.5</v>
      </c>
      <c r="M348" s="664">
        <v>4</v>
      </c>
      <c r="N348" s="665">
        <v>374</v>
      </c>
    </row>
    <row r="349" spans="1:14" ht="14.4" customHeight="1" x14ac:dyDescent="0.3">
      <c r="A349" s="660" t="s">
        <v>546</v>
      </c>
      <c r="B349" s="661" t="s">
        <v>1578</v>
      </c>
      <c r="C349" s="662" t="s">
        <v>565</v>
      </c>
      <c r="D349" s="663" t="s">
        <v>1582</v>
      </c>
      <c r="E349" s="662" t="s">
        <v>568</v>
      </c>
      <c r="F349" s="663" t="s">
        <v>1583</v>
      </c>
      <c r="G349" s="662" t="s">
        <v>576</v>
      </c>
      <c r="H349" s="662" t="s">
        <v>589</v>
      </c>
      <c r="I349" s="662" t="s">
        <v>590</v>
      </c>
      <c r="J349" s="662" t="s">
        <v>591</v>
      </c>
      <c r="K349" s="662" t="s">
        <v>592</v>
      </c>
      <c r="L349" s="664">
        <v>87.030000000000015</v>
      </c>
      <c r="M349" s="664">
        <v>4</v>
      </c>
      <c r="N349" s="665">
        <v>348.12000000000006</v>
      </c>
    </row>
    <row r="350" spans="1:14" ht="14.4" customHeight="1" x14ac:dyDescent="0.3">
      <c r="A350" s="660" t="s">
        <v>546</v>
      </c>
      <c r="B350" s="661" t="s">
        <v>1578</v>
      </c>
      <c r="C350" s="662" t="s">
        <v>565</v>
      </c>
      <c r="D350" s="663" t="s">
        <v>1582</v>
      </c>
      <c r="E350" s="662" t="s">
        <v>568</v>
      </c>
      <c r="F350" s="663" t="s">
        <v>1583</v>
      </c>
      <c r="G350" s="662" t="s">
        <v>576</v>
      </c>
      <c r="H350" s="662" t="s">
        <v>593</v>
      </c>
      <c r="I350" s="662" t="s">
        <v>594</v>
      </c>
      <c r="J350" s="662" t="s">
        <v>595</v>
      </c>
      <c r="K350" s="662" t="s">
        <v>596</v>
      </c>
      <c r="L350" s="664">
        <v>96.820000000000022</v>
      </c>
      <c r="M350" s="664">
        <v>1</v>
      </c>
      <c r="N350" s="665">
        <v>96.820000000000022</v>
      </c>
    </row>
    <row r="351" spans="1:14" ht="14.4" customHeight="1" x14ac:dyDescent="0.3">
      <c r="A351" s="660" t="s">
        <v>546</v>
      </c>
      <c r="B351" s="661" t="s">
        <v>1578</v>
      </c>
      <c r="C351" s="662" t="s">
        <v>565</v>
      </c>
      <c r="D351" s="663" t="s">
        <v>1582</v>
      </c>
      <c r="E351" s="662" t="s">
        <v>568</v>
      </c>
      <c r="F351" s="663" t="s">
        <v>1583</v>
      </c>
      <c r="G351" s="662" t="s">
        <v>576</v>
      </c>
      <c r="H351" s="662" t="s">
        <v>1547</v>
      </c>
      <c r="I351" s="662" t="s">
        <v>1548</v>
      </c>
      <c r="J351" s="662" t="s">
        <v>891</v>
      </c>
      <c r="K351" s="662" t="s">
        <v>1549</v>
      </c>
      <c r="L351" s="664">
        <v>167.6100000000001</v>
      </c>
      <c r="M351" s="664">
        <v>1</v>
      </c>
      <c r="N351" s="665">
        <v>167.6100000000001</v>
      </c>
    </row>
    <row r="352" spans="1:14" ht="14.4" customHeight="1" x14ac:dyDescent="0.3">
      <c r="A352" s="660" t="s">
        <v>546</v>
      </c>
      <c r="B352" s="661" t="s">
        <v>1578</v>
      </c>
      <c r="C352" s="662" t="s">
        <v>565</v>
      </c>
      <c r="D352" s="663" t="s">
        <v>1582</v>
      </c>
      <c r="E352" s="662" t="s">
        <v>568</v>
      </c>
      <c r="F352" s="663" t="s">
        <v>1583</v>
      </c>
      <c r="G352" s="662" t="s">
        <v>576</v>
      </c>
      <c r="H352" s="662" t="s">
        <v>609</v>
      </c>
      <c r="I352" s="662" t="s">
        <v>610</v>
      </c>
      <c r="J352" s="662" t="s">
        <v>611</v>
      </c>
      <c r="K352" s="662" t="s">
        <v>612</v>
      </c>
      <c r="L352" s="664">
        <v>43.802832063313296</v>
      </c>
      <c r="M352" s="664">
        <v>1</v>
      </c>
      <c r="N352" s="665">
        <v>43.802832063313296</v>
      </c>
    </row>
    <row r="353" spans="1:14" ht="14.4" customHeight="1" x14ac:dyDescent="0.3">
      <c r="A353" s="660" t="s">
        <v>546</v>
      </c>
      <c r="B353" s="661" t="s">
        <v>1578</v>
      </c>
      <c r="C353" s="662" t="s">
        <v>565</v>
      </c>
      <c r="D353" s="663" t="s">
        <v>1582</v>
      </c>
      <c r="E353" s="662" t="s">
        <v>568</v>
      </c>
      <c r="F353" s="663" t="s">
        <v>1583</v>
      </c>
      <c r="G353" s="662" t="s">
        <v>576</v>
      </c>
      <c r="H353" s="662" t="s">
        <v>707</v>
      </c>
      <c r="I353" s="662" t="s">
        <v>708</v>
      </c>
      <c r="J353" s="662" t="s">
        <v>709</v>
      </c>
      <c r="K353" s="662" t="s">
        <v>710</v>
      </c>
      <c r="L353" s="664">
        <v>80.170135245876651</v>
      </c>
      <c r="M353" s="664">
        <v>1</v>
      </c>
      <c r="N353" s="665">
        <v>80.170135245876651</v>
      </c>
    </row>
    <row r="354" spans="1:14" ht="14.4" customHeight="1" x14ac:dyDescent="0.3">
      <c r="A354" s="660" t="s">
        <v>546</v>
      </c>
      <c r="B354" s="661" t="s">
        <v>1578</v>
      </c>
      <c r="C354" s="662" t="s">
        <v>565</v>
      </c>
      <c r="D354" s="663" t="s">
        <v>1582</v>
      </c>
      <c r="E354" s="662" t="s">
        <v>568</v>
      </c>
      <c r="F354" s="663" t="s">
        <v>1583</v>
      </c>
      <c r="G354" s="662" t="s">
        <v>576</v>
      </c>
      <c r="H354" s="662" t="s">
        <v>715</v>
      </c>
      <c r="I354" s="662" t="s">
        <v>716</v>
      </c>
      <c r="J354" s="662" t="s">
        <v>717</v>
      </c>
      <c r="K354" s="662" t="s">
        <v>718</v>
      </c>
      <c r="L354" s="664">
        <v>74.87</v>
      </c>
      <c r="M354" s="664">
        <v>1</v>
      </c>
      <c r="N354" s="665">
        <v>74.87</v>
      </c>
    </row>
    <row r="355" spans="1:14" ht="14.4" customHeight="1" x14ac:dyDescent="0.3">
      <c r="A355" s="660" t="s">
        <v>546</v>
      </c>
      <c r="B355" s="661" t="s">
        <v>1578</v>
      </c>
      <c r="C355" s="662" t="s">
        <v>565</v>
      </c>
      <c r="D355" s="663" t="s">
        <v>1582</v>
      </c>
      <c r="E355" s="662" t="s">
        <v>568</v>
      </c>
      <c r="F355" s="663" t="s">
        <v>1583</v>
      </c>
      <c r="G355" s="662" t="s">
        <v>576</v>
      </c>
      <c r="H355" s="662" t="s">
        <v>723</v>
      </c>
      <c r="I355" s="662" t="s">
        <v>724</v>
      </c>
      <c r="J355" s="662" t="s">
        <v>725</v>
      </c>
      <c r="K355" s="662" t="s">
        <v>726</v>
      </c>
      <c r="L355" s="664">
        <v>117.55673268977743</v>
      </c>
      <c r="M355" s="664">
        <v>3</v>
      </c>
      <c r="N355" s="665">
        <v>352.67019806933229</v>
      </c>
    </row>
    <row r="356" spans="1:14" ht="14.4" customHeight="1" x14ac:dyDescent="0.3">
      <c r="A356" s="660" t="s">
        <v>546</v>
      </c>
      <c r="B356" s="661" t="s">
        <v>1578</v>
      </c>
      <c r="C356" s="662" t="s">
        <v>565</v>
      </c>
      <c r="D356" s="663" t="s">
        <v>1582</v>
      </c>
      <c r="E356" s="662" t="s">
        <v>568</v>
      </c>
      <c r="F356" s="663" t="s">
        <v>1583</v>
      </c>
      <c r="G356" s="662" t="s">
        <v>576</v>
      </c>
      <c r="H356" s="662" t="s">
        <v>778</v>
      </c>
      <c r="I356" s="662" t="s">
        <v>215</v>
      </c>
      <c r="J356" s="662" t="s">
        <v>779</v>
      </c>
      <c r="K356" s="662"/>
      <c r="L356" s="664">
        <v>97.320277522836633</v>
      </c>
      <c r="M356" s="664">
        <v>8</v>
      </c>
      <c r="N356" s="665">
        <v>778.56222018269307</v>
      </c>
    </row>
    <row r="357" spans="1:14" ht="14.4" customHeight="1" x14ac:dyDescent="0.3">
      <c r="A357" s="660" t="s">
        <v>546</v>
      </c>
      <c r="B357" s="661" t="s">
        <v>1578</v>
      </c>
      <c r="C357" s="662" t="s">
        <v>565</v>
      </c>
      <c r="D357" s="663" t="s">
        <v>1582</v>
      </c>
      <c r="E357" s="662" t="s">
        <v>568</v>
      </c>
      <c r="F357" s="663" t="s">
        <v>1583</v>
      </c>
      <c r="G357" s="662" t="s">
        <v>576</v>
      </c>
      <c r="H357" s="662" t="s">
        <v>1537</v>
      </c>
      <c r="I357" s="662" t="s">
        <v>215</v>
      </c>
      <c r="J357" s="662" t="s">
        <v>1538</v>
      </c>
      <c r="K357" s="662"/>
      <c r="L357" s="664">
        <v>32.229639851509859</v>
      </c>
      <c r="M357" s="664">
        <v>1</v>
      </c>
      <c r="N357" s="665">
        <v>32.229639851509859</v>
      </c>
    </row>
    <row r="358" spans="1:14" ht="14.4" customHeight="1" x14ac:dyDescent="0.3">
      <c r="A358" s="660" t="s">
        <v>546</v>
      </c>
      <c r="B358" s="661" t="s">
        <v>1578</v>
      </c>
      <c r="C358" s="662" t="s">
        <v>565</v>
      </c>
      <c r="D358" s="663" t="s">
        <v>1582</v>
      </c>
      <c r="E358" s="662" t="s">
        <v>568</v>
      </c>
      <c r="F358" s="663" t="s">
        <v>1583</v>
      </c>
      <c r="G358" s="662" t="s">
        <v>576</v>
      </c>
      <c r="H358" s="662" t="s">
        <v>1550</v>
      </c>
      <c r="I358" s="662" t="s">
        <v>215</v>
      </c>
      <c r="J358" s="662" t="s">
        <v>1551</v>
      </c>
      <c r="K358" s="662"/>
      <c r="L358" s="664">
        <v>97.320304989087134</v>
      </c>
      <c r="M358" s="664">
        <v>2</v>
      </c>
      <c r="N358" s="665">
        <v>194.64060997817427</v>
      </c>
    </row>
    <row r="359" spans="1:14" ht="14.4" customHeight="1" x14ac:dyDescent="0.3">
      <c r="A359" s="660" t="s">
        <v>546</v>
      </c>
      <c r="B359" s="661" t="s">
        <v>1578</v>
      </c>
      <c r="C359" s="662" t="s">
        <v>565</v>
      </c>
      <c r="D359" s="663" t="s">
        <v>1582</v>
      </c>
      <c r="E359" s="662" t="s">
        <v>568</v>
      </c>
      <c r="F359" s="663" t="s">
        <v>1583</v>
      </c>
      <c r="G359" s="662" t="s">
        <v>576</v>
      </c>
      <c r="H359" s="662" t="s">
        <v>817</v>
      </c>
      <c r="I359" s="662" t="s">
        <v>818</v>
      </c>
      <c r="J359" s="662" t="s">
        <v>811</v>
      </c>
      <c r="K359" s="662" t="s">
        <v>819</v>
      </c>
      <c r="L359" s="664">
        <v>27.058531901073305</v>
      </c>
      <c r="M359" s="664">
        <v>7</v>
      </c>
      <c r="N359" s="665">
        <v>189.40972330751313</v>
      </c>
    </row>
    <row r="360" spans="1:14" ht="14.4" customHeight="1" x14ac:dyDescent="0.3">
      <c r="A360" s="660" t="s">
        <v>546</v>
      </c>
      <c r="B360" s="661" t="s">
        <v>1578</v>
      </c>
      <c r="C360" s="662" t="s">
        <v>565</v>
      </c>
      <c r="D360" s="663" t="s">
        <v>1582</v>
      </c>
      <c r="E360" s="662" t="s">
        <v>568</v>
      </c>
      <c r="F360" s="663" t="s">
        <v>1583</v>
      </c>
      <c r="G360" s="662" t="s">
        <v>576</v>
      </c>
      <c r="H360" s="662" t="s">
        <v>1552</v>
      </c>
      <c r="I360" s="662" t="s">
        <v>1553</v>
      </c>
      <c r="J360" s="662" t="s">
        <v>1554</v>
      </c>
      <c r="K360" s="662"/>
      <c r="L360" s="664">
        <v>496.2595181959295</v>
      </c>
      <c r="M360" s="664">
        <v>1</v>
      </c>
      <c r="N360" s="665">
        <v>496.2595181959295</v>
      </c>
    </row>
    <row r="361" spans="1:14" ht="14.4" customHeight="1" x14ac:dyDescent="0.3">
      <c r="A361" s="660" t="s">
        <v>546</v>
      </c>
      <c r="B361" s="661" t="s">
        <v>1578</v>
      </c>
      <c r="C361" s="662" t="s">
        <v>565</v>
      </c>
      <c r="D361" s="663" t="s">
        <v>1582</v>
      </c>
      <c r="E361" s="662" t="s">
        <v>568</v>
      </c>
      <c r="F361" s="663" t="s">
        <v>1583</v>
      </c>
      <c r="G361" s="662" t="s">
        <v>576</v>
      </c>
      <c r="H361" s="662" t="s">
        <v>1555</v>
      </c>
      <c r="I361" s="662" t="s">
        <v>1556</v>
      </c>
      <c r="J361" s="662" t="s">
        <v>1557</v>
      </c>
      <c r="K361" s="662" t="s">
        <v>1558</v>
      </c>
      <c r="L361" s="664">
        <v>188.88</v>
      </c>
      <c r="M361" s="664">
        <v>1</v>
      </c>
      <c r="N361" s="665">
        <v>188.88</v>
      </c>
    </row>
    <row r="362" spans="1:14" ht="14.4" customHeight="1" x14ac:dyDescent="0.3">
      <c r="A362" s="660" t="s">
        <v>546</v>
      </c>
      <c r="B362" s="661" t="s">
        <v>1578</v>
      </c>
      <c r="C362" s="662" t="s">
        <v>565</v>
      </c>
      <c r="D362" s="663" t="s">
        <v>1582</v>
      </c>
      <c r="E362" s="662" t="s">
        <v>568</v>
      </c>
      <c r="F362" s="663" t="s">
        <v>1583</v>
      </c>
      <c r="G362" s="662" t="s">
        <v>576</v>
      </c>
      <c r="H362" s="662" t="s">
        <v>889</v>
      </c>
      <c r="I362" s="662" t="s">
        <v>890</v>
      </c>
      <c r="J362" s="662" t="s">
        <v>891</v>
      </c>
      <c r="K362" s="662" t="s">
        <v>892</v>
      </c>
      <c r="L362" s="664">
        <v>59.555</v>
      </c>
      <c r="M362" s="664">
        <v>4</v>
      </c>
      <c r="N362" s="665">
        <v>238.22</v>
      </c>
    </row>
    <row r="363" spans="1:14" ht="14.4" customHeight="1" x14ac:dyDescent="0.3">
      <c r="A363" s="660" t="s">
        <v>546</v>
      </c>
      <c r="B363" s="661" t="s">
        <v>1578</v>
      </c>
      <c r="C363" s="662" t="s">
        <v>565</v>
      </c>
      <c r="D363" s="663" t="s">
        <v>1582</v>
      </c>
      <c r="E363" s="662" t="s">
        <v>568</v>
      </c>
      <c r="F363" s="663" t="s">
        <v>1583</v>
      </c>
      <c r="G363" s="662" t="s">
        <v>576</v>
      </c>
      <c r="H363" s="662" t="s">
        <v>899</v>
      </c>
      <c r="I363" s="662" t="s">
        <v>900</v>
      </c>
      <c r="J363" s="662" t="s">
        <v>901</v>
      </c>
      <c r="K363" s="662" t="s">
        <v>895</v>
      </c>
      <c r="L363" s="664">
        <v>152.21319135649475</v>
      </c>
      <c r="M363" s="664">
        <v>225</v>
      </c>
      <c r="N363" s="665">
        <v>34247.96805521132</v>
      </c>
    </row>
    <row r="364" spans="1:14" ht="14.4" customHeight="1" x14ac:dyDescent="0.3">
      <c r="A364" s="660" t="s">
        <v>546</v>
      </c>
      <c r="B364" s="661" t="s">
        <v>1578</v>
      </c>
      <c r="C364" s="662" t="s">
        <v>565</v>
      </c>
      <c r="D364" s="663" t="s">
        <v>1582</v>
      </c>
      <c r="E364" s="662" t="s">
        <v>568</v>
      </c>
      <c r="F364" s="663" t="s">
        <v>1583</v>
      </c>
      <c r="G364" s="662" t="s">
        <v>576</v>
      </c>
      <c r="H364" s="662" t="s">
        <v>1539</v>
      </c>
      <c r="I364" s="662" t="s">
        <v>215</v>
      </c>
      <c r="J364" s="662" t="s">
        <v>1540</v>
      </c>
      <c r="K364" s="662"/>
      <c r="L364" s="664">
        <v>29.421419905561713</v>
      </c>
      <c r="M364" s="664">
        <v>7</v>
      </c>
      <c r="N364" s="665">
        <v>205.94993933893198</v>
      </c>
    </row>
    <row r="365" spans="1:14" ht="14.4" customHeight="1" x14ac:dyDescent="0.3">
      <c r="A365" s="660" t="s">
        <v>546</v>
      </c>
      <c r="B365" s="661" t="s">
        <v>1578</v>
      </c>
      <c r="C365" s="662" t="s">
        <v>565</v>
      </c>
      <c r="D365" s="663" t="s">
        <v>1582</v>
      </c>
      <c r="E365" s="662" t="s">
        <v>568</v>
      </c>
      <c r="F365" s="663" t="s">
        <v>1583</v>
      </c>
      <c r="G365" s="662" t="s">
        <v>576</v>
      </c>
      <c r="H365" s="662" t="s">
        <v>1559</v>
      </c>
      <c r="I365" s="662" t="s">
        <v>215</v>
      </c>
      <c r="J365" s="662" t="s">
        <v>1560</v>
      </c>
      <c r="K365" s="662"/>
      <c r="L365" s="664">
        <v>363.42797270277845</v>
      </c>
      <c r="M365" s="664">
        <v>23</v>
      </c>
      <c r="N365" s="665">
        <v>8358.8433721639049</v>
      </c>
    </row>
    <row r="366" spans="1:14" ht="14.4" customHeight="1" x14ac:dyDescent="0.3">
      <c r="A366" s="660" t="s">
        <v>546</v>
      </c>
      <c r="B366" s="661" t="s">
        <v>1578</v>
      </c>
      <c r="C366" s="662" t="s">
        <v>565</v>
      </c>
      <c r="D366" s="663" t="s">
        <v>1582</v>
      </c>
      <c r="E366" s="662" t="s">
        <v>568</v>
      </c>
      <c r="F366" s="663" t="s">
        <v>1583</v>
      </c>
      <c r="G366" s="662" t="s">
        <v>576</v>
      </c>
      <c r="H366" s="662" t="s">
        <v>908</v>
      </c>
      <c r="I366" s="662" t="s">
        <v>215</v>
      </c>
      <c r="J366" s="662" t="s">
        <v>909</v>
      </c>
      <c r="K366" s="662"/>
      <c r="L366" s="664">
        <v>406.16180198478452</v>
      </c>
      <c r="M366" s="664">
        <v>3</v>
      </c>
      <c r="N366" s="665">
        <v>1218.4854059543536</v>
      </c>
    </row>
    <row r="367" spans="1:14" ht="14.4" customHeight="1" x14ac:dyDescent="0.3">
      <c r="A367" s="660" t="s">
        <v>546</v>
      </c>
      <c r="B367" s="661" t="s">
        <v>1578</v>
      </c>
      <c r="C367" s="662" t="s">
        <v>565</v>
      </c>
      <c r="D367" s="663" t="s">
        <v>1582</v>
      </c>
      <c r="E367" s="662" t="s">
        <v>568</v>
      </c>
      <c r="F367" s="663" t="s">
        <v>1583</v>
      </c>
      <c r="G367" s="662" t="s">
        <v>576</v>
      </c>
      <c r="H367" s="662" t="s">
        <v>918</v>
      </c>
      <c r="I367" s="662" t="s">
        <v>919</v>
      </c>
      <c r="J367" s="662" t="s">
        <v>920</v>
      </c>
      <c r="K367" s="662" t="s">
        <v>921</v>
      </c>
      <c r="L367" s="664">
        <v>104.04000000000002</v>
      </c>
      <c r="M367" s="664">
        <v>4</v>
      </c>
      <c r="N367" s="665">
        <v>416.16000000000008</v>
      </c>
    </row>
    <row r="368" spans="1:14" ht="14.4" customHeight="1" x14ac:dyDescent="0.3">
      <c r="A368" s="660" t="s">
        <v>546</v>
      </c>
      <c r="B368" s="661" t="s">
        <v>1578</v>
      </c>
      <c r="C368" s="662" t="s">
        <v>565</v>
      </c>
      <c r="D368" s="663" t="s">
        <v>1582</v>
      </c>
      <c r="E368" s="662" t="s">
        <v>568</v>
      </c>
      <c r="F368" s="663" t="s">
        <v>1583</v>
      </c>
      <c r="G368" s="662" t="s">
        <v>576</v>
      </c>
      <c r="H368" s="662" t="s">
        <v>930</v>
      </c>
      <c r="I368" s="662" t="s">
        <v>931</v>
      </c>
      <c r="J368" s="662" t="s">
        <v>932</v>
      </c>
      <c r="K368" s="662" t="s">
        <v>933</v>
      </c>
      <c r="L368" s="664">
        <v>53.46</v>
      </c>
      <c r="M368" s="664">
        <v>3</v>
      </c>
      <c r="N368" s="665">
        <v>160.38</v>
      </c>
    </row>
    <row r="369" spans="1:14" ht="14.4" customHeight="1" x14ac:dyDescent="0.3">
      <c r="A369" s="660" t="s">
        <v>546</v>
      </c>
      <c r="B369" s="661" t="s">
        <v>1578</v>
      </c>
      <c r="C369" s="662" t="s">
        <v>565</v>
      </c>
      <c r="D369" s="663" t="s">
        <v>1582</v>
      </c>
      <c r="E369" s="662" t="s">
        <v>568</v>
      </c>
      <c r="F369" s="663" t="s">
        <v>1583</v>
      </c>
      <c r="G369" s="662" t="s">
        <v>576</v>
      </c>
      <c r="H369" s="662" t="s">
        <v>934</v>
      </c>
      <c r="I369" s="662" t="s">
        <v>215</v>
      </c>
      <c r="J369" s="662" t="s">
        <v>935</v>
      </c>
      <c r="K369" s="662" t="s">
        <v>936</v>
      </c>
      <c r="L369" s="664">
        <v>23.700131270434657</v>
      </c>
      <c r="M369" s="664">
        <v>360</v>
      </c>
      <c r="N369" s="665">
        <v>8532.0472573564766</v>
      </c>
    </row>
    <row r="370" spans="1:14" ht="14.4" customHeight="1" x14ac:dyDescent="0.3">
      <c r="A370" s="660" t="s">
        <v>546</v>
      </c>
      <c r="B370" s="661" t="s">
        <v>1578</v>
      </c>
      <c r="C370" s="662" t="s">
        <v>565</v>
      </c>
      <c r="D370" s="663" t="s">
        <v>1582</v>
      </c>
      <c r="E370" s="662" t="s">
        <v>568</v>
      </c>
      <c r="F370" s="663" t="s">
        <v>1583</v>
      </c>
      <c r="G370" s="662" t="s">
        <v>576</v>
      </c>
      <c r="H370" s="662" t="s">
        <v>1561</v>
      </c>
      <c r="I370" s="662" t="s">
        <v>215</v>
      </c>
      <c r="J370" s="662" t="s">
        <v>1562</v>
      </c>
      <c r="K370" s="662" t="s">
        <v>1563</v>
      </c>
      <c r="L370" s="664">
        <v>199.67000000000004</v>
      </c>
      <c r="M370" s="664">
        <v>2</v>
      </c>
      <c r="N370" s="665">
        <v>399.34000000000009</v>
      </c>
    </row>
    <row r="371" spans="1:14" ht="14.4" customHeight="1" x14ac:dyDescent="0.3">
      <c r="A371" s="660" t="s">
        <v>546</v>
      </c>
      <c r="B371" s="661" t="s">
        <v>1578</v>
      </c>
      <c r="C371" s="662" t="s">
        <v>565</v>
      </c>
      <c r="D371" s="663" t="s">
        <v>1582</v>
      </c>
      <c r="E371" s="662" t="s">
        <v>568</v>
      </c>
      <c r="F371" s="663" t="s">
        <v>1583</v>
      </c>
      <c r="G371" s="662" t="s">
        <v>576</v>
      </c>
      <c r="H371" s="662" t="s">
        <v>1564</v>
      </c>
      <c r="I371" s="662" t="s">
        <v>215</v>
      </c>
      <c r="J371" s="662" t="s">
        <v>1565</v>
      </c>
      <c r="K371" s="662"/>
      <c r="L371" s="664">
        <v>60.030514519806786</v>
      </c>
      <c r="M371" s="664">
        <v>3</v>
      </c>
      <c r="N371" s="665">
        <v>180.09154355942036</v>
      </c>
    </row>
    <row r="372" spans="1:14" ht="14.4" customHeight="1" x14ac:dyDescent="0.3">
      <c r="A372" s="660" t="s">
        <v>546</v>
      </c>
      <c r="B372" s="661" t="s">
        <v>1578</v>
      </c>
      <c r="C372" s="662" t="s">
        <v>565</v>
      </c>
      <c r="D372" s="663" t="s">
        <v>1582</v>
      </c>
      <c r="E372" s="662" t="s">
        <v>568</v>
      </c>
      <c r="F372" s="663" t="s">
        <v>1583</v>
      </c>
      <c r="G372" s="662" t="s">
        <v>576</v>
      </c>
      <c r="H372" s="662" t="s">
        <v>967</v>
      </c>
      <c r="I372" s="662" t="s">
        <v>968</v>
      </c>
      <c r="J372" s="662" t="s">
        <v>969</v>
      </c>
      <c r="K372" s="662" t="s">
        <v>970</v>
      </c>
      <c r="L372" s="664">
        <v>46.349699765682004</v>
      </c>
      <c r="M372" s="664">
        <v>10</v>
      </c>
      <c r="N372" s="665">
        <v>463.49699765682004</v>
      </c>
    </row>
    <row r="373" spans="1:14" ht="14.4" customHeight="1" x14ac:dyDescent="0.3">
      <c r="A373" s="660" t="s">
        <v>546</v>
      </c>
      <c r="B373" s="661" t="s">
        <v>1578</v>
      </c>
      <c r="C373" s="662" t="s">
        <v>565</v>
      </c>
      <c r="D373" s="663" t="s">
        <v>1582</v>
      </c>
      <c r="E373" s="662" t="s">
        <v>568</v>
      </c>
      <c r="F373" s="663" t="s">
        <v>1583</v>
      </c>
      <c r="G373" s="662" t="s">
        <v>576</v>
      </c>
      <c r="H373" s="662" t="s">
        <v>979</v>
      </c>
      <c r="I373" s="662" t="s">
        <v>980</v>
      </c>
      <c r="J373" s="662" t="s">
        <v>981</v>
      </c>
      <c r="K373" s="662"/>
      <c r="L373" s="664">
        <v>264.47699177613111</v>
      </c>
      <c r="M373" s="664">
        <v>1</v>
      </c>
      <c r="N373" s="665">
        <v>264.47699177613111</v>
      </c>
    </row>
    <row r="374" spans="1:14" ht="14.4" customHeight="1" x14ac:dyDescent="0.3">
      <c r="A374" s="660" t="s">
        <v>546</v>
      </c>
      <c r="B374" s="661" t="s">
        <v>1578</v>
      </c>
      <c r="C374" s="662" t="s">
        <v>565</v>
      </c>
      <c r="D374" s="663" t="s">
        <v>1582</v>
      </c>
      <c r="E374" s="662" t="s">
        <v>568</v>
      </c>
      <c r="F374" s="663" t="s">
        <v>1583</v>
      </c>
      <c r="G374" s="662" t="s">
        <v>576</v>
      </c>
      <c r="H374" s="662" t="s">
        <v>1541</v>
      </c>
      <c r="I374" s="662" t="s">
        <v>215</v>
      </c>
      <c r="J374" s="662" t="s">
        <v>1542</v>
      </c>
      <c r="K374" s="662"/>
      <c r="L374" s="664">
        <v>53.668005064175212</v>
      </c>
      <c r="M374" s="664">
        <v>1</v>
      </c>
      <c r="N374" s="665">
        <v>53.668005064175212</v>
      </c>
    </row>
    <row r="375" spans="1:14" ht="14.4" customHeight="1" x14ac:dyDescent="0.3">
      <c r="A375" s="660" t="s">
        <v>546</v>
      </c>
      <c r="B375" s="661" t="s">
        <v>1578</v>
      </c>
      <c r="C375" s="662" t="s">
        <v>565</v>
      </c>
      <c r="D375" s="663" t="s">
        <v>1582</v>
      </c>
      <c r="E375" s="662" t="s">
        <v>568</v>
      </c>
      <c r="F375" s="663" t="s">
        <v>1583</v>
      </c>
      <c r="G375" s="662" t="s">
        <v>576</v>
      </c>
      <c r="H375" s="662" t="s">
        <v>1566</v>
      </c>
      <c r="I375" s="662" t="s">
        <v>215</v>
      </c>
      <c r="J375" s="662" t="s">
        <v>1567</v>
      </c>
      <c r="K375" s="662"/>
      <c r="L375" s="664">
        <v>164.65612774335193</v>
      </c>
      <c r="M375" s="664">
        <v>10</v>
      </c>
      <c r="N375" s="665">
        <v>1646.5612774335193</v>
      </c>
    </row>
    <row r="376" spans="1:14" ht="14.4" customHeight="1" x14ac:dyDescent="0.3">
      <c r="A376" s="660" t="s">
        <v>546</v>
      </c>
      <c r="B376" s="661" t="s">
        <v>1578</v>
      </c>
      <c r="C376" s="662" t="s">
        <v>565</v>
      </c>
      <c r="D376" s="663" t="s">
        <v>1582</v>
      </c>
      <c r="E376" s="662" t="s">
        <v>568</v>
      </c>
      <c r="F376" s="663" t="s">
        <v>1583</v>
      </c>
      <c r="G376" s="662" t="s">
        <v>576</v>
      </c>
      <c r="H376" s="662" t="s">
        <v>1568</v>
      </c>
      <c r="I376" s="662" t="s">
        <v>215</v>
      </c>
      <c r="J376" s="662" t="s">
        <v>1569</v>
      </c>
      <c r="K376" s="662"/>
      <c r="L376" s="664">
        <v>138.15597800164781</v>
      </c>
      <c r="M376" s="664">
        <v>3</v>
      </c>
      <c r="N376" s="665">
        <v>414.46793400494346</v>
      </c>
    </row>
    <row r="377" spans="1:14" ht="14.4" customHeight="1" x14ac:dyDescent="0.3">
      <c r="A377" s="660" t="s">
        <v>546</v>
      </c>
      <c r="B377" s="661" t="s">
        <v>1578</v>
      </c>
      <c r="C377" s="662" t="s">
        <v>565</v>
      </c>
      <c r="D377" s="663" t="s">
        <v>1582</v>
      </c>
      <c r="E377" s="662" t="s">
        <v>568</v>
      </c>
      <c r="F377" s="663" t="s">
        <v>1583</v>
      </c>
      <c r="G377" s="662" t="s">
        <v>576</v>
      </c>
      <c r="H377" s="662" t="s">
        <v>1010</v>
      </c>
      <c r="I377" s="662" t="s">
        <v>1011</v>
      </c>
      <c r="J377" s="662" t="s">
        <v>1012</v>
      </c>
      <c r="K377" s="662" t="s">
        <v>1013</v>
      </c>
      <c r="L377" s="664">
        <v>69.900463024895473</v>
      </c>
      <c r="M377" s="664">
        <v>12</v>
      </c>
      <c r="N377" s="665">
        <v>838.80555629874561</v>
      </c>
    </row>
    <row r="378" spans="1:14" ht="14.4" customHeight="1" x14ac:dyDescent="0.3">
      <c r="A378" s="660" t="s">
        <v>546</v>
      </c>
      <c r="B378" s="661" t="s">
        <v>1578</v>
      </c>
      <c r="C378" s="662" t="s">
        <v>565</v>
      </c>
      <c r="D378" s="663" t="s">
        <v>1582</v>
      </c>
      <c r="E378" s="662" t="s">
        <v>568</v>
      </c>
      <c r="F378" s="663" t="s">
        <v>1583</v>
      </c>
      <c r="G378" s="662" t="s">
        <v>576</v>
      </c>
      <c r="H378" s="662" t="s">
        <v>1570</v>
      </c>
      <c r="I378" s="662" t="s">
        <v>215</v>
      </c>
      <c r="J378" s="662" t="s">
        <v>1571</v>
      </c>
      <c r="K378" s="662"/>
      <c r="L378" s="664">
        <v>127.44326992600365</v>
      </c>
      <c r="M378" s="664">
        <v>3</v>
      </c>
      <c r="N378" s="665">
        <v>382.32980977801094</v>
      </c>
    </row>
    <row r="379" spans="1:14" ht="14.4" customHeight="1" x14ac:dyDescent="0.3">
      <c r="A379" s="660" t="s">
        <v>546</v>
      </c>
      <c r="B379" s="661" t="s">
        <v>1578</v>
      </c>
      <c r="C379" s="662" t="s">
        <v>565</v>
      </c>
      <c r="D379" s="663" t="s">
        <v>1582</v>
      </c>
      <c r="E379" s="662" t="s">
        <v>568</v>
      </c>
      <c r="F379" s="663" t="s">
        <v>1583</v>
      </c>
      <c r="G379" s="662" t="s">
        <v>576</v>
      </c>
      <c r="H379" s="662" t="s">
        <v>1042</v>
      </c>
      <c r="I379" s="662" t="s">
        <v>1043</v>
      </c>
      <c r="J379" s="662" t="s">
        <v>1044</v>
      </c>
      <c r="K379" s="662" t="s">
        <v>1045</v>
      </c>
      <c r="L379" s="664">
        <v>108.65473542199574</v>
      </c>
      <c r="M379" s="664">
        <v>4</v>
      </c>
      <c r="N379" s="665">
        <v>434.61894168798295</v>
      </c>
    </row>
    <row r="380" spans="1:14" ht="14.4" customHeight="1" x14ac:dyDescent="0.3">
      <c r="A380" s="660" t="s">
        <v>546</v>
      </c>
      <c r="B380" s="661" t="s">
        <v>1578</v>
      </c>
      <c r="C380" s="662" t="s">
        <v>565</v>
      </c>
      <c r="D380" s="663" t="s">
        <v>1582</v>
      </c>
      <c r="E380" s="662" t="s">
        <v>568</v>
      </c>
      <c r="F380" s="663" t="s">
        <v>1583</v>
      </c>
      <c r="G380" s="662" t="s">
        <v>576</v>
      </c>
      <c r="H380" s="662" t="s">
        <v>1496</v>
      </c>
      <c r="I380" s="662" t="s">
        <v>215</v>
      </c>
      <c r="J380" s="662" t="s">
        <v>1497</v>
      </c>
      <c r="K380" s="662"/>
      <c r="L380" s="664">
        <v>84.055616397216028</v>
      </c>
      <c r="M380" s="664">
        <v>10</v>
      </c>
      <c r="N380" s="665">
        <v>840.55616397216033</v>
      </c>
    </row>
    <row r="381" spans="1:14" ht="14.4" customHeight="1" x14ac:dyDescent="0.3">
      <c r="A381" s="660" t="s">
        <v>546</v>
      </c>
      <c r="B381" s="661" t="s">
        <v>1578</v>
      </c>
      <c r="C381" s="662" t="s">
        <v>565</v>
      </c>
      <c r="D381" s="663" t="s">
        <v>1582</v>
      </c>
      <c r="E381" s="662" t="s">
        <v>568</v>
      </c>
      <c r="F381" s="663" t="s">
        <v>1583</v>
      </c>
      <c r="G381" s="662" t="s">
        <v>576</v>
      </c>
      <c r="H381" s="662" t="s">
        <v>1502</v>
      </c>
      <c r="I381" s="662" t="s">
        <v>215</v>
      </c>
      <c r="J381" s="662" t="s">
        <v>1503</v>
      </c>
      <c r="K381" s="662" t="s">
        <v>1041</v>
      </c>
      <c r="L381" s="664">
        <v>76.663055632603246</v>
      </c>
      <c r="M381" s="664">
        <v>4</v>
      </c>
      <c r="N381" s="665">
        <v>306.65222253041298</v>
      </c>
    </row>
    <row r="382" spans="1:14" ht="14.4" customHeight="1" x14ac:dyDescent="0.3">
      <c r="A382" s="660" t="s">
        <v>546</v>
      </c>
      <c r="B382" s="661" t="s">
        <v>1578</v>
      </c>
      <c r="C382" s="662" t="s">
        <v>565</v>
      </c>
      <c r="D382" s="663" t="s">
        <v>1582</v>
      </c>
      <c r="E382" s="662" t="s">
        <v>568</v>
      </c>
      <c r="F382" s="663" t="s">
        <v>1583</v>
      </c>
      <c r="G382" s="662" t="s">
        <v>576</v>
      </c>
      <c r="H382" s="662" t="s">
        <v>1572</v>
      </c>
      <c r="I382" s="662" t="s">
        <v>610</v>
      </c>
      <c r="J382" s="662" t="s">
        <v>1573</v>
      </c>
      <c r="K382" s="662" t="s">
        <v>1574</v>
      </c>
      <c r="L382" s="664">
        <v>47.4451884569866</v>
      </c>
      <c r="M382" s="664">
        <v>5</v>
      </c>
      <c r="N382" s="665">
        <v>237.22594228493301</v>
      </c>
    </row>
    <row r="383" spans="1:14" ht="14.4" customHeight="1" x14ac:dyDescent="0.3">
      <c r="A383" s="660" t="s">
        <v>546</v>
      </c>
      <c r="B383" s="661" t="s">
        <v>1578</v>
      </c>
      <c r="C383" s="662" t="s">
        <v>565</v>
      </c>
      <c r="D383" s="663" t="s">
        <v>1582</v>
      </c>
      <c r="E383" s="662" t="s">
        <v>568</v>
      </c>
      <c r="F383" s="663" t="s">
        <v>1583</v>
      </c>
      <c r="G383" s="662" t="s">
        <v>576</v>
      </c>
      <c r="H383" s="662" t="s">
        <v>1081</v>
      </c>
      <c r="I383" s="662" t="s">
        <v>215</v>
      </c>
      <c r="J383" s="662" t="s">
        <v>1082</v>
      </c>
      <c r="K383" s="662"/>
      <c r="L383" s="664">
        <v>67.123000838182122</v>
      </c>
      <c r="M383" s="664">
        <v>3</v>
      </c>
      <c r="N383" s="665">
        <v>201.36900251454637</v>
      </c>
    </row>
    <row r="384" spans="1:14" ht="14.4" customHeight="1" x14ac:dyDescent="0.3">
      <c r="A384" s="660" t="s">
        <v>546</v>
      </c>
      <c r="B384" s="661" t="s">
        <v>1578</v>
      </c>
      <c r="C384" s="662" t="s">
        <v>565</v>
      </c>
      <c r="D384" s="663" t="s">
        <v>1582</v>
      </c>
      <c r="E384" s="662" t="s">
        <v>568</v>
      </c>
      <c r="F384" s="663" t="s">
        <v>1583</v>
      </c>
      <c r="G384" s="662" t="s">
        <v>576</v>
      </c>
      <c r="H384" s="662" t="s">
        <v>1575</v>
      </c>
      <c r="I384" s="662" t="s">
        <v>1575</v>
      </c>
      <c r="J384" s="662" t="s">
        <v>1576</v>
      </c>
      <c r="K384" s="662" t="s">
        <v>1577</v>
      </c>
      <c r="L384" s="664">
        <v>4216.8940000000002</v>
      </c>
      <c r="M384" s="664">
        <v>1</v>
      </c>
      <c r="N384" s="665">
        <v>4216.8940000000002</v>
      </c>
    </row>
    <row r="385" spans="1:14" ht="14.4" customHeight="1" x14ac:dyDescent="0.3">
      <c r="A385" s="660" t="s">
        <v>546</v>
      </c>
      <c r="B385" s="661" t="s">
        <v>1578</v>
      </c>
      <c r="C385" s="662" t="s">
        <v>565</v>
      </c>
      <c r="D385" s="663" t="s">
        <v>1582</v>
      </c>
      <c r="E385" s="662" t="s">
        <v>568</v>
      </c>
      <c r="F385" s="663" t="s">
        <v>1583</v>
      </c>
      <c r="G385" s="662" t="s">
        <v>576</v>
      </c>
      <c r="H385" s="662" t="s">
        <v>1099</v>
      </c>
      <c r="I385" s="662" t="s">
        <v>1099</v>
      </c>
      <c r="J385" s="662" t="s">
        <v>1100</v>
      </c>
      <c r="K385" s="662" t="s">
        <v>1101</v>
      </c>
      <c r="L385" s="664">
        <v>112.38000000000002</v>
      </c>
      <c r="M385" s="664">
        <v>1</v>
      </c>
      <c r="N385" s="665">
        <v>112.38000000000002</v>
      </c>
    </row>
    <row r="386" spans="1:14" ht="14.4" customHeight="1" x14ac:dyDescent="0.3">
      <c r="A386" s="660" t="s">
        <v>546</v>
      </c>
      <c r="B386" s="661" t="s">
        <v>1578</v>
      </c>
      <c r="C386" s="662" t="s">
        <v>565</v>
      </c>
      <c r="D386" s="663" t="s">
        <v>1582</v>
      </c>
      <c r="E386" s="662" t="s">
        <v>568</v>
      </c>
      <c r="F386" s="663" t="s">
        <v>1583</v>
      </c>
      <c r="G386" s="662" t="s">
        <v>576</v>
      </c>
      <c r="H386" s="662" t="s">
        <v>1521</v>
      </c>
      <c r="I386" s="662" t="s">
        <v>215</v>
      </c>
      <c r="J386" s="662" t="s">
        <v>1522</v>
      </c>
      <c r="K386" s="662"/>
      <c r="L386" s="664">
        <v>45.829999999999991</v>
      </c>
      <c r="M386" s="664">
        <v>2</v>
      </c>
      <c r="N386" s="665">
        <v>91.659999999999982</v>
      </c>
    </row>
    <row r="387" spans="1:14" ht="14.4" customHeight="1" x14ac:dyDescent="0.3">
      <c r="A387" s="660" t="s">
        <v>546</v>
      </c>
      <c r="B387" s="661" t="s">
        <v>1578</v>
      </c>
      <c r="C387" s="662" t="s">
        <v>565</v>
      </c>
      <c r="D387" s="663" t="s">
        <v>1582</v>
      </c>
      <c r="E387" s="662" t="s">
        <v>568</v>
      </c>
      <c r="F387" s="663" t="s">
        <v>1583</v>
      </c>
      <c r="G387" s="662" t="s">
        <v>1127</v>
      </c>
      <c r="H387" s="662" t="s">
        <v>1128</v>
      </c>
      <c r="I387" s="662" t="s">
        <v>1129</v>
      </c>
      <c r="J387" s="662" t="s">
        <v>1130</v>
      </c>
      <c r="K387" s="662" t="s">
        <v>1131</v>
      </c>
      <c r="L387" s="664">
        <v>34.773166906650381</v>
      </c>
      <c r="M387" s="664">
        <v>30</v>
      </c>
      <c r="N387" s="665">
        <v>1043.1950071995113</v>
      </c>
    </row>
    <row r="388" spans="1:14" ht="14.4" customHeight="1" x14ac:dyDescent="0.3">
      <c r="A388" s="660" t="s">
        <v>546</v>
      </c>
      <c r="B388" s="661" t="s">
        <v>1578</v>
      </c>
      <c r="C388" s="662" t="s">
        <v>565</v>
      </c>
      <c r="D388" s="663" t="s">
        <v>1582</v>
      </c>
      <c r="E388" s="662" t="s">
        <v>568</v>
      </c>
      <c r="F388" s="663" t="s">
        <v>1583</v>
      </c>
      <c r="G388" s="662" t="s">
        <v>1127</v>
      </c>
      <c r="H388" s="662" t="s">
        <v>1283</v>
      </c>
      <c r="I388" s="662" t="s">
        <v>1283</v>
      </c>
      <c r="J388" s="662" t="s">
        <v>1284</v>
      </c>
      <c r="K388" s="662" t="s">
        <v>1285</v>
      </c>
      <c r="L388" s="664">
        <v>168.70999999999998</v>
      </c>
      <c r="M388" s="664">
        <v>1</v>
      </c>
      <c r="N388" s="665">
        <v>168.70999999999998</v>
      </c>
    </row>
    <row r="389" spans="1:14" ht="14.4" customHeight="1" x14ac:dyDescent="0.3">
      <c r="A389" s="660" t="s">
        <v>546</v>
      </c>
      <c r="B389" s="661" t="s">
        <v>1578</v>
      </c>
      <c r="C389" s="662" t="s">
        <v>565</v>
      </c>
      <c r="D389" s="663" t="s">
        <v>1582</v>
      </c>
      <c r="E389" s="662" t="s">
        <v>1307</v>
      </c>
      <c r="F389" s="663" t="s">
        <v>1585</v>
      </c>
      <c r="G389" s="662" t="s">
        <v>576</v>
      </c>
      <c r="H389" s="662" t="s">
        <v>1323</v>
      </c>
      <c r="I389" s="662" t="s">
        <v>1324</v>
      </c>
      <c r="J389" s="662" t="s">
        <v>1325</v>
      </c>
      <c r="K389" s="662" t="s">
        <v>1326</v>
      </c>
      <c r="L389" s="664">
        <v>40.25</v>
      </c>
      <c r="M389" s="664">
        <v>4</v>
      </c>
      <c r="N389" s="665">
        <v>161</v>
      </c>
    </row>
    <row r="390" spans="1:14" ht="14.4" customHeight="1" x14ac:dyDescent="0.3">
      <c r="A390" s="660" t="s">
        <v>546</v>
      </c>
      <c r="B390" s="661" t="s">
        <v>1578</v>
      </c>
      <c r="C390" s="662" t="s">
        <v>565</v>
      </c>
      <c r="D390" s="663" t="s">
        <v>1582</v>
      </c>
      <c r="E390" s="662" t="s">
        <v>1307</v>
      </c>
      <c r="F390" s="663" t="s">
        <v>1585</v>
      </c>
      <c r="G390" s="662" t="s">
        <v>576</v>
      </c>
      <c r="H390" s="662" t="s">
        <v>1327</v>
      </c>
      <c r="I390" s="662" t="s">
        <v>1328</v>
      </c>
      <c r="J390" s="662" t="s">
        <v>1329</v>
      </c>
      <c r="K390" s="662" t="s">
        <v>620</v>
      </c>
      <c r="L390" s="664">
        <v>68.019953744291229</v>
      </c>
      <c r="M390" s="664">
        <v>3</v>
      </c>
      <c r="N390" s="665">
        <v>204.05986123287369</v>
      </c>
    </row>
    <row r="391" spans="1:14" ht="14.4" customHeight="1" x14ac:dyDescent="0.3">
      <c r="A391" s="660" t="s">
        <v>546</v>
      </c>
      <c r="B391" s="661" t="s">
        <v>1578</v>
      </c>
      <c r="C391" s="662" t="s">
        <v>565</v>
      </c>
      <c r="D391" s="663" t="s">
        <v>1582</v>
      </c>
      <c r="E391" s="662" t="s">
        <v>1307</v>
      </c>
      <c r="F391" s="663" t="s">
        <v>1585</v>
      </c>
      <c r="G391" s="662" t="s">
        <v>576</v>
      </c>
      <c r="H391" s="662" t="s">
        <v>1349</v>
      </c>
      <c r="I391" s="662" t="s">
        <v>1350</v>
      </c>
      <c r="J391" s="662" t="s">
        <v>1351</v>
      </c>
      <c r="K391" s="662" t="s">
        <v>1352</v>
      </c>
      <c r="L391" s="664">
        <v>82.972999999999999</v>
      </c>
      <c r="M391" s="664">
        <v>1</v>
      </c>
      <c r="N391" s="665">
        <v>82.972999999999999</v>
      </c>
    </row>
    <row r="392" spans="1:14" ht="14.4" customHeight="1" thickBot="1" x14ac:dyDescent="0.35">
      <c r="A392" s="666" t="s">
        <v>546</v>
      </c>
      <c r="B392" s="667" t="s">
        <v>1578</v>
      </c>
      <c r="C392" s="668" t="s">
        <v>565</v>
      </c>
      <c r="D392" s="669" t="s">
        <v>1582</v>
      </c>
      <c r="E392" s="668" t="s">
        <v>1307</v>
      </c>
      <c r="F392" s="669" t="s">
        <v>1585</v>
      </c>
      <c r="G392" s="668" t="s">
        <v>1127</v>
      </c>
      <c r="H392" s="668" t="s">
        <v>1388</v>
      </c>
      <c r="I392" s="668" t="s">
        <v>1389</v>
      </c>
      <c r="J392" s="668" t="s">
        <v>1390</v>
      </c>
      <c r="K392" s="668" t="s">
        <v>1391</v>
      </c>
      <c r="L392" s="670">
        <v>115.94000000000003</v>
      </c>
      <c r="M392" s="670">
        <v>1</v>
      </c>
      <c r="N392" s="671">
        <v>115.94000000000003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2" t="s">
        <v>185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1590</v>
      </c>
      <c r="B5" s="658">
        <v>7824.4105017650945</v>
      </c>
      <c r="C5" s="676">
        <v>3.3701915598146739E-2</v>
      </c>
      <c r="D5" s="658">
        <v>224340.7457778191</v>
      </c>
      <c r="E5" s="676">
        <v>0.96629808440185327</v>
      </c>
      <c r="F5" s="659">
        <v>232165.15627958419</v>
      </c>
    </row>
    <row r="6" spans="1:6" ht="14.4" customHeight="1" x14ac:dyDescent="0.3">
      <c r="A6" s="687" t="s">
        <v>1591</v>
      </c>
      <c r="B6" s="664"/>
      <c r="C6" s="677">
        <v>0</v>
      </c>
      <c r="D6" s="664">
        <v>4785.5815175200751</v>
      </c>
      <c r="E6" s="677">
        <v>1</v>
      </c>
      <c r="F6" s="665">
        <v>4785.5815175200751</v>
      </c>
    </row>
    <row r="7" spans="1:6" ht="14.4" customHeight="1" x14ac:dyDescent="0.3">
      <c r="A7" s="687" t="s">
        <v>1592</v>
      </c>
      <c r="B7" s="664"/>
      <c r="C7" s="677">
        <v>0</v>
      </c>
      <c r="D7" s="664">
        <v>1327.8450071995112</v>
      </c>
      <c r="E7" s="677">
        <v>1</v>
      </c>
      <c r="F7" s="665">
        <v>1327.8450071995112</v>
      </c>
    </row>
    <row r="8" spans="1:6" ht="14.4" customHeight="1" thickBot="1" x14ac:dyDescent="0.35">
      <c r="A8" s="688" t="s">
        <v>1593</v>
      </c>
      <c r="B8" s="679"/>
      <c r="C8" s="680">
        <v>0</v>
      </c>
      <c r="D8" s="679">
        <v>2723.9988825127921</v>
      </c>
      <c r="E8" s="680">
        <v>1</v>
      </c>
      <c r="F8" s="681">
        <v>2723.9988825127921</v>
      </c>
    </row>
    <row r="9" spans="1:6" ht="14.4" customHeight="1" thickBot="1" x14ac:dyDescent="0.35">
      <c r="A9" s="682" t="s">
        <v>3</v>
      </c>
      <c r="B9" s="683">
        <v>7824.4105017650945</v>
      </c>
      <c r="C9" s="684">
        <v>3.2466085827798037E-2</v>
      </c>
      <c r="D9" s="683">
        <v>233178.17118505147</v>
      </c>
      <c r="E9" s="684">
        <v>0.96753391417220203</v>
      </c>
      <c r="F9" s="685">
        <v>241002.58168681656</v>
      </c>
    </row>
    <row r="10" spans="1:6" ht="14.4" customHeight="1" thickBot="1" x14ac:dyDescent="0.35"/>
    <row r="11" spans="1:6" ht="14.4" customHeight="1" x14ac:dyDescent="0.3">
      <c r="A11" s="686" t="s">
        <v>1594</v>
      </c>
      <c r="B11" s="658">
        <v>3924.7700114686404</v>
      </c>
      <c r="C11" s="676">
        <v>0.25532256829484867</v>
      </c>
      <c r="D11" s="658">
        <v>11447.039999999999</v>
      </c>
      <c r="E11" s="676">
        <v>0.74467743170515133</v>
      </c>
      <c r="F11" s="659">
        <v>15371.810011468639</v>
      </c>
    </row>
    <row r="12" spans="1:6" ht="14.4" customHeight="1" x14ac:dyDescent="0.3">
      <c r="A12" s="687" t="s">
        <v>1595</v>
      </c>
      <c r="B12" s="664">
        <v>1891.9810932129938</v>
      </c>
      <c r="C12" s="677">
        <v>0.1292432363531775</v>
      </c>
      <c r="D12" s="664">
        <v>12746.936552294255</v>
      </c>
      <c r="E12" s="677">
        <v>0.87075676364682253</v>
      </c>
      <c r="F12" s="665">
        <v>14638.917645507248</v>
      </c>
    </row>
    <row r="13" spans="1:6" ht="14.4" customHeight="1" x14ac:dyDescent="0.3">
      <c r="A13" s="687" t="s">
        <v>1596</v>
      </c>
      <c r="B13" s="664">
        <v>883.60000000000014</v>
      </c>
      <c r="C13" s="677">
        <v>1.9412972822485879E-2</v>
      </c>
      <c r="D13" s="664">
        <v>44632.35513369977</v>
      </c>
      <c r="E13" s="677">
        <v>0.98058702717751411</v>
      </c>
      <c r="F13" s="665">
        <v>45515.955133699768</v>
      </c>
    </row>
    <row r="14" spans="1:6" ht="14.4" customHeight="1" x14ac:dyDescent="0.3">
      <c r="A14" s="687" t="s">
        <v>1597</v>
      </c>
      <c r="B14" s="664">
        <v>494.99915375820251</v>
      </c>
      <c r="C14" s="677">
        <v>0.81850626101662161</v>
      </c>
      <c r="D14" s="664">
        <v>109.76000000000002</v>
      </c>
      <c r="E14" s="677">
        <v>0.18149373898337842</v>
      </c>
      <c r="F14" s="665">
        <v>604.7591537582025</v>
      </c>
    </row>
    <row r="15" spans="1:6" ht="14.4" customHeight="1" x14ac:dyDescent="0.3">
      <c r="A15" s="687" t="s">
        <v>1598</v>
      </c>
      <c r="B15" s="664">
        <v>387.5790433252576</v>
      </c>
      <c r="C15" s="677">
        <v>0.51522018480763987</v>
      </c>
      <c r="D15" s="664">
        <v>364.68</v>
      </c>
      <c r="E15" s="677">
        <v>0.48477981519236013</v>
      </c>
      <c r="F15" s="665">
        <v>752.25904332525761</v>
      </c>
    </row>
    <row r="16" spans="1:6" ht="14.4" customHeight="1" x14ac:dyDescent="0.3">
      <c r="A16" s="687" t="s">
        <v>1599</v>
      </c>
      <c r="B16" s="664">
        <v>133.50000000000006</v>
      </c>
      <c r="C16" s="677">
        <v>1</v>
      </c>
      <c r="D16" s="664"/>
      <c r="E16" s="677">
        <v>0</v>
      </c>
      <c r="F16" s="665">
        <v>133.50000000000006</v>
      </c>
    </row>
    <row r="17" spans="1:6" ht="14.4" customHeight="1" x14ac:dyDescent="0.3">
      <c r="A17" s="687" t="s">
        <v>1600</v>
      </c>
      <c r="B17" s="664">
        <v>86.341200000000015</v>
      </c>
      <c r="C17" s="677">
        <v>4.5290302501648144E-2</v>
      </c>
      <c r="D17" s="664">
        <v>1820.0536622745012</v>
      </c>
      <c r="E17" s="677">
        <v>0.95470969749835177</v>
      </c>
      <c r="F17" s="665">
        <v>1906.3948622745013</v>
      </c>
    </row>
    <row r="18" spans="1:6" ht="14.4" customHeight="1" x14ac:dyDescent="0.3">
      <c r="A18" s="687" t="s">
        <v>1601</v>
      </c>
      <c r="B18" s="664">
        <v>21.64</v>
      </c>
      <c r="C18" s="677">
        <v>1.1250453800702179E-2</v>
      </c>
      <c r="D18" s="664">
        <v>1901.8379666087224</v>
      </c>
      <c r="E18" s="677">
        <v>0.98874954619929778</v>
      </c>
      <c r="F18" s="665">
        <v>1923.4779666087225</v>
      </c>
    </row>
    <row r="19" spans="1:6" ht="14.4" customHeight="1" x14ac:dyDescent="0.3">
      <c r="A19" s="687" t="s">
        <v>1602</v>
      </c>
      <c r="B19" s="664"/>
      <c r="C19" s="677">
        <v>0</v>
      </c>
      <c r="D19" s="664">
        <v>3755.8240389204716</v>
      </c>
      <c r="E19" s="677">
        <v>1</v>
      </c>
      <c r="F19" s="665">
        <v>3755.8240389204716</v>
      </c>
    </row>
    <row r="20" spans="1:6" ht="14.4" customHeight="1" x14ac:dyDescent="0.3">
      <c r="A20" s="687" t="s">
        <v>1603</v>
      </c>
      <c r="B20" s="664"/>
      <c r="C20" s="677">
        <v>0</v>
      </c>
      <c r="D20" s="664">
        <v>250.54000000000013</v>
      </c>
      <c r="E20" s="677">
        <v>1</v>
      </c>
      <c r="F20" s="665">
        <v>250.54000000000013</v>
      </c>
    </row>
    <row r="21" spans="1:6" ht="14.4" customHeight="1" x14ac:dyDescent="0.3">
      <c r="A21" s="687" t="s">
        <v>1604</v>
      </c>
      <c r="B21" s="664"/>
      <c r="C21" s="677">
        <v>0</v>
      </c>
      <c r="D21" s="664">
        <v>1992.5796472255975</v>
      </c>
      <c r="E21" s="677">
        <v>1</v>
      </c>
      <c r="F21" s="665">
        <v>1992.5796472255975</v>
      </c>
    </row>
    <row r="22" spans="1:6" ht="14.4" customHeight="1" x14ac:dyDescent="0.3">
      <c r="A22" s="687" t="s">
        <v>1605</v>
      </c>
      <c r="B22" s="664"/>
      <c r="C22" s="677">
        <v>0</v>
      </c>
      <c r="D22" s="664">
        <v>104.52981113000612</v>
      </c>
      <c r="E22" s="677">
        <v>1</v>
      </c>
      <c r="F22" s="665">
        <v>104.52981113000612</v>
      </c>
    </row>
    <row r="23" spans="1:6" ht="14.4" customHeight="1" x14ac:dyDescent="0.3">
      <c r="A23" s="687" t="s">
        <v>1606</v>
      </c>
      <c r="B23" s="664"/>
      <c r="C23" s="677">
        <v>0</v>
      </c>
      <c r="D23" s="664">
        <v>1082.3999999999999</v>
      </c>
      <c r="E23" s="677">
        <v>1</v>
      </c>
      <c r="F23" s="665">
        <v>1082.3999999999999</v>
      </c>
    </row>
    <row r="24" spans="1:6" ht="14.4" customHeight="1" x14ac:dyDescent="0.3">
      <c r="A24" s="687" t="s">
        <v>1607</v>
      </c>
      <c r="B24" s="664"/>
      <c r="C24" s="677">
        <v>0</v>
      </c>
      <c r="D24" s="664">
        <v>48.91</v>
      </c>
      <c r="E24" s="677">
        <v>1</v>
      </c>
      <c r="F24" s="665">
        <v>48.91</v>
      </c>
    </row>
    <row r="25" spans="1:6" ht="14.4" customHeight="1" x14ac:dyDescent="0.3">
      <c r="A25" s="687" t="s">
        <v>1608</v>
      </c>
      <c r="B25" s="664"/>
      <c r="C25" s="677">
        <v>0</v>
      </c>
      <c r="D25" s="664">
        <v>191.49983195916963</v>
      </c>
      <c r="E25" s="677">
        <v>1</v>
      </c>
      <c r="F25" s="665">
        <v>191.49983195916963</v>
      </c>
    </row>
    <row r="26" spans="1:6" ht="14.4" customHeight="1" x14ac:dyDescent="0.3">
      <c r="A26" s="687" t="s">
        <v>1609</v>
      </c>
      <c r="B26" s="664"/>
      <c r="C26" s="677">
        <v>0</v>
      </c>
      <c r="D26" s="664">
        <v>21.74</v>
      </c>
      <c r="E26" s="677">
        <v>1</v>
      </c>
      <c r="F26" s="665">
        <v>21.74</v>
      </c>
    </row>
    <row r="27" spans="1:6" ht="14.4" customHeight="1" x14ac:dyDescent="0.3">
      <c r="A27" s="687" t="s">
        <v>1610</v>
      </c>
      <c r="B27" s="664"/>
      <c r="C27" s="677">
        <v>0</v>
      </c>
      <c r="D27" s="664">
        <v>354.64</v>
      </c>
      <c r="E27" s="677">
        <v>1</v>
      </c>
      <c r="F27" s="665">
        <v>354.64</v>
      </c>
    </row>
    <row r="28" spans="1:6" ht="14.4" customHeight="1" x14ac:dyDescent="0.3">
      <c r="A28" s="687" t="s">
        <v>1611</v>
      </c>
      <c r="B28" s="664"/>
      <c r="C28" s="677">
        <v>0</v>
      </c>
      <c r="D28" s="664">
        <v>311.91000000000008</v>
      </c>
      <c r="E28" s="677">
        <v>1</v>
      </c>
      <c r="F28" s="665">
        <v>311.91000000000008</v>
      </c>
    </row>
    <row r="29" spans="1:6" ht="14.4" customHeight="1" x14ac:dyDescent="0.3">
      <c r="A29" s="687" t="s">
        <v>1612</v>
      </c>
      <c r="B29" s="664"/>
      <c r="C29" s="677">
        <v>0</v>
      </c>
      <c r="D29" s="664">
        <v>1337.5429999999999</v>
      </c>
      <c r="E29" s="677">
        <v>1</v>
      </c>
      <c r="F29" s="665">
        <v>1337.5429999999999</v>
      </c>
    </row>
    <row r="30" spans="1:6" ht="14.4" customHeight="1" x14ac:dyDescent="0.3">
      <c r="A30" s="687" t="s">
        <v>1613</v>
      </c>
      <c r="B30" s="664"/>
      <c r="C30" s="677">
        <v>0</v>
      </c>
      <c r="D30" s="664">
        <v>117.88931436562611</v>
      </c>
      <c r="E30" s="677">
        <v>1</v>
      </c>
      <c r="F30" s="665">
        <v>117.88931436562611</v>
      </c>
    </row>
    <row r="31" spans="1:6" ht="14.4" customHeight="1" x14ac:dyDescent="0.3">
      <c r="A31" s="687" t="s">
        <v>1614</v>
      </c>
      <c r="B31" s="664"/>
      <c r="C31" s="677">
        <v>0</v>
      </c>
      <c r="D31" s="664">
        <v>1155.8656627093164</v>
      </c>
      <c r="E31" s="677">
        <v>1</v>
      </c>
      <c r="F31" s="665">
        <v>1155.8656627093164</v>
      </c>
    </row>
    <row r="32" spans="1:6" ht="14.4" customHeight="1" x14ac:dyDescent="0.3">
      <c r="A32" s="687" t="s">
        <v>1615</v>
      </c>
      <c r="B32" s="664"/>
      <c r="C32" s="677">
        <v>0</v>
      </c>
      <c r="D32" s="664">
        <v>292.85973620373477</v>
      </c>
      <c r="E32" s="677">
        <v>1</v>
      </c>
      <c r="F32" s="665">
        <v>292.85973620373477</v>
      </c>
    </row>
    <row r="33" spans="1:6" ht="14.4" customHeight="1" x14ac:dyDescent="0.3">
      <c r="A33" s="687" t="s">
        <v>1616</v>
      </c>
      <c r="B33" s="664"/>
      <c r="C33" s="677">
        <v>0</v>
      </c>
      <c r="D33" s="664">
        <v>146.01945611505934</v>
      </c>
      <c r="E33" s="677">
        <v>1</v>
      </c>
      <c r="F33" s="665">
        <v>146.01945611505934</v>
      </c>
    </row>
    <row r="34" spans="1:6" ht="14.4" customHeight="1" x14ac:dyDescent="0.3">
      <c r="A34" s="687" t="s">
        <v>1617</v>
      </c>
      <c r="B34" s="664"/>
      <c r="C34" s="677">
        <v>0</v>
      </c>
      <c r="D34" s="664">
        <v>59.049997292769291</v>
      </c>
      <c r="E34" s="677">
        <v>1</v>
      </c>
      <c r="F34" s="665">
        <v>59.049997292769291</v>
      </c>
    </row>
    <row r="35" spans="1:6" ht="14.4" customHeight="1" x14ac:dyDescent="0.3">
      <c r="A35" s="687" t="s">
        <v>1618</v>
      </c>
      <c r="B35" s="664"/>
      <c r="C35" s="677">
        <v>0</v>
      </c>
      <c r="D35" s="664">
        <v>161.59000000000003</v>
      </c>
      <c r="E35" s="677">
        <v>1</v>
      </c>
      <c r="F35" s="665">
        <v>161.59000000000003</v>
      </c>
    </row>
    <row r="36" spans="1:6" ht="14.4" customHeight="1" x14ac:dyDescent="0.3">
      <c r="A36" s="687" t="s">
        <v>1619</v>
      </c>
      <c r="B36" s="664"/>
      <c r="C36" s="677">
        <v>0</v>
      </c>
      <c r="D36" s="664">
        <v>223.90957221678525</v>
      </c>
      <c r="E36" s="677">
        <v>1</v>
      </c>
      <c r="F36" s="665">
        <v>223.90957221678525</v>
      </c>
    </row>
    <row r="37" spans="1:6" ht="14.4" customHeight="1" x14ac:dyDescent="0.3">
      <c r="A37" s="687" t="s">
        <v>1620</v>
      </c>
      <c r="B37" s="664"/>
      <c r="C37" s="677">
        <v>0</v>
      </c>
      <c r="D37" s="664">
        <v>159.28000000000003</v>
      </c>
      <c r="E37" s="677">
        <v>1</v>
      </c>
      <c r="F37" s="665">
        <v>159.28000000000003</v>
      </c>
    </row>
    <row r="38" spans="1:6" ht="14.4" customHeight="1" x14ac:dyDescent="0.3">
      <c r="A38" s="687" t="s">
        <v>1621</v>
      </c>
      <c r="B38" s="664"/>
      <c r="C38" s="677">
        <v>0</v>
      </c>
      <c r="D38" s="664">
        <v>505.31000000000006</v>
      </c>
      <c r="E38" s="677">
        <v>1</v>
      </c>
      <c r="F38" s="665">
        <v>505.31000000000006</v>
      </c>
    </row>
    <row r="39" spans="1:6" ht="14.4" customHeight="1" x14ac:dyDescent="0.3">
      <c r="A39" s="687" t="s">
        <v>1622</v>
      </c>
      <c r="B39" s="664"/>
      <c r="C39" s="677">
        <v>0</v>
      </c>
      <c r="D39" s="664">
        <v>927.11999999999989</v>
      </c>
      <c r="E39" s="677">
        <v>1</v>
      </c>
      <c r="F39" s="665">
        <v>927.11999999999989</v>
      </c>
    </row>
    <row r="40" spans="1:6" ht="14.4" customHeight="1" x14ac:dyDescent="0.3">
      <c r="A40" s="687" t="s">
        <v>1623</v>
      </c>
      <c r="B40" s="664"/>
      <c r="C40" s="677">
        <v>0</v>
      </c>
      <c r="D40" s="664">
        <v>8034.6134997399922</v>
      </c>
      <c r="E40" s="677">
        <v>1</v>
      </c>
      <c r="F40" s="665">
        <v>8034.6134997399922</v>
      </c>
    </row>
    <row r="41" spans="1:6" ht="14.4" customHeight="1" x14ac:dyDescent="0.3">
      <c r="A41" s="687" t="s">
        <v>1624</v>
      </c>
      <c r="B41" s="664"/>
      <c r="C41" s="677">
        <v>0</v>
      </c>
      <c r="D41" s="664">
        <v>2395.36</v>
      </c>
      <c r="E41" s="677">
        <v>1</v>
      </c>
      <c r="F41" s="665">
        <v>2395.36</v>
      </c>
    </row>
    <row r="42" spans="1:6" ht="14.4" customHeight="1" x14ac:dyDescent="0.3">
      <c r="A42" s="687" t="s">
        <v>1625</v>
      </c>
      <c r="B42" s="664"/>
      <c r="C42" s="677">
        <v>0</v>
      </c>
      <c r="D42" s="664">
        <v>228.22999999999996</v>
      </c>
      <c r="E42" s="677">
        <v>1</v>
      </c>
      <c r="F42" s="665">
        <v>228.22999999999996</v>
      </c>
    </row>
    <row r="43" spans="1:6" ht="14.4" customHeight="1" x14ac:dyDescent="0.3">
      <c r="A43" s="687" t="s">
        <v>1626</v>
      </c>
      <c r="B43" s="664"/>
      <c r="C43" s="677">
        <v>0</v>
      </c>
      <c r="D43" s="664">
        <v>4554</v>
      </c>
      <c r="E43" s="677">
        <v>1</v>
      </c>
      <c r="F43" s="665">
        <v>4554</v>
      </c>
    </row>
    <row r="44" spans="1:6" ht="14.4" customHeight="1" x14ac:dyDescent="0.3">
      <c r="A44" s="687" t="s">
        <v>1627</v>
      </c>
      <c r="B44" s="664"/>
      <c r="C44" s="677">
        <v>0</v>
      </c>
      <c r="D44" s="664">
        <v>49.320015801629992</v>
      </c>
      <c r="E44" s="677">
        <v>1</v>
      </c>
      <c r="F44" s="665">
        <v>49.320015801629992</v>
      </c>
    </row>
    <row r="45" spans="1:6" ht="14.4" customHeight="1" x14ac:dyDescent="0.3">
      <c r="A45" s="687" t="s">
        <v>1628</v>
      </c>
      <c r="B45" s="664"/>
      <c r="C45" s="677">
        <v>0</v>
      </c>
      <c r="D45" s="664">
        <v>59947.599999999991</v>
      </c>
      <c r="E45" s="677">
        <v>1</v>
      </c>
      <c r="F45" s="665">
        <v>59947.599999999991</v>
      </c>
    </row>
    <row r="46" spans="1:6" ht="14.4" customHeight="1" x14ac:dyDescent="0.3">
      <c r="A46" s="687" t="s">
        <v>1629</v>
      </c>
      <c r="B46" s="664"/>
      <c r="C46" s="677">
        <v>0</v>
      </c>
      <c r="D46" s="664">
        <v>360.54</v>
      </c>
      <c r="E46" s="677">
        <v>1</v>
      </c>
      <c r="F46" s="665">
        <v>360.54</v>
      </c>
    </row>
    <row r="47" spans="1:6" ht="14.4" customHeight="1" x14ac:dyDescent="0.3">
      <c r="A47" s="687" t="s">
        <v>1630</v>
      </c>
      <c r="B47" s="664"/>
      <c r="C47" s="677">
        <v>0</v>
      </c>
      <c r="D47" s="664">
        <v>92.369580497412031</v>
      </c>
      <c r="E47" s="677">
        <v>1</v>
      </c>
      <c r="F47" s="665">
        <v>92.369580497412031</v>
      </c>
    </row>
    <row r="48" spans="1:6" ht="14.4" customHeight="1" x14ac:dyDescent="0.3">
      <c r="A48" s="687" t="s">
        <v>1631</v>
      </c>
      <c r="B48" s="664"/>
      <c r="C48" s="677">
        <v>0</v>
      </c>
      <c r="D48" s="664">
        <v>85.37</v>
      </c>
      <c r="E48" s="677">
        <v>1</v>
      </c>
      <c r="F48" s="665">
        <v>85.37</v>
      </c>
    </row>
    <row r="49" spans="1:6" ht="14.4" customHeight="1" x14ac:dyDescent="0.3">
      <c r="A49" s="687" t="s">
        <v>1632</v>
      </c>
      <c r="B49" s="664"/>
      <c r="C49" s="677">
        <v>0</v>
      </c>
      <c r="D49" s="664">
        <v>188.0601266770384</v>
      </c>
      <c r="E49" s="677">
        <v>1</v>
      </c>
      <c r="F49" s="665">
        <v>188.0601266770384</v>
      </c>
    </row>
    <row r="50" spans="1:6" ht="14.4" customHeight="1" x14ac:dyDescent="0.3">
      <c r="A50" s="687" t="s">
        <v>1633</v>
      </c>
      <c r="B50" s="664"/>
      <c r="C50" s="677">
        <v>0</v>
      </c>
      <c r="D50" s="664">
        <v>36463.25936391225</v>
      </c>
      <c r="E50" s="677">
        <v>1</v>
      </c>
      <c r="F50" s="665">
        <v>36463.25936391225</v>
      </c>
    </row>
    <row r="51" spans="1:6" ht="14.4" customHeight="1" x14ac:dyDescent="0.3">
      <c r="A51" s="687" t="s">
        <v>1634</v>
      </c>
      <c r="B51" s="664"/>
      <c r="C51" s="677">
        <v>0</v>
      </c>
      <c r="D51" s="664">
        <v>98.91971234645743</v>
      </c>
      <c r="E51" s="677">
        <v>1</v>
      </c>
      <c r="F51" s="665">
        <v>98.91971234645743</v>
      </c>
    </row>
    <row r="52" spans="1:6" ht="14.4" customHeight="1" x14ac:dyDescent="0.3">
      <c r="A52" s="687" t="s">
        <v>1635</v>
      </c>
      <c r="B52" s="664"/>
      <c r="C52" s="677">
        <v>0</v>
      </c>
      <c r="D52" s="664">
        <v>1257.1955537099261</v>
      </c>
      <c r="E52" s="677">
        <v>1</v>
      </c>
      <c r="F52" s="665">
        <v>1257.1955537099261</v>
      </c>
    </row>
    <row r="53" spans="1:6" ht="14.4" customHeight="1" x14ac:dyDescent="0.3">
      <c r="A53" s="687" t="s">
        <v>1636</v>
      </c>
      <c r="B53" s="664"/>
      <c r="C53" s="677">
        <v>0</v>
      </c>
      <c r="D53" s="664">
        <v>77.809362645597943</v>
      </c>
      <c r="E53" s="677">
        <v>1</v>
      </c>
      <c r="F53" s="665">
        <v>77.809362645597943</v>
      </c>
    </row>
    <row r="54" spans="1:6" ht="14.4" customHeight="1" x14ac:dyDescent="0.3">
      <c r="A54" s="687" t="s">
        <v>1637</v>
      </c>
      <c r="B54" s="664"/>
      <c r="C54" s="677">
        <v>0</v>
      </c>
      <c r="D54" s="664">
        <v>3943.5000000000005</v>
      </c>
      <c r="E54" s="677">
        <v>1</v>
      </c>
      <c r="F54" s="665">
        <v>3943.5000000000005</v>
      </c>
    </row>
    <row r="55" spans="1:6" ht="14.4" customHeight="1" x14ac:dyDescent="0.3">
      <c r="A55" s="687" t="s">
        <v>1638</v>
      </c>
      <c r="B55" s="664"/>
      <c r="C55" s="677">
        <v>0</v>
      </c>
      <c r="D55" s="664">
        <v>129.58000000000004</v>
      </c>
      <c r="E55" s="677">
        <v>1</v>
      </c>
      <c r="F55" s="665">
        <v>129.58000000000004</v>
      </c>
    </row>
    <row r="56" spans="1:6" ht="14.4" customHeight="1" x14ac:dyDescent="0.3">
      <c r="A56" s="687" t="s">
        <v>1639</v>
      </c>
      <c r="B56" s="664"/>
      <c r="C56" s="677">
        <v>0</v>
      </c>
      <c r="D56" s="664">
        <v>19301.850586705597</v>
      </c>
      <c r="E56" s="677">
        <v>1</v>
      </c>
      <c r="F56" s="665">
        <v>19301.850586705597</v>
      </c>
    </row>
    <row r="57" spans="1:6" ht="14.4" customHeight="1" x14ac:dyDescent="0.3">
      <c r="A57" s="687" t="s">
        <v>1640</v>
      </c>
      <c r="B57" s="664"/>
      <c r="C57" s="677">
        <v>0</v>
      </c>
      <c r="D57" s="664">
        <v>63.400000000000013</v>
      </c>
      <c r="E57" s="677">
        <v>1</v>
      </c>
      <c r="F57" s="665">
        <v>63.400000000000013</v>
      </c>
    </row>
    <row r="58" spans="1:6" ht="14.4" customHeight="1" x14ac:dyDescent="0.3">
      <c r="A58" s="687" t="s">
        <v>1641</v>
      </c>
      <c r="B58" s="664"/>
      <c r="C58" s="677">
        <v>0</v>
      </c>
      <c r="D58" s="664">
        <v>9378.5999999999985</v>
      </c>
      <c r="E58" s="677">
        <v>1</v>
      </c>
      <c r="F58" s="665">
        <v>9378.5999999999985</v>
      </c>
    </row>
    <row r="59" spans="1:6" ht="14.4" customHeight="1" thickBot="1" x14ac:dyDescent="0.35">
      <c r="A59" s="688" t="s">
        <v>1642</v>
      </c>
      <c r="B59" s="679"/>
      <c r="C59" s="680">
        <v>0</v>
      </c>
      <c r="D59" s="679">
        <v>304.92</v>
      </c>
      <c r="E59" s="680">
        <v>1</v>
      </c>
      <c r="F59" s="681">
        <v>304.92</v>
      </c>
    </row>
    <row r="60" spans="1:6" ht="14.4" customHeight="1" thickBot="1" x14ac:dyDescent="0.35">
      <c r="A60" s="682" t="s">
        <v>3</v>
      </c>
      <c r="B60" s="683">
        <v>7824.4105017650945</v>
      </c>
      <c r="C60" s="684">
        <v>3.2466085827798016E-2</v>
      </c>
      <c r="D60" s="683">
        <v>233178.17118505164</v>
      </c>
      <c r="E60" s="684">
        <v>0.96753391417220203</v>
      </c>
      <c r="F60" s="685">
        <v>241002.58168681673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2015-10-26T15:38:42Z</dcterms:modified>
</cp:coreProperties>
</file>