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57" i="371" l="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V52" i="371"/>
  <c r="T52" i="371"/>
  <c r="U52" i="371" s="1"/>
  <c r="S52" i="371"/>
  <c r="R52" i="371"/>
  <c r="Q52" i="371"/>
  <c r="T51" i="371"/>
  <c r="V51" i="371" s="1"/>
  <c r="S51" i="371"/>
  <c r="R51" i="371"/>
  <c r="Q51" i="371"/>
  <c r="V50" i="371"/>
  <c r="T50" i="371"/>
  <c r="U50" i="371" s="1"/>
  <c r="S50" i="371"/>
  <c r="R50" i="371"/>
  <c r="Q50" i="371"/>
  <c r="T49" i="371"/>
  <c r="U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T46" i="371"/>
  <c r="U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T39" i="371"/>
  <c r="U39" i="371" s="1"/>
  <c r="S39" i="371"/>
  <c r="R39" i="371"/>
  <c r="Q39" i="371"/>
  <c r="T38" i="371"/>
  <c r="U38" i="371" s="1"/>
  <c r="S38" i="371"/>
  <c r="V38" i="371" s="1"/>
  <c r="R38" i="371"/>
  <c r="Q38" i="371"/>
  <c r="V37" i="371"/>
  <c r="U37" i="371"/>
  <c r="T37" i="371"/>
  <c r="S37" i="371"/>
  <c r="R37" i="371"/>
  <c r="Q37" i="371"/>
  <c r="V36" i="371"/>
  <c r="T36" i="371"/>
  <c r="U36" i="371" s="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T32" i="371"/>
  <c r="U32" i="371" s="1"/>
  <c r="S32" i="371"/>
  <c r="R32" i="371"/>
  <c r="Q32" i="371"/>
  <c r="V31" i="371"/>
  <c r="U31" i="371"/>
  <c r="T31" i="371"/>
  <c r="S31" i="371"/>
  <c r="R31" i="371"/>
  <c r="Q31" i="371"/>
  <c r="T30" i="371"/>
  <c r="U30" i="371" s="1"/>
  <c r="S30" i="371"/>
  <c r="V30" i="371" s="1"/>
  <c r="R30" i="371"/>
  <c r="Q30" i="371"/>
  <c r="T29" i="371"/>
  <c r="V29" i="371" s="1"/>
  <c r="S29" i="371"/>
  <c r="R29" i="371"/>
  <c r="Q29" i="371"/>
  <c r="T28" i="371"/>
  <c r="U28" i="371" s="1"/>
  <c r="S28" i="371"/>
  <c r="V28" i="371" s="1"/>
  <c r="R28" i="371"/>
  <c r="Q28" i="371"/>
  <c r="T27" i="371"/>
  <c r="U27" i="371" s="1"/>
  <c r="S27" i="371"/>
  <c r="R27" i="371"/>
  <c r="Q27" i="371"/>
  <c r="V26" i="371"/>
  <c r="T26" i="371"/>
  <c r="U26" i="371" s="1"/>
  <c r="S26" i="371"/>
  <c r="R26" i="371"/>
  <c r="Q26" i="371"/>
  <c r="T25" i="371"/>
  <c r="U25" i="371" s="1"/>
  <c r="S25" i="371"/>
  <c r="R25" i="371"/>
  <c r="Q25" i="371"/>
  <c r="V24" i="371"/>
  <c r="T24" i="371"/>
  <c r="U24" i="371" s="1"/>
  <c r="S24" i="371"/>
  <c r="R24" i="371"/>
  <c r="Q24" i="371"/>
  <c r="T23" i="371"/>
  <c r="U23" i="371" s="1"/>
  <c r="S23" i="371"/>
  <c r="R23" i="371"/>
  <c r="Q23" i="371"/>
  <c r="V22" i="371"/>
  <c r="T22" i="371"/>
  <c r="U22" i="371" s="1"/>
  <c r="S22" i="371"/>
  <c r="R22" i="371"/>
  <c r="Q22" i="371"/>
  <c r="T21" i="371"/>
  <c r="U21" i="371" s="1"/>
  <c r="S21" i="371"/>
  <c r="R21" i="371"/>
  <c r="Q21" i="371"/>
  <c r="V20" i="371"/>
  <c r="T20" i="371"/>
  <c r="U20" i="371" s="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T16" i="371"/>
  <c r="U16" i="371" s="1"/>
  <c r="S16" i="371"/>
  <c r="R16" i="371"/>
  <c r="Q16" i="371"/>
  <c r="T15" i="371"/>
  <c r="V15" i="371" s="1"/>
  <c r="S15" i="371"/>
  <c r="R15" i="371"/>
  <c r="Q15" i="371"/>
  <c r="V14" i="371"/>
  <c r="T14" i="371"/>
  <c r="U14" i="371" s="1"/>
  <c r="S14" i="371"/>
  <c r="R14" i="371"/>
  <c r="Q14" i="371"/>
  <c r="T13" i="371"/>
  <c r="V13" i="371" s="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T8" i="371"/>
  <c r="U8" i="371" s="1"/>
  <c r="S8" i="371"/>
  <c r="R8" i="371"/>
  <c r="Q8" i="371"/>
  <c r="T7" i="371"/>
  <c r="V7" i="371" s="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U7" i="371" l="1"/>
  <c r="U9" i="371"/>
  <c r="V21" i="371"/>
  <c r="V23" i="371"/>
  <c r="V25" i="371"/>
  <c r="V27" i="371"/>
  <c r="V39" i="371"/>
  <c r="V49" i="371"/>
  <c r="U54" i="371"/>
  <c r="U13" i="371"/>
  <c r="U29" i="371"/>
  <c r="U41" i="371"/>
  <c r="U51" i="371"/>
  <c r="U15" i="371"/>
  <c r="U17" i="371"/>
  <c r="U19" i="37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V18" i="419"/>
  <c r="J23" i="419"/>
  <c r="N23" i="419"/>
  <c r="R23" i="419"/>
  <c r="Z23" i="419"/>
  <c r="AD23" i="419"/>
  <c r="K23" i="419"/>
  <c r="S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Q6" i="419"/>
  <c r="I6" i="419"/>
  <c r="H6" i="419"/>
  <c r="S6" i="419"/>
  <c r="AF6" i="419"/>
  <c r="AB6" i="419"/>
  <c r="X6" i="419"/>
  <c r="T6" i="419"/>
  <c r="L6" i="419"/>
  <c r="W6" i="419"/>
  <c r="AH6" i="419"/>
  <c r="AE6" i="419"/>
  <c r="O6" i="419"/>
  <c r="AD6" i="419"/>
  <c r="Z6" i="419"/>
  <c r="V6" i="419"/>
  <c r="R6" i="419"/>
  <c r="N6" i="419"/>
  <c r="J6" i="419"/>
  <c r="AC6" i="419"/>
  <c r="U6" i="419"/>
  <c r="M6" i="419"/>
  <c r="P6" i="419"/>
  <c r="AA6" i="419"/>
  <c r="K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6" i="414"/>
  <c r="C16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2" i="414"/>
  <c r="D22" i="414"/>
  <c r="N3" i="372" l="1"/>
  <c r="H3" i="390"/>
  <c r="Q3" i="347"/>
  <c r="S3" i="347"/>
  <c r="U3" i="347"/>
  <c r="H3" i="38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2" i="340" l="1"/>
  <c r="B13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<sst xmlns="http://schemas.openxmlformats.org/spreadsheetml/2006/main" count="10859" uniqueCount="2632">
  <si>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</si>
  <si>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</si>
  <si>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</si>
  <si>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</si>
  <si>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</si>
  <si>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</si>
  <si>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</si>
  <si>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</si>
  <si>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</si>
  <si>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</si>
  <si>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</si>
  <si>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</si>
  <si>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</si>
  <si>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</si>
  <si>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</si>
  <si>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</si>
  <si>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</si>
  <si>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</si>
  <si>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</si>
  <si>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</si>
  <si>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</si>
  <si>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</si>
  <si>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</si>
  <si>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</si>
  <si>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</si>
  <si>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</si>
  <si>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</si>
  <si>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</si>
  <si>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</si>
  <si>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</si>
  <si>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</si>
  <si>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</si>
  <si>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</si>
  <si>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</si>
  <si>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</si>
  <si>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</si>
  <si>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</si>
  <si>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</si>
  <si>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</si>
  <si>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</si>
  <si>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</si>
  <si>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</si>
  <si>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</si>
  <si>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</si>
  <si>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</si>
  <si>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</si>
  <si>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</si>
  <si>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</si>
  <si>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</si>
  <si>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</si>
  <si>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</si>
  <si>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</si>
  <si>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</si>
  <si>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</si>
  <si>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</si>
  <si>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</si>
  <si>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</si>
  <si>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</si>
  <si>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</si>
  <si>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</si>
  <si>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</si>
  <si>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</si>
  <si>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</si>
  <si>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</si>
  <si>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</si>
  <si>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</si>
  <si>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</si>
  <si>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</si>
  <si>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</si>
  <si>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</si>
  <si>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</si>
  <si>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</si>
  <si>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</si>
  <si>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</si>
  <si>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</si>
  <si>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</si>
  <si>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</si>
  <si>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</si>
  <si>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</si>
  <si>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</si>
  <si>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</si>
  <si>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</si>
  <si>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</si>
  <si>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</si>
  <si>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</si>
  <si>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</si>
  <si>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</si>
  <si>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</si>
  <si>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</si>
  <si>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</si>
  <si>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</si>
  <si>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</si>
  <si>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</si>
  <si>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</si>
  <si>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</si>
  <si>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</si>
  <si>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</si>
  <si>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</si>
  <si>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</si>
  <si>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</si>
  <si>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</si>
  <si>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</si>
  <si>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</si>
  <si>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</si>
  <si>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</si>
  <si>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</si>
  <si>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</si>
  <si>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</si>
  <si>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</si>
  <si>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</si>
  <si>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</si>
  <si>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</si>
  <si>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</si>
  <si>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</si>
  <si>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</si>
  <si>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</si>
  <si>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</si>
  <si>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</si>
  <si>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</si>
  <si>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</si>
  <si>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</si>
  <si>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</si>
  <si>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</si>
  <si>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</si>
  <si>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</si>
  <si>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</si>
  <si>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</si>
  <si>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</si>
  <si>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</si>
  <si>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</si>
  <si>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</si>
  <si>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</si>
  <si>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</si>
  <si>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</si>
  <si>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</si>
  <si>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</si>
  <si>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</si>
  <si>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</si>
  <si>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</si>
  <si>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</si>
  <si>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</si>
  <si>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</si>
  <si>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</si>
  <si>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</si>
  <si>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</si>
  <si>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</si>
  <si>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</si>
  <si>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</si>
  <si>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</si>
  <si>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</si>
  <si>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</si>
  <si>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</si>
  <si>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</si>
  <si>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</si>
  <si>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</si>
  <si>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</si>
  <si>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</si>
  <si>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</si>
  <si>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</si>
  <si>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</si>
  <si>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</si>
  <si>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</si>
  <si>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</si>
  <si>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</si>
  <si>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</si>
  <si>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</si>
  <si>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</si>
  <si>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</si>
  <si>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</si>
  <si>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</si>
  <si>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</si>
  <si>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</si>
  <si>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</si>
  <si>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</si>
  <si>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</si>
  <si>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</si>
  <si>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</si>
  <si>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</si>
  <si>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</si>
  <si>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</si>
  <si>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</si>
  <si>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</si>
  <si>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</si>
  <si>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</si>
  <si>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</si>
  <si>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</si>
  <si>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</si>
  <si>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</si>
  <si>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</si>
  <si>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</si>
  <si>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</si>
  <si>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</si>
  <si>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</si>
  <si>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</si>
  <si>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</si>
  <si>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</si>
  <si>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</si>
  <si>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</si>
  <si>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</si>
  <si>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</si>
  <si>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</si>
  <si>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</si>
  <si>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</si>
  <si>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</si>
  <si>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</si>
  <si>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</si>
  <si>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</si>
  <si>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</si>
  <si>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</si>
  <si>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</si>
  <si>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</si>
  <si>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</si>
  <si>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</si>
  <si>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</si>
  <si>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</si>
  <si>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</si>
  <si>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</si>
  <si>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</si>
  <si>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</si>
  <si>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</si>
  <si>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</si>
  <si>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</si>
  <si>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</si>
  <si>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</si>
  <si>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</si>
  <si>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</si>
  <si>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</si>
  <si>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</si>
  <si>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</si>
  <si>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</si>
  <si>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</si>
  <si>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</si>
  <si>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</si>
  <si>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</si>
  <si>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</si>
  <si>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</si>
  <si>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</si>
  <si>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</si>
  <si>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</si>
  <si>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</si>
  <si>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</si>
  <si>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</si>
  <si>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</si>
  <si>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</si>
  <si>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</si>
  <si>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</si>
  <si>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</si>
  <si>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</si>
  <si>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</si>
  <si>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</si>
  <si>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</si>
  <si>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</si>
  <si>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</si>
  <si>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</si>
  <si>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</si>
  <si>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</si>
  <si>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</si>
  <si>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</si>
  <si>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</si>
  <si>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</si>
  <si>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</si>
  <si>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</si>
  <si>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</si>
  <si>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</si>
  <si>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</si>
  <si>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</si>
  <si>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</si>
  <si>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</si>
  <si>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</si>
  <si>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</si>
  <si>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</si>
  <si>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</si>
  <si>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</si>
  <si>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</si>
  <si>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</si>
  <si>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</si>
  <si>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</si>
  <si>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</si>
  <si>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</si>
  <si>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</si>
  <si>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</si>
  <si>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</si>
  <si>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</si>
  <si>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</si>
  <si>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</si>
  <si>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</si>
  <si>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</si>
  <si>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</si>
  <si>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</si>
  <si>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</si>
  <si>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</si>
  <si>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</si>
  <si>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</si>
  <si>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</si>
  <si>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</si>
  <si>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</si>
  <si>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</si>
  <si>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</si>
  <si>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</si>
  <si>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</si>
  <si>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</si>
  <si>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</si>
  <si>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</si>
  <si>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</si>
  <si>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</si>
  <si>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</si>
  <si>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</si>
  <si>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</si>
  <si>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</si>
  <si>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</si>
  <si>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</si>
  <si>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</si>
  <si>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</si>
  <si>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</si>
  <si>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</si>
  <si>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</si>
  <si>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</si>
  <si>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</si>
  <si>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</si>
  <si>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</si>
  <si>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</si>
  <si>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</si>
  <si>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</si>
  <si>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</si>
  <si>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</si>
  <si>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</si>
  <si>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</si>
  <si>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</si>
  <si>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</si>
  <si>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</si>
  <si>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</si>
  <si>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</si>
  <si>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</si>
  <si>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</si>
  <si>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</si>
  <si>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</si>
  <si>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</si>
  <si>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</si>
  <si>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</si>
  <si>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</si>
  <si>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</si>
  <si>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</si>
  <si>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</si>
  <si>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</si>
  <si>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</si>
  <si>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</si>
  <si>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</si>
  <si>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</si>
  <si>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</si>
  <si>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</si>
  <si>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</si>
  <si>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</si>
  <si>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</si>
  <si>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</si>
  <si>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</si>
  <si>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</si>
  <si>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50115007     implant.dentální - samoplátci (sk.Z_525)</t>
  </si>
  <si>
    <t>--</t>
  </si>
  <si>
    <t>50115010     RTG materiál, filmy a chemikálie (sk.Z_504)</t>
  </si>
  <si>
    <t>50115011     implant.umělé těl.náhr.-ostat.nákl.PZT(s.Z_515)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</si>
  <si>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</si>
  <si>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</si>
  <si>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</si>
  <si>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</si>
  <si>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</si>
  <si>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</si>
  <si>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</si>
  <si>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</si>
  <si>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</si>
  <si>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</si>
  <si>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</si>
  <si>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</si>
  <si>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</si>
  <si>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</si>
  <si>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</si>
  <si>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</si>
  <si>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</si>
  <si>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</si>
  <si>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</si>
  <si>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</si>
  <si>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</si>
  <si>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</si>
  <si>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</si>
  <si>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</si>
  <si>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</si>
  <si>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</si>
  <si>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</si>
  <si>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</si>
  <si>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</si>
  <si>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</si>
  <si>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</si>
  <si>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</si>
  <si>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</si>
  <si>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</si>
  <si>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</si>
  <si>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</si>
  <si>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</si>
  <si>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</si>
  <si>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</si>
  <si>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</si>
  <si>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</si>
  <si>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</si>
  <si>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</si>
  <si>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</si>
  <si>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</si>
  <si>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</si>
  <si>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</si>
  <si>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</si>
  <si>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</si>
  <si>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</si>
  <si>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</si>
  <si>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</si>
  <si>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</si>
  <si>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</si>
  <si>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</si>
  <si>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</si>
  <si>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</si>
  <si>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</si>
  <si>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</si>
  <si>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</si>
  <si>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</si>
  <si>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</si>
  <si>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</si>
  <si>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</si>
  <si>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</si>
  <si>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</si>
  <si>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</si>
  <si>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</si>
  <si>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</si>
  <si>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</si>
  <si>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</si>
  <si>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</si>
  <si>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</si>
  <si>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</si>
  <si>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</si>
  <si>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</si>
  <si>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</si>
  <si>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</si>
  <si>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</si>
  <si>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</si>
  <si>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</si>
  <si>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</si>
  <si>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</si>
  <si>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</si>
  <si>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</si>
  <si>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</si>
  <si>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</si>
  <si>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</si>
  <si>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</si>
  <si>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</si>
  <si>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</si>
  <si>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</si>
  <si>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</si>
  <si>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</si>
  <si>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</si>
  <si>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</si>
  <si>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</si>
  <si>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</si>
  <si>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</si>
  <si>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</si>
  <si>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</si>
  <si>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</si>
  <si>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</si>
  <si>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</si>
  <si>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</si>
  <si>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</si>
  <si>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</si>
  <si>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</si>
  <si>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</si>
  <si>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</si>
  <si>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</si>
  <si>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</si>
  <si>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</si>
  <si>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</si>
  <si>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</si>
  <si>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</si>
  <si>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</si>
  <si>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</si>
  <si>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</si>
  <si>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</si>
  <si>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</si>
  <si>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</si>
  <si>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</si>
  <si>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</si>
  <si>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</si>
  <si>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</si>
  <si>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</si>
  <si>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</si>
  <si>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</si>
  <si>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</si>
  <si>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</si>
  <si>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</si>
  <si>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</si>
  <si>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</si>
  <si>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</si>
  <si>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</si>
  <si>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</si>
  <si>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</si>
  <si>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</si>
  <si>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</si>
  <si>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</si>
  <si>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</si>
  <si>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</si>
  <si>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</si>
  <si>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</si>
  <si>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</si>
  <si>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</si>
  <si>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</si>
  <si>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</si>
  <si>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</si>
  <si>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</si>
  <si>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</si>
  <si>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</si>
  <si>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</si>
  <si>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</si>
  <si>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</si>
  <si>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</si>
  <si>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</si>
  <si>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</si>
  <si>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</si>
  <si>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</si>
  <si>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</si>
  <si>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</si>
  <si>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</si>
  <si>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</si>
  <si>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</si>
  <si>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</si>
  <si>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</si>
  <si>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</si>
  <si>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</si>
  <si>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</si>
  <si>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</si>
  <si>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</si>
  <si>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</si>
  <si>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</si>
  <si>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</si>
  <si>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</si>
  <si>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</si>
  <si>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</si>
  <si>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</si>
  <si>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</si>
  <si>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</si>
  <si>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</si>
  <si>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2501</t>
  </si>
  <si>
    <t>vedení klinického pracoviště</t>
  </si>
  <si>
    <t>vedení klinického pracoviště Celkem</t>
  </si>
  <si>
    <t>SumaNS</t>
  </si>
  <si>
    <t>mezeraNS</t>
  </si>
  <si>
    <t>2511</t>
  </si>
  <si>
    <t>lůžkové oddělení 33</t>
  </si>
  <si>
    <t>lůžkové oddělení 33 Celkem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</si>
  <si>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</si>
  <si>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</si>
  <si>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</si>
  <si>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</si>
  <si>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</si>
  <si>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</si>
  <si>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</si>
  <si>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</si>
  <si>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</si>
  <si>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</si>
  <si>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24550</t>
  </si>
  <si>
    <t>ONDANSETRON KABI 2 MG/ML</t>
  </si>
  <si>
    <t>INJ SOL 5X4ML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</si>
  <si>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</si>
  <si>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</si>
  <si>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</si>
  <si>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</si>
  <si>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</si>
  <si>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</si>
  <si>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</si>
  <si>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</si>
  <si>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</si>
  <si>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</si>
  <si>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</si>
  <si>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</si>
  <si>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</si>
  <si>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</si>
  <si>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</si>
  <si>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</si>
  <si>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</si>
  <si>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</si>
  <si>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</si>
  <si>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</si>
  <si>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</si>
  <si>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</si>
  <si>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</si>
  <si>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</si>
  <si>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</si>
  <si>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</si>
  <si>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</si>
  <si>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</si>
  <si>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</si>
  <si>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</si>
  <si>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</si>
  <si>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</si>
  <si>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102538</t>
  </si>
  <si>
    <t>2538</t>
  </si>
  <si>
    <t>HALOPERIDOL</t>
  </si>
  <si>
    <t>INJ 5X1ML/5MG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</si>
  <si>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</si>
  <si>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</si>
  <si>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</si>
  <si>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</si>
  <si>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</si>
  <si>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</si>
  <si>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</si>
  <si>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</si>
  <si>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109847</t>
  </si>
  <si>
    <t>9847</t>
  </si>
  <si>
    <t>TORECAN</t>
  </si>
  <si>
    <t>SUP 6X6.5MG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</si>
  <si>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</si>
  <si>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</si>
  <si>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</si>
  <si>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</si>
  <si>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</si>
  <si>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</si>
  <si>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</si>
  <si>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</si>
  <si>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</si>
  <si>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</si>
  <si>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154424</t>
  </si>
  <si>
    <t>54424</t>
  </si>
  <si>
    <t>PLAQUENIL</t>
  </si>
  <si>
    <t>TBL OBD 60X200MG</t>
  </si>
  <si>
    <t>155823</t>
  </si>
  <si>
    <t>55823</t>
  </si>
  <si>
    <t>NOVALGIN</t>
  </si>
  <si>
    <t>TBL OBD 20X500MG</t>
  </si>
  <si>
    <t>157525</t>
  </si>
  <si>
    <t>57525</t>
  </si>
  <si>
    <t>MYDOCALM 150MG</t>
  </si>
  <si>
    <t>TBL OBD 30X150MG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</si>
  <si>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</si>
  <si>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</si>
  <si>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</si>
  <si>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</si>
  <si>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</si>
  <si>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</si>
  <si>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</si>
  <si>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</si>
  <si>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</si>
  <si>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</si>
  <si>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</si>
  <si>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176650</t>
  </si>
  <si>
    <t>76650</t>
  </si>
  <si>
    <t>AFONILUM SR 250MG</t>
  </si>
  <si>
    <t>CPS 50X250MG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</si>
  <si>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</si>
  <si>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</si>
  <si>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</si>
  <si>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</si>
  <si>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</si>
  <si>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</si>
  <si>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</si>
  <si>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</si>
  <si>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193105</t>
  </si>
  <si>
    <t>93105</t>
  </si>
  <si>
    <t>DEGAN</t>
  </si>
  <si>
    <t>INJ 50X2ML/10MG</t>
  </si>
  <si>
    <t>395997</t>
  </si>
  <si>
    <t>DZ SOFTASEPT N BEZBARVÝ 250 ml</t>
  </si>
  <si>
    <t>840143</t>
  </si>
  <si>
    <t>Heřmánek Spofa her.20x1g nálev.sáčky LEROS</t>
  </si>
  <si>
    <t>843905</t>
  </si>
  <si>
    <t>103391</t>
  </si>
  <si>
    <t>MUCOSOLVAN</t>
  </si>
  <si>
    <t>POR GTT SOL+INH SOL 60ML</t>
  </si>
  <si>
    <t>846758</t>
  </si>
  <si>
    <t>103387</t>
  </si>
  <si>
    <t>ACC INJEKT</t>
  </si>
  <si>
    <t>INJ SOL 5X3ML/300MG</t>
  </si>
  <si>
    <t>849941</t>
  </si>
  <si>
    <t>162142</t>
  </si>
  <si>
    <t>PARALEN 500</t>
  </si>
  <si>
    <t>POR TBL NOB 24X500MG</t>
  </si>
  <si>
    <t>850552</t>
  </si>
  <si>
    <t>167852</t>
  </si>
  <si>
    <t>TWYNSTA 80 MG/5 MG</t>
  </si>
  <si>
    <t>POR TBL NOB 28</t>
  </si>
  <si>
    <t>102818</t>
  </si>
  <si>
    <t>2818</t>
  </si>
  <si>
    <t>ENDIARON</t>
  </si>
  <si>
    <t>TBL OBD 20X250MG</t>
  </si>
  <si>
    <t>111063</t>
  </si>
  <si>
    <t>11063</t>
  </si>
  <si>
    <t>IBALGIN 600 (IBUPROFEN 600)</t>
  </si>
  <si>
    <t>TBL OBD 30X600MG</t>
  </si>
  <si>
    <t>126329</t>
  </si>
  <si>
    <t>26329</t>
  </si>
  <si>
    <t>AERIUS</t>
  </si>
  <si>
    <t>POR TBL FLM 30X5MG</t>
  </si>
  <si>
    <t>155824</t>
  </si>
  <si>
    <t>55824</t>
  </si>
  <si>
    <t>INJ 5X5ML/2500MG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</si>
  <si>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</si>
  <si>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</si>
  <si>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</si>
  <si>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</si>
  <si>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</si>
  <si>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</si>
  <si>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</si>
  <si>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</si>
  <si>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848625</t>
  </si>
  <si>
    <t>138841</t>
  </si>
  <si>
    <t>DORETA 37,5 MG/325 MG</t>
  </si>
  <si>
    <t>POR TBL FLM 30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</si>
  <si>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</si>
  <si>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</si>
  <si>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</si>
  <si>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</si>
  <si>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</si>
  <si>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</si>
  <si>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</si>
  <si>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</si>
  <si>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</si>
  <si>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</si>
  <si>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</si>
  <si>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</si>
  <si>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193109</t>
  </si>
  <si>
    <t>93109</t>
  </si>
  <si>
    <t>SUPRACAIN 4%</t>
  </si>
  <si>
    <t>INJ 10X2ML</t>
  </si>
  <si>
    <t>841498</t>
  </si>
  <si>
    <t>Carbosorb tbl.20-blistr</t>
  </si>
  <si>
    <t>900321</t>
  </si>
  <si>
    <t>KL PRIPRAVEK</t>
  </si>
  <si>
    <t>117011</t>
  </si>
  <si>
    <t>17011</t>
  </si>
  <si>
    <t>DICYNONE 250</t>
  </si>
  <si>
    <t>INJ SOL 4X2ML/250MG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</si>
  <si>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</si>
  <si>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</si>
  <si>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</si>
  <si>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</si>
  <si>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</si>
  <si>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</si>
  <si>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</si>
  <si>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</si>
  <si>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</si>
  <si>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</si>
  <si>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</si>
  <si>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131385</t>
  </si>
  <si>
    <t>31385</t>
  </si>
  <si>
    <t>TENSIOMIN</t>
  </si>
  <si>
    <t>TBL 30X12.5MG</t>
  </si>
  <si>
    <t>58880</t>
  </si>
  <si>
    <t>DOLMINA 100 SR</t>
  </si>
  <si>
    <t>POR TBL PRO 20X100MG</t>
  </si>
  <si>
    <t>100810</t>
  </si>
  <si>
    <t>810</t>
  </si>
  <si>
    <t>SANORIN EMULSIO</t>
  </si>
  <si>
    <t>GTT NAS 10ML 0.1%</t>
  </si>
  <si>
    <t>850729</t>
  </si>
  <si>
    <t>157875</t>
  </si>
  <si>
    <t>PARACETAMOL KABI 10MG/ML</t>
  </si>
  <si>
    <t>INF SOL 10X100ML/1000MG</t>
  </si>
  <si>
    <t>921209</t>
  </si>
  <si>
    <t>KL BALS.VISNEVSKI 50G</t>
  </si>
  <si>
    <t>920378</t>
  </si>
  <si>
    <t>KL SOL.HYD.PEROX.3% 250G v sirokohrdle lahvi</t>
  </si>
  <si>
    <t>196887</t>
  </si>
  <si>
    <t>96887</t>
  </si>
  <si>
    <t>0.9% W/V SODIUM CHLORIDE I.V.</t>
  </si>
  <si>
    <t>INJ 20X20ML</t>
  </si>
  <si>
    <t>847085</t>
  </si>
  <si>
    <t>115401</t>
  </si>
  <si>
    <t>CLEXANE</t>
  </si>
  <si>
    <t>inj sol  10x0,4ml/40 mg</t>
  </si>
  <si>
    <t>921218</t>
  </si>
  <si>
    <t>KL SOL.PHENOLI CAMPHOR. 50g v sirokohrdle lahvi</t>
  </si>
  <si>
    <t>930095</t>
  </si>
  <si>
    <t>KL VASELINUM ALBUM, 30G</t>
  </si>
  <si>
    <t>500326</t>
  </si>
  <si>
    <t>1000</t>
  </si>
  <si>
    <t>KL BENZINUM 500 ml/333g HVLP</t>
  </si>
  <si>
    <t>911928</t>
  </si>
  <si>
    <t>KL ETHANOL.C.BENZINO 250G</t>
  </si>
  <si>
    <t>394942</t>
  </si>
  <si>
    <t>93527</t>
  </si>
  <si>
    <t>ARDEAELYTOSOL R1/1</t>
  </si>
  <si>
    <t>INF 1X500ML</t>
  </si>
  <si>
    <t>930671</t>
  </si>
  <si>
    <t>KL CHLORHEXIDINI SOL. 0,1% 300 g</t>
  </si>
  <si>
    <t>v sirokohrdle lahvi</t>
  </si>
  <si>
    <t>112895</t>
  </si>
  <si>
    <t>12895</t>
  </si>
  <si>
    <t>AULIN</t>
  </si>
  <si>
    <t>POR GRA SOL30SÁČKŮ</t>
  </si>
  <si>
    <t>185793</t>
  </si>
  <si>
    <t>136395</t>
  </si>
  <si>
    <t>SOLCOSERYL DENTAL ADHESIVE</t>
  </si>
  <si>
    <t>STM PST 1X5GM</t>
  </si>
  <si>
    <t>921277</t>
  </si>
  <si>
    <t>KL JODOVÝ OLEJ 30G</t>
  </si>
  <si>
    <t>176954</t>
  </si>
  <si>
    <t>ALGIFEN NEO</t>
  </si>
  <si>
    <t>POR GTT SOL 1X50ML</t>
  </si>
  <si>
    <t>200863</t>
  </si>
  <si>
    <t>OPH GTT SOL 1X10ML PLAST</t>
  </si>
  <si>
    <t>395712</t>
  </si>
  <si>
    <t>HBF Calcium panthotenát mast 30g</t>
  </si>
  <si>
    <t>397238</t>
  </si>
  <si>
    <t>KL ETHANOLUM BENZ.DENAT. 500ml /400g/</t>
  </si>
  <si>
    <t>UN 1170</t>
  </si>
  <si>
    <t>198054</t>
  </si>
  <si>
    <t>SANVAL 10 MG</t>
  </si>
  <si>
    <t>POR TBL FLM 20X10MG</t>
  </si>
  <si>
    <t>201452</t>
  </si>
  <si>
    <t>OPHTAL</t>
  </si>
  <si>
    <t>OPH AQA 4X25ML PLAST</t>
  </si>
  <si>
    <t>126353</t>
  </si>
  <si>
    <t>26353</t>
  </si>
  <si>
    <t>ALDARA 5% CREAM</t>
  </si>
  <si>
    <t>CRM 12X250MG/12.5MG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</si>
  <si>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</si>
  <si>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</si>
  <si>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</si>
  <si>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</si>
  <si>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</si>
  <si>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</si>
  <si>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</si>
  <si>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</si>
  <si>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132061</t>
  </si>
  <si>
    <t>32061</t>
  </si>
  <si>
    <t>FRAXIPARINE</t>
  </si>
  <si>
    <t>INJ SOL 10X0.6ML</t>
  </si>
  <si>
    <t>158271</t>
  </si>
  <si>
    <t>58271</t>
  </si>
  <si>
    <t>LIPANTHYL 267 M</t>
  </si>
  <si>
    <t>CPS 30X267MG</t>
  </si>
  <si>
    <t>844651</t>
  </si>
  <si>
    <t>101205</t>
  </si>
  <si>
    <t>PRESTARIUM NEO</t>
  </si>
  <si>
    <t>848765</t>
  </si>
  <si>
    <t>107938</t>
  </si>
  <si>
    <t>CORDARONE</t>
  </si>
  <si>
    <t>INJ SOL 6X3ML/150MG</t>
  </si>
  <si>
    <t>149531</t>
  </si>
  <si>
    <t>49531</t>
  </si>
  <si>
    <t>CONTROLOC I.V.</t>
  </si>
  <si>
    <t>INJ PLV SOL 1X40MG</t>
  </si>
  <si>
    <t>844377</t>
  </si>
  <si>
    <t>102684</t>
  </si>
  <si>
    <t>BETAHISTIN ACTAVIS 16 MG</t>
  </si>
  <si>
    <t>POR TBL NOB 60X16MG</t>
  </si>
  <si>
    <t>126486</t>
  </si>
  <si>
    <t>26486</t>
  </si>
  <si>
    <t>ACTRAPID PENFILL 100IU/ML</t>
  </si>
  <si>
    <t>INJ SOL 5X3ML</t>
  </si>
  <si>
    <t>132059</t>
  </si>
  <si>
    <t>32059</t>
  </si>
  <si>
    <t>INJ SOL 10X0.4ML</t>
  </si>
  <si>
    <t>146692</t>
  </si>
  <si>
    <t>46692</t>
  </si>
  <si>
    <t>EUTHYROX 75</t>
  </si>
  <si>
    <t>TBL 100X75RG</t>
  </si>
  <si>
    <t>130652</t>
  </si>
  <si>
    <t>30652</t>
  </si>
  <si>
    <t>REASEC</t>
  </si>
  <si>
    <t>TBL 20X2.5MG</t>
  </si>
  <si>
    <t>133152</t>
  </si>
  <si>
    <t>33152</t>
  </si>
  <si>
    <t>FANTOMALT</t>
  </si>
  <si>
    <t>POR PLV SOL 1X400GMenterar.</t>
  </si>
  <si>
    <t>50113006</t>
  </si>
  <si>
    <t>103414</t>
  </si>
  <si>
    <t>3414</t>
  </si>
  <si>
    <t>NUTRIFLEX PERI</t>
  </si>
  <si>
    <t>INF SOL 5X2000ML</t>
  </si>
  <si>
    <t>988740</t>
  </si>
  <si>
    <t>Nutrison Advanced Diason 1000ml</t>
  </si>
  <si>
    <t>33531</t>
  </si>
  <si>
    <t>NUTRISON ENERGY MULTI FIBRE</t>
  </si>
  <si>
    <t>POR SOL 1X1000ML</t>
  </si>
  <si>
    <t>33677</t>
  </si>
  <si>
    <t>POR SOL 1X1500ML</t>
  </si>
  <si>
    <t>50113013</t>
  </si>
  <si>
    <t>108807</t>
  </si>
  <si>
    <t>8807</t>
  </si>
  <si>
    <t>DALACIN C PHOSPHATE</t>
  </si>
  <si>
    <t>INJ 1X4ML 600MG</t>
  </si>
  <si>
    <t>111592</t>
  </si>
  <si>
    <t>11592</t>
  </si>
  <si>
    <t>METRONIDAZOL 500MG BRAUN</t>
  </si>
  <si>
    <t>INJ 10X100ML(LDPE)</t>
  </si>
  <si>
    <t>847476</t>
  </si>
  <si>
    <t>112782</t>
  </si>
  <si>
    <t xml:space="preserve">GENTAMICIN B.BRAUN 3 MG/ML INFUZNÍ ROZTOK </t>
  </si>
  <si>
    <t>INF SOL 20X80ML</t>
  </si>
  <si>
    <t>162496</t>
  </si>
  <si>
    <t>TAZIP 4 G/0,5 G</t>
  </si>
  <si>
    <t>INJ+INF PLV SOL 10X4,5GM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</si>
  <si>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</si>
  <si>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</si>
  <si>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</si>
  <si>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</si>
  <si>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</si>
  <si>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</si>
  <si>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</si>
  <si>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</si>
  <si>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</si>
  <si>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</si>
  <si>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</si>
  <si>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</si>
  <si>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</si>
  <si>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</si>
  <si>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</si>
  <si>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147727</t>
  </si>
  <si>
    <t>47727</t>
  </si>
  <si>
    <t>ZINNAT 500 MG</t>
  </si>
  <si>
    <t>TBL OBD 10X500MG</t>
  </si>
  <si>
    <t>153202</t>
  </si>
  <si>
    <t>53202</t>
  </si>
  <si>
    <t>CIPHIN 500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</si>
  <si>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</si>
  <si>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</si>
  <si>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</si>
  <si>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</si>
  <si>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</si>
  <si>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</si>
  <si>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</si>
  <si>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</si>
  <si>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117170</t>
  </si>
  <si>
    <t>17170</t>
  </si>
  <si>
    <t>BELOGENT KRÉM</t>
  </si>
  <si>
    <t>CRM 1X30GM</t>
  </si>
  <si>
    <t>117171</t>
  </si>
  <si>
    <t>17171</t>
  </si>
  <si>
    <t>BELOGENT MAST</t>
  </si>
  <si>
    <t>101077</t>
  </si>
  <si>
    <t>1077</t>
  </si>
  <si>
    <t>OPHTHALMO-FRAMYKOIN COMPOSITUM</t>
  </si>
  <si>
    <t>112738</t>
  </si>
  <si>
    <t>12738</t>
  </si>
  <si>
    <t>DOXYHEXAL 200 TABS</t>
  </si>
  <si>
    <t>TBL 20X200MG</t>
  </si>
  <si>
    <t>162187</t>
  </si>
  <si>
    <t>CIPROFLOXACIN KABI 400 MG/200 ML INFUZNÍ ROZTOK</t>
  </si>
  <si>
    <t>INF SOL 10X400MG/200ML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</si>
  <si>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</si>
  <si>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</si>
  <si>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</si>
  <si>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</si>
  <si>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</si>
  <si>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</si>
  <si>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</si>
  <si>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</si>
  <si>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172972</t>
  </si>
  <si>
    <t>72972</t>
  </si>
  <si>
    <t>AMOKSIKLAV 1.2GM</t>
  </si>
  <si>
    <t>INJ SIC 5X1.2GM</t>
  </si>
  <si>
    <t>849655</t>
  </si>
  <si>
    <t>129836</t>
  </si>
  <si>
    <t>Clindamycin Kabi 150mg/ml 10 x 4ml/600mg</t>
  </si>
  <si>
    <t>10 x 4ml /600mg</t>
  </si>
  <si>
    <t>50113014</t>
  </si>
  <si>
    <t>126902</t>
  </si>
  <si>
    <t>26902</t>
  </si>
  <si>
    <t>VFEND 200 MG</t>
  </si>
  <si>
    <t>INF PLV SOL 1X200MG</t>
  </si>
  <si>
    <t>164407</t>
  </si>
  <si>
    <t>FLUCONAZOL KABI 2 MG/ML</t>
  </si>
  <si>
    <t>INF SOL 10X200ML/400MG</t>
  </si>
  <si>
    <t>848950</t>
  </si>
  <si>
    <t>155148</t>
  </si>
  <si>
    <t>POR TBL NOB 12X500MG</t>
  </si>
  <si>
    <t>930065</t>
  </si>
  <si>
    <t>DZ PRONTOSAN ROZTOK 350ml</t>
  </si>
  <si>
    <t>921230</t>
  </si>
  <si>
    <t>KL VASELINUM ALBUM, 20G</t>
  </si>
  <si>
    <t>102439</t>
  </si>
  <si>
    <t>2439</t>
  </si>
  <si>
    <t>MARCAINE 0.5%</t>
  </si>
  <si>
    <t>INJ SOL5X20ML/100MG</t>
  </si>
  <si>
    <t>108510</t>
  </si>
  <si>
    <t>8510</t>
  </si>
  <si>
    <t>AETHOXYSKLEROL</t>
  </si>
  <si>
    <t>INJ 5X2ML 0.5%</t>
  </si>
  <si>
    <t>900305</t>
  </si>
  <si>
    <t>KL SOL.FORMAL.K FIXACI TKANI,500G</t>
  </si>
  <si>
    <t>920376</t>
  </si>
  <si>
    <t>KL SOL.HYD.PEROX.3% 200G v sirokohrdle lahvi</t>
  </si>
  <si>
    <t>921241</t>
  </si>
  <si>
    <t>KL SOL.ARG.NITR.10% 10G</t>
  </si>
  <si>
    <t>921272</t>
  </si>
  <si>
    <t>KL JODOVY OLEJ 10G</t>
  </si>
  <si>
    <t>921453</t>
  </si>
  <si>
    <t>KL SOL.PHENOLI CAMPHOR. 10g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</si>
  <si>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</si>
  <si>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</si>
  <si>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</si>
  <si>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</si>
  <si>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</si>
  <si>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</si>
  <si>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921244</t>
  </si>
  <si>
    <t>KL ETHANOL.C.BENZINO 150G v sirokohrdle lahvi</t>
  </si>
  <si>
    <t>176538</t>
  </si>
  <si>
    <t>76538</t>
  </si>
  <si>
    <t>MEPIVASTESIN</t>
  </si>
  <si>
    <t>INJ SOL 50X1.7ML</t>
  </si>
  <si>
    <t>203092</t>
  </si>
  <si>
    <t>LIDOCAIN EGIS 10 %</t>
  </si>
  <si>
    <t>DRM SPR SOL 1X38GM</t>
  </si>
  <si>
    <t>110820</t>
  </si>
  <si>
    <t>10820</t>
  </si>
  <si>
    <t>ZOFRAN</t>
  </si>
  <si>
    <t>INJ SOL 5X4ML/8MG</t>
  </si>
  <si>
    <t>190044</t>
  </si>
  <si>
    <t>90044</t>
  </si>
  <si>
    <t>DEPO-MEDROL</t>
  </si>
  <si>
    <t>INJ 1X1ML/40MG</t>
  </si>
  <si>
    <t>115010</t>
  </si>
  <si>
    <t>15010</t>
  </si>
  <si>
    <t>DORMICUM 15 MG</t>
  </si>
  <si>
    <t>TBL OBD 10X15MG</t>
  </si>
  <si>
    <t>840169</t>
  </si>
  <si>
    <t>Indulona  Měsíčková 100g</t>
  </si>
  <si>
    <t>841059</t>
  </si>
  <si>
    <t>Indulona olivová ung.100g</t>
  </si>
  <si>
    <t>705608</t>
  </si>
  <si>
    <t>Indulona modrá 100ml</t>
  </si>
  <si>
    <t>158425</t>
  </si>
  <si>
    <t>58425</t>
  </si>
  <si>
    <t>DOLMINA 50</t>
  </si>
  <si>
    <t>TBL OBD 30X50MG</t>
  </si>
  <si>
    <t>842125</t>
  </si>
  <si>
    <t>DZ SOFTASEPT N BAREVNÝ 250 ml</t>
  </si>
  <si>
    <t>905098</t>
  </si>
  <si>
    <t>23989</t>
  </si>
  <si>
    <t>DZ OCTENISEPT 1 l</t>
  </si>
  <si>
    <t>2684</t>
  </si>
  <si>
    <t>MESOCAIN</t>
  </si>
  <si>
    <t>GEL 1X20GM</t>
  </si>
  <si>
    <t>900814</t>
  </si>
  <si>
    <t>KL SOL.FORMAL.K FIXACI TKANI,1000G</t>
  </si>
  <si>
    <t>840987</t>
  </si>
  <si>
    <t>IR  AQUA STERILE OPLACH.6x1000 ml</t>
  </si>
  <si>
    <t>IR OPLACH-FR</t>
  </si>
  <si>
    <t>900406</t>
  </si>
  <si>
    <t>KL SOL.NOVIKOV 10G</t>
  </si>
  <si>
    <t>920200</t>
  </si>
  <si>
    <t>15877</t>
  </si>
  <si>
    <t>DZ BRAUNOL 1 L</t>
  </si>
  <si>
    <t>500988</t>
  </si>
  <si>
    <t>KL VASELINUM ALBUM STERILNI, 20G</t>
  </si>
  <si>
    <t>844940</t>
  </si>
  <si>
    <t>KL ELIXÍR NA OPTIKU</t>
  </si>
  <si>
    <t>930316</t>
  </si>
  <si>
    <t>KL CHLORHEXIDIN SOL.  0,1% 100 g</t>
  </si>
  <si>
    <t>901084</t>
  </si>
  <si>
    <t>IR SOL.METHYLROSANIL.CHL.1%10ML</t>
  </si>
  <si>
    <t>IR 10ml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</si>
  <si>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</si>
  <si>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</si>
  <si>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</si>
  <si>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</si>
  <si>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</si>
  <si>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</si>
  <si>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</si>
  <si>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antibiotika</t>
  </si>
  <si>
    <t>Lékárna - antimykotika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</si>
  <si>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</si>
  <si>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</si>
  <si>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</si>
  <si>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</si>
  <si>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J01FF01 - Klindamycin</t>
  </si>
  <si>
    <t>J01MA02 - Ciprofloxacin</t>
  </si>
  <si>
    <t>A04AA01 - Ondansetron</t>
  </si>
  <si>
    <t>J01AA02 - Doxycyklin</t>
  </si>
  <si>
    <t>J01XD01 - Metronidazol</t>
  </si>
  <si>
    <t>N05CD08 - Midazolam</t>
  </si>
  <si>
    <t>A07DA - Antipropulziva</t>
  </si>
  <si>
    <t>C01BD01 - Amiodaron</t>
  </si>
  <si>
    <t>J02AC03 - Vorikonazol</t>
  </si>
  <si>
    <t>C09AA04 - Perindopril</t>
  </si>
  <si>
    <t>V06XX - Potraviny pro zvláštní lékařské účely (PZLÚ)</t>
  </si>
  <si>
    <t>C10AB05 - Fenofibrát</t>
  </si>
  <si>
    <t>A10AB01 - Inzulin lidský</t>
  </si>
  <si>
    <t>H02AB04 - Methylprednisolon</t>
  </si>
  <si>
    <t>J02AC01 - Flukonazol</t>
  </si>
  <si>
    <t>H03AA01 - Levothyroxin, sodná sůl</t>
  </si>
  <si>
    <t>M01AX17 - Nimesulid</t>
  </si>
  <si>
    <t>A02BC02 - Pantoprazol</t>
  </si>
  <si>
    <t>N07CA01 - Betahistin</t>
  </si>
  <si>
    <t>J01CR01 - Ampicilin a enzymový inhibitor</t>
  </si>
  <si>
    <t>B01AB06 - Nadroparin</t>
  </si>
  <si>
    <t>J01CR02 - Amoxicilin a enzymový inhibitor</t>
  </si>
  <si>
    <t>A02BC02</t>
  </si>
  <si>
    <t>A04AA01</t>
  </si>
  <si>
    <t>A07DA</t>
  </si>
  <si>
    <t>POR TBL NOB 20X2.5MG</t>
  </si>
  <si>
    <t>A10AB01</t>
  </si>
  <si>
    <t>ACTRAPID PENFILL 100 IU/ML</t>
  </si>
  <si>
    <t>B01AB06</t>
  </si>
  <si>
    <t>C01BD01</t>
  </si>
  <si>
    <t>C09AA04</t>
  </si>
  <si>
    <t>C10AB05</t>
  </si>
  <si>
    <t>POR CPS DUR 30X267MG</t>
  </si>
  <si>
    <t>H02AB04</t>
  </si>
  <si>
    <t>SOLU-MEDROL 40 MG/ML</t>
  </si>
  <si>
    <t>INJ PSO LQF 40MG+1ML</t>
  </si>
  <si>
    <t>H03AA01</t>
  </si>
  <si>
    <t>EUTHYROX 75 MIKROGRAMŮ</t>
  </si>
  <si>
    <t>POR TBL NOB 100X75RG</t>
  </si>
  <si>
    <t>J01AA02</t>
  </si>
  <si>
    <t>POR TBL NOB 20X200MG</t>
  </si>
  <si>
    <t>J01CR01</t>
  </si>
  <si>
    <t>J01CR02</t>
  </si>
  <si>
    <t>AMOKSIKLAV 1 G</t>
  </si>
  <si>
    <t>POR TBL FLM 14</t>
  </si>
  <si>
    <t>AMOKSIKLAV 1,2 G</t>
  </si>
  <si>
    <t>INJ+INF PLV SOL 5</t>
  </si>
  <si>
    <t>J01FF01</t>
  </si>
  <si>
    <t>CLINDAMYCIN KABI 150 MG/ML</t>
  </si>
  <si>
    <t>INJ SOL 10X4ML/600MG</t>
  </si>
  <si>
    <t>DALACIN C</t>
  </si>
  <si>
    <t>INJ SOL 1X4ML/600MG</t>
  </si>
  <si>
    <t>J01MA02</t>
  </si>
  <si>
    <t>POR TBL FLM 10X500MG</t>
  </si>
  <si>
    <t>J01XD01</t>
  </si>
  <si>
    <t>METRONIDAZOL B. BRAUN 5 MG/ML</t>
  </si>
  <si>
    <t>INF SOL 10X100ML</t>
  </si>
  <si>
    <t>J02AC01</t>
  </si>
  <si>
    <t>J02AC03</t>
  </si>
  <si>
    <t>M01AX17</t>
  </si>
  <si>
    <t>POR TBL NOB 30X100MG</t>
  </si>
  <si>
    <t>N07CA01</t>
  </si>
  <si>
    <t>V06XX</t>
  </si>
  <si>
    <t>POR PLV SOL 1X400GM</t>
  </si>
  <si>
    <t>DEPO-MEDROL 40 MG/ML</t>
  </si>
  <si>
    <t>INJ SUS 1X1ML/40MG</t>
  </si>
  <si>
    <t>N05CD08</t>
  </si>
  <si>
    <t>POR TBL FLM 10X15MG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</si>
  <si>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</si>
  <si>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</si>
  <si>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</si>
  <si>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</si>
  <si>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</si>
  <si>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</si>
  <si>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</si>
  <si>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</si>
  <si>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</si>
  <si>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</si>
  <si>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</si>
  <si>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</si>
  <si>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</si>
  <si>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</si>
  <si>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</si>
  <si>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</si>
  <si>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</si>
  <si>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Číhalová Lucie</t>
  </si>
  <si>
    <t>Dubovská Ivana</t>
  </si>
  <si>
    <t>Foltasová Lenka</t>
  </si>
  <si>
    <t>Hanáková Dagmar</t>
  </si>
  <si>
    <t>Havlík Miroslav</t>
  </si>
  <si>
    <t>Heinz Petr</t>
  </si>
  <si>
    <t>Chytilová Karin</t>
  </si>
  <si>
    <t>Jirava Emil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</si>
  <si>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</si>
  <si>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</si>
  <si>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</si>
  <si>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</si>
  <si>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</si>
  <si>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</si>
  <si>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</si>
  <si>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</si>
  <si>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</si>
  <si>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Stupková Veronika</t>
  </si>
  <si>
    <t>Tvrdý Peter</t>
  </si>
  <si>
    <t>Voborná Iva</t>
  </si>
  <si>
    <t>Zbořil Vítězslav</t>
  </si>
  <si>
    <t>Žižka Radovan</t>
  </si>
  <si>
    <t>Kozák Rostislav</t>
  </si>
  <si>
    <t>Blažková Lenka</t>
  </si>
  <si>
    <t>Fabián Jakub</t>
  </si>
  <si>
    <t>Nemravová Lenka</t>
  </si>
  <si>
    <t>Kašpar Matouš</t>
  </si>
  <si>
    <t>Bojko Jakub</t>
  </si>
  <si>
    <t>Amoxicilin a enzymový inhibitor</t>
  </si>
  <si>
    <t>132654</t>
  </si>
  <si>
    <t>Klindamycin</t>
  </si>
  <si>
    <t>Nimesulid</t>
  </si>
  <si>
    <t>Vorikonazol</t>
  </si>
  <si>
    <t>26889</t>
  </si>
  <si>
    <t>POR TBL FLM 14X200MG</t>
  </si>
  <si>
    <t>POR GRA SUS 30X100MG I</t>
  </si>
  <si>
    <t>Betamethason a antibiotika</t>
  </si>
  <si>
    <t>DRM CRM 1X30GM</t>
  </si>
  <si>
    <t>Flutikason-furoát</t>
  </si>
  <si>
    <t>29815</t>
  </si>
  <si>
    <t>AVAMYS 27,5 MIKROGRAMŮ/DÁVKA</t>
  </si>
  <si>
    <t>NAS SPR SUS 60X27.5RG</t>
  </si>
  <si>
    <t>107135</t>
  </si>
  <si>
    <t>DALACIN C 150 MG</t>
  </si>
  <si>
    <t>POR CPS DUR 16X150MG</t>
  </si>
  <si>
    <t>132671</t>
  </si>
  <si>
    <t>Nafazolin</t>
  </si>
  <si>
    <t>58159</t>
  </si>
  <si>
    <t>SANORIN 1 PM</t>
  </si>
  <si>
    <t>NAS SPR SOL 1X10ML</t>
  </si>
  <si>
    <t>12894</t>
  </si>
  <si>
    <t>POR GRA SUS 15X100MG I</t>
  </si>
  <si>
    <t>12494</t>
  </si>
  <si>
    <t>AUGMENTIN 1 G</t>
  </si>
  <si>
    <t>POR TBL FLM 14 I</t>
  </si>
  <si>
    <t>5950</t>
  </si>
  <si>
    <t>POR TBL FLM 10</t>
  </si>
  <si>
    <t>29814</t>
  </si>
  <si>
    <t>NAS SPR SUS 30X27.5RG</t>
  </si>
  <si>
    <t>Jiná antibiotika pro lokální aplikaci</t>
  </si>
  <si>
    <t>DRM UNG 10GM</t>
  </si>
  <si>
    <t>Jiná</t>
  </si>
  <si>
    <t>*2998</t>
  </si>
  <si>
    <t>Jiný</t>
  </si>
  <si>
    <t>Betahistin</t>
  </si>
  <si>
    <t>102674</t>
  </si>
  <si>
    <t>BETAHISTIN ACTAVIS 8 MG</t>
  </si>
  <si>
    <t>POR TBL NOB 100X8MG</t>
  </si>
  <si>
    <t>Diklofenak</t>
  </si>
  <si>
    <t>16032</t>
  </si>
  <si>
    <t>VOLTAREN RAPID 50 MG TABLETY</t>
  </si>
  <si>
    <t>POR TBL OBD 10X50MG</t>
  </si>
  <si>
    <t>29816</t>
  </si>
  <si>
    <t>NAS SPR SUS 120X27.5RG</t>
  </si>
  <si>
    <t>Karbamazepin</t>
  </si>
  <si>
    <t>3417</t>
  </si>
  <si>
    <t>BISTON</t>
  </si>
  <si>
    <t>POR TBL NOB 50X200MG</t>
  </si>
  <si>
    <t>Ketoprofen</t>
  </si>
  <si>
    <t>76655</t>
  </si>
  <si>
    <t>KETONAL</t>
  </si>
  <si>
    <t>POR CPS DUR 25X50MG</t>
  </si>
  <si>
    <t>83459</t>
  </si>
  <si>
    <t>POR CPS DUR 100X300MG</t>
  </si>
  <si>
    <t>Klomipramin</t>
  </si>
  <si>
    <t>16028</t>
  </si>
  <si>
    <t>ANAFRANIL SR 75</t>
  </si>
  <si>
    <t>POR TBL RET 20X75MG</t>
  </si>
  <si>
    <t>Kyselina aminomethylbenzoová</t>
  </si>
  <si>
    <t>42630</t>
  </si>
  <si>
    <t>PAMBA</t>
  </si>
  <si>
    <t>INJ SOL 5X5ML/50MG</t>
  </si>
  <si>
    <t>Metronidazol</t>
  </si>
  <si>
    <t>POR TBL NOB 20X250MG</t>
  </si>
  <si>
    <t>12891</t>
  </si>
  <si>
    <t>POR TBL NOB 15X100MG</t>
  </si>
  <si>
    <t>59662</t>
  </si>
  <si>
    <t>POR TBL NOB 6X100MG</t>
  </si>
  <si>
    <t>Sertralin</t>
  </si>
  <si>
    <t>53951</t>
  </si>
  <si>
    <t>ZOLOFT 100 MG</t>
  </si>
  <si>
    <t>POR TBL FLM 28X100MG</t>
  </si>
  <si>
    <t>Sultamicilin</t>
  </si>
  <si>
    <t>17149</t>
  </si>
  <si>
    <t>POR TBL FLM 12X375MG</t>
  </si>
  <si>
    <t>*4036</t>
  </si>
  <si>
    <t>Cefuroxim</t>
  </si>
  <si>
    <t>Erdostein</t>
  </si>
  <si>
    <t>47033</t>
  </si>
  <si>
    <t>ERDOMED</t>
  </si>
  <si>
    <t>POR PLV SUS 1X100ML</t>
  </si>
  <si>
    <t>Kyselina hyaluronová</t>
  </si>
  <si>
    <t>59840</t>
  </si>
  <si>
    <t>HYALGAN 20 MG/2 ML</t>
  </si>
  <si>
    <t>INJ SOL 1X2ML/20MG</t>
  </si>
  <si>
    <t>Mefenoxalon</t>
  </si>
  <si>
    <t>85656</t>
  </si>
  <si>
    <t>DORSIFLEX 200 MG</t>
  </si>
  <si>
    <t>POR TBL NOB 30X200MG</t>
  </si>
  <si>
    <t>Mometason</t>
  </si>
  <si>
    <t>16456</t>
  </si>
  <si>
    <t>NASONEX</t>
  </si>
  <si>
    <t>NAS SPR SUS 60X50RG</t>
  </si>
  <si>
    <t>Pitofenon a analgetika</t>
  </si>
  <si>
    <t>50335</t>
  </si>
  <si>
    <t>POR GTT SOL 1X25ML</t>
  </si>
  <si>
    <t>Sodná sůl metamizolu</t>
  </si>
  <si>
    <t>NOVALGIN TABLETY</t>
  </si>
  <si>
    <t>POR TBL FLM 20X500MG</t>
  </si>
  <si>
    <t>Tramadol, kombinace</t>
  </si>
  <si>
    <t>17926</t>
  </si>
  <si>
    <t>ZALDIAR</t>
  </si>
  <si>
    <t>85524</t>
  </si>
  <si>
    <t>AMOKSIKLAV 375 MG</t>
  </si>
  <si>
    <t>POR TBL FLM 21</t>
  </si>
  <si>
    <t>47728</t>
  </si>
  <si>
    <t>POR TBL FLM 14X500MG</t>
  </si>
  <si>
    <t>Diazepam</t>
  </si>
  <si>
    <t>DIAZEPAM SLOVAKOFARMA 10 MG</t>
  </si>
  <si>
    <t>POR TBL NOB 20X10MG</t>
  </si>
  <si>
    <t>Dimetinden</t>
  </si>
  <si>
    <t>15520</t>
  </si>
  <si>
    <t>FENISTIL</t>
  </si>
  <si>
    <t>POR GTT SOL 1X20ML</t>
  </si>
  <si>
    <t>Doxycyklin</t>
  </si>
  <si>
    <t>4013</t>
  </si>
  <si>
    <t>DOXYBENE 200 MG TABLETY</t>
  </si>
  <si>
    <t>POR TBL NOB 10X200MG</t>
  </si>
  <si>
    <t>201971</t>
  </si>
  <si>
    <t>PAMYCON NA PŘÍPRAVU KAPEK</t>
  </si>
  <si>
    <t>DRM PLV SOL 1X10LAH</t>
  </si>
  <si>
    <t>Salmeterol a flutikason</t>
  </si>
  <si>
    <t>45961</t>
  </si>
  <si>
    <t>SERETIDE DISKUS 50/100</t>
  </si>
  <si>
    <t>INH PLV 1X60X50/100RG</t>
  </si>
  <si>
    <t>*2017</t>
  </si>
  <si>
    <t>Azithromycin</t>
  </si>
  <si>
    <t>153973</t>
  </si>
  <si>
    <t>AZITROMYCIN MYLAN 500 MG</t>
  </si>
  <si>
    <t>POR TBL FLM 3X500MG</t>
  </si>
  <si>
    <t>Klarithromycin</t>
  </si>
  <si>
    <t>53853</t>
  </si>
  <si>
    <t>KLACID 500</t>
  </si>
  <si>
    <t>Pseudoefedrin, kombinace</t>
  </si>
  <si>
    <t>83059</t>
  </si>
  <si>
    <t>CLARINASE REPETABS</t>
  </si>
  <si>
    <t>POR TBL RET 14</t>
  </si>
  <si>
    <t>17924</t>
  </si>
  <si>
    <t>85525</t>
  </si>
  <si>
    <t>AMOKSIKLAV 625 MG</t>
  </si>
  <si>
    <t>99366</t>
  </si>
  <si>
    <t>AMOKSIKLAV 457 MG/5 ML</t>
  </si>
  <si>
    <t>POR PLV SUS 70ML</t>
  </si>
  <si>
    <t>Kyselina tiaprofenová</t>
  </si>
  <si>
    <t>96484</t>
  </si>
  <si>
    <t>SURGAM LÉČIVA</t>
  </si>
  <si>
    <t>POR TBL NOB 20X300MG</t>
  </si>
  <si>
    <t>74991</t>
  </si>
  <si>
    <t>AMOKSIKLAV 156,25 MG/5 ML SUSPENZE</t>
  </si>
  <si>
    <t>POR PLV SUS 100 ML</t>
  </si>
  <si>
    <t>Flukonazol</t>
  </si>
  <si>
    <t>66036</t>
  </si>
  <si>
    <t>MYCOMAX 100</t>
  </si>
  <si>
    <t>POR CPS DUR 28X100MG</t>
  </si>
  <si>
    <t>Cholekalciferol</t>
  </si>
  <si>
    <t>12023</t>
  </si>
  <si>
    <t>VIGANTOL</t>
  </si>
  <si>
    <t>POR GTT SOL 1X10ML</t>
  </si>
  <si>
    <t>Různé jiné kombinace železa</t>
  </si>
  <si>
    <t>97402</t>
  </si>
  <si>
    <t>SORBIFER DURULES</t>
  </si>
  <si>
    <t>POR TBL FLM 50X100MG</t>
  </si>
  <si>
    <t>66037</t>
  </si>
  <si>
    <t>POR CPS DUR 7X100MG</t>
  </si>
  <si>
    <t>Meloxikam</t>
  </si>
  <si>
    <t>160704</t>
  </si>
  <si>
    <t>ORAMELLOX 15 MG</t>
  </si>
  <si>
    <t>POR TBL DIS 30X15MG</t>
  </si>
  <si>
    <t>Sildenafil</t>
  </si>
  <si>
    <t>26913</t>
  </si>
  <si>
    <t>VIAGRA 100 MG</t>
  </si>
  <si>
    <t>POR TBL FLM 8X100MG</t>
  </si>
  <si>
    <t>45010</t>
  </si>
  <si>
    <t>AZITROMYCIN SANDOZ 500 MG</t>
  </si>
  <si>
    <t>Diosmin, kombinace</t>
  </si>
  <si>
    <t>185435</t>
  </si>
  <si>
    <t>DETRALEX</t>
  </si>
  <si>
    <t>POR TBL FLM 120X500MG</t>
  </si>
  <si>
    <t>Jiná antiinfektiva</t>
  </si>
  <si>
    <t>802</t>
  </si>
  <si>
    <t>OPH GTT SOL 1X10ML SKLO</t>
  </si>
  <si>
    <t>16287</t>
  </si>
  <si>
    <t>FASTUM GEL</t>
  </si>
  <si>
    <t>DRM GEL 1X100GM</t>
  </si>
  <si>
    <t>Kyselina acetylsalicylová</t>
  </si>
  <si>
    <t>151142</t>
  </si>
  <si>
    <t>ANOPYRIN 100 MG</t>
  </si>
  <si>
    <t>Omeprazol</t>
  </si>
  <si>
    <t>Organo-heparinoid</t>
  </si>
  <si>
    <t>HEPAROID LÉČIVA</t>
  </si>
  <si>
    <t>Roxithromycin</t>
  </si>
  <si>
    <t>10857</t>
  </si>
  <si>
    <t>ROXITHROMYCIN-RATIOPHARM 150 MG</t>
  </si>
  <si>
    <t>POR TBL FLM 14X150MG</t>
  </si>
  <si>
    <t>155859</t>
  </si>
  <si>
    <t>SUMAMED 500 MG</t>
  </si>
  <si>
    <t>DRM UNG 1X30GM</t>
  </si>
  <si>
    <t>Betamethason a antiinfektiva</t>
  </si>
  <si>
    <t>91712</t>
  </si>
  <si>
    <t>GARASONE</t>
  </si>
  <si>
    <t>OPH+AUR GTT SOL 1X5ML</t>
  </si>
  <si>
    <t>Ciprofloxacin</t>
  </si>
  <si>
    <t>15659</t>
  </si>
  <si>
    <t>CIPLOX 500</t>
  </si>
  <si>
    <t>POR TBL FLM 50X500MG</t>
  </si>
  <si>
    <t>47439</t>
  </si>
  <si>
    <t>MYCOMAX 150</t>
  </si>
  <si>
    <t>POR CPS DUR 3X150MG</t>
  </si>
  <si>
    <t>Tobramycin</t>
  </si>
  <si>
    <t>86264</t>
  </si>
  <si>
    <t>TOBREX</t>
  </si>
  <si>
    <t>OPH GTT SOL 1X5ML/15MG</t>
  </si>
  <si>
    <t>93207</t>
  </si>
  <si>
    <t>OPH UNG 1X3.5GM</t>
  </si>
  <si>
    <t>Drospirenon a ethinylestradiol</t>
  </si>
  <si>
    <t>175973</t>
  </si>
  <si>
    <t>SYLVIANE 0,03 MG/3 MG POTAHOVANÉ TABLETY</t>
  </si>
  <si>
    <t>POR TBL FLM 3X21</t>
  </si>
  <si>
    <t>Melatonin</t>
  </si>
  <si>
    <t>29334</t>
  </si>
  <si>
    <t>CIRCADIN 2 MG</t>
  </si>
  <si>
    <t>POR TBL PRO 20X2MG</t>
  </si>
  <si>
    <t>Paracetamol, kombinace kromě psycholeptik</t>
  </si>
  <si>
    <t>186199</t>
  </si>
  <si>
    <t>VALETOL</t>
  </si>
  <si>
    <t>POR TBL NOB 24</t>
  </si>
  <si>
    <t>21736</t>
  </si>
  <si>
    <t>POR TBL NOB 10</t>
  </si>
  <si>
    <t>Zolpidem</t>
  </si>
  <si>
    <t>163149</t>
  </si>
  <si>
    <t>HYPNOGEN</t>
  </si>
  <si>
    <t>POR TBL FLM 100X10MG</t>
  </si>
  <si>
    <t>75603</t>
  </si>
  <si>
    <t>DICLOFENAC AL 25</t>
  </si>
  <si>
    <t>POR TBL FLM 20X25MG</t>
  </si>
  <si>
    <t>75604</t>
  </si>
  <si>
    <t>POR TBL FLM 50X25MG</t>
  </si>
  <si>
    <t>Ibuprofen</t>
  </si>
  <si>
    <t>57542</t>
  </si>
  <si>
    <t>DOLGIT GEL</t>
  </si>
  <si>
    <t>DRM GEL 1X50GM</t>
  </si>
  <si>
    <t>Nitrofurantoin</t>
  </si>
  <si>
    <t>154748</t>
  </si>
  <si>
    <t>NITROFURANTOIN - RATIOPHARM 100 MG</t>
  </si>
  <si>
    <t>POR CPS PRO 50X100MG</t>
  </si>
  <si>
    <t>Amlodipin</t>
  </si>
  <si>
    <t>163114</t>
  </si>
  <si>
    <t>ZOREM 5 MG</t>
  </si>
  <si>
    <t>POR TBL NOB 100X5MG</t>
  </si>
  <si>
    <t>45011</t>
  </si>
  <si>
    <t>POR TBL FLM 6X500MG</t>
  </si>
  <si>
    <t>Dexamethason a antiinfektiva</t>
  </si>
  <si>
    <t>2546</t>
  </si>
  <si>
    <t>MAXITROL</t>
  </si>
  <si>
    <t>OPH GTT SUS 1X5ML</t>
  </si>
  <si>
    <t>95560</t>
  </si>
  <si>
    <t>POR CPS DUR 30X300MG</t>
  </si>
  <si>
    <t>32546</t>
  </si>
  <si>
    <t>KLACID SR</t>
  </si>
  <si>
    <t>POR TBL RET 14X500MG-DOUBLE BL</t>
  </si>
  <si>
    <t>Kodein</t>
  </si>
  <si>
    <t>90</t>
  </si>
  <si>
    <t>CODEIN SLOVAKOFARMA 30 MG</t>
  </si>
  <si>
    <t>POR TBL NOB 10X30MG</t>
  </si>
  <si>
    <t>2430</t>
  </si>
  <si>
    <t>VAG TBL 10X500MG</t>
  </si>
  <si>
    <t>Pantoprazol</t>
  </si>
  <si>
    <t>180564</t>
  </si>
  <si>
    <t>CONTROLOC 20 MG</t>
  </si>
  <si>
    <t>POR TBL ENT 98X20MG I</t>
  </si>
  <si>
    <t>*3009</t>
  </si>
  <si>
    <t>Alprazolam</t>
  </si>
  <si>
    <t>90957</t>
  </si>
  <si>
    <t>XANAX 0,25 MG</t>
  </si>
  <si>
    <t>POR TBL NOB 30X0.25MG</t>
  </si>
  <si>
    <t>Budesonid</t>
  </si>
  <si>
    <t>54267</t>
  </si>
  <si>
    <t>RHINOCORT AQUA 64 MCG</t>
  </si>
  <si>
    <t>NAS SPR SUS 120X64RG</t>
  </si>
  <si>
    <t>Desloratadin</t>
  </si>
  <si>
    <t>168838</t>
  </si>
  <si>
    <t>DASSELTA 5 MG</t>
  </si>
  <si>
    <t>POR TBL FLM 90X5MG</t>
  </si>
  <si>
    <t>164768</t>
  </si>
  <si>
    <t>JANGEE 0,03 MG/3 MG 28 POTAHOVANÝCH TABLET</t>
  </si>
  <si>
    <t>POR TBL FLM 3X28</t>
  </si>
  <si>
    <t>Hořčík (různé sole v kombinaci)</t>
  </si>
  <si>
    <t>POR GRA SOL SCC 30X365MG</t>
  </si>
  <si>
    <t>Chlormadinon a ethinylestradiol</t>
  </si>
  <si>
    <t>132692</t>
  </si>
  <si>
    <t>BELARA</t>
  </si>
  <si>
    <t>Mupirocin</t>
  </si>
  <si>
    <t>88708</t>
  </si>
  <si>
    <t>ALGIFEN</t>
  </si>
  <si>
    <t>POR TBL NOB 20</t>
  </si>
  <si>
    <t>Prednison</t>
  </si>
  <si>
    <t>269</t>
  </si>
  <si>
    <t>PREDNISON 5 LÉČIVA</t>
  </si>
  <si>
    <t>POR TBL NOB 20X5MG</t>
  </si>
  <si>
    <t>Salbutamol</t>
  </si>
  <si>
    <t>31934</t>
  </si>
  <si>
    <t>VENTOLIN INHALER N</t>
  </si>
  <si>
    <t>INH SUS PSS 200X100RG</t>
  </si>
  <si>
    <t>Sulfamethoxazol a trimethoprim</t>
  </si>
  <si>
    <t>3377</t>
  </si>
  <si>
    <t>BISEPTOL 480</t>
  </si>
  <si>
    <t>POR TBL NOB 20X480MG</t>
  </si>
  <si>
    <t>Tolperison</t>
  </si>
  <si>
    <t>MYDOCALM 150 MG</t>
  </si>
  <si>
    <t>POR TBL FLM 30X150MG</t>
  </si>
  <si>
    <t>Různá jiná léčiva pro lokální léčbu v dutině ústní</t>
  </si>
  <si>
    <t>SOLCOSERYL</t>
  </si>
  <si>
    <t>ORM PST 1X5GM</t>
  </si>
  <si>
    <t>200526</t>
  </si>
  <si>
    <t>POR TBL FLM 10 I</t>
  </si>
  <si>
    <t>47726</t>
  </si>
  <si>
    <t>ZINNAT 250 MG</t>
  </si>
  <si>
    <t>POR TBL FLM 14X250MG</t>
  </si>
  <si>
    <t>132575</t>
  </si>
  <si>
    <t>87076</t>
  </si>
  <si>
    <t>POR CPS DUR 20X300MG</t>
  </si>
  <si>
    <t>44355</t>
  </si>
  <si>
    <t>POR TBL NOB 20X100MG</t>
  </si>
  <si>
    <t>44354</t>
  </si>
  <si>
    <t>POR TBL NOB 10X100MG</t>
  </si>
  <si>
    <t>132649</t>
  </si>
  <si>
    <t>201181</t>
  </si>
  <si>
    <t>POR GRA SUS 14X100MG II</t>
  </si>
  <si>
    <t>Amoxicilin</t>
  </si>
  <si>
    <t>62053</t>
  </si>
  <si>
    <t>DUOMOX 375</t>
  </si>
  <si>
    <t>POR TBL SUS 20X375MG</t>
  </si>
  <si>
    <t>87074</t>
  </si>
  <si>
    <t>POR GRA SUS 1X200ML</t>
  </si>
  <si>
    <t>Tramadol</t>
  </si>
  <si>
    <t>56846</t>
  </si>
  <si>
    <t>TRAMAL RETARD TABLETY 200 MG</t>
  </si>
  <si>
    <t>POR TBL PRO 10X200MG</t>
  </si>
  <si>
    <t>Benzathin-fenoxymethylpenicilin</t>
  </si>
  <si>
    <t>49549</t>
  </si>
  <si>
    <t>OSPEN 400</t>
  </si>
  <si>
    <t>POR SIR 1X150ML</t>
  </si>
  <si>
    <t>142164</t>
  </si>
  <si>
    <t>AZIBIOT 500 MG</t>
  </si>
  <si>
    <t>203097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</si>
  <si>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</si>
  <si>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</si>
  <si>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</si>
  <si>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</si>
  <si>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</si>
  <si>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</si>
  <si>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</si>
  <si>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M01AC06 - Meloxikam</t>
  </si>
  <si>
    <t>N02AX02 - Tramadol</t>
  </si>
  <si>
    <t>N06AB06 - Sertralin</t>
  </si>
  <si>
    <t>R03AC02 - Salbutamol</t>
  </si>
  <si>
    <t>R03AK06 - Salmeterol a flutikason</t>
  </si>
  <si>
    <t>J01DC02 - Cefuroxim</t>
  </si>
  <si>
    <t>N05BA12 - Alprazolam</t>
  </si>
  <si>
    <t>J01DC02</t>
  </si>
  <si>
    <t>J01FA10</t>
  </si>
  <si>
    <t>N05BA12</t>
  </si>
  <si>
    <t>R03AC02</t>
  </si>
  <si>
    <t>N06AB06</t>
  </si>
  <si>
    <t>R03AK06</t>
  </si>
  <si>
    <t>N02AX02</t>
  </si>
  <si>
    <t>M01AC06</t>
  </si>
  <si>
    <t>Přehled plnění PL - Preskripce léčivých přípravků - orientační přehled</t>
  </si>
  <si>
    <t>ZA006</t>
  </si>
  <si>
    <t>Obvaz elastický síťový  pruban č. 8 427308</t>
  </si>
  <si>
    <t>ZA423</t>
  </si>
  <si>
    <t>Obinadlo elastické idealtex 12 cm x 5 m 9310633</t>
  </si>
  <si>
    <t>ZA562</t>
  </si>
  <si>
    <t>Náplast cosmopor i. v. 6 x 8 cm 9008054</t>
  </si>
  <si>
    <t>ZA593</t>
  </si>
  <si>
    <t>Tampon stáčený sterilní 20 x 20 cm / 5 ks 28003</t>
  </si>
  <si>
    <t>ZC100</t>
  </si>
  <si>
    <t>Vata buničitá dělená 2 role / 500 ks 40 x 50 mm 1230200310</t>
  </si>
  <si>
    <t>ZF351</t>
  </si>
  <si>
    <t>Náplast transpore bílá 1,25 cm x 9,14 m bal. á 24 ks 1534-0</t>
  </si>
  <si>
    <t>ZF352</t>
  </si>
  <si>
    <t>Náplast transpore bílá 2,50 cm x 9,14 m bal. á 12 ks 1534-1</t>
  </si>
  <si>
    <t>ZK404</t>
  </si>
  <si>
    <t>Roztok prontosan 350 ml 400416</t>
  </si>
  <si>
    <t>ZL410</t>
  </si>
  <si>
    <t>Hemagel 100 g A2681147</t>
  </si>
  <si>
    <t>ZF042</t>
  </si>
  <si>
    <t>Krytí mastný tyl jelonet 10 x 10 cm á 10 ks 7404</t>
  </si>
  <si>
    <t>ZC399</t>
  </si>
  <si>
    <t>Krytí traumacel taf light 1,5 x 5 cm bal. á 10 ks V0081946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</si>
  <si>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</si>
  <si>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</si>
  <si>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</si>
  <si>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</si>
  <si>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</si>
  <si>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</si>
  <si>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</si>
  <si>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</si>
  <si>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ZB755</t>
  </si>
  <si>
    <t>Zkumavka 1,0 ml K3 edta fialová 454034</t>
  </si>
  <si>
    <t>ZB756</t>
  </si>
  <si>
    <t>Zkumavka 3 ml K3 edta fialová 454086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</si>
  <si>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</si>
  <si>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</si>
  <si>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</si>
  <si>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</si>
  <si>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</si>
  <si>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</si>
  <si>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ZC752</t>
  </si>
  <si>
    <t>Čepelka skalpelová 15 BB515</t>
  </si>
  <si>
    <t>ZC769</t>
  </si>
  <si>
    <t>Hadička spojovací HS 1,8 x 450LL 606301-ND</t>
  </si>
  <si>
    <t>ZC863</t>
  </si>
  <si>
    <t>Hadička spojovací HS 1,8 x 1800LL 606304-ND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</si>
  <si>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</si>
  <si>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</si>
  <si>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</si>
  <si>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</si>
  <si>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</si>
  <si>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455007</t>
  </si>
  <si>
    <t>ZH816</t>
  </si>
  <si>
    <t>Katetr močový foley CH14 180605-000140</t>
  </si>
  <si>
    <t>ZK884</t>
  </si>
  <si>
    <t>Kohout trojcestný discofix modrý 4095111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</si>
  <si>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</si>
  <si>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</si>
  <si>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</si>
  <si>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</si>
  <si>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</si>
  <si>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</si>
  <si>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ZL105</t>
  </si>
  <si>
    <t>Nástavec pro odběr moče ke zkumavce vacuete 450251</t>
  </si>
  <si>
    <t>ZF186</t>
  </si>
  <si>
    <t>Stříkačka janett 2-dílná 150 ml vyplachovací balená 08151</t>
  </si>
  <si>
    <t>ZL688</t>
  </si>
  <si>
    <t>Proužky Accu-Check Inform IIStrip 50 EU1 á 50 ks 05942861</t>
  </si>
  <si>
    <t>ZB856</t>
  </si>
  <si>
    <t>Manžeta TK k tonometru Tensoval comfort 22 - 32 cm plochá 9001542</t>
  </si>
  <si>
    <t>ZA715</t>
  </si>
  <si>
    <t>Set infuzní intrafix primeline classic 150 cm 4062957</t>
  </si>
  <si>
    <t>ZB461</t>
  </si>
  <si>
    <t>Šití silkam černý 3/0 (2) bal. á 36 ks C0760307</t>
  </si>
  <si>
    <t>ZJ021</t>
  </si>
  <si>
    <t>Šití chirlac braided violet 3/0 bal. á 24ks PG 0262</t>
  </si>
  <si>
    <t>ZA956</t>
  </si>
  <si>
    <t>Šití dafilon modrý 6/0 bal. á 36 ks C0936022</t>
  </si>
  <si>
    <t>ZJ018</t>
  </si>
  <si>
    <t>Šití chirlac braided violet 3/0 bal. á 24ks  PG 0257</t>
  </si>
  <si>
    <t>ZA360</t>
  </si>
  <si>
    <t>Jehla sterican 0,5 x 25 mm oranžová 9186158</t>
  </si>
  <si>
    <t>ZA834</t>
  </si>
  <si>
    <t>Jehla injekční 0,7 x 40 mm černá 4660021</t>
  </si>
  <si>
    <t>ZB767</t>
  </si>
  <si>
    <t>Jehla vakuová 226/38 mm černá 450075</t>
  </si>
  <si>
    <t>ZB768</t>
  </si>
  <si>
    <t>Jehla vakuová 216/38 mm zelená 450076</t>
  </si>
  <si>
    <t>ZK478</t>
  </si>
  <si>
    <t>Rukavice operační latexové s pudrem ansell medigrip plus vel. 8,5 303507(302927)</t>
  </si>
  <si>
    <t>ZM292</t>
  </si>
  <si>
    <t>Rukavice nitril sempercare bez p. M bal. á 200 ks 30803</t>
  </si>
  <si>
    <t>ZM293</t>
  </si>
  <si>
    <t>Rukavice nitril sempercare bez p. L bal. á 200 ks 30804</t>
  </si>
  <si>
    <t>ZB173</t>
  </si>
  <si>
    <t>Maska kyslíková s hadičkou a nosní svorkou dospělá H-103013, OS/100</t>
  </si>
  <si>
    <t>ZA007</t>
  </si>
  <si>
    <t>Obvaz elastický síťový  pruban č. 9 427309</t>
  </si>
  <si>
    <t>ZA554</t>
  </si>
  <si>
    <t>Krytí hypro-sorb R 10 x 10 x 10 mm bal. á 10 ks 006</t>
  </si>
  <si>
    <t>ZI558</t>
  </si>
  <si>
    <t>Náplast curapor   7 x   5 cm 22120 ( náhrada za cosmopor )</t>
  </si>
  <si>
    <t>ZM331</t>
  </si>
  <si>
    <t>Kompresa NT 7,5 x 7,5 cm / 5 ks sterilní bal. 2400 ks 26511</t>
  </si>
  <si>
    <t>ZA798</t>
  </si>
  <si>
    <t>Krytí traumacel P 2g ks bal. 1 ks 80521</t>
  </si>
  <si>
    <t>ZA727</t>
  </si>
  <si>
    <t>Kontejner 30 ml sterilní 331690251750</t>
  </si>
  <si>
    <t>ZB780</t>
  </si>
  <si>
    <t>Kontejner 120 ml sterilní 331690250350</t>
  </si>
  <si>
    <t>ZB844</t>
  </si>
  <si>
    <t>Esmarch 60 x 1250 KVS 06125</t>
  </si>
  <si>
    <t>ZC906</t>
  </si>
  <si>
    <t>Škrtidlo se sponou pro dospělé 25 x 500 mm KVS25500</t>
  </si>
  <si>
    <t>ZC234</t>
  </si>
  <si>
    <t>Implantát D3.7 BIO/L12 0351:3</t>
  </si>
  <si>
    <t>ZD767</t>
  </si>
  <si>
    <t>Aquasil soft Putty01</t>
  </si>
  <si>
    <t>ZD288</t>
  </si>
  <si>
    <t>Fólie Erkoflex 4 mm / 120 mm ER581240</t>
  </si>
  <si>
    <t>ZD470</t>
  </si>
  <si>
    <t>Premacryl prášek transparent 500 g 4342400</t>
  </si>
  <si>
    <t>ZC193</t>
  </si>
  <si>
    <t>Poresorb-TCP 1.0 g/1.2 ml 1,0-2,0 m 41:2</t>
  </si>
  <si>
    <t>ZC555</t>
  </si>
  <si>
    <t>Vosk měkký modelovací ceradent 1000 g vosku v destičkách 155 x 75 mm s tloušťkou 1,2 - 1,4 mm 4411115</t>
  </si>
  <si>
    <t>ZL146</t>
  </si>
  <si>
    <t>Membrána bio-gide 25 x 25 mm DGD460308033E</t>
  </si>
  <si>
    <t>ZE360</t>
  </si>
  <si>
    <t>Implantát BioniQ T4,0 L12 2012.12</t>
  </si>
  <si>
    <t>ZE058</t>
  </si>
  <si>
    <t>Membrána kolegenová Parasorb Resodont 22 x 25 mm RD2502</t>
  </si>
  <si>
    <t>ZM431</t>
  </si>
  <si>
    <t>Implantát BioniQ S4,0/L12 2009.12</t>
  </si>
  <si>
    <t>ZM912</t>
  </si>
  <si>
    <t>Implantát BioniQ S4,0/L8 2009.08</t>
  </si>
  <si>
    <t>ZF854</t>
  </si>
  <si>
    <t>Implantát SuperLine 6,0 x 12 mm FX 60 12 SW</t>
  </si>
  <si>
    <t>ZJ591</t>
  </si>
  <si>
    <t>Implantát SuperLine FX 40 12 SW</t>
  </si>
  <si>
    <t>ZJ571</t>
  </si>
  <si>
    <t>Implantát SuperLine FX 60 10 SW</t>
  </si>
  <si>
    <t>ZC326</t>
  </si>
  <si>
    <t>Kartáček na kořen.nástroje 14360NI</t>
  </si>
  <si>
    <t>ZF848</t>
  </si>
  <si>
    <t>Implantát SuperLine 4,5 x 12 mm FX 45 12 SW</t>
  </si>
  <si>
    <t>ZJ019</t>
  </si>
  <si>
    <t>Šití chirlac braided violet 2/0 bal. á 24ks PG 0260</t>
  </si>
  <si>
    <t>ZB556</t>
  </si>
  <si>
    <t>Jehla injekční 1,2 x 40 mm růžová 4665120</t>
  </si>
  <si>
    <t>ZM291</t>
  </si>
  <si>
    <t>Rukavice nitril sempercare bez p. S bal. á 200 ks 30802</t>
  </si>
  <si>
    <t>ZA640</t>
  </si>
  <si>
    <t>Krytí traumacel taf light 7,5 x 5 cm bal. á 10 ks V0081947</t>
  </si>
  <si>
    <t>ZF598</t>
  </si>
  <si>
    <t>Krytí hypro-sorb Z bal. á 10 ks 009</t>
  </si>
  <si>
    <t>ZM625</t>
  </si>
  <si>
    <t>Lopatka lékařská sterilizovaná dřevěná ústní bal. á 100 ks 922600</t>
  </si>
  <si>
    <t>ZC301</t>
  </si>
  <si>
    <t>Ypeen 800 g dóza 100066</t>
  </si>
  <si>
    <t>ZC307</t>
  </si>
  <si>
    <t>Adhesor orig. 80 g N-2 prášek 55 g tekutina N-2</t>
  </si>
  <si>
    <t>ZC360</t>
  </si>
  <si>
    <t>Premacryl liq.bezbarvý 250 ml 4342921</t>
  </si>
  <si>
    <t>ZC373</t>
  </si>
  <si>
    <t>Sprej cognoscin orig. 120 g 1IX1140</t>
  </si>
  <si>
    <t>ZD933</t>
  </si>
  <si>
    <t>Listerine 1,0 l 450669</t>
  </si>
  <si>
    <t>ZL577</t>
  </si>
  <si>
    <t>Sprej Kavo 4119640KA</t>
  </si>
  <si>
    <t>ZF508</t>
  </si>
  <si>
    <t>Cement výplňový provizorní 40 g 5304520</t>
  </si>
  <si>
    <t>ZE587</t>
  </si>
  <si>
    <t>Relyx temp NE 56660</t>
  </si>
  <si>
    <t>ZC476</t>
  </si>
  <si>
    <t>Sprej Kavo 500 ml 4620402A</t>
  </si>
  <si>
    <t>ZG191</t>
  </si>
  <si>
    <t>Stomaflex putty 1300g/solid/ 4215110</t>
  </si>
  <si>
    <t>ZE643</t>
  </si>
  <si>
    <t>Stomaflex gel catalyst pastový 60 g 100059</t>
  </si>
  <si>
    <t>ZK098</t>
  </si>
  <si>
    <t>Rukavice latex s p. L karton 2000 ks 8951473 - povoleno pouze pro ÚČOCH a KZL</t>
  </si>
  <si>
    <t>ZA616</t>
  </si>
  <si>
    <t>Drenáž zubní sterilní 1 x 6 cm 0360</t>
  </si>
  <si>
    <t>ZA632</t>
  </si>
  <si>
    <t>Gáza skládaná nesterilní 15 x 30 cm 8vrstev bal. á 50 ks 11006+</t>
  </si>
  <si>
    <t>ZG916</t>
  </si>
  <si>
    <t>Elektroda neutrální bipolární pro dospělé á 100 ks 2510</t>
  </si>
  <si>
    <t>ZB631</t>
  </si>
  <si>
    <t>Fólie PDS Plates 30 x 40 x 0,25 mm, bal. á 3 ks, ZX3</t>
  </si>
  <si>
    <t>ZB747</t>
  </si>
  <si>
    <t>Souprava odsávací orthopedic 07.049.08.620</t>
  </si>
  <si>
    <t>ZL886</t>
  </si>
  <si>
    <t>Rukojeť aktivní resterizovatelná kabel 3 m MBR-600</t>
  </si>
  <si>
    <t>ZH760</t>
  </si>
  <si>
    <t>Popisovač chirurgický na kůži + sterilní pravítko fialová barva RQ-01</t>
  </si>
  <si>
    <t>ZC635</t>
  </si>
  <si>
    <t>Koncovka OT7 k přístroji Piezosurgery MEC03370007</t>
  </si>
  <si>
    <t>ZB869</t>
  </si>
  <si>
    <t>Vak k odsávačce monokit jednoraz.na sekret bal. á 50 ks 000-035-020</t>
  </si>
  <si>
    <t>ZG438</t>
  </si>
  <si>
    <t>Dlaha mini orbitální 9 otv. 20-CD-009</t>
  </si>
  <si>
    <t>ZD715</t>
  </si>
  <si>
    <t>Šroub mini 2,0 x 6 mm 20-MN-006</t>
  </si>
  <si>
    <t>ZD777</t>
  </si>
  <si>
    <t>Šroub mini 2,0 x 8 mm 20-MN-008</t>
  </si>
  <si>
    <t>ZD845</t>
  </si>
  <si>
    <t>Dlaha mini přímá dlouhá 4 otv. /1,0 mm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</si>
  <si>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</si>
  <si>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</si>
  <si>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</si>
  <si>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</si>
  <si>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</si>
  <si>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</si>
  <si>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ZI098</t>
  </si>
  <si>
    <t>Protahováček H-File 073025030</t>
  </si>
  <si>
    <t>ZK327</t>
  </si>
  <si>
    <t>Šroub maxi 2,4 x 14 mm 24-MX-014</t>
  </si>
  <si>
    <t>ZK421</t>
  </si>
  <si>
    <t>Šroub maxi 2,4 x 12 mm 24-MX-012</t>
  </si>
  <si>
    <t>ZC408</t>
  </si>
  <si>
    <t>Protahováček Hedstrém 073025020</t>
  </si>
  <si>
    <t>ZC003</t>
  </si>
  <si>
    <t>Rozřezávač korunek a můstků  HM31C012314</t>
  </si>
  <si>
    <t>ZF615</t>
  </si>
  <si>
    <t>Pronikač Hedstrém 053025008B</t>
  </si>
  <si>
    <t>ZE355</t>
  </si>
  <si>
    <t>Dlaha mini L levá dlouhá 4 otv. /1,0 mm 20-LL-104R</t>
  </si>
  <si>
    <t>ZK829</t>
  </si>
  <si>
    <t>Šroub matrix MANDIBLE LOCK pr. 2.4 x 10 mm samořezný 04.503.640.01C</t>
  </si>
  <si>
    <t>ZM820</t>
  </si>
  <si>
    <t>Dlaha orbitální stříbrná 16-OR-F10-002</t>
  </si>
  <si>
    <t>ZC409</t>
  </si>
  <si>
    <t>Protahováček Hedstrém 073025025</t>
  </si>
  <si>
    <t>ZM963</t>
  </si>
  <si>
    <t>Dlaha matrix mandibulární MANDIBLE rovná 6 otvorů tloušťka 2.0 mm 04.503.728</t>
  </si>
  <si>
    <t>ZI234</t>
  </si>
  <si>
    <t>Dlaha micro síťová (100 x 74 mm) 12-ME-003</t>
  </si>
  <si>
    <t>ZJ351</t>
  </si>
  <si>
    <t>Protahováček H-File 073025050</t>
  </si>
  <si>
    <t>ZK828</t>
  </si>
  <si>
    <t>Šroub matrix MANDIBLE LOCK pr. 2.4 x 8 mm samořezný 04.503.638.01C</t>
  </si>
  <si>
    <t>ZM962</t>
  </si>
  <si>
    <t>Dlaha matrix mandibulární MANDIBLE tvaru půlměsíce střední část široká 2 + 2otv. tloušťkla 2,0 mm 04.503.726</t>
  </si>
  <si>
    <t>ZH759</t>
  </si>
  <si>
    <t>Šroub maxi 2,7 x 8 mm 27-MX-008</t>
  </si>
  <si>
    <t>ZK419</t>
  </si>
  <si>
    <t>Dlaha maxi rekonstrukční levá 15 otv. 24-AL-015</t>
  </si>
  <si>
    <t>ZK420</t>
  </si>
  <si>
    <t>Šroub maxi 2,4 x 10 mm 24-MX-010</t>
  </si>
  <si>
    <t>ZD714</t>
  </si>
  <si>
    <t>Dlaha mini přímá 16 otv. /1,0 mm 20-ST-016</t>
  </si>
  <si>
    <t>ZD773</t>
  </si>
  <si>
    <t>Šroub micro 1,2 x  4 mm 12-MC-004</t>
  </si>
  <si>
    <t>ZC267</t>
  </si>
  <si>
    <t>Dlaha mini L pravá dlouhá 4 otv. /1,0 mm 20-LR-104R</t>
  </si>
  <si>
    <t>ZB979</t>
  </si>
  <si>
    <t>Šití dafilon modrý 4/0 (1.5) bal. á 36 ks C0932205</t>
  </si>
  <si>
    <t>ZK473</t>
  </si>
  <si>
    <t>Rukavice operační latexové s pudrem ansell medigrip plus vel. 6,0 302922 (302762)</t>
  </si>
  <si>
    <t>ZK474</t>
  </si>
  <si>
    <t>Rukavice operační latexové s pudrem ansell medigrip plus vel. 6,5 303503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</si>
  <si>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</si>
  <si>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</si>
  <si>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</si>
  <si>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</si>
  <si>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</si>
  <si>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</si>
  <si>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</si>
  <si>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</si>
  <si>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</si>
  <si>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</si>
  <si>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</si>
  <si>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</si>
  <si>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</si>
  <si>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</si>
  <si>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</si>
  <si>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</si>
  <si>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</si>
  <si>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</si>
  <si>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50115090</t>
  </si>
  <si>
    <t>509 SZM zubolékařský (112 02 110)</t>
  </si>
  <si>
    <t>50115004</t>
  </si>
  <si>
    <t>506 SZM umělé tělní náhrady kovové (112 02 030)</t>
  </si>
  <si>
    <t>Spotřeba zdravotnického materiálu - orientační přehled</t>
  </si>
  <si>
    <t>ON Data</t>
  </si>
  <si>
    <t>014 - Pracoviště praktického zubního lékaře</t>
  </si>
  <si>
    <t>019 - Pracoviště stomatologické LSPP</t>
  </si>
  <si>
    <t>605 - Pracoviště čelistní a obličejové 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</si>
  <si>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</si>
  <si>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</si>
  <si>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</si>
  <si>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</si>
  <si>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</si>
  <si>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Foukalová Kamila</t>
  </si>
  <si>
    <t>Hanuliak Jan</t>
  </si>
  <si>
    <t>Harvan Luboš</t>
  </si>
  <si>
    <t>Schneiderová Michaela</t>
  </si>
  <si>
    <t>Zdravotní výkony vykázané na pracovišti v rámci ambulantní péče dle lékařů *</t>
  </si>
  <si>
    <t>014</t>
  </si>
  <si>
    <t>4</t>
  </si>
  <si>
    <t>0074021</t>
  </si>
  <si>
    <t>0081042</t>
  </si>
  <si>
    <t>0081052</t>
  </si>
  <si>
    <t>0081132</t>
  </si>
  <si>
    <t>0081231</t>
  </si>
  <si>
    <t>0081312</t>
  </si>
  <si>
    <t>0081601</t>
  </si>
  <si>
    <t>0081611</t>
  </si>
  <si>
    <t>0081612</t>
  </si>
  <si>
    <t>0082211</t>
  </si>
  <si>
    <t>0082213</t>
  </si>
  <si>
    <t>0082311</t>
  </si>
  <si>
    <t>0082331</t>
  </si>
  <si>
    <t>0083003</t>
  </si>
  <si>
    <t>0084021</t>
  </si>
  <si>
    <t>0081211</t>
  </si>
  <si>
    <t>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</si>
  <si>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</si>
  <si>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</si>
  <si>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</si>
  <si>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</si>
  <si>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</si>
  <si>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</si>
  <si>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</si>
  <si>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</si>
  <si>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</si>
  <si>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</si>
  <si>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</si>
  <si>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</si>
  <si>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</si>
  <si>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</si>
  <si>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</si>
  <si>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</si>
  <si>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</si>
  <si>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</si>
  <si>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</si>
  <si>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</si>
  <si>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</si>
  <si>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</si>
  <si>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</si>
  <si>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</si>
  <si>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</si>
  <si>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</si>
  <si>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</si>
  <si>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</si>
  <si>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</si>
  <si>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</si>
  <si>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</si>
  <si>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</si>
  <si>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</si>
  <si>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</si>
  <si>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</si>
  <si>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</si>
  <si>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</si>
  <si>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</si>
  <si>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</si>
  <si>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</si>
  <si>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</si>
  <si>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</si>
  <si>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</si>
  <si>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</si>
  <si>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</si>
  <si>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</si>
  <si>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</si>
  <si>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</si>
  <si>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</si>
  <si>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</si>
  <si>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</si>
  <si>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</si>
  <si>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</si>
  <si>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</si>
  <si>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</si>
  <si>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</si>
  <si>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</si>
  <si>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</si>
  <si>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</si>
  <si>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</si>
  <si>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</si>
  <si>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</si>
  <si>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</si>
  <si>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</si>
  <si>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</si>
  <si>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</si>
  <si>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</si>
  <si>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00908</t>
  </si>
  <si>
    <t>AKUTNÍ OŠETŘENÍ A VYŠETŘENÍ NEREGISTROVANÉHO POJIŠ</t>
  </si>
  <si>
    <t>00958</t>
  </si>
  <si>
    <t>TRAUMATOLOGIE TVRDÝCH TKÁNÍ DUTINY ÚSTNÍ VELKÉHO R</t>
  </si>
  <si>
    <t>00947</t>
  </si>
  <si>
    <t>PÉČE O REGISTROVANÉHO POJIŠTĚNCE NAD 18 LET VĚKU I</t>
  </si>
  <si>
    <t>00967</t>
  </si>
  <si>
    <t>SIGNÁLNÍ KÓD - INFORMACE O VYDÁNÍ ROZHODNUTÍ  O UK</t>
  </si>
  <si>
    <t>00912</t>
  </si>
  <si>
    <t>NÁPLŇ SLINNÉ ŽLÁZY KONTRASTNÍ LÁTKOU</t>
  </si>
  <si>
    <t>019</t>
  </si>
  <si>
    <t>605</t>
  </si>
  <si>
    <t>1</t>
  </si>
  <si>
    <t>0002439</t>
  </si>
  <si>
    <t>MARCAINE 0,5%</t>
  </si>
  <si>
    <t>0090044</t>
  </si>
  <si>
    <t>0093109</t>
  </si>
  <si>
    <t>04740</t>
  </si>
  <si>
    <t>ODSTRANĚNÍ SEKVESTRU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</si>
  <si>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</si>
  <si>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</si>
  <si>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</si>
  <si>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</si>
  <si>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</si>
  <si>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</si>
  <si>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</si>
  <si>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</si>
  <si>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</si>
  <si>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</si>
  <si>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</si>
  <si>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</si>
  <si>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</si>
  <si>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</si>
  <si>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</si>
  <si>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</si>
  <si>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</si>
  <si>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</si>
  <si>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</si>
  <si>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</si>
  <si>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</si>
  <si>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</si>
  <si>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</si>
  <si>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</si>
  <si>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</si>
  <si>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</si>
  <si>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Zdravotní výkony + ZUM + ZULP vykázané na pracovišti v rámci ambulantní péče - orientační přehled</t>
  </si>
  <si>
    <t>11 - Ortopedická klinika</t>
  </si>
  <si>
    <t>11</t>
  </si>
  <si>
    <t>5F1</t>
  </si>
  <si>
    <t>51394</t>
  </si>
  <si>
    <t>UZÁVĚR STĚNY BŘIŠNÍ PO EVISCERACI</t>
  </si>
  <si>
    <t>6F1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</si>
  <si>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</si>
  <si>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</si>
  <si>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</si>
  <si>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</si>
  <si>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</si>
  <si>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</si>
  <si>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0003952</t>
  </si>
  <si>
    <t>AMIKIN 500 MG</t>
  </si>
  <si>
    <t>0008807</t>
  </si>
  <si>
    <t>0008808</t>
  </si>
  <si>
    <t>0020605</t>
  </si>
  <si>
    <t>COLOMYCIN INJEKCE 1000000 IU</t>
  </si>
  <si>
    <t>0026902</t>
  </si>
  <si>
    <t>0053922</t>
  </si>
  <si>
    <t>CIPHIN PRO INFUSIONE 200 MG/100 ML</t>
  </si>
  <si>
    <t>0065989</t>
  </si>
  <si>
    <t>MYCOMAX INF</t>
  </si>
  <si>
    <t>0072972</t>
  </si>
  <si>
    <t>0076353</t>
  </si>
  <si>
    <t>FORTUM 1 G</t>
  </si>
  <si>
    <t>0076360</t>
  </si>
  <si>
    <t>ZINACEF 1,5 G</t>
  </si>
  <si>
    <t>0087239</t>
  </si>
  <si>
    <t>FANHDI 50 I.U./ML</t>
  </si>
  <si>
    <t>0096414</t>
  </si>
  <si>
    <t>GENTAMICIN LEK 80 MG/2 ML</t>
  </si>
  <si>
    <t>0097000</t>
  </si>
  <si>
    <t>METRONIDAZOLE 0.5%-POLPHARMA</t>
  </si>
  <si>
    <t>0127717</t>
  </si>
  <si>
    <t>IMMUNINE BAXTER 600 IU</t>
  </si>
  <si>
    <t>0131656</t>
  </si>
  <si>
    <t>CEFTAZIDIM KABI 2 G</t>
  </si>
  <si>
    <t>0162187</t>
  </si>
  <si>
    <t>0164350</t>
  </si>
  <si>
    <t>TAZOCIN 4 G/0,5 G</t>
  </si>
  <si>
    <t>0164407</t>
  </si>
  <si>
    <t>2</t>
  </si>
  <si>
    <t>0007917</t>
  </si>
  <si>
    <t>Erytrocyty bez buffy coatu</t>
  </si>
  <si>
    <t>0107959</t>
  </si>
  <si>
    <t>Trombocyty z aferézy deleukotizované</t>
  </si>
  <si>
    <t>0207921</t>
  </si>
  <si>
    <t>Plazma čerstvá zmrazená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</si>
  <si>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</si>
  <si>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</si>
  <si>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</si>
  <si>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</si>
  <si>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</si>
  <si>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</si>
  <si>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</si>
  <si>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</si>
  <si>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</si>
  <si>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</si>
  <si>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0163200</t>
  </si>
  <si>
    <t>IMPLANTÁT KRANIOFACIÁLNÍ LA FÓRTE SYSTÉM</t>
  </si>
  <si>
    <t>0163241</t>
  </si>
  <si>
    <t xml:space="preserve">IMPLANTÁT MAXILLOFACIÁLNÍ STŘEDNÍ OBLIČEJOVÁ ETÁŽ </t>
  </si>
  <si>
    <t>0163243</t>
  </si>
  <si>
    <t>0163244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</si>
  <si>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</si>
  <si>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</si>
  <si>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</si>
  <si>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</si>
  <si>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</si>
  <si>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</si>
  <si>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</si>
  <si>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</si>
  <si>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</si>
  <si>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</si>
  <si>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0163292</t>
  </si>
  <si>
    <t>0013054</t>
  </si>
  <si>
    <t>STAPLER KOŽNÍ, 35 NEREZ.OCEL. NÁPLNÍ PMW35,PMR35</t>
  </si>
  <si>
    <t>0163201</t>
  </si>
  <si>
    <t>0163210</t>
  </si>
  <si>
    <t>0163521</t>
  </si>
  <si>
    <t>IMPLANTÁT KRANIOFACIÁLNÍ VSTŘEBATELNÝ RESORB-X</t>
  </si>
  <si>
    <t>0163202</t>
  </si>
  <si>
    <t>0163240</t>
  </si>
  <si>
    <t>0049999</t>
  </si>
  <si>
    <t>EXTRAKTOR SVOREK PROXIMATE</t>
  </si>
  <si>
    <t>0163277</t>
  </si>
  <si>
    <t>0084011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</si>
  <si>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</si>
  <si>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</si>
  <si>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</si>
  <si>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</si>
  <si>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</si>
  <si>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</si>
  <si>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</si>
  <si>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</si>
  <si>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</si>
  <si>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</si>
  <si>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</si>
  <si>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</si>
  <si>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</si>
  <si>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</si>
  <si>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</si>
  <si>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</si>
  <si>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</si>
  <si>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</si>
  <si>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</si>
  <si>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</si>
  <si>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</si>
  <si>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</si>
  <si>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04750</t>
  </si>
  <si>
    <t>PRIMÁRNÍ UZÁVĚR OROANTRÁLNÍ KOMUNIKACE</t>
  </si>
  <si>
    <t>04800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</si>
  <si>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</si>
  <si>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</si>
  <si>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</si>
  <si>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</si>
  <si>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</si>
  <si>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</si>
  <si>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</si>
  <si>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</si>
  <si>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04817</t>
  </si>
  <si>
    <t>EXSTIRPACE  ODONTOGENNÍ CYSTY VĚTŠÍ NEŽ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</si>
  <si>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</si>
  <si>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</si>
  <si>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</si>
  <si>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</si>
  <si>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</si>
  <si>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</si>
  <si>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</si>
  <si>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</si>
  <si>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</si>
  <si>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</si>
  <si>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</si>
  <si>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</si>
  <si>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</si>
  <si>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</si>
  <si>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</si>
  <si>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</si>
  <si>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</si>
  <si>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</si>
  <si>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</si>
  <si>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</si>
  <si>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65022</t>
  </si>
  <si>
    <t>CÍLENÉ VYŠETŘENÍ MAXILOFACIÁLNÍM CHIRURGEM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</si>
  <si>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</si>
  <si>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</si>
  <si>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</si>
  <si>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</si>
  <si>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</si>
  <si>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</si>
  <si>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</si>
  <si>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</si>
  <si>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</si>
  <si>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</si>
  <si>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</si>
  <si>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</si>
  <si>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</si>
  <si>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</si>
  <si>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</si>
  <si>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</si>
  <si>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</si>
  <si>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</si>
  <si>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</si>
  <si>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</si>
  <si>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</si>
  <si>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</si>
  <si>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</si>
  <si>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</si>
  <si>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</si>
  <si>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</si>
  <si>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71661</t>
  </si>
  <si>
    <t>VÝPLACH ČELISTNÍ DUTINY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</si>
  <si>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</si>
  <si>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</si>
  <si>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</si>
  <si>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</si>
  <si>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</si>
  <si>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</si>
  <si>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</si>
  <si>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</si>
  <si>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71781</t>
  </si>
  <si>
    <t>SONDÁŽ, DILATACE, VÝPLACH SLINNÉ ŽLÁZY</t>
  </si>
  <si>
    <t>71813</t>
  </si>
  <si>
    <t>LIGATURA A. MAXILLARIS INT.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</si>
  <si>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</si>
  <si>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</si>
  <si>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</si>
  <si>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</si>
  <si>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</si>
  <si>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</si>
  <si>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</si>
  <si>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</si>
  <si>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09544</t>
  </si>
  <si>
    <t>SIGNÁLNÍ VÝKON POBYTU V ZAŘÍZENÍ LŮŽKOVÉ PÉČE / DO</t>
  </si>
  <si>
    <t>00602</t>
  </si>
  <si>
    <t>OD TYPU 02 - PRO NEMOCNICE TYPU 3, (KATEGORIE 6)</t>
  </si>
  <si>
    <t>99999</t>
  </si>
  <si>
    <t>Nespecifikovany vykon</t>
  </si>
  <si>
    <t>65920</t>
  </si>
  <si>
    <t>ODBĚR KOSTNÍHO ŠTĚPU Z PÁNVE</t>
  </si>
  <si>
    <t>71749</t>
  </si>
  <si>
    <t>BLOKOVÁ DISEKCE KRČNÍCH UZLIN</t>
  </si>
  <si>
    <t>61125</t>
  </si>
  <si>
    <t>EXCIZE KOŽNÍ LÉZE NAD 10 CM^2, BEZ UZAVŘENÍ VZNIKL</t>
  </si>
  <si>
    <t>71815</t>
  </si>
  <si>
    <t>EXSTIRPACE LYMFANGIOMU, HEMANGIOMU HLAVY A KRKU DO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</si>
  <si>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</si>
  <si>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</si>
  <si>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</si>
  <si>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</si>
  <si>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</si>
  <si>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</si>
  <si>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</si>
  <si>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</si>
  <si>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</si>
  <si>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</si>
  <si>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</si>
  <si>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</si>
  <si>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</si>
  <si>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</si>
  <si>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</si>
  <si>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</si>
  <si>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</si>
  <si>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</si>
  <si>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</si>
  <si>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</si>
  <si>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</si>
  <si>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</si>
  <si>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</si>
  <si>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</si>
  <si>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</si>
  <si>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</si>
  <si>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</si>
  <si>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</si>
  <si>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</si>
  <si>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</si>
  <si>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</si>
  <si>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</si>
  <si>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</si>
  <si>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</si>
  <si>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</si>
  <si>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</si>
  <si>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</si>
  <si>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</si>
  <si>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</si>
  <si>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</si>
  <si>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</si>
  <si>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</si>
  <si>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</si>
  <si>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</si>
  <si>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</si>
  <si>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</si>
  <si>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</si>
  <si>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</si>
  <si>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65317</t>
  </si>
  <si>
    <t>OSTEOTOMIE HORNÍCH ČELISTÍ - 1 SEGMENT</t>
  </si>
  <si>
    <t>65915</t>
  </si>
  <si>
    <t>ARTROPLASTIKA TEMPOROMANDIBULÁRNÍHO KLOUBU JEDNOST</t>
  </si>
  <si>
    <t>65924</t>
  </si>
  <si>
    <t>ODBĚR CHONDRÁLNÍHO A KOSTOCHONDRÁLNÍHO ŠTĚPU ZE ŽE</t>
  </si>
  <si>
    <t>65983</t>
  </si>
  <si>
    <t>NEOFORMACE ÚSTNÍ PŘEDSÍNĚ S KOSTNÍM ŠTĚPEM</t>
  </si>
  <si>
    <t>7F1</t>
  </si>
  <si>
    <t>Zdravotní výkony vykázané na pracovišti pro pacienty hospitalizované ve FNOL - orientační přehled</t>
  </si>
  <si>
    <t>00131</t>
  </si>
  <si>
    <t>A</t>
  </si>
  <si>
    <t xml:space="preserve">DLOUHODOBÁ MECHANICKÁ VENTILACE &gt; 96 HODIN (5-10 DNÍ) S EKONOMICKY NÁROČNÝM VÝKONEM BEZ CC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</si>
  <si>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</si>
  <si>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</si>
  <si>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</si>
  <si>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</si>
  <si>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</si>
  <si>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</si>
  <si>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</si>
  <si>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</si>
  <si>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</si>
  <si>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</si>
  <si>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</si>
  <si>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</si>
  <si>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</si>
  <si>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</si>
  <si>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</si>
  <si>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</si>
  <si>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03031</t>
  </si>
  <si>
    <t xml:space="preserve">VÝKONY NA OBLIČEJOVÝCH KOSTECH, KROMĚ VELKÝCH VÝKONŮ NA HLAVĚ A KRKU BEZ CC                         </t>
  </si>
  <si>
    <t>03032</t>
  </si>
  <si>
    <t xml:space="preserve">VÝKONY NA OBLIČEJOVÝCH KOSTECH, KROMĚ VELKÝCH VÝKONŮ NA HLAVĚ A KRKU S CC 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</si>
  <si>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</si>
  <si>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</si>
  <si>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</si>
  <si>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</si>
  <si>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</si>
  <si>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</si>
  <si>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</si>
  <si>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</si>
  <si>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</si>
  <si>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</si>
  <si>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03061</t>
  </si>
  <si>
    <t xml:space="preserve">VÝKONY NA SLINNÉ ŽLÁZE BEZ CC                                                                       </t>
  </si>
  <si>
    <t>03091</t>
  </si>
  <si>
    <t xml:space="preserve">JINÉ VÝKONY PŘI PORUCHÁCH A ONEMOCNĚNÍCH UŠÍ, NOSU, ÚST A HRDLA BEZ CC                              </t>
  </si>
  <si>
    <t>03092</t>
  </si>
  <si>
    <t xml:space="preserve">JINÉ VÝKONY PŘI PORUCHÁCH A ONEMOCNĚNÍCH UŠÍ, NOSU, ÚST A HRDLA S CC                                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</si>
  <si>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</si>
  <si>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</si>
  <si>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</si>
  <si>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</si>
  <si>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03331</t>
  </si>
  <si>
    <t xml:space="preserve">EPIGLOTITIS, OTITIS MEDIA, INFEKCE HORNÍCH CEST DÝCHACÍCH, LARYNGOTRACHEITIS BEZ CC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</si>
  <si>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</si>
  <si>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</si>
  <si>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</si>
  <si>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</si>
  <si>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</si>
  <si>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</si>
  <si>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</si>
  <si>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</si>
  <si>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</si>
  <si>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</si>
  <si>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</si>
  <si>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</si>
  <si>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</si>
  <si>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</si>
  <si>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</si>
  <si>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</si>
  <si>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</si>
  <si>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</si>
  <si>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06381</t>
  </si>
  <si>
    <t xml:space="preserve">JINÉ PORUCHY TRÁVICÍHO SYSTÉMU BEZ CC                                                               </t>
  </si>
  <si>
    <t>08091</t>
  </si>
  <si>
    <t>TRANSPLANTACE KŮŽE NEBO TKÁNĚ PRO PORUCHY MUSKULOSKELETÁLNÍHO SYSTÉMU NEBO POJIVOVÉ TKÁNĚ KROMĚ RUKY</t>
  </si>
  <si>
    <t>08092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</si>
  <si>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</si>
  <si>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</si>
  <si>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</si>
  <si>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SYSTÉMU A POJIVOVÉ TKÁNĚ BEZ CC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</si>
  <si>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</si>
  <si>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</si>
  <si>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</si>
  <si>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</si>
  <si>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</si>
  <si>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</si>
  <si>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</si>
  <si>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TKÁNĚ A PRSU BEZ CC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</si>
  <si>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</si>
  <si>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</si>
  <si>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</si>
  <si>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</si>
  <si>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17041</t>
  </si>
  <si>
    <t xml:space="preserve">MYELOPROLIFERATIVNÍ PORUCHY A ŠPATNĚ DIFERENCOVANÉ NÁDORY S JINÝM VÝKONEM BEZ CC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</si>
  <si>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</si>
  <si>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</si>
  <si>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</si>
  <si>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</si>
  <si>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</si>
  <si>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</si>
  <si>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</si>
  <si>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</si>
  <si>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</si>
  <si>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</si>
  <si>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</si>
  <si>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</si>
  <si>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</si>
  <si>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</si>
  <si>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</si>
  <si>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BEZ CC                                  </t>
  </si>
  <si>
    <t>88892</t>
  </si>
  <si>
    <t xml:space="preserve">VÝKONY OMEZENÉHO ROZSAHU, KTERÉ SE NETÝKAJÍ HLAVNÍ DIAGNÓZY S CC                                    </t>
  </si>
  <si>
    <t>88893</t>
  </si>
  <si>
    <t xml:space="preserve">VÝKONY OMEZENÉHO ROZSAHU, KTERÉ SE NETÝKAJÍ HLAVNÍ DIAGNÓZY S MCC                                   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</si>
  <si>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</si>
  <si>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</si>
  <si>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</si>
  <si>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</si>
  <si>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</si>
  <si>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</si>
  <si>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</si>
  <si>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</si>
  <si>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</si>
  <si>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</si>
  <si>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</si>
  <si>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</si>
  <si>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</si>
  <si>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</si>
  <si>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</si>
  <si>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</si>
  <si>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</si>
  <si>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</si>
  <si>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</si>
  <si>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</si>
  <si>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</si>
  <si>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</si>
  <si>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</si>
  <si>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</si>
  <si>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407</t>
  </si>
  <si>
    <t>0093625</t>
  </si>
  <si>
    <t>0093626</t>
  </si>
  <si>
    <t>ULTRAVIST 370</t>
  </si>
  <si>
    <t>0095609</t>
  </si>
  <si>
    <t>MICROPAQUE CT</t>
  </si>
  <si>
    <t>0002087</t>
  </si>
  <si>
    <t>18F-FDG</t>
  </si>
  <si>
    <t>0110740</t>
  </si>
  <si>
    <t>VÁLCE (DVA) STERILNÍ, JEDNORÁZOVÉ DO INJEKTORU, CE</t>
  </si>
  <si>
    <t>47355</t>
  </si>
  <si>
    <t>HYBRIDNÍ VÝPOČETNÍ A POZITRONOVÁ EMISNÍ TOMOGRAFIE</t>
  </si>
  <si>
    <t>32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</si>
  <si>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</si>
  <si>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</si>
  <si>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</si>
  <si>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</si>
  <si>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</si>
  <si>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</si>
  <si>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</si>
  <si>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</si>
  <si>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</si>
  <si>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</si>
  <si>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</si>
  <si>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</si>
  <si>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</si>
  <si>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</si>
  <si>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</si>
  <si>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</si>
  <si>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</si>
  <si>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</si>
  <si>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</si>
  <si>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</si>
  <si>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96813</t>
  </si>
  <si>
    <t>ANTITROMBIN III, CHROMOGENNÍ METODOU (SÉRIE)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</si>
  <si>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</si>
  <si>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</si>
  <si>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</si>
  <si>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</si>
  <si>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</si>
  <si>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</si>
  <si>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</si>
  <si>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</si>
  <si>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</si>
  <si>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</si>
  <si>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</si>
  <si>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</si>
  <si>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</si>
  <si>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</si>
  <si>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</si>
  <si>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</si>
  <si>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</si>
  <si>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</si>
  <si>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</si>
  <si>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</si>
  <si>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</si>
  <si>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</si>
  <si>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</si>
  <si>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</si>
  <si>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</si>
  <si>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</si>
  <si>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</si>
  <si>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</si>
  <si>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</si>
  <si>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</si>
  <si>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</si>
  <si>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</si>
  <si>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81717</t>
  </si>
  <si>
    <t>STANOVENÍ KONCENTRACE PROTEINU S-100B (S-100BB, S-</t>
  </si>
  <si>
    <t>81731</t>
  </si>
  <si>
    <t>STANOVENÍ NATRIURETICKÝCH PEPTIDŮ V SÉRU A V PLAZM</t>
  </si>
  <si>
    <t>91481</t>
  </si>
  <si>
    <t>STANOVENÍ KONCENTRACE PROCALCITONINU</t>
  </si>
  <si>
    <t>93171</t>
  </si>
  <si>
    <t>PARATHORMON</t>
  </si>
  <si>
    <t>81135</t>
  </si>
  <si>
    <t>SODÍK STATIM</t>
  </si>
  <si>
    <t>81563</t>
  </si>
  <si>
    <t>OSMOLALITA (SÉRUM, MOČ)</t>
  </si>
  <si>
    <t>81585</t>
  </si>
  <si>
    <t>ACIDOBAZICKÁ ROVNOVÁHA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</si>
  <si>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</si>
  <si>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</si>
  <si>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</si>
  <si>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</si>
  <si>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</si>
  <si>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</si>
  <si>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</si>
  <si>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</si>
  <si>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</si>
  <si>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</si>
  <si>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</si>
  <si>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</si>
  <si>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81149</t>
  </si>
  <si>
    <t>FOSFOR ANORGANICKÝ STATIM</t>
  </si>
  <si>
    <t>81173</t>
  </si>
  <si>
    <t>LIPÁZA STATIM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</si>
  <si>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</si>
  <si>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</si>
  <si>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</si>
  <si>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</si>
  <si>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</si>
  <si>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</si>
  <si>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</si>
  <si>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</si>
  <si>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</si>
  <si>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</si>
  <si>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</si>
  <si>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</si>
  <si>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</si>
  <si>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</si>
  <si>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</si>
  <si>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</si>
  <si>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81533</t>
  </si>
  <si>
    <t>LIPÁZA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</si>
  <si>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</si>
  <si>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</si>
  <si>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</si>
  <si>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</si>
  <si>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</si>
  <si>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</si>
  <si>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81165</t>
  </si>
  <si>
    <t>KREATINKINÁZA (CK) STATIM</t>
  </si>
  <si>
    <t>34</t>
  </si>
  <si>
    <t>809</t>
  </si>
  <si>
    <t>0042433</t>
  </si>
  <si>
    <t>VISIPAQUE 320 MG I/ML</t>
  </si>
  <si>
    <t>0077019</t>
  </si>
  <si>
    <t>0095607</t>
  </si>
  <si>
    <t>MICROPAQUE</t>
  </si>
  <si>
    <t>0151208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</si>
  <si>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</si>
  <si>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</si>
  <si>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</si>
  <si>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</si>
  <si>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</si>
  <si>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</si>
  <si>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</si>
  <si>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</si>
  <si>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</si>
  <si>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</si>
  <si>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</si>
  <si>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</si>
  <si>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89323</t>
  </si>
  <si>
    <t>TERAPEUTICKÁ EMBOLIZACE V CÉVNÍM ŘEČIŠTI</t>
  </si>
  <si>
    <t>89419</t>
  </si>
  <si>
    <t>PUNKČNÍ ANGIOGRAFIE</t>
  </si>
  <si>
    <t>89131</t>
  </si>
  <si>
    <t>RTG HRUDNÍKU</t>
  </si>
  <si>
    <t>89615</t>
  </si>
  <si>
    <t>CT VYŠETŘENÍ S VĚTŠÍM POČTEM SKENŮ (NAD 30), BEZ P</t>
  </si>
  <si>
    <t>89715</t>
  </si>
  <si>
    <t>MR ZOBRAZENÍ KRKU, HRUDNÍKU, BŘICHA, PÁNVE (VČETNĚ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</si>
  <si>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</si>
  <si>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</si>
  <si>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</si>
  <si>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</si>
  <si>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</si>
  <si>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</si>
  <si>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</si>
  <si>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</si>
  <si>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</si>
  <si>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</si>
  <si>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</si>
  <si>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 xml:space="preserve">PŘEHLEDNÁ ČI SELEKTIVNÍ ANGIOGRAFIE NAVAZUJÍCÍ NA 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</si>
  <si>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</si>
  <si>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</si>
  <si>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</si>
  <si>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</si>
  <si>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</si>
  <si>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</si>
  <si>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</si>
  <si>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</si>
  <si>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</si>
  <si>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</si>
  <si>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</si>
  <si>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</si>
  <si>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</si>
  <si>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</si>
  <si>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</si>
  <si>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</si>
  <si>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</si>
  <si>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</si>
  <si>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</si>
  <si>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</si>
  <si>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</si>
  <si>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</si>
  <si>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</si>
  <si>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</si>
  <si>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</si>
  <si>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</si>
  <si>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</si>
  <si>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</si>
  <si>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</si>
  <si>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</si>
  <si>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</si>
  <si>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</si>
  <si>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</si>
  <si>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</si>
  <si>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</si>
  <si>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</si>
  <si>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</si>
  <si>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</si>
  <si>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</si>
  <si>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</si>
  <si>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</si>
  <si>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</si>
  <si>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</si>
  <si>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</si>
  <si>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</si>
  <si>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</si>
  <si>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</si>
  <si>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</si>
  <si>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</si>
  <si>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</si>
  <si>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</si>
  <si>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</si>
  <si>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</si>
  <si>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</si>
  <si>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</si>
  <si>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</si>
  <si>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</si>
  <si>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</si>
  <si>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</si>
  <si>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</si>
  <si>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</si>
  <si>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</si>
  <si>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</si>
  <si>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</si>
  <si>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87611</t>
  </si>
  <si>
    <t>TECHNICKÁ KOMPONENTA MIKROSKOPICKÉHO VYŠETŘENÍ PIT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</si>
  <si>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</si>
  <si>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</si>
  <si>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</si>
  <si>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</si>
  <si>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</si>
  <si>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</si>
  <si>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</si>
  <si>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</si>
  <si>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</si>
  <si>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82131</t>
  </si>
  <si>
    <t>IDENTIFIKACE BAKTERIÁLNÍHO KMENE V KULTUŘE (POMNOŽ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</si>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</sst>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3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173" fontId="42" fillId="4" borderId="147" xfId="0" applyNumberFormat="1" applyFont="1" applyFill="1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2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2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3" xfId="0" applyNumberFormat="1" applyFont="1" applyFill="1" applyBorder="1" applyAlignment="1">
      <alignment horizontal="center"/>
    </xf>
    <xf numFmtId="173" fontId="35" fillId="0" borderId="154" xfId="0" applyNumberFormat="1" applyFont="1" applyBorder="1" applyAlignment="1">
      <alignment horizontal="right"/>
    </xf>
    <xf numFmtId="175" fontId="35" fillId="0" borderId="154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1" fillId="0" borderId="103" xfId="0" applyNumberFormat="1" applyFont="1" applyBorder="1" applyAlignment="1">
      <alignment horizontal="right"/>
    </xf>
    <xf numFmtId="166" fontId="12" fillId="0" borderId="18" xfId="0" applyNumberFormat="1" applyFont="1" applyBorder="1"/>
    <xf numFmtId="166" fontId="11" fillId="0" borderId="18" xfId="0" applyNumberFormat="1" applyFont="1" applyBorder="1" applyAlignment="1">
      <alignment horizontal="right"/>
    </xf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0" fontId="5" fillId="0" borderId="141" xfId="0" applyFont="1" applyBorder="1"/>
    <xf numFmtId="9" fontId="35" fillId="0" borderId="141" xfId="0" applyNumberFormat="1" applyFont="1" applyBorder="1"/>
    <xf numFmtId="3" fontId="35" fillId="0" borderId="141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1.4064140624846801</c:v>
                </c:pt>
                <c:pt idx="1">
                  <c:v>1.3081020527344138</c:v>
                </c:pt>
                <c:pt idx="2">
                  <c:v>1.3441943268661409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951592"/>
        <c:axId val="15729488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1.0709817889383566</c:v>
                </c:pt>
                <c:pt idx="1">
                  <c:v>1.0709817889383566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950024"/>
        <c:axId val="1572950416"/>
      </c:scatterChart>
      <c:catAx>
        <c:axId val="1572951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7294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2948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72951592"/>
        <c:crosses val="autoZero"/>
        <c:crossBetween val="between"/>
      </c:valAx>
      <c:valAx>
        <c:axId val="15729500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72950416"/>
        <c:crosses val="max"/>
        <c:crossBetween val="midCat"/>
      </c:valAx>
      <c:valAx>
        <c:axId val="1572950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729500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0.97048369649204136</c:v>
                </c:pt>
                <c:pt idx="1">
                  <c:v>0.97344313870639398</c:v>
                </c:pt>
                <c:pt idx="2">
                  <c:v>1.0141760519975345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6288"/>
        <c:axId val="104214550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144328"/>
        <c:axId val="1042147856"/>
      </c:scatterChart>
      <c:catAx>
        <c:axId val="104214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214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21455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42146288"/>
        <c:crosses val="autoZero"/>
        <c:crossBetween val="between"/>
      </c:valAx>
      <c:valAx>
        <c:axId val="10421443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42147856"/>
        <c:crosses val="max"/>
        <c:crossBetween val="midCat"/>
      </c:valAx>
      <c:valAx>
        <c:axId val="104214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4214432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335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8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1135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299</v>
      </c>
      <c r="C15" s="51" t="s">
        <v>309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1531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8" t="s">
        <v>1532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1549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1834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1842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1848</v>
      </c>
      <c r="C27" s="51" t="s">
        <v>312</v>
      </c>
    </row>
    <row r="28" spans="1:3" ht="14.4" customHeight="1" x14ac:dyDescent="0.3">
      <c r="A28" s="273" t="str">
        <f t="shared" si="4"/>
        <v>ZV Vykáz.-A Detail</v>
      </c>
      <c r="B28" s="184" t="s">
        <v>1980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2245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2352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2630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1135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27</v>
      </c>
      <c r="G3" s="47">
        <f>SUBTOTAL(9,G6:G1048576)</f>
        <v>5027.1894085521008</v>
      </c>
      <c r="H3" s="48">
        <f>IF(M3=0,0,G3/M3)</f>
        <v>5.5019892802233267E-2</v>
      </c>
      <c r="I3" s="47">
        <f>SUBTOTAL(9,I6:I1048576)</f>
        <v>323</v>
      </c>
      <c r="J3" s="47">
        <f>SUBTOTAL(9,J6:J1048576)</f>
        <v>86343.206870156151</v>
      </c>
      <c r="K3" s="48">
        <f>IF(M3=0,0,J3/M3)</f>
        <v>0.94498010719776682</v>
      </c>
      <c r="L3" s="47">
        <f>SUBTOTAL(9,L6:L1048576)</f>
        <v>350</v>
      </c>
      <c r="M3" s="49">
        <f>SUBTOTAL(9,M6:M1048576)</f>
        <v>91370.396278708242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1" t="s">
        <v>163</v>
      </c>
      <c r="B5" s="689" t="s">
        <v>164</v>
      </c>
      <c r="C5" s="689" t="s">
        <v>90</v>
      </c>
      <c r="D5" s="689" t="s">
        <v>165</v>
      </c>
      <c r="E5" s="689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653" t="s">
        <v>548</v>
      </c>
      <c r="B6" s="654" t="s">
        <v>1089</v>
      </c>
      <c r="C6" s="654" t="s">
        <v>840</v>
      </c>
      <c r="D6" s="654" t="s">
        <v>841</v>
      </c>
      <c r="E6" s="654" t="s">
        <v>842</v>
      </c>
      <c r="F6" s="657"/>
      <c r="G6" s="657"/>
      <c r="H6" s="675">
        <v>0</v>
      </c>
      <c r="I6" s="657">
        <v>20</v>
      </c>
      <c r="J6" s="657">
        <v>1359.1999999999996</v>
      </c>
      <c r="K6" s="675">
        <v>1</v>
      </c>
      <c r="L6" s="657">
        <v>20</v>
      </c>
      <c r="M6" s="658">
        <v>1359.1999999999996</v>
      </c>
    </row>
    <row r="7" spans="1:13" ht="14.4" customHeight="1" x14ac:dyDescent="0.3">
      <c r="A7" s="659" t="s">
        <v>548</v>
      </c>
      <c r="B7" s="660" t="s">
        <v>1090</v>
      </c>
      <c r="C7" s="660" t="s">
        <v>561</v>
      </c>
      <c r="D7" s="660" t="s">
        <v>562</v>
      </c>
      <c r="E7" s="660" t="s">
        <v>563</v>
      </c>
      <c r="F7" s="663">
        <v>1</v>
      </c>
      <c r="G7" s="663">
        <v>387.5790433252576</v>
      </c>
      <c r="H7" s="676">
        <v>1</v>
      </c>
      <c r="I7" s="663"/>
      <c r="J7" s="663"/>
      <c r="K7" s="676">
        <v>0</v>
      </c>
      <c r="L7" s="663">
        <v>1</v>
      </c>
      <c r="M7" s="664">
        <v>387.5790433252576</v>
      </c>
    </row>
    <row r="8" spans="1:13" ht="14.4" customHeight="1" x14ac:dyDescent="0.3">
      <c r="A8" s="659" t="s">
        <v>548</v>
      </c>
      <c r="B8" s="660" t="s">
        <v>1091</v>
      </c>
      <c r="C8" s="660" t="s">
        <v>859</v>
      </c>
      <c r="D8" s="660" t="s">
        <v>860</v>
      </c>
      <c r="E8" s="660" t="s">
        <v>1092</v>
      </c>
      <c r="F8" s="663"/>
      <c r="G8" s="663"/>
      <c r="H8" s="676">
        <v>0</v>
      </c>
      <c r="I8" s="663">
        <v>2</v>
      </c>
      <c r="J8" s="663">
        <v>159.28000000000003</v>
      </c>
      <c r="K8" s="676">
        <v>1</v>
      </c>
      <c r="L8" s="663">
        <v>2</v>
      </c>
      <c r="M8" s="664">
        <v>159.28000000000003</v>
      </c>
    </row>
    <row r="9" spans="1:13" ht="14.4" customHeight="1" x14ac:dyDescent="0.3">
      <c r="A9" s="659" t="s">
        <v>548</v>
      </c>
      <c r="B9" s="660" t="s">
        <v>1093</v>
      </c>
      <c r="C9" s="660" t="s">
        <v>848</v>
      </c>
      <c r="D9" s="660" t="s">
        <v>1094</v>
      </c>
      <c r="E9" s="660" t="s">
        <v>850</v>
      </c>
      <c r="F9" s="663"/>
      <c r="G9" s="663"/>
      <c r="H9" s="676">
        <v>0</v>
      </c>
      <c r="I9" s="663">
        <v>1</v>
      </c>
      <c r="J9" s="663">
        <v>628.59555370992598</v>
      </c>
      <c r="K9" s="676">
        <v>1</v>
      </c>
      <c r="L9" s="663">
        <v>1</v>
      </c>
      <c r="M9" s="664">
        <v>628.59555370992598</v>
      </c>
    </row>
    <row r="10" spans="1:13" ht="14.4" customHeight="1" x14ac:dyDescent="0.3">
      <c r="A10" s="659" t="s">
        <v>548</v>
      </c>
      <c r="B10" s="660" t="s">
        <v>1095</v>
      </c>
      <c r="C10" s="660" t="s">
        <v>852</v>
      </c>
      <c r="D10" s="660" t="s">
        <v>826</v>
      </c>
      <c r="E10" s="660" t="s">
        <v>853</v>
      </c>
      <c r="F10" s="663"/>
      <c r="G10" s="663"/>
      <c r="H10" s="676">
        <v>0</v>
      </c>
      <c r="I10" s="663">
        <v>2</v>
      </c>
      <c r="J10" s="663">
        <v>817.9</v>
      </c>
      <c r="K10" s="676">
        <v>1</v>
      </c>
      <c r="L10" s="663">
        <v>2</v>
      </c>
      <c r="M10" s="664">
        <v>817.9</v>
      </c>
    </row>
    <row r="11" spans="1:13" ht="14.4" customHeight="1" x14ac:dyDescent="0.3">
      <c r="A11" s="659" t="s">
        <v>548</v>
      </c>
      <c r="B11" s="660" t="s">
        <v>1095</v>
      </c>
      <c r="C11" s="660" t="s">
        <v>825</v>
      </c>
      <c r="D11" s="660" t="s">
        <v>826</v>
      </c>
      <c r="E11" s="660" t="s">
        <v>827</v>
      </c>
      <c r="F11" s="663"/>
      <c r="G11" s="663"/>
      <c r="H11" s="676">
        <v>0</v>
      </c>
      <c r="I11" s="663">
        <v>1</v>
      </c>
      <c r="J11" s="663">
        <v>630.66000000000008</v>
      </c>
      <c r="K11" s="676">
        <v>1</v>
      </c>
      <c r="L11" s="663">
        <v>1</v>
      </c>
      <c r="M11" s="664">
        <v>630.66000000000008</v>
      </c>
    </row>
    <row r="12" spans="1:13" ht="14.4" customHeight="1" x14ac:dyDescent="0.3">
      <c r="A12" s="659" t="s">
        <v>548</v>
      </c>
      <c r="B12" s="660" t="s">
        <v>1096</v>
      </c>
      <c r="C12" s="660" t="s">
        <v>836</v>
      </c>
      <c r="D12" s="660" t="s">
        <v>837</v>
      </c>
      <c r="E12" s="660" t="s">
        <v>838</v>
      </c>
      <c r="F12" s="663"/>
      <c r="G12" s="663"/>
      <c r="H12" s="676">
        <v>0</v>
      </c>
      <c r="I12" s="663">
        <v>1</v>
      </c>
      <c r="J12" s="663">
        <v>129.58000000000004</v>
      </c>
      <c r="K12" s="676">
        <v>1</v>
      </c>
      <c r="L12" s="663">
        <v>1</v>
      </c>
      <c r="M12" s="664">
        <v>129.58000000000004</v>
      </c>
    </row>
    <row r="13" spans="1:13" ht="14.4" customHeight="1" x14ac:dyDescent="0.3">
      <c r="A13" s="659" t="s">
        <v>548</v>
      </c>
      <c r="B13" s="660" t="s">
        <v>1097</v>
      </c>
      <c r="C13" s="660" t="s">
        <v>833</v>
      </c>
      <c r="D13" s="660" t="s">
        <v>834</v>
      </c>
      <c r="E13" s="660" t="s">
        <v>692</v>
      </c>
      <c r="F13" s="663"/>
      <c r="G13" s="663"/>
      <c r="H13" s="676">
        <v>0</v>
      </c>
      <c r="I13" s="663">
        <v>1</v>
      </c>
      <c r="J13" s="663">
        <v>88.27</v>
      </c>
      <c r="K13" s="676">
        <v>1</v>
      </c>
      <c r="L13" s="663">
        <v>1</v>
      </c>
      <c r="M13" s="664">
        <v>88.27</v>
      </c>
    </row>
    <row r="14" spans="1:13" ht="14.4" customHeight="1" x14ac:dyDescent="0.3">
      <c r="A14" s="659" t="s">
        <v>548</v>
      </c>
      <c r="B14" s="660" t="s">
        <v>1098</v>
      </c>
      <c r="C14" s="660" t="s">
        <v>829</v>
      </c>
      <c r="D14" s="660" t="s">
        <v>830</v>
      </c>
      <c r="E14" s="660" t="s">
        <v>1099</v>
      </c>
      <c r="F14" s="663"/>
      <c r="G14" s="663"/>
      <c r="H14" s="676">
        <v>0</v>
      </c>
      <c r="I14" s="663">
        <v>1</v>
      </c>
      <c r="J14" s="663">
        <v>167.57000000000002</v>
      </c>
      <c r="K14" s="676">
        <v>1</v>
      </c>
      <c r="L14" s="663">
        <v>1</v>
      </c>
      <c r="M14" s="664">
        <v>167.57000000000002</v>
      </c>
    </row>
    <row r="15" spans="1:13" ht="14.4" customHeight="1" x14ac:dyDescent="0.3">
      <c r="A15" s="659" t="s">
        <v>548</v>
      </c>
      <c r="B15" s="660" t="s">
        <v>1100</v>
      </c>
      <c r="C15" s="660" t="s">
        <v>818</v>
      </c>
      <c r="D15" s="660" t="s">
        <v>1101</v>
      </c>
      <c r="E15" s="660" t="s">
        <v>1102</v>
      </c>
      <c r="F15" s="663"/>
      <c r="G15" s="663"/>
      <c r="H15" s="676">
        <v>0</v>
      </c>
      <c r="I15" s="663">
        <v>58</v>
      </c>
      <c r="J15" s="663">
        <v>2015.4959863627075</v>
      </c>
      <c r="K15" s="676">
        <v>1</v>
      </c>
      <c r="L15" s="663">
        <v>58</v>
      </c>
      <c r="M15" s="664">
        <v>2015.4959863627075</v>
      </c>
    </row>
    <row r="16" spans="1:13" ht="14.4" customHeight="1" x14ac:dyDescent="0.3">
      <c r="A16" s="659" t="s">
        <v>548</v>
      </c>
      <c r="B16" s="660" t="s">
        <v>1103</v>
      </c>
      <c r="C16" s="660" t="s">
        <v>855</v>
      </c>
      <c r="D16" s="660" t="s">
        <v>1104</v>
      </c>
      <c r="E16" s="660" t="s">
        <v>1105</v>
      </c>
      <c r="F16" s="663"/>
      <c r="G16" s="663"/>
      <c r="H16" s="676">
        <v>0</v>
      </c>
      <c r="I16" s="663">
        <v>1</v>
      </c>
      <c r="J16" s="663">
        <v>78.399999999999991</v>
      </c>
      <c r="K16" s="676">
        <v>1</v>
      </c>
      <c r="L16" s="663">
        <v>1</v>
      </c>
      <c r="M16" s="664">
        <v>78.399999999999991</v>
      </c>
    </row>
    <row r="17" spans="1:13" ht="14.4" customHeight="1" x14ac:dyDescent="0.3">
      <c r="A17" s="659" t="s">
        <v>548</v>
      </c>
      <c r="B17" s="660" t="s">
        <v>1106</v>
      </c>
      <c r="C17" s="660" t="s">
        <v>935</v>
      </c>
      <c r="D17" s="660" t="s">
        <v>936</v>
      </c>
      <c r="E17" s="660" t="s">
        <v>1107</v>
      </c>
      <c r="F17" s="663">
        <v>1</v>
      </c>
      <c r="G17" s="663">
        <v>133.50000000000006</v>
      </c>
      <c r="H17" s="676">
        <v>1</v>
      </c>
      <c r="I17" s="663"/>
      <c r="J17" s="663"/>
      <c r="K17" s="676">
        <v>0</v>
      </c>
      <c r="L17" s="663">
        <v>1</v>
      </c>
      <c r="M17" s="664">
        <v>133.50000000000006</v>
      </c>
    </row>
    <row r="18" spans="1:13" ht="14.4" customHeight="1" x14ac:dyDescent="0.3">
      <c r="A18" s="659" t="s">
        <v>548</v>
      </c>
      <c r="B18" s="660" t="s">
        <v>1108</v>
      </c>
      <c r="C18" s="660" t="s">
        <v>946</v>
      </c>
      <c r="D18" s="660" t="s">
        <v>947</v>
      </c>
      <c r="E18" s="660" t="s">
        <v>948</v>
      </c>
      <c r="F18" s="663"/>
      <c r="G18" s="663"/>
      <c r="H18" s="676">
        <v>0</v>
      </c>
      <c r="I18" s="663">
        <v>18</v>
      </c>
      <c r="J18" s="663">
        <v>360.54</v>
      </c>
      <c r="K18" s="676">
        <v>1</v>
      </c>
      <c r="L18" s="663">
        <v>18</v>
      </c>
      <c r="M18" s="664">
        <v>360.54</v>
      </c>
    </row>
    <row r="19" spans="1:13" ht="14.4" customHeight="1" x14ac:dyDescent="0.3">
      <c r="A19" s="659" t="s">
        <v>548</v>
      </c>
      <c r="B19" s="660" t="s">
        <v>1109</v>
      </c>
      <c r="C19" s="660" t="s">
        <v>942</v>
      </c>
      <c r="D19" s="660" t="s">
        <v>1110</v>
      </c>
      <c r="E19" s="660" t="s">
        <v>1111</v>
      </c>
      <c r="F19" s="663"/>
      <c r="G19" s="663"/>
      <c r="H19" s="676">
        <v>0</v>
      </c>
      <c r="I19" s="663">
        <v>67</v>
      </c>
      <c r="J19" s="663">
        <v>7672.9640113855176</v>
      </c>
      <c r="K19" s="676">
        <v>1</v>
      </c>
      <c r="L19" s="663">
        <v>67</v>
      </c>
      <c r="M19" s="664">
        <v>7672.9640113855176</v>
      </c>
    </row>
    <row r="20" spans="1:13" ht="14.4" customHeight="1" x14ac:dyDescent="0.3">
      <c r="A20" s="659" t="s">
        <v>548</v>
      </c>
      <c r="B20" s="660" t="s">
        <v>1109</v>
      </c>
      <c r="C20" s="660" t="s">
        <v>950</v>
      </c>
      <c r="D20" s="660" t="s">
        <v>1112</v>
      </c>
      <c r="E20" s="660" t="s">
        <v>1113</v>
      </c>
      <c r="F20" s="663"/>
      <c r="G20" s="663"/>
      <c r="H20" s="676">
        <v>0</v>
      </c>
      <c r="I20" s="663">
        <v>59.4</v>
      </c>
      <c r="J20" s="663">
        <v>4545.4914133471502</v>
      </c>
      <c r="K20" s="676">
        <v>1</v>
      </c>
      <c r="L20" s="663">
        <v>59.4</v>
      </c>
      <c r="M20" s="664">
        <v>4545.4914133471502</v>
      </c>
    </row>
    <row r="21" spans="1:13" ht="14.4" customHeight="1" x14ac:dyDescent="0.3">
      <c r="A21" s="659" t="s">
        <v>548</v>
      </c>
      <c r="B21" s="660" t="s">
        <v>1114</v>
      </c>
      <c r="C21" s="660" t="s">
        <v>954</v>
      </c>
      <c r="D21" s="660" t="s">
        <v>1115</v>
      </c>
      <c r="E21" s="660" t="s">
        <v>1116</v>
      </c>
      <c r="F21" s="663">
        <v>1.7999999999999994</v>
      </c>
      <c r="G21" s="663">
        <v>2060.4900114686407</v>
      </c>
      <c r="H21" s="676">
        <v>0.59106047310596699</v>
      </c>
      <c r="I21" s="663">
        <v>5.4</v>
      </c>
      <c r="J21" s="663">
        <v>1425.6</v>
      </c>
      <c r="K21" s="676">
        <v>0.40893952689403301</v>
      </c>
      <c r="L21" s="663">
        <v>7.1999999999999993</v>
      </c>
      <c r="M21" s="664">
        <v>3486.0900114686406</v>
      </c>
    </row>
    <row r="22" spans="1:13" ht="14.4" customHeight="1" x14ac:dyDescent="0.3">
      <c r="A22" s="659" t="s">
        <v>548</v>
      </c>
      <c r="B22" s="660" t="s">
        <v>1114</v>
      </c>
      <c r="C22" s="660" t="s">
        <v>880</v>
      </c>
      <c r="D22" s="660" t="s">
        <v>1117</v>
      </c>
      <c r="E22" s="660" t="s">
        <v>1118</v>
      </c>
      <c r="F22" s="663">
        <v>22</v>
      </c>
      <c r="G22" s="663">
        <v>1864.28</v>
      </c>
      <c r="H22" s="676">
        <v>1</v>
      </c>
      <c r="I22" s="663"/>
      <c r="J22" s="663"/>
      <c r="K22" s="676">
        <v>0</v>
      </c>
      <c r="L22" s="663">
        <v>22</v>
      </c>
      <c r="M22" s="664">
        <v>1864.28</v>
      </c>
    </row>
    <row r="23" spans="1:13" ht="14.4" customHeight="1" x14ac:dyDescent="0.3">
      <c r="A23" s="659" t="s">
        <v>548</v>
      </c>
      <c r="B23" s="660" t="s">
        <v>1119</v>
      </c>
      <c r="C23" s="660" t="s">
        <v>938</v>
      </c>
      <c r="D23" s="660" t="s">
        <v>939</v>
      </c>
      <c r="E23" s="660" t="s">
        <v>940</v>
      </c>
      <c r="F23" s="663">
        <v>1</v>
      </c>
      <c r="G23" s="663">
        <v>494.99915375820251</v>
      </c>
      <c r="H23" s="676">
        <v>1</v>
      </c>
      <c r="I23" s="663"/>
      <c r="J23" s="663"/>
      <c r="K23" s="676">
        <v>0</v>
      </c>
      <c r="L23" s="663">
        <v>1</v>
      </c>
      <c r="M23" s="664">
        <v>494.99915375820251</v>
      </c>
    </row>
    <row r="24" spans="1:13" ht="14.4" customHeight="1" x14ac:dyDescent="0.3">
      <c r="A24" s="659" t="s">
        <v>548</v>
      </c>
      <c r="B24" s="660" t="s">
        <v>1119</v>
      </c>
      <c r="C24" s="660" t="s">
        <v>914</v>
      </c>
      <c r="D24" s="660" t="s">
        <v>915</v>
      </c>
      <c r="E24" s="660" t="s">
        <v>1120</v>
      </c>
      <c r="F24" s="663"/>
      <c r="G24" s="663"/>
      <c r="H24" s="676">
        <v>0</v>
      </c>
      <c r="I24" s="663">
        <v>2</v>
      </c>
      <c r="J24" s="663">
        <v>109.76000000000002</v>
      </c>
      <c r="K24" s="676">
        <v>1</v>
      </c>
      <c r="L24" s="663">
        <v>2</v>
      </c>
      <c r="M24" s="664">
        <v>109.76000000000002</v>
      </c>
    </row>
    <row r="25" spans="1:13" ht="14.4" customHeight="1" x14ac:dyDescent="0.3">
      <c r="A25" s="659" t="s">
        <v>548</v>
      </c>
      <c r="B25" s="660" t="s">
        <v>1121</v>
      </c>
      <c r="C25" s="660" t="s">
        <v>884</v>
      </c>
      <c r="D25" s="660" t="s">
        <v>1122</v>
      </c>
      <c r="E25" s="660" t="s">
        <v>1123</v>
      </c>
      <c r="F25" s="663">
        <v>0.2</v>
      </c>
      <c r="G25" s="663">
        <v>86.341200000000015</v>
      </c>
      <c r="H25" s="676">
        <v>1</v>
      </c>
      <c r="I25" s="663"/>
      <c r="J25" s="663"/>
      <c r="K25" s="676">
        <v>0</v>
      </c>
      <c r="L25" s="663">
        <v>0.2</v>
      </c>
      <c r="M25" s="664">
        <v>86.341200000000015</v>
      </c>
    </row>
    <row r="26" spans="1:13" ht="14.4" customHeight="1" x14ac:dyDescent="0.3">
      <c r="A26" s="659" t="s">
        <v>548</v>
      </c>
      <c r="B26" s="660" t="s">
        <v>1124</v>
      </c>
      <c r="C26" s="660" t="s">
        <v>962</v>
      </c>
      <c r="D26" s="660" t="s">
        <v>963</v>
      </c>
      <c r="E26" s="660" t="s">
        <v>964</v>
      </c>
      <c r="F26" s="663"/>
      <c r="G26" s="663"/>
      <c r="H26" s="676">
        <v>0</v>
      </c>
      <c r="I26" s="663">
        <v>0.2</v>
      </c>
      <c r="J26" s="663">
        <v>61.6</v>
      </c>
      <c r="K26" s="676">
        <v>1</v>
      </c>
      <c r="L26" s="663">
        <v>0.2</v>
      </c>
      <c r="M26" s="664">
        <v>61.6</v>
      </c>
    </row>
    <row r="27" spans="1:13" ht="14.4" customHeight="1" x14ac:dyDescent="0.3">
      <c r="A27" s="659" t="s">
        <v>548</v>
      </c>
      <c r="B27" s="660" t="s">
        <v>1125</v>
      </c>
      <c r="C27" s="660" t="s">
        <v>959</v>
      </c>
      <c r="D27" s="660" t="s">
        <v>960</v>
      </c>
      <c r="E27" s="660" t="s">
        <v>961</v>
      </c>
      <c r="F27" s="663"/>
      <c r="G27" s="663"/>
      <c r="H27" s="676">
        <v>0</v>
      </c>
      <c r="I27" s="663">
        <v>20</v>
      </c>
      <c r="J27" s="663">
        <v>59947.599999999991</v>
      </c>
      <c r="K27" s="676">
        <v>1</v>
      </c>
      <c r="L27" s="663">
        <v>20</v>
      </c>
      <c r="M27" s="664">
        <v>59947.599999999991</v>
      </c>
    </row>
    <row r="28" spans="1:13" ht="14.4" customHeight="1" x14ac:dyDescent="0.3">
      <c r="A28" s="659" t="s">
        <v>548</v>
      </c>
      <c r="B28" s="660" t="s">
        <v>1126</v>
      </c>
      <c r="C28" s="660" t="s">
        <v>822</v>
      </c>
      <c r="D28" s="660" t="s">
        <v>788</v>
      </c>
      <c r="E28" s="660" t="s">
        <v>1127</v>
      </c>
      <c r="F28" s="663"/>
      <c r="G28" s="663"/>
      <c r="H28" s="676">
        <v>0</v>
      </c>
      <c r="I28" s="663">
        <v>4</v>
      </c>
      <c r="J28" s="663">
        <v>420.23799202748631</v>
      </c>
      <c r="K28" s="676">
        <v>1</v>
      </c>
      <c r="L28" s="663">
        <v>4</v>
      </c>
      <c r="M28" s="664">
        <v>420.23799202748631</v>
      </c>
    </row>
    <row r="29" spans="1:13" ht="14.4" customHeight="1" x14ac:dyDescent="0.3">
      <c r="A29" s="659" t="s">
        <v>548</v>
      </c>
      <c r="B29" s="660" t="s">
        <v>1128</v>
      </c>
      <c r="C29" s="660" t="s">
        <v>844</v>
      </c>
      <c r="D29" s="660" t="s">
        <v>845</v>
      </c>
      <c r="E29" s="660" t="s">
        <v>846</v>
      </c>
      <c r="F29" s="663"/>
      <c r="G29" s="663"/>
      <c r="H29" s="676">
        <v>0</v>
      </c>
      <c r="I29" s="663">
        <v>1</v>
      </c>
      <c r="J29" s="663">
        <v>77.809362645597943</v>
      </c>
      <c r="K29" s="676">
        <v>1</v>
      </c>
      <c r="L29" s="663">
        <v>1</v>
      </c>
      <c r="M29" s="664">
        <v>77.809362645597943</v>
      </c>
    </row>
    <row r="30" spans="1:13" ht="14.4" customHeight="1" x14ac:dyDescent="0.3">
      <c r="A30" s="659" t="s">
        <v>548</v>
      </c>
      <c r="B30" s="660" t="s">
        <v>1129</v>
      </c>
      <c r="C30" s="660" t="s">
        <v>863</v>
      </c>
      <c r="D30" s="660" t="s">
        <v>864</v>
      </c>
      <c r="E30" s="660" t="s">
        <v>1130</v>
      </c>
      <c r="F30" s="663"/>
      <c r="G30" s="663"/>
      <c r="H30" s="676">
        <v>0</v>
      </c>
      <c r="I30" s="663">
        <v>1</v>
      </c>
      <c r="J30" s="663">
        <v>101.88999999999996</v>
      </c>
      <c r="K30" s="676">
        <v>1</v>
      </c>
      <c r="L30" s="663">
        <v>1</v>
      </c>
      <c r="M30" s="664">
        <v>101.88999999999996</v>
      </c>
    </row>
    <row r="31" spans="1:13" ht="14.4" customHeight="1" x14ac:dyDescent="0.3">
      <c r="A31" s="659" t="s">
        <v>548</v>
      </c>
      <c r="B31" s="660" t="s">
        <v>1129</v>
      </c>
      <c r="C31" s="660" t="s">
        <v>873</v>
      </c>
      <c r="D31" s="660" t="s">
        <v>874</v>
      </c>
      <c r="E31" s="660" t="s">
        <v>875</v>
      </c>
      <c r="F31" s="663"/>
      <c r="G31" s="663"/>
      <c r="H31" s="676">
        <v>0</v>
      </c>
      <c r="I31" s="663">
        <v>7</v>
      </c>
      <c r="J31" s="663">
        <v>1770.79</v>
      </c>
      <c r="K31" s="676">
        <v>1</v>
      </c>
      <c r="L31" s="663">
        <v>7</v>
      </c>
      <c r="M31" s="664">
        <v>1770.79</v>
      </c>
    </row>
    <row r="32" spans="1:13" ht="14.4" customHeight="1" x14ac:dyDescent="0.3">
      <c r="A32" s="659" t="s">
        <v>548</v>
      </c>
      <c r="B32" s="660" t="s">
        <v>1129</v>
      </c>
      <c r="C32" s="660" t="s">
        <v>876</v>
      </c>
      <c r="D32" s="660" t="s">
        <v>874</v>
      </c>
      <c r="E32" s="660" t="s">
        <v>877</v>
      </c>
      <c r="F32" s="663"/>
      <c r="G32" s="663"/>
      <c r="H32" s="676">
        <v>0</v>
      </c>
      <c r="I32" s="663">
        <v>4</v>
      </c>
      <c r="J32" s="663">
        <v>1110.5604926877929</v>
      </c>
      <c r="K32" s="676">
        <v>1</v>
      </c>
      <c r="L32" s="663">
        <v>4</v>
      </c>
      <c r="M32" s="664">
        <v>1110.5604926877929</v>
      </c>
    </row>
    <row r="33" spans="1:13" ht="14.4" customHeight="1" x14ac:dyDescent="0.3">
      <c r="A33" s="659" t="s">
        <v>551</v>
      </c>
      <c r="B33" s="660" t="s">
        <v>1090</v>
      </c>
      <c r="C33" s="660" t="s">
        <v>1006</v>
      </c>
      <c r="D33" s="660" t="s">
        <v>1007</v>
      </c>
      <c r="E33" s="660" t="s">
        <v>1008</v>
      </c>
      <c r="F33" s="663"/>
      <c r="G33" s="663"/>
      <c r="H33" s="676">
        <v>0</v>
      </c>
      <c r="I33" s="663">
        <v>1</v>
      </c>
      <c r="J33" s="663">
        <v>364.68</v>
      </c>
      <c r="K33" s="676">
        <v>1</v>
      </c>
      <c r="L33" s="663">
        <v>1</v>
      </c>
      <c r="M33" s="664">
        <v>364.68</v>
      </c>
    </row>
    <row r="34" spans="1:13" ht="14.4" customHeight="1" x14ac:dyDescent="0.3">
      <c r="A34" s="659" t="s">
        <v>551</v>
      </c>
      <c r="B34" s="660" t="s">
        <v>1100</v>
      </c>
      <c r="C34" s="660" t="s">
        <v>1010</v>
      </c>
      <c r="D34" s="660" t="s">
        <v>1131</v>
      </c>
      <c r="E34" s="660" t="s">
        <v>1132</v>
      </c>
      <c r="F34" s="663"/>
      <c r="G34" s="663"/>
      <c r="H34" s="676">
        <v>0</v>
      </c>
      <c r="I34" s="663">
        <v>16</v>
      </c>
      <c r="J34" s="663">
        <v>606.91838385326832</v>
      </c>
      <c r="K34" s="676">
        <v>1</v>
      </c>
      <c r="L34" s="663">
        <v>16</v>
      </c>
      <c r="M34" s="664">
        <v>606.91838385326832</v>
      </c>
    </row>
    <row r="35" spans="1:13" ht="14.4" customHeight="1" x14ac:dyDescent="0.3">
      <c r="A35" s="659" t="s">
        <v>551</v>
      </c>
      <c r="B35" s="660" t="s">
        <v>1109</v>
      </c>
      <c r="C35" s="660" t="s">
        <v>942</v>
      </c>
      <c r="D35" s="660" t="s">
        <v>1110</v>
      </c>
      <c r="E35" s="660" t="s">
        <v>1111</v>
      </c>
      <c r="F35" s="663"/>
      <c r="G35" s="663"/>
      <c r="H35" s="676">
        <v>0</v>
      </c>
      <c r="I35" s="663">
        <v>2</v>
      </c>
      <c r="J35" s="663">
        <v>225.39999999999998</v>
      </c>
      <c r="K35" s="676">
        <v>1</v>
      </c>
      <c r="L35" s="663">
        <v>2</v>
      </c>
      <c r="M35" s="664">
        <v>225.39999999999998</v>
      </c>
    </row>
    <row r="36" spans="1:13" ht="14.4" customHeight="1" x14ac:dyDescent="0.3">
      <c r="A36" s="659" t="s">
        <v>551</v>
      </c>
      <c r="B36" s="660" t="s">
        <v>1133</v>
      </c>
      <c r="C36" s="660" t="s">
        <v>1014</v>
      </c>
      <c r="D36" s="660" t="s">
        <v>1015</v>
      </c>
      <c r="E36" s="660" t="s">
        <v>1134</v>
      </c>
      <c r="F36" s="663"/>
      <c r="G36" s="663"/>
      <c r="H36" s="676">
        <v>0</v>
      </c>
      <c r="I36" s="663">
        <v>1</v>
      </c>
      <c r="J36" s="663">
        <v>85.460000000000008</v>
      </c>
      <c r="K36" s="676">
        <v>1</v>
      </c>
      <c r="L36" s="663">
        <v>1</v>
      </c>
      <c r="M36" s="664">
        <v>85.460000000000008</v>
      </c>
    </row>
    <row r="37" spans="1:13" ht="14.4" customHeight="1" x14ac:dyDescent="0.3">
      <c r="A37" s="659" t="s">
        <v>554</v>
      </c>
      <c r="B37" s="660" t="s">
        <v>1109</v>
      </c>
      <c r="C37" s="660" t="s">
        <v>942</v>
      </c>
      <c r="D37" s="660" t="s">
        <v>1110</v>
      </c>
      <c r="E37" s="660" t="s">
        <v>1111</v>
      </c>
      <c r="F37" s="663"/>
      <c r="G37" s="663"/>
      <c r="H37" s="676">
        <v>0</v>
      </c>
      <c r="I37" s="663">
        <v>6</v>
      </c>
      <c r="J37" s="663">
        <v>685.25866693723253</v>
      </c>
      <c r="K37" s="676">
        <v>1</v>
      </c>
      <c r="L37" s="663">
        <v>6</v>
      </c>
      <c r="M37" s="664">
        <v>685.25866693723253</v>
      </c>
    </row>
    <row r="38" spans="1:13" ht="14.4" customHeight="1" thickBot="1" x14ac:dyDescent="0.35">
      <c r="A38" s="665" t="s">
        <v>557</v>
      </c>
      <c r="B38" s="666" t="s">
        <v>1100</v>
      </c>
      <c r="C38" s="666" t="s">
        <v>818</v>
      </c>
      <c r="D38" s="666" t="s">
        <v>1101</v>
      </c>
      <c r="E38" s="666" t="s">
        <v>1102</v>
      </c>
      <c r="F38" s="669"/>
      <c r="G38" s="669"/>
      <c r="H38" s="677">
        <v>0</v>
      </c>
      <c r="I38" s="669">
        <v>20</v>
      </c>
      <c r="J38" s="669">
        <v>695.69500719951134</v>
      </c>
      <c r="K38" s="677">
        <v>1</v>
      </c>
      <c r="L38" s="669">
        <v>20</v>
      </c>
      <c r="M38" s="670">
        <v>695.69500719951134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335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495</v>
      </c>
      <c r="C3" s="460">
        <f>SUM(C6:C1048576)</f>
        <v>58</v>
      </c>
      <c r="D3" s="460">
        <f>SUM(D6:D1048576)</f>
        <v>41</v>
      </c>
      <c r="E3" s="461">
        <f>SUM(E6:E1048576)</f>
        <v>0</v>
      </c>
      <c r="F3" s="458">
        <f>IF(SUM($B3:$E3)=0,"",B3/SUM($B3:$E3))</f>
        <v>0.83333333333333337</v>
      </c>
      <c r="G3" s="456">
        <f t="shared" ref="G3:I3" si="0">IF(SUM($B3:$E3)=0,"",C3/SUM($B3:$E3))</f>
        <v>9.7643097643097643E-2</v>
      </c>
      <c r="H3" s="456">
        <f t="shared" si="0"/>
        <v>6.9023569023569029E-2</v>
      </c>
      <c r="I3" s="457">
        <f t="shared" si="0"/>
        <v>0</v>
      </c>
      <c r="J3" s="460">
        <f>SUM(J6:J1048576)</f>
        <v>125</v>
      </c>
      <c r="K3" s="460">
        <f>SUM(K6:K1048576)</f>
        <v>37</v>
      </c>
      <c r="L3" s="460">
        <f>SUM(L6:L1048576)</f>
        <v>41</v>
      </c>
      <c r="M3" s="461">
        <f>SUM(M6:M1048576)</f>
        <v>0</v>
      </c>
      <c r="N3" s="458">
        <f>IF(SUM($J3:$M3)=0,"",J3/SUM($J3:$M3))</f>
        <v>0.61576354679802958</v>
      </c>
      <c r="O3" s="456">
        <f t="shared" ref="O3:Q3" si="1">IF(SUM($J3:$M3)=0,"",K3/SUM($J3:$M3))</f>
        <v>0.18226600985221675</v>
      </c>
      <c r="P3" s="456">
        <f t="shared" si="1"/>
        <v>0.2019704433497537</v>
      </c>
      <c r="Q3" s="457">
        <f t="shared" si="1"/>
        <v>0</v>
      </c>
    </row>
    <row r="4" spans="1:17" ht="14.4" customHeight="1" thickBot="1" x14ac:dyDescent="0.35">
      <c r="A4" s="454"/>
      <c r="B4" s="529" t="s">
        <v>301</v>
      </c>
      <c r="C4" s="530"/>
      <c r="D4" s="530"/>
      <c r="E4" s="531"/>
      <c r="F4" s="526" t="s">
        <v>306</v>
      </c>
      <c r="G4" s="527"/>
      <c r="H4" s="527"/>
      <c r="I4" s="528"/>
      <c r="J4" s="529" t="s">
        <v>307</v>
      </c>
      <c r="K4" s="530"/>
      <c r="L4" s="530"/>
      <c r="M4" s="531"/>
      <c r="N4" s="526" t="s">
        <v>308</v>
      </c>
      <c r="O4" s="527"/>
      <c r="P4" s="527"/>
      <c r="Q4" s="528"/>
    </row>
    <row r="5" spans="1:17" ht="14.4" customHeight="1" thickBot="1" x14ac:dyDescent="0.35">
      <c r="A5" s="692" t="s">
        <v>300</v>
      </c>
      <c r="B5" s="693" t="s">
        <v>302</v>
      </c>
      <c r="C5" s="693" t="s">
        <v>303</v>
      </c>
      <c r="D5" s="693" t="s">
        <v>304</v>
      </c>
      <c r="E5" s="694" t="s">
        <v>305</v>
      </c>
      <c r="F5" s="695" t="s">
        <v>302</v>
      </c>
      <c r="G5" s="696" t="s">
        <v>303</v>
      </c>
      <c r="H5" s="696" t="s">
        <v>304</v>
      </c>
      <c r="I5" s="697" t="s">
        <v>305</v>
      </c>
      <c r="J5" s="693" t="s">
        <v>302</v>
      </c>
      <c r="K5" s="693" t="s">
        <v>303</v>
      </c>
      <c r="L5" s="693" t="s">
        <v>304</v>
      </c>
      <c r="M5" s="694" t="s">
        <v>305</v>
      </c>
      <c r="N5" s="695" t="s">
        <v>302</v>
      </c>
      <c r="O5" s="696" t="s">
        <v>303</v>
      </c>
      <c r="P5" s="696" t="s">
        <v>304</v>
      </c>
      <c r="Q5" s="697" t="s">
        <v>305</v>
      </c>
    </row>
    <row r="6" spans="1:17" ht="14.4" customHeight="1" x14ac:dyDescent="0.3">
      <c r="A6" s="701" t="s">
        <v>1136</v>
      </c>
      <c r="B6" s="707"/>
      <c r="C6" s="657"/>
      <c r="D6" s="657"/>
      <c r="E6" s="658"/>
      <c r="F6" s="704"/>
      <c r="G6" s="675"/>
      <c r="H6" s="675"/>
      <c r="I6" s="710"/>
      <c r="J6" s="707"/>
      <c r="K6" s="657"/>
      <c r="L6" s="657"/>
      <c r="M6" s="658"/>
      <c r="N6" s="704"/>
      <c r="O6" s="675"/>
      <c r="P6" s="675"/>
      <c r="Q6" s="698"/>
    </row>
    <row r="7" spans="1:17" ht="14.4" customHeight="1" x14ac:dyDescent="0.3">
      <c r="A7" s="702" t="s">
        <v>1137</v>
      </c>
      <c r="B7" s="708">
        <v>221</v>
      </c>
      <c r="C7" s="663">
        <v>57</v>
      </c>
      <c r="D7" s="663">
        <v>41</v>
      </c>
      <c r="E7" s="664"/>
      <c r="F7" s="705">
        <v>0.69278996865203757</v>
      </c>
      <c r="G7" s="676">
        <v>0.17868338557993729</v>
      </c>
      <c r="H7" s="676">
        <v>0.12852664576802508</v>
      </c>
      <c r="I7" s="711">
        <v>0</v>
      </c>
      <c r="J7" s="708">
        <v>34</v>
      </c>
      <c r="K7" s="663">
        <v>36</v>
      </c>
      <c r="L7" s="663">
        <v>41</v>
      </c>
      <c r="M7" s="664"/>
      <c r="N7" s="705">
        <v>0.30630630630630629</v>
      </c>
      <c r="O7" s="676">
        <v>0.32432432432432434</v>
      </c>
      <c r="P7" s="676">
        <v>0.36936936936936937</v>
      </c>
      <c r="Q7" s="699">
        <v>0</v>
      </c>
    </row>
    <row r="8" spans="1:17" ht="14.4" customHeight="1" x14ac:dyDescent="0.3">
      <c r="A8" s="702" t="s">
        <v>1138</v>
      </c>
      <c r="B8" s="708">
        <v>101</v>
      </c>
      <c r="C8" s="663">
        <v>1</v>
      </c>
      <c r="D8" s="663"/>
      <c r="E8" s="664"/>
      <c r="F8" s="705">
        <v>0.99019607843137258</v>
      </c>
      <c r="G8" s="676">
        <v>9.8039215686274508E-3</v>
      </c>
      <c r="H8" s="676">
        <v>0</v>
      </c>
      <c r="I8" s="711">
        <v>0</v>
      </c>
      <c r="J8" s="708">
        <v>29</v>
      </c>
      <c r="K8" s="663">
        <v>1</v>
      </c>
      <c r="L8" s="663"/>
      <c r="M8" s="664"/>
      <c r="N8" s="705">
        <v>0.96666666666666667</v>
      </c>
      <c r="O8" s="676">
        <v>3.3333333333333333E-2</v>
      </c>
      <c r="P8" s="676">
        <v>0</v>
      </c>
      <c r="Q8" s="699">
        <v>0</v>
      </c>
    </row>
    <row r="9" spans="1:17" ht="14.4" customHeight="1" x14ac:dyDescent="0.3">
      <c r="A9" s="702" t="s">
        <v>1139</v>
      </c>
      <c r="B9" s="708">
        <v>92</v>
      </c>
      <c r="C9" s="663"/>
      <c r="D9" s="663"/>
      <c r="E9" s="664"/>
      <c r="F9" s="705">
        <v>1</v>
      </c>
      <c r="G9" s="676">
        <v>0</v>
      </c>
      <c r="H9" s="676">
        <v>0</v>
      </c>
      <c r="I9" s="711">
        <v>0</v>
      </c>
      <c r="J9" s="708">
        <v>27</v>
      </c>
      <c r="K9" s="663"/>
      <c r="L9" s="663"/>
      <c r="M9" s="664"/>
      <c r="N9" s="705">
        <v>1</v>
      </c>
      <c r="O9" s="676">
        <v>0</v>
      </c>
      <c r="P9" s="676">
        <v>0</v>
      </c>
      <c r="Q9" s="699">
        <v>0</v>
      </c>
    </row>
    <row r="10" spans="1:17" ht="14.4" customHeight="1" thickBot="1" x14ac:dyDescent="0.35">
      <c r="A10" s="703" t="s">
        <v>1140</v>
      </c>
      <c r="B10" s="709">
        <v>81</v>
      </c>
      <c r="C10" s="669"/>
      <c r="D10" s="669"/>
      <c r="E10" s="670"/>
      <c r="F10" s="706">
        <v>1</v>
      </c>
      <c r="G10" s="677">
        <v>0</v>
      </c>
      <c r="H10" s="677">
        <v>0</v>
      </c>
      <c r="I10" s="712">
        <v>0</v>
      </c>
      <c r="J10" s="709">
        <v>35</v>
      </c>
      <c r="K10" s="669"/>
      <c r="L10" s="669"/>
      <c r="M10" s="670"/>
      <c r="N10" s="706">
        <v>1</v>
      </c>
      <c r="O10" s="677">
        <v>0</v>
      </c>
      <c r="P10" s="677">
        <v>0</v>
      </c>
      <c r="Q10" s="70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335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25</v>
      </c>
      <c r="B5" s="644" t="s">
        <v>1054</v>
      </c>
      <c r="C5" s="647">
        <v>123713.92000000007</v>
      </c>
      <c r="D5" s="647">
        <v>711.5</v>
      </c>
      <c r="E5" s="647">
        <v>55453.150000000031</v>
      </c>
      <c r="F5" s="713">
        <v>0.4482369485988319</v>
      </c>
      <c r="G5" s="647">
        <v>274</v>
      </c>
      <c r="H5" s="713">
        <v>0.38510189739985945</v>
      </c>
      <c r="I5" s="647">
        <v>68260.770000000048</v>
      </c>
      <c r="J5" s="713">
        <v>0.55176305140116821</v>
      </c>
      <c r="K5" s="647">
        <v>437.5</v>
      </c>
      <c r="L5" s="713">
        <v>0.61489810260014055</v>
      </c>
      <c r="M5" s="647" t="s">
        <v>74</v>
      </c>
      <c r="N5" s="277"/>
    </row>
    <row r="6" spans="1:14" ht="14.4" customHeight="1" x14ac:dyDescent="0.3">
      <c r="A6" s="643">
        <v>25</v>
      </c>
      <c r="B6" s="644" t="s">
        <v>1141</v>
      </c>
      <c r="C6" s="647">
        <v>123713.92000000007</v>
      </c>
      <c r="D6" s="647">
        <v>704.5</v>
      </c>
      <c r="E6" s="647">
        <v>55453.150000000031</v>
      </c>
      <c r="F6" s="713">
        <v>0.4482369485988319</v>
      </c>
      <c r="G6" s="647">
        <v>270</v>
      </c>
      <c r="H6" s="713">
        <v>0.38325053229240597</v>
      </c>
      <c r="I6" s="647">
        <v>68260.770000000048</v>
      </c>
      <c r="J6" s="713">
        <v>0.55176305140116821</v>
      </c>
      <c r="K6" s="647">
        <v>434.5</v>
      </c>
      <c r="L6" s="713">
        <v>0.61674946770759409</v>
      </c>
      <c r="M6" s="647" t="s">
        <v>1</v>
      </c>
      <c r="N6" s="277"/>
    </row>
    <row r="7" spans="1:14" ht="14.4" customHeight="1" x14ac:dyDescent="0.3">
      <c r="A7" s="643">
        <v>25</v>
      </c>
      <c r="B7" s="644" t="s">
        <v>1142</v>
      </c>
      <c r="C7" s="647">
        <v>0</v>
      </c>
      <c r="D7" s="647">
        <v>7</v>
      </c>
      <c r="E7" s="647">
        <v>0</v>
      </c>
      <c r="F7" s="713" t="s">
        <v>540</v>
      </c>
      <c r="G7" s="647">
        <v>4</v>
      </c>
      <c r="H7" s="713">
        <v>0.5714285714285714</v>
      </c>
      <c r="I7" s="647">
        <v>0</v>
      </c>
      <c r="J7" s="713" t="s">
        <v>540</v>
      </c>
      <c r="K7" s="647">
        <v>3</v>
      </c>
      <c r="L7" s="713">
        <v>0.42857142857142855</v>
      </c>
      <c r="M7" s="647" t="s">
        <v>1</v>
      </c>
      <c r="N7" s="277"/>
    </row>
    <row r="8" spans="1:14" ht="14.4" customHeight="1" x14ac:dyDescent="0.3">
      <c r="A8" s="643" t="s">
        <v>538</v>
      </c>
      <c r="B8" s="644" t="s">
        <v>3</v>
      </c>
      <c r="C8" s="647">
        <v>123713.92000000007</v>
      </c>
      <c r="D8" s="647">
        <v>711.5</v>
      </c>
      <c r="E8" s="647">
        <v>55453.150000000031</v>
      </c>
      <c r="F8" s="713">
        <v>0.4482369485988319</v>
      </c>
      <c r="G8" s="647">
        <v>274</v>
      </c>
      <c r="H8" s="713">
        <v>0.38510189739985945</v>
      </c>
      <c r="I8" s="647">
        <v>68260.770000000048</v>
      </c>
      <c r="J8" s="713">
        <v>0.55176305140116821</v>
      </c>
      <c r="K8" s="647">
        <v>437.5</v>
      </c>
      <c r="L8" s="713">
        <v>0.61489810260014055</v>
      </c>
      <c r="M8" s="647" t="s">
        <v>542</v>
      </c>
      <c r="N8" s="277"/>
    </row>
    <row r="10" spans="1:14" ht="14.4" customHeight="1" x14ac:dyDescent="0.3">
      <c r="A10" s="643">
        <v>25</v>
      </c>
      <c r="B10" s="644" t="s">
        <v>1054</v>
      </c>
      <c r="C10" s="647" t="s">
        <v>540</v>
      </c>
      <c r="D10" s="647" t="s">
        <v>540</v>
      </c>
      <c r="E10" s="647" t="s">
        <v>540</v>
      </c>
      <c r="F10" s="713" t="s">
        <v>540</v>
      </c>
      <c r="G10" s="647" t="s">
        <v>540</v>
      </c>
      <c r="H10" s="713" t="s">
        <v>540</v>
      </c>
      <c r="I10" s="647" t="s">
        <v>540</v>
      </c>
      <c r="J10" s="713" t="s">
        <v>540</v>
      </c>
      <c r="K10" s="647" t="s">
        <v>540</v>
      </c>
      <c r="L10" s="713" t="s">
        <v>540</v>
      </c>
      <c r="M10" s="647" t="s">
        <v>74</v>
      </c>
      <c r="N10" s="277"/>
    </row>
    <row r="11" spans="1:14" ht="14.4" customHeight="1" x14ac:dyDescent="0.3">
      <c r="A11" s="643">
        <v>89301251</v>
      </c>
      <c r="B11" s="644" t="s">
        <v>1141</v>
      </c>
      <c r="C11" s="647">
        <v>20640.160000000003</v>
      </c>
      <c r="D11" s="647">
        <v>61</v>
      </c>
      <c r="E11" s="647">
        <v>17038.860000000004</v>
      </c>
      <c r="F11" s="713">
        <v>0.82551976341268674</v>
      </c>
      <c r="G11" s="647">
        <v>25</v>
      </c>
      <c r="H11" s="713">
        <v>0.4098360655737705</v>
      </c>
      <c r="I11" s="647">
        <v>3601.3</v>
      </c>
      <c r="J11" s="713">
        <v>0.17448023658731326</v>
      </c>
      <c r="K11" s="647">
        <v>36</v>
      </c>
      <c r="L11" s="713">
        <v>0.5901639344262295</v>
      </c>
      <c r="M11" s="647" t="s">
        <v>1</v>
      </c>
      <c r="N11" s="277"/>
    </row>
    <row r="12" spans="1:14" ht="14.4" customHeight="1" x14ac:dyDescent="0.3">
      <c r="A12" s="643">
        <v>89301251</v>
      </c>
      <c r="B12" s="644" t="s">
        <v>1142</v>
      </c>
      <c r="C12" s="647">
        <v>0</v>
      </c>
      <c r="D12" s="647">
        <v>1</v>
      </c>
      <c r="E12" s="647">
        <v>0</v>
      </c>
      <c r="F12" s="713" t="s">
        <v>540</v>
      </c>
      <c r="G12" s="647">
        <v>1</v>
      </c>
      <c r="H12" s="713">
        <v>1</v>
      </c>
      <c r="I12" s="647" t="s">
        <v>540</v>
      </c>
      <c r="J12" s="713" t="s">
        <v>540</v>
      </c>
      <c r="K12" s="647" t="s">
        <v>540</v>
      </c>
      <c r="L12" s="713">
        <v>0</v>
      </c>
      <c r="M12" s="647" t="s">
        <v>1</v>
      </c>
      <c r="N12" s="277"/>
    </row>
    <row r="13" spans="1:14" ht="14.4" customHeight="1" x14ac:dyDescent="0.3">
      <c r="A13" s="643" t="s">
        <v>1143</v>
      </c>
      <c r="B13" s="644" t="s">
        <v>1144</v>
      </c>
      <c r="C13" s="647">
        <v>20640.160000000003</v>
      </c>
      <c r="D13" s="647">
        <v>62</v>
      </c>
      <c r="E13" s="647">
        <v>17038.860000000004</v>
      </c>
      <c r="F13" s="713">
        <v>0.82551976341268674</v>
      </c>
      <c r="G13" s="647">
        <v>26</v>
      </c>
      <c r="H13" s="713">
        <v>0.41935483870967744</v>
      </c>
      <c r="I13" s="647">
        <v>3601.3</v>
      </c>
      <c r="J13" s="713">
        <v>0.17448023658731326</v>
      </c>
      <c r="K13" s="647">
        <v>36</v>
      </c>
      <c r="L13" s="713">
        <v>0.58064516129032262</v>
      </c>
      <c r="M13" s="647" t="s">
        <v>546</v>
      </c>
      <c r="N13" s="277"/>
    </row>
    <row r="14" spans="1:14" ht="14.4" customHeight="1" x14ac:dyDescent="0.3">
      <c r="A14" s="643" t="s">
        <v>540</v>
      </c>
      <c r="B14" s="644" t="s">
        <v>540</v>
      </c>
      <c r="C14" s="647" t="s">
        <v>540</v>
      </c>
      <c r="D14" s="647" t="s">
        <v>540</v>
      </c>
      <c r="E14" s="647" t="s">
        <v>540</v>
      </c>
      <c r="F14" s="713" t="s">
        <v>540</v>
      </c>
      <c r="G14" s="647" t="s">
        <v>540</v>
      </c>
      <c r="H14" s="713" t="s">
        <v>540</v>
      </c>
      <c r="I14" s="647" t="s">
        <v>540</v>
      </c>
      <c r="J14" s="713" t="s">
        <v>540</v>
      </c>
      <c r="K14" s="647" t="s">
        <v>540</v>
      </c>
      <c r="L14" s="713" t="s">
        <v>540</v>
      </c>
      <c r="M14" s="647" t="s">
        <v>547</v>
      </c>
      <c r="N14" s="277"/>
    </row>
    <row r="15" spans="1:14" ht="14.4" customHeight="1" x14ac:dyDescent="0.3">
      <c r="A15" s="643">
        <v>89301252</v>
      </c>
      <c r="B15" s="644" t="s">
        <v>1141</v>
      </c>
      <c r="C15" s="647">
        <v>78047.760000000038</v>
      </c>
      <c r="D15" s="647">
        <v>480</v>
      </c>
      <c r="E15" s="647">
        <v>37002.080000000016</v>
      </c>
      <c r="F15" s="713">
        <v>0.47409534879668547</v>
      </c>
      <c r="G15" s="647">
        <v>234</v>
      </c>
      <c r="H15" s="713">
        <v>0.48749999999999999</v>
      </c>
      <c r="I15" s="647">
        <v>41045.680000000029</v>
      </c>
      <c r="J15" s="713">
        <v>0.52590465120331464</v>
      </c>
      <c r="K15" s="647">
        <v>246</v>
      </c>
      <c r="L15" s="713">
        <v>0.51249999999999996</v>
      </c>
      <c r="M15" s="647" t="s">
        <v>1</v>
      </c>
      <c r="N15" s="277"/>
    </row>
    <row r="16" spans="1:14" ht="14.4" customHeight="1" x14ac:dyDescent="0.3">
      <c r="A16" s="643">
        <v>89301252</v>
      </c>
      <c r="B16" s="644" t="s">
        <v>1142</v>
      </c>
      <c r="C16" s="647">
        <v>0</v>
      </c>
      <c r="D16" s="647">
        <v>6</v>
      </c>
      <c r="E16" s="647">
        <v>0</v>
      </c>
      <c r="F16" s="713" t="s">
        <v>540</v>
      </c>
      <c r="G16" s="647">
        <v>3</v>
      </c>
      <c r="H16" s="713">
        <v>0.5</v>
      </c>
      <c r="I16" s="647">
        <v>0</v>
      </c>
      <c r="J16" s="713" t="s">
        <v>540</v>
      </c>
      <c r="K16" s="647">
        <v>3</v>
      </c>
      <c r="L16" s="713">
        <v>0.5</v>
      </c>
      <c r="M16" s="647" t="s">
        <v>1</v>
      </c>
      <c r="N16" s="277"/>
    </row>
    <row r="17" spans="1:14" ht="14.4" customHeight="1" x14ac:dyDescent="0.3">
      <c r="A17" s="643" t="s">
        <v>1145</v>
      </c>
      <c r="B17" s="644" t="s">
        <v>1146</v>
      </c>
      <c r="C17" s="647">
        <v>78047.760000000038</v>
      </c>
      <c r="D17" s="647">
        <v>486</v>
      </c>
      <c r="E17" s="647">
        <v>37002.080000000016</v>
      </c>
      <c r="F17" s="713">
        <v>0.47409534879668547</v>
      </c>
      <c r="G17" s="647">
        <v>237</v>
      </c>
      <c r="H17" s="713">
        <v>0.48765432098765432</v>
      </c>
      <c r="I17" s="647">
        <v>41045.680000000029</v>
      </c>
      <c r="J17" s="713">
        <v>0.52590465120331464</v>
      </c>
      <c r="K17" s="647">
        <v>249</v>
      </c>
      <c r="L17" s="713">
        <v>0.51234567901234573</v>
      </c>
      <c r="M17" s="647" t="s">
        <v>546</v>
      </c>
      <c r="N17" s="277"/>
    </row>
    <row r="18" spans="1:14" ht="14.4" customHeight="1" x14ac:dyDescent="0.3">
      <c r="A18" s="643" t="s">
        <v>540</v>
      </c>
      <c r="B18" s="644" t="s">
        <v>540</v>
      </c>
      <c r="C18" s="647" t="s">
        <v>540</v>
      </c>
      <c r="D18" s="647" t="s">
        <v>540</v>
      </c>
      <c r="E18" s="647" t="s">
        <v>540</v>
      </c>
      <c r="F18" s="713" t="s">
        <v>540</v>
      </c>
      <c r="G18" s="647" t="s">
        <v>540</v>
      </c>
      <c r="H18" s="713" t="s">
        <v>540</v>
      </c>
      <c r="I18" s="647" t="s">
        <v>540</v>
      </c>
      <c r="J18" s="713" t="s">
        <v>540</v>
      </c>
      <c r="K18" s="647" t="s">
        <v>540</v>
      </c>
      <c r="L18" s="713" t="s">
        <v>540</v>
      </c>
      <c r="M18" s="647" t="s">
        <v>547</v>
      </c>
      <c r="N18" s="277"/>
    </row>
    <row r="19" spans="1:14" ht="14.4" customHeight="1" x14ac:dyDescent="0.3">
      <c r="A19" s="643">
        <v>89305252</v>
      </c>
      <c r="B19" s="644" t="s">
        <v>1141</v>
      </c>
      <c r="C19" s="647">
        <v>2080.8200000000002</v>
      </c>
      <c r="D19" s="647">
        <v>14</v>
      </c>
      <c r="E19" s="647">
        <v>956.18000000000006</v>
      </c>
      <c r="F19" s="713">
        <v>0.45952076585192375</v>
      </c>
      <c r="G19" s="647">
        <v>7</v>
      </c>
      <c r="H19" s="713">
        <v>0.5</v>
      </c>
      <c r="I19" s="647">
        <v>1124.6400000000001</v>
      </c>
      <c r="J19" s="713">
        <v>0.54047923414807619</v>
      </c>
      <c r="K19" s="647">
        <v>7</v>
      </c>
      <c r="L19" s="713">
        <v>0.5</v>
      </c>
      <c r="M19" s="647" t="s">
        <v>1</v>
      </c>
      <c r="N19" s="277"/>
    </row>
    <row r="20" spans="1:14" ht="14.4" customHeight="1" x14ac:dyDescent="0.3">
      <c r="A20" s="643" t="s">
        <v>1147</v>
      </c>
      <c r="B20" s="644" t="s">
        <v>1148</v>
      </c>
      <c r="C20" s="647">
        <v>2080.8200000000002</v>
      </c>
      <c r="D20" s="647">
        <v>14</v>
      </c>
      <c r="E20" s="647">
        <v>956.18000000000006</v>
      </c>
      <c r="F20" s="713">
        <v>0.45952076585192375</v>
      </c>
      <c r="G20" s="647">
        <v>7</v>
      </c>
      <c r="H20" s="713">
        <v>0.5</v>
      </c>
      <c r="I20" s="647">
        <v>1124.6400000000001</v>
      </c>
      <c r="J20" s="713">
        <v>0.54047923414807619</v>
      </c>
      <c r="K20" s="647">
        <v>7</v>
      </c>
      <c r="L20" s="713">
        <v>0.5</v>
      </c>
      <c r="M20" s="647" t="s">
        <v>546</v>
      </c>
      <c r="N20" s="277"/>
    </row>
    <row r="21" spans="1:14" ht="14.4" customHeight="1" x14ac:dyDescent="0.3">
      <c r="A21" s="643" t="s">
        <v>540</v>
      </c>
      <c r="B21" s="644" t="s">
        <v>540</v>
      </c>
      <c r="C21" s="647" t="s">
        <v>540</v>
      </c>
      <c r="D21" s="647" t="s">
        <v>540</v>
      </c>
      <c r="E21" s="647" t="s">
        <v>540</v>
      </c>
      <c r="F21" s="713" t="s">
        <v>540</v>
      </c>
      <c r="G21" s="647" t="s">
        <v>540</v>
      </c>
      <c r="H21" s="713" t="s">
        <v>540</v>
      </c>
      <c r="I21" s="647" t="s">
        <v>540</v>
      </c>
      <c r="J21" s="713" t="s">
        <v>540</v>
      </c>
      <c r="K21" s="647" t="s">
        <v>540</v>
      </c>
      <c r="L21" s="713" t="s">
        <v>540</v>
      </c>
      <c r="M21" s="647" t="s">
        <v>547</v>
      </c>
      <c r="N21" s="277"/>
    </row>
    <row r="22" spans="1:14" ht="14.4" customHeight="1" x14ac:dyDescent="0.3">
      <c r="A22" s="643">
        <v>89870255</v>
      </c>
      <c r="B22" s="644" t="s">
        <v>1141</v>
      </c>
      <c r="C22" s="647">
        <v>22945.180000000015</v>
      </c>
      <c r="D22" s="647">
        <v>149.5</v>
      </c>
      <c r="E22" s="647">
        <v>456.03000000000003</v>
      </c>
      <c r="F22" s="713">
        <v>1.9874762368392827E-2</v>
      </c>
      <c r="G22" s="647">
        <v>4</v>
      </c>
      <c r="H22" s="713">
        <v>2.6755852842809364E-2</v>
      </c>
      <c r="I22" s="647">
        <v>22489.150000000016</v>
      </c>
      <c r="J22" s="713">
        <v>0.98012523763160719</v>
      </c>
      <c r="K22" s="647">
        <v>145.5</v>
      </c>
      <c r="L22" s="713">
        <v>0.97324414715719065</v>
      </c>
      <c r="M22" s="647" t="s">
        <v>1</v>
      </c>
      <c r="N22" s="277"/>
    </row>
    <row r="23" spans="1:14" ht="14.4" customHeight="1" x14ac:dyDescent="0.3">
      <c r="A23" s="643" t="s">
        <v>1149</v>
      </c>
      <c r="B23" s="644" t="s">
        <v>1150</v>
      </c>
      <c r="C23" s="647">
        <v>22945.180000000015</v>
      </c>
      <c r="D23" s="647">
        <v>149.5</v>
      </c>
      <c r="E23" s="647">
        <v>456.03000000000003</v>
      </c>
      <c r="F23" s="713">
        <v>1.9874762368392827E-2</v>
      </c>
      <c r="G23" s="647">
        <v>4</v>
      </c>
      <c r="H23" s="713">
        <v>2.6755852842809364E-2</v>
      </c>
      <c r="I23" s="647">
        <v>22489.150000000016</v>
      </c>
      <c r="J23" s="713">
        <v>0.98012523763160719</v>
      </c>
      <c r="K23" s="647">
        <v>145.5</v>
      </c>
      <c r="L23" s="713">
        <v>0.97324414715719065</v>
      </c>
      <c r="M23" s="647" t="s">
        <v>546</v>
      </c>
      <c r="N23" s="277"/>
    </row>
    <row r="24" spans="1:14" ht="14.4" customHeight="1" x14ac:dyDescent="0.3">
      <c r="A24" s="643" t="s">
        <v>540</v>
      </c>
      <c r="B24" s="644" t="s">
        <v>540</v>
      </c>
      <c r="C24" s="647" t="s">
        <v>540</v>
      </c>
      <c r="D24" s="647" t="s">
        <v>540</v>
      </c>
      <c r="E24" s="647" t="s">
        <v>540</v>
      </c>
      <c r="F24" s="713" t="s">
        <v>540</v>
      </c>
      <c r="G24" s="647" t="s">
        <v>540</v>
      </c>
      <c r="H24" s="713" t="s">
        <v>540</v>
      </c>
      <c r="I24" s="647" t="s">
        <v>540</v>
      </c>
      <c r="J24" s="713" t="s">
        <v>540</v>
      </c>
      <c r="K24" s="647" t="s">
        <v>540</v>
      </c>
      <c r="L24" s="713" t="s">
        <v>540</v>
      </c>
      <c r="M24" s="647" t="s">
        <v>547</v>
      </c>
      <c r="N24" s="277"/>
    </row>
    <row r="25" spans="1:14" ht="14.4" customHeight="1" x14ac:dyDescent="0.3">
      <c r="A25" s="643" t="s">
        <v>538</v>
      </c>
      <c r="B25" s="644" t="s">
        <v>1151</v>
      </c>
      <c r="C25" s="647">
        <v>123713.92000000007</v>
      </c>
      <c r="D25" s="647">
        <v>711.5</v>
      </c>
      <c r="E25" s="647">
        <v>55453.150000000016</v>
      </c>
      <c r="F25" s="713">
        <v>0.44823694859883173</v>
      </c>
      <c r="G25" s="647">
        <v>274</v>
      </c>
      <c r="H25" s="713">
        <v>0.38510189739985945</v>
      </c>
      <c r="I25" s="647">
        <v>68260.770000000048</v>
      </c>
      <c r="J25" s="713">
        <v>0.55176305140116821</v>
      </c>
      <c r="K25" s="647">
        <v>437.5</v>
      </c>
      <c r="L25" s="713">
        <v>0.61489810260014055</v>
      </c>
      <c r="M25" s="647" t="s">
        <v>542</v>
      </c>
      <c r="N25" s="277"/>
    </row>
  </sheetData>
  <autoFilter ref="A4:M4"/>
  <mergeCells count="4">
    <mergeCell ref="E3:H3"/>
    <mergeCell ref="C3:D3"/>
    <mergeCell ref="I3:L3"/>
    <mergeCell ref="A1:L1"/>
  </mergeCells>
  <conditionalFormatting sqref="F4 F9 F26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25">
    <cfRule type="expression" dxfId="46" priority="4">
      <formula>AND(LEFT(M10,6)&lt;&gt;"mezera",M10&lt;&gt;"")</formula>
    </cfRule>
  </conditionalFormatting>
  <conditionalFormatting sqref="A10:A25">
    <cfRule type="expression" dxfId="45" priority="2">
      <formula>AND(M10&lt;&gt;"",M10&lt;&gt;"mezeraKL")</formula>
    </cfRule>
  </conditionalFormatting>
  <conditionalFormatting sqref="F10:F25">
    <cfRule type="cellIs" dxfId="44" priority="1" operator="lessThan">
      <formula>0.6</formula>
    </cfRule>
  </conditionalFormatting>
  <conditionalFormatting sqref="B10:L25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25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335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2" t="s">
        <v>168</v>
      </c>
      <c r="B4" s="693" t="s">
        <v>19</v>
      </c>
      <c r="C4" s="717"/>
      <c r="D4" s="693" t="s">
        <v>20</v>
      </c>
      <c r="E4" s="717"/>
      <c r="F4" s="693" t="s">
        <v>19</v>
      </c>
      <c r="G4" s="696" t="s">
        <v>2</v>
      </c>
      <c r="H4" s="693" t="s">
        <v>20</v>
      </c>
      <c r="I4" s="696" t="s">
        <v>2</v>
      </c>
      <c r="J4" s="693" t="s">
        <v>19</v>
      </c>
      <c r="K4" s="696" t="s">
        <v>2</v>
      </c>
      <c r="L4" s="693" t="s">
        <v>20</v>
      </c>
      <c r="M4" s="697" t="s">
        <v>2</v>
      </c>
    </row>
    <row r="5" spans="1:13" ht="14.4" customHeight="1" x14ac:dyDescent="0.3">
      <c r="A5" s="714" t="s">
        <v>1152</v>
      </c>
      <c r="B5" s="707">
        <v>3291.8200000000006</v>
      </c>
      <c r="C5" s="654">
        <v>1</v>
      </c>
      <c r="D5" s="718">
        <v>22</v>
      </c>
      <c r="E5" s="721" t="s">
        <v>1152</v>
      </c>
      <c r="F5" s="707">
        <v>308.72000000000003</v>
      </c>
      <c r="G5" s="675">
        <v>9.3783985758638069E-2</v>
      </c>
      <c r="H5" s="657">
        <v>2</v>
      </c>
      <c r="I5" s="698">
        <v>9.0909090909090912E-2</v>
      </c>
      <c r="J5" s="724">
        <v>2983.1000000000008</v>
      </c>
      <c r="K5" s="675">
        <v>0.906216014241362</v>
      </c>
      <c r="L5" s="657">
        <v>20</v>
      </c>
      <c r="M5" s="698">
        <v>0.90909090909090906</v>
      </c>
    </row>
    <row r="6" spans="1:13" ht="14.4" customHeight="1" x14ac:dyDescent="0.3">
      <c r="A6" s="715" t="s">
        <v>1153</v>
      </c>
      <c r="B6" s="708">
        <v>1700.58</v>
      </c>
      <c r="C6" s="660">
        <v>1</v>
      </c>
      <c r="D6" s="719">
        <v>11</v>
      </c>
      <c r="E6" s="722" t="s">
        <v>1153</v>
      </c>
      <c r="F6" s="708"/>
      <c r="G6" s="676">
        <v>0</v>
      </c>
      <c r="H6" s="663"/>
      <c r="I6" s="699">
        <v>0</v>
      </c>
      <c r="J6" s="725">
        <v>1700.58</v>
      </c>
      <c r="K6" s="676">
        <v>1</v>
      </c>
      <c r="L6" s="663">
        <v>11</v>
      </c>
      <c r="M6" s="699">
        <v>1</v>
      </c>
    </row>
    <row r="7" spans="1:13" ht="14.4" customHeight="1" x14ac:dyDescent="0.3">
      <c r="A7" s="715" t="s">
        <v>1154</v>
      </c>
      <c r="B7" s="708">
        <v>1058.92</v>
      </c>
      <c r="C7" s="660">
        <v>1</v>
      </c>
      <c r="D7" s="719"/>
      <c r="E7" s="722" t="s">
        <v>1154</v>
      </c>
      <c r="F7" s="708"/>
      <c r="G7" s="676">
        <v>0</v>
      </c>
      <c r="H7" s="663"/>
      <c r="I7" s="699"/>
      <c r="J7" s="725">
        <v>1058.92</v>
      </c>
      <c r="K7" s="676">
        <v>1</v>
      </c>
      <c r="L7" s="663"/>
      <c r="M7" s="699"/>
    </row>
    <row r="8" spans="1:13" ht="14.4" customHeight="1" x14ac:dyDescent="0.3">
      <c r="A8" s="715" t="s">
        <v>1155</v>
      </c>
      <c r="B8" s="708">
        <v>12085.08</v>
      </c>
      <c r="C8" s="660">
        <v>1</v>
      </c>
      <c r="D8" s="719">
        <v>91</v>
      </c>
      <c r="E8" s="722" t="s">
        <v>1155</v>
      </c>
      <c r="F8" s="708">
        <v>3660.83</v>
      </c>
      <c r="G8" s="676">
        <v>0.30292145356091976</v>
      </c>
      <c r="H8" s="663">
        <v>29</v>
      </c>
      <c r="I8" s="699">
        <v>0.31868131868131866</v>
      </c>
      <c r="J8" s="725">
        <v>8424.25</v>
      </c>
      <c r="K8" s="676">
        <v>0.69707854643908029</v>
      </c>
      <c r="L8" s="663">
        <v>62</v>
      </c>
      <c r="M8" s="699">
        <v>0.68131868131868134</v>
      </c>
    </row>
    <row r="9" spans="1:13" ht="14.4" customHeight="1" x14ac:dyDescent="0.3">
      <c r="A9" s="715" t="s">
        <v>1156</v>
      </c>
      <c r="B9" s="708">
        <v>665.86000000000013</v>
      </c>
      <c r="C9" s="660">
        <v>1</v>
      </c>
      <c r="D9" s="719">
        <v>5</v>
      </c>
      <c r="E9" s="722" t="s">
        <v>1156</v>
      </c>
      <c r="F9" s="708"/>
      <c r="G9" s="676">
        <v>0</v>
      </c>
      <c r="H9" s="663"/>
      <c r="I9" s="699">
        <v>0</v>
      </c>
      <c r="J9" s="725">
        <v>665.86000000000013</v>
      </c>
      <c r="K9" s="676">
        <v>1</v>
      </c>
      <c r="L9" s="663">
        <v>5</v>
      </c>
      <c r="M9" s="699">
        <v>1</v>
      </c>
    </row>
    <row r="10" spans="1:13" ht="14.4" customHeight="1" x14ac:dyDescent="0.3">
      <c r="A10" s="715" t="s">
        <v>1157</v>
      </c>
      <c r="B10" s="708">
        <v>4339.9400000000005</v>
      </c>
      <c r="C10" s="660">
        <v>1</v>
      </c>
      <c r="D10" s="719">
        <v>30</v>
      </c>
      <c r="E10" s="722" t="s">
        <v>1157</v>
      </c>
      <c r="F10" s="708">
        <v>1570.6800000000003</v>
      </c>
      <c r="G10" s="676">
        <v>0.36191283750466596</v>
      </c>
      <c r="H10" s="663">
        <v>12</v>
      </c>
      <c r="I10" s="699">
        <v>0.4</v>
      </c>
      <c r="J10" s="725">
        <v>2769.2599999999998</v>
      </c>
      <c r="K10" s="676">
        <v>0.63808716249533393</v>
      </c>
      <c r="L10" s="663">
        <v>18</v>
      </c>
      <c r="M10" s="699">
        <v>0.6</v>
      </c>
    </row>
    <row r="11" spans="1:13" ht="14.4" customHeight="1" x14ac:dyDescent="0.3">
      <c r="A11" s="715" t="s">
        <v>1158</v>
      </c>
      <c r="B11" s="708">
        <v>4412.1200000000008</v>
      </c>
      <c r="C11" s="660">
        <v>1</v>
      </c>
      <c r="D11" s="719">
        <v>32</v>
      </c>
      <c r="E11" s="722" t="s">
        <v>1158</v>
      </c>
      <c r="F11" s="708">
        <v>1949.5300000000002</v>
      </c>
      <c r="G11" s="676">
        <v>0.44185788237853907</v>
      </c>
      <c r="H11" s="663">
        <v>12</v>
      </c>
      <c r="I11" s="699">
        <v>0.375</v>
      </c>
      <c r="J11" s="725">
        <v>2462.59</v>
      </c>
      <c r="K11" s="676">
        <v>0.55814211762146082</v>
      </c>
      <c r="L11" s="663">
        <v>20</v>
      </c>
      <c r="M11" s="699">
        <v>0.625</v>
      </c>
    </row>
    <row r="12" spans="1:13" ht="14.4" customHeight="1" x14ac:dyDescent="0.3">
      <c r="A12" s="715" t="s">
        <v>1159</v>
      </c>
      <c r="B12" s="708">
        <v>742.01</v>
      </c>
      <c r="C12" s="660">
        <v>1</v>
      </c>
      <c r="D12" s="719">
        <v>4</v>
      </c>
      <c r="E12" s="722" t="s">
        <v>1159</v>
      </c>
      <c r="F12" s="708">
        <v>150.04</v>
      </c>
      <c r="G12" s="676">
        <v>0.20220751741890269</v>
      </c>
      <c r="H12" s="663">
        <v>1</v>
      </c>
      <c r="I12" s="699">
        <v>0.25</v>
      </c>
      <c r="J12" s="725">
        <v>591.97</v>
      </c>
      <c r="K12" s="676">
        <v>0.79779248258109736</v>
      </c>
      <c r="L12" s="663">
        <v>3</v>
      </c>
      <c r="M12" s="699">
        <v>0.75</v>
      </c>
    </row>
    <row r="13" spans="1:13" ht="14.4" customHeight="1" x14ac:dyDescent="0.3">
      <c r="A13" s="715" t="s">
        <v>1160</v>
      </c>
      <c r="B13" s="708">
        <v>907.74</v>
      </c>
      <c r="C13" s="660">
        <v>1</v>
      </c>
      <c r="D13" s="719">
        <v>6</v>
      </c>
      <c r="E13" s="722" t="s">
        <v>1160</v>
      </c>
      <c r="F13" s="708"/>
      <c r="G13" s="676">
        <v>0</v>
      </c>
      <c r="H13" s="663"/>
      <c r="I13" s="699">
        <v>0</v>
      </c>
      <c r="J13" s="725">
        <v>907.74</v>
      </c>
      <c r="K13" s="676">
        <v>1</v>
      </c>
      <c r="L13" s="663">
        <v>6</v>
      </c>
      <c r="M13" s="699">
        <v>1</v>
      </c>
    </row>
    <row r="14" spans="1:13" ht="14.4" customHeight="1" x14ac:dyDescent="0.3">
      <c r="A14" s="715" t="s">
        <v>1161</v>
      </c>
      <c r="B14" s="708">
        <v>8945.5700000000015</v>
      </c>
      <c r="C14" s="660">
        <v>1</v>
      </c>
      <c r="D14" s="719">
        <v>64</v>
      </c>
      <c r="E14" s="722" t="s">
        <v>1161</v>
      </c>
      <c r="F14" s="708">
        <v>3101.94</v>
      </c>
      <c r="G14" s="676">
        <v>0.34675710994380454</v>
      </c>
      <c r="H14" s="663">
        <v>25</v>
      </c>
      <c r="I14" s="699">
        <v>0.390625</v>
      </c>
      <c r="J14" s="725">
        <v>5843.630000000001</v>
      </c>
      <c r="K14" s="676">
        <v>0.6532428900561954</v>
      </c>
      <c r="L14" s="663">
        <v>39</v>
      </c>
      <c r="M14" s="699">
        <v>0.609375</v>
      </c>
    </row>
    <row r="15" spans="1:13" ht="14.4" customHeight="1" x14ac:dyDescent="0.3">
      <c r="A15" s="715" t="s">
        <v>1162</v>
      </c>
      <c r="B15" s="708">
        <v>24036.690000000002</v>
      </c>
      <c r="C15" s="660">
        <v>1</v>
      </c>
      <c r="D15" s="719">
        <v>62</v>
      </c>
      <c r="E15" s="722" t="s">
        <v>1162</v>
      </c>
      <c r="F15" s="708">
        <v>18857.54</v>
      </c>
      <c r="G15" s="676">
        <v>0.78453148083201141</v>
      </c>
      <c r="H15" s="663">
        <v>28</v>
      </c>
      <c r="I15" s="699">
        <v>0.45161290322580644</v>
      </c>
      <c r="J15" s="725">
        <v>5179.1500000000005</v>
      </c>
      <c r="K15" s="676">
        <v>0.21546851916798859</v>
      </c>
      <c r="L15" s="663">
        <v>34</v>
      </c>
      <c r="M15" s="699">
        <v>0.54838709677419351</v>
      </c>
    </row>
    <row r="16" spans="1:13" ht="14.4" customHeight="1" x14ac:dyDescent="0.3">
      <c r="A16" s="715" t="s">
        <v>1163</v>
      </c>
      <c r="B16" s="708">
        <v>212.69</v>
      </c>
      <c r="C16" s="660">
        <v>1</v>
      </c>
      <c r="D16" s="719">
        <v>1.5</v>
      </c>
      <c r="E16" s="722" t="s">
        <v>1163</v>
      </c>
      <c r="F16" s="708"/>
      <c r="G16" s="676">
        <v>0</v>
      </c>
      <c r="H16" s="663"/>
      <c r="I16" s="699">
        <v>0</v>
      </c>
      <c r="J16" s="725">
        <v>212.69</v>
      </c>
      <c r="K16" s="676">
        <v>1</v>
      </c>
      <c r="L16" s="663">
        <v>1.5</v>
      </c>
      <c r="M16" s="699">
        <v>1</v>
      </c>
    </row>
    <row r="17" spans="1:13" ht="14.4" customHeight="1" x14ac:dyDescent="0.3">
      <c r="A17" s="715" t="s">
        <v>1164</v>
      </c>
      <c r="B17" s="708">
        <v>5753.7899999999991</v>
      </c>
      <c r="C17" s="660">
        <v>1</v>
      </c>
      <c r="D17" s="719">
        <v>20</v>
      </c>
      <c r="E17" s="722" t="s">
        <v>1164</v>
      </c>
      <c r="F17" s="708">
        <v>1327.3899999999999</v>
      </c>
      <c r="G17" s="676">
        <v>0.23069837446274544</v>
      </c>
      <c r="H17" s="663">
        <v>10</v>
      </c>
      <c r="I17" s="699">
        <v>0.5</v>
      </c>
      <c r="J17" s="725">
        <v>4426.3999999999996</v>
      </c>
      <c r="K17" s="676">
        <v>0.76930162553725467</v>
      </c>
      <c r="L17" s="663">
        <v>10</v>
      </c>
      <c r="M17" s="699">
        <v>0.5</v>
      </c>
    </row>
    <row r="18" spans="1:13" ht="14.4" customHeight="1" x14ac:dyDescent="0.3">
      <c r="A18" s="715" t="s">
        <v>1165</v>
      </c>
      <c r="B18" s="708">
        <v>6609.31</v>
      </c>
      <c r="C18" s="660">
        <v>1</v>
      </c>
      <c r="D18" s="719">
        <v>31</v>
      </c>
      <c r="E18" s="722" t="s">
        <v>1165</v>
      </c>
      <c r="F18" s="708">
        <v>3029.67</v>
      </c>
      <c r="G18" s="676">
        <v>0.45839429531978376</v>
      </c>
      <c r="H18" s="663">
        <v>13</v>
      </c>
      <c r="I18" s="699">
        <v>0.41935483870967744</v>
      </c>
      <c r="J18" s="725">
        <v>3579.6400000000003</v>
      </c>
      <c r="K18" s="676">
        <v>0.54160570468021629</v>
      </c>
      <c r="L18" s="663">
        <v>18</v>
      </c>
      <c r="M18" s="699">
        <v>0.58064516129032262</v>
      </c>
    </row>
    <row r="19" spans="1:13" ht="14.4" customHeight="1" x14ac:dyDescent="0.3">
      <c r="A19" s="715" t="s">
        <v>1166</v>
      </c>
      <c r="B19" s="708">
        <v>600.16</v>
      </c>
      <c r="C19" s="660">
        <v>1</v>
      </c>
      <c r="D19" s="719">
        <v>4</v>
      </c>
      <c r="E19" s="722" t="s">
        <v>1166</v>
      </c>
      <c r="F19" s="708"/>
      <c r="G19" s="676">
        <v>0</v>
      </c>
      <c r="H19" s="663"/>
      <c r="I19" s="699">
        <v>0</v>
      </c>
      <c r="J19" s="725">
        <v>600.16</v>
      </c>
      <c r="K19" s="676">
        <v>1</v>
      </c>
      <c r="L19" s="663">
        <v>4</v>
      </c>
      <c r="M19" s="699">
        <v>1</v>
      </c>
    </row>
    <row r="20" spans="1:13" ht="14.4" customHeight="1" x14ac:dyDescent="0.3">
      <c r="A20" s="715" t="s">
        <v>1167</v>
      </c>
      <c r="B20" s="708">
        <v>8282.3300000000017</v>
      </c>
      <c r="C20" s="660">
        <v>1</v>
      </c>
      <c r="D20" s="719">
        <v>49</v>
      </c>
      <c r="E20" s="722" t="s">
        <v>1167</v>
      </c>
      <c r="F20" s="708">
        <v>6305.0000000000009</v>
      </c>
      <c r="G20" s="676">
        <v>0.76125921087423465</v>
      </c>
      <c r="H20" s="663">
        <v>37</v>
      </c>
      <c r="I20" s="699">
        <v>0.75510204081632648</v>
      </c>
      <c r="J20" s="725">
        <v>1977.3300000000004</v>
      </c>
      <c r="K20" s="676">
        <v>0.23874078912576532</v>
      </c>
      <c r="L20" s="663">
        <v>12</v>
      </c>
      <c r="M20" s="699">
        <v>0.24489795918367346</v>
      </c>
    </row>
    <row r="21" spans="1:13" ht="14.4" customHeight="1" x14ac:dyDescent="0.3">
      <c r="A21" s="715" t="s">
        <v>1168</v>
      </c>
      <c r="B21" s="708">
        <v>7947.5399999999991</v>
      </c>
      <c r="C21" s="660">
        <v>1</v>
      </c>
      <c r="D21" s="719">
        <v>20</v>
      </c>
      <c r="E21" s="722" t="s">
        <v>1168</v>
      </c>
      <c r="F21" s="708">
        <v>2540.6299999999997</v>
      </c>
      <c r="G21" s="676">
        <v>0.31967501893667727</v>
      </c>
      <c r="H21" s="663">
        <v>10</v>
      </c>
      <c r="I21" s="699">
        <v>0.5</v>
      </c>
      <c r="J21" s="725">
        <v>5406.91</v>
      </c>
      <c r="K21" s="676">
        <v>0.68032498106332284</v>
      </c>
      <c r="L21" s="663">
        <v>10</v>
      </c>
      <c r="M21" s="699">
        <v>0.5</v>
      </c>
    </row>
    <row r="22" spans="1:13" ht="14.4" customHeight="1" x14ac:dyDescent="0.3">
      <c r="A22" s="715" t="s">
        <v>1169</v>
      </c>
      <c r="B22" s="708">
        <v>178.58</v>
      </c>
      <c r="C22" s="660">
        <v>1</v>
      </c>
      <c r="D22" s="719">
        <v>7</v>
      </c>
      <c r="E22" s="722" t="s">
        <v>1169</v>
      </c>
      <c r="F22" s="708">
        <v>0</v>
      </c>
      <c r="G22" s="676">
        <v>0</v>
      </c>
      <c r="H22" s="663">
        <v>1</v>
      </c>
      <c r="I22" s="699">
        <v>0.14285714285714285</v>
      </c>
      <c r="J22" s="725">
        <v>178.58</v>
      </c>
      <c r="K22" s="676">
        <v>1</v>
      </c>
      <c r="L22" s="663">
        <v>6</v>
      </c>
      <c r="M22" s="699">
        <v>0.8571428571428571</v>
      </c>
    </row>
    <row r="23" spans="1:13" ht="14.4" customHeight="1" x14ac:dyDescent="0.3">
      <c r="A23" s="715" t="s">
        <v>1170</v>
      </c>
      <c r="B23" s="708">
        <v>342.57000000000005</v>
      </c>
      <c r="C23" s="660">
        <v>1</v>
      </c>
      <c r="D23" s="719">
        <v>6</v>
      </c>
      <c r="E23" s="722" t="s">
        <v>1170</v>
      </c>
      <c r="F23" s="708">
        <v>146.84</v>
      </c>
      <c r="G23" s="676">
        <v>0.42864232127740309</v>
      </c>
      <c r="H23" s="663">
        <v>3</v>
      </c>
      <c r="I23" s="699">
        <v>0.5</v>
      </c>
      <c r="J23" s="725">
        <v>195.73000000000002</v>
      </c>
      <c r="K23" s="676">
        <v>0.5713576787225968</v>
      </c>
      <c r="L23" s="663">
        <v>3</v>
      </c>
      <c r="M23" s="699">
        <v>0.5</v>
      </c>
    </row>
    <row r="24" spans="1:13" ht="14.4" customHeight="1" x14ac:dyDescent="0.3">
      <c r="A24" s="715" t="s">
        <v>1171</v>
      </c>
      <c r="B24" s="708">
        <v>463.08000000000004</v>
      </c>
      <c r="C24" s="660">
        <v>1</v>
      </c>
      <c r="D24" s="719">
        <v>3</v>
      </c>
      <c r="E24" s="722" t="s">
        <v>1171</v>
      </c>
      <c r="F24" s="708"/>
      <c r="G24" s="676">
        <v>0</v>
      </c>
      <c r="H24" s="663"/>
      <c r="I24" s="699">
        <v>0</v>
      </c>
      <c r="J24" s="725">
        <v>463.08000000000004</v>
      </c>
      <c r="K24" s="676">
        <v>1</v>
      </c>
      <c r="L24" s="663">
        <v>3</v>
      </c>
      <c r="M24" s="699">
        <v>1</v>
      </c>
    </row>
    <row r="25" spans="1:13" ht="14.4" customHeight="1" x14ac:dyDescent="0.3">
      <c r="A25" s="715" t="s">
        <v>1172</v>
      </c>
      <c r="B25" s="708">
        <v>1632.42</v>
      </c>
      <c r="C25" s="660">
        <v>1</v>
      </c>
      <c r="D25" s="719">
        <v>11</v>
      </c>
      <c r="E25" s="722" t="s">
        <v>1172</v>
      </c>
      <c r="F25" s="708">
        <v>1139.47</v>
      </c>
      <c r="G25" s="676">
        <v>0.69802501807132966</v>
      </c>
      <c r="H25" s="663">
        <v>8</v>
      </c>
      <c r="I25" s="699">
        <v>0.72727272727272729</v>
      </c>
      <c r="J25" s="725">
        <v>492.95000000000005</v>
      </c>
      <c r="K25" s="676">
        <v>0.30197498192867034</v>
      </c>
      <c r="L25" s="663">
        <v>3</v>
      </c>
      <c r="M25" s="699">
        <v>0.27272727272727271</v>
      </c>
    </row>
    <row r="26" spans="1:13" ht="14.4" customHeight="1" x14ac:dyDescent="0.3">
      <c r="A26" s="715" t="s">
        <v>1173</v>
      </c>
      <c r="B26" s="708">
        <v>1463.87</v>
      </c>
      <c r="C26" s="660">
        <v>1</v>
      </c>
      <c r="D26" s="719">
        <v>12</v>
      </c>
      <c r="E26" s="722" t="s">
        <v>1173</v>
      </c>
      <c r="F26" s="708"/>
      <c r="G26" s="676">
        <v>0</v>
      </c>
      <c r="H26" s="663"/>
      <c r="I26" s="699">
        <v>0</v>
      </c>
      <c r="J26" s="725">
        <v>1463.87</v>
      </c>
      <c r="K26" s="676">
        <v>1</v>
      </c>
      <c r="L26" s="663">
        <v>12</v>
      </c>
      <c r="M26" s="699">
        <v>1</v>
      </c>
    </row>
    <row r="27" spans="1:13" ht="14.4" customHeight="1" x14ac:dyDescent="0.3">
      <c r="A27" s="715" t="s">
        <v>1174</v>
      </c>
      <c r="B27" s="708">
        <v>450.12</v>
      </c>
      <c r="C27" s="660">
        <v>1</v>
      </c>
      <c r="D27" s="719">
        <v>3</v>
      </c>
      <c r="E27" s="722" t="s">
        <v>1174</v>
      </c>
      <c r="F27" s="708"/>
      <c r="G27" s="676">
        <v>0</v>
      </c>
      <c r="H27" s="663"/>
      <c r="I27" s="699">
        <v>0</v>
      </c>
      <c r="J27" s="725">
        <v>450.12</v>
      </c>
      <c r="K27" s="676">
        <v>1</v>
      </c>
      <c r="L27" s="663">
        <v>3</v>
      </c>
      <c r="M27" s="699">
        <v>1</v>
      </c>
    </row>
    <row r="28" spans="1:13" ht="14.4" customHeight="1" x14ac:dyDescent="0.3">
      <c r="A28" s="715" t="s">
        <v>1175</v>
      </c>
      <c r="B28" s="708">
        <v>16375.290000000003</v>
      </c>
      <c r="C28" s="660">
        <v>1</v>
      </c>
      <c r="D28" s="719">
        <v>115</v>
      </c>
      <c r="E28" s="722" t="s">
        <v>1175</v>
      </c>
      <c r="F28" s="708">
        <v>6591.1500000000015</v>
      </c>
      <c r="G28" s="676">
        <v>0.4025058487513809</v>
      </c>
      <c r="H28" s="663">
        <v>44</v>
      </c>
      <c r="I28" s="699">
        <v>0.38260869565217392</v>
      </c>
      <c r="J28" s="725">
        <v>9784.1400000000012</v>
      </c>
      <c r="K28" s="676">
        <v>0.59749415124861904</v>
      </c>
      <c r="L28" s="663">
        <v>71</v>
      </c>
      <c r="M28" s="699">
        <v>0.61739130434782608</v>
      </c>
    </row>
    <row r="29" spans="1:13" ht="14.4" customHeight="1" x14ac:dyDescent="0.3">
      <c r="A29" s="715" t="s">
        <v>1176</v>
      </c>
      <c r="B29" s="708">
        <v>5127.8</v>
      </c>
      <c r="C29" s="660">
        <v>1</v>
      </c>
      <c r="D29" s="719">
        <v>62</v>
      </c>
      <c r="E29" s="722" t="s">
        <v>1176</v>
      </c>
      <c r="F29" s="708">
        <v>3085.76</v>
      </c>
      <c r="G29" s="676">
        <v>0.6017707398884512</v>
      </c>
      <c r="H29" s="663">
        <v>28</v>
      </c>
      <c r="I29" s="699">
        <v>0.45161290322580644</v>
      </c>
      <c r="J29" s="725">
        <v>2042.0400000000002</v>
      </c>
      <c r="K29" s="676">
        <v>0.39822926011154886</v>
      </c>
      <c r="L29" s="663">
        <v>34</v>
      </c>
      <c r="M29" s="699">
        <v>0.54838709677419351</v>
      </c>
    </row>
    <row r="30" spans="1:13" ht="14.4" customHeight="1" x14ac:dyDescent="0.3">
      <c r="A30" s="715" t="s">
        <v>1177</v>
      </c>
      <c r="B30" s="708">
        <v>976.85000000000014</v>
      </c>
      <c r="C30" s="660">
        <v>1</v>
      </c>
      <c r="D30" s="719">
        <v>7</v>
      </c>
      <c r="E30" s="722" t="s">
        <v>1177</v>
      </c>
      <c r="F30" s="708">
        <v>300.08</v>
      </c>
      <c r="G30" s="676">
        <v>0.30719148282745556</v>
      </c>
      <c r="H30" s="663">
        <v>2</v>
      </c>
      <c r="I30" s="699">
        <v>0.2857142857142857</v>
      </c>
      <c r="J30" s="725">
        <v>676.7700000000001</v>
      </c>
      <c r="K30" s="676">
        <v>0.69280851717254444</v>
      </c>
      <c r="L30" s="663">
        <v>5</v>
      </c>
      <c r="M30" s="699">
        <v>0.7142857142857143</v>
      </c>
    </row>
    <row r="31" spans="1:13" ht="14.4" customHeight="1" x14ac:dyDescent="0.3">
      <c r="A31" s="715" t="s">
        <v>1178</v>
      </c>
      <c r="B31" s="708">
        <v>2635.61</v>
      </c>
      <c r="C31" s="660">
        <v>1</v>
      </c>
      <c r="D31" s="719">
        <v>16</v>
      </c>
      <c r="E31" s="722" t="s">
        <v>1178</v>
      </c>
      <c r="F31" s="708">
        <v>1063.58</v>
      </c>
      <c r="G31" s="676">
        <v>0.40354225397536048</v>
      </c>
      <c r="H31" s="663">
        <v>6</v>
      </c>
      <c r="I31" s="699">
        <v>0.375</v>
      </c>
      <c r="J31" s="725">
        <v>1572.0300000000002</v>
      </c>
      <c r="K31" s="676">
        <v>0.59645774602463952</v>
      </c>
      <c r="L31" s="663">
        <v>10</v>
      </c>
      <c r="M31" s="699">
        <v>0.625</v>
      </c>
    </row>
    <row r="32" spans="1:13" ht="14.4" customHeight="1" thickBot="1" x14ac:dyDescent="0.35">
      <c r="A32" s="716" t="s">
        <v>1179</v>
      </c>
      <c r="B32" s="709">
        <v>2475.58</v>
      </c>
      <c r="C32" s="666">
        <v>1</v>
      </c>
      <c r="D32" s="720">
        <v>17</v>
      </c>
      <c r="E32" s="723" t="s">
        <v>1179</v>
      </c>
      <c r="F32" s="709">
        <v>324.29999999999995</v>
      </c>
      <c r="G32" s="677">
        <v>0.13099960413317283</v>
      </c>
      <c r="H32" s="669">
        <v>3</v>
      </c>
      <c r="I32" s="700">
        <v>0.17647058823529413</v>
      </c>
      <c r="J32" s="726">
        <v>2151.2799999999997</v>
      </c>
      <c r="K32" s="677">
        <v>0.86900039586682709</v>
      </c>
      <c r="L32" s="669">
        <v>14</v>
      </c>
      <c r="M32" s="700">
        <v>0.82352941176470584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2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1531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335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123713.91999999991</v>
      </c>
      <c r="N3" s="70">
        <f>SUBTOTAL(9,N7:N1048576)</f>
        <v>867</v>
      </c>
      <c r="O3" s="70">
        <f>SUBTOTAL(9,O7:O1048576)</f>
        <v>711.5</v>
      </c>
      <c r="P3" s="70">
        <f>SUBTOTAL(9,P7:P1048576)</f>
        <v>55453.150000000009</v>
      </c>
      <c r="Q3" s="71">
        <f>IF(M3=0,0,P3/M3)</f>
        <v>0.44823694859883229</v>
      </c>
      <c r="R3" s="70">
        <f>SUBTOTAL(9,R7:R1048576)</f>
        <v>350</v>
      </c>
      <c r="S3" s="71">
        <f>IF(N3=0,0,R3/N3)</f>
        <v>0.40369088811995385</v>
      </c>
      <c r="T3" s="70">
        <f>SUBTOTAL(9,T7:T1048576)</f>
        <v>274</v>
      </c>
      <c r="U3" s="72">
        <f>IF(O3=0,0,T3/O3)</f>
        <v>0.38510189739985945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7" t="s">
        <v>23</v>
      </c>
      <c r="B6" s="728" t="s">
        <v>5</v>
      </c>
      <c r="C6" s="727" t="s">
        <v>24</v>
      </c>
      <c r="D6" s="728" t="s">
        <v>6</v>
      </c>
      <c r="E6" s="728" t="s">
        <v>194</v>
      </c>
      <c r="F6" s="728" t="s">
        <v>25</v>
      </c>
      <c r="G6" s="728" t="s">
        <v>26</v>
      </c>
      <c r="H6" s="728" t="s">
        <v>8</v>
      </c>
      <c r="I6" s="728" t="s">
        <v>10</v>
      </c>
      <c r="J6" s="728" t="s">
        <v>11</v>
      </c>
      <c r="K6" s="728" t="s">
        <v>12</v>
      </c>
      <c r="L6" s="728" t="s">
        <v>27</v>
      </c>
      <c r="M6" s="729" t="s">
        <v>14</v>
      </c>
      <c r="N6" s="730" t="s">
        <v>28</v>
      </c>
      <c r="O6" s="730" t="s">
        <v>28</v>
      </c>
      <c r="P6" s="730" t="s">
        <v>14</v>
      </c>
      <c r="Q6" s="730" t="s">
        <v>2</v>
      </c>
      <c r="R6" s="730" t="s">
        <v>28</v>
      </c>
      <c r="S6" s="730" t="s">
        <v>2</v>
      </c>
      <c r="T6" s="730" t="s">
        <v>28</v>
      </c>
      <c r="U6" s="731" t="s">
        <v>2</v>
      </c>
    </row>
    <row r="7" spans="1:21" ht="14.4" customHeight="1" x14ac:dyDescent="0.3">
      <c r="A7" s="732">
        <v>25</v>
      </c>
      <c r="B7" s="733" t="s">
        <v>1054</v>
      </c>
      <c r="C7" s="733">
        <v>89301251</v>
      </c>
      <c r="D7" s="734" t="s">
        <v>1527</v>
      </c>
      <c r="E7" s="735" t="s">
        <v>1157</v>
      </c>
      <c r="F7" s="733" t="s">
        <v>1141</v>
      </c>
      <c r="G7" s="733" t="s">
        <v>1180</v>
      </c>
      <c r="H7" s="733" t="s">
        <v>816</v>
      </c>
      <c r="I7" s="733" t="s">
        <v>942</v>
      </c>
      <c r="J7" s="733" t="s">
        <v>1110</v>
      </c>
      <c r="K7" s="733" t="s">
        <v>1111</v>
      </c>
      <c r="L7" s="736">
        <v>150.04</v>
      </c>
      <c r="M7" s="736">
        <v>300.08</v>
      </c>
      <c r="N7" s="733">
        <v>2</v>
      </c>
      <c r="O7" s="737">
        <v>2</v>
      </c>
      <c r="P7" s="736">
        <v>150.04</v>
      </c>
      <c r="Q7" s="738">
        <v>0.5</v>
      </c>
      <c r="R7" s="733">
        <v>1</v>
      </c>
      <c r="S7" s="738">
        <v>0.5</v>
      </c>
      <c r="T7" s="737">
        <v>1</v>
      </c>
      <c r="U7" s="235">
        <v>0.5</v>
      </c>
    </row>
    <row r="8" spans="1:21" ht="14.4" customHeight="1" x14ac:dyDescent="0.3">
      <c r="A8" s="659">
        <v>25</v>
      </c>
      <c r="B8" s="660" t="s">
        <v>1054</v>
      </c>
      <c r="C8" s="660">
        <v>89301251</v>
      </c>
      <c r="D8" s="739" t="s">
        <v>1527</v>
      </c>
      <c r="E8" s="740" t="s">
        <v>1157</v>
      </c>
      <c r="F8" s="660" t="s">
        <v>1141</v>
      </c>
      <c r="G8" s="660" t="s">
        <v>1180</v>
      </c>
      <c r="H8" s="660" t="s">
        <v>816</v>
      </c>
      <c r="I8" s="660" t="s">
        <v>942</v>
      </c>
      <c r="J8" s="660" t="s">
        <v>1110</v>
      </c>
      <c r="K8" s="660" t="s">
        <v>1111</v>
      </c>
      <c r="L8" s="661">
        <v>154.36000000000001</v>
      </c>
      <c r="M8" s="661">
        <v>154.36000000000001</v>
      </c>
      <c r="N8" s="660">
        <v>1</v>
      </c>
      <c r="O8" s="741">
        <v>1</v>
      </c>
      <c r="P8" s="661"/>
      <c r="Q8" s="676">
        <v>0</v>
      </c>
      <c r="R8" s="660"/>
      <c r="S8" s="676">
        <v>0</v>
      </c>
      <c r="T8" s="741"/>
      <c r="U8" s="699">
        <v>0</v>
      </c>
    </row>
    <row r="9" spans="1:21" ht="14.4" customHeight="1" x14ac:dyDescent="0.3">
      <c r="A9" s="659">
        <v>25</v>
      </c>
      <c r="B9" s="660" t="s">
        <v>1054</v>
      </c>
      <c r="C9" s="660">
        <v>89301251</v>
      </c>
      <c r="D9" s="739" t="s">
        <v>1527</v>
      </c>
      <c r="E9" s="740" t="s">
        <v>1157</v>
      </c>
      <c r="F9" s="660" t="s">
        <v>1141</v>
      </c>
      <c r="G9" s="660" t="s">
        <v>1180</v>
      </c>
      <c r="H9" s="660" t="s">
        <v>540</v>
      </c>
      <c r="I9" s="660" t="s">
        <v>1181</v>
      </c>
      <c r="J9" s="660" t="s">
        <v>1110</v>
      </c>
      <c r="K9" s="660" t="s">
        <v>1111</v>
      </c>
      <c r="L9" s="661">
        <v>154.36000000000001</v>
      </c>
      <c r="M9" s="661">
        <v>154.36000000000001</v>
      </c>
      <c r="N9" s="660">
        <v>1</v>
      </c>
      <c r="O9" s="741">
        <v>1</v>
      </c>
      <c r="P9" s="661">
        <v>154.36000000000001</v>
      </c>
      <c r="Q9" s="676">
        <v>1</v>
      </c>
      <c r="R9" s="660">
        <v>1</v>
      </c>
      <c r="S9" s="676">
        <v>1</v>
      </c>
      <c r="T9" s="741">
        <v>1</v>
      </c>
      <c r="U9" s="699">
        <v>1</v>
      </c>
    </row>
    <row r="10" spans="1:21" ht="14.4" customHeight="1" x14ac:dyDescent="0.3">
      <c r="A10" s="659">
        <v>25</v>
      </c>
      <c r="B10" s="660" t="s">
        <v>1054</v>
      </c>
      <c r="C10" s="660">
        <v>89301251</v>
      </c>
      <c r="D10" s="739" t="s">
        <v>1527</v>
      </c>
      <c r="E10" s="740" t="s">
        <v>1157</v>
      </c>
      <c r="F10" s="660" t="s">
        <v>1141</v>
      </c>
      <c r="G10" s="660" t="s">
        <v>1182</v>
      </c>
      <c r="H10" s="660" t="s">
        <v>540</v>
      </c>
      <c r="I10" s="660" t="s">
        <v>921</v>
      </c>
      <c r="J10" s="660" t="s">
        <v>922</v>
      </c>
      <c r="K10" s="660" t="s">
        <v>923</v>
      </c>
      <c r="L10" s="661">
        <v>147.31</v>
      </c>
      <c r="M10" s="661">
        <v>294.62</v>
      </c>
      <c r="N10" s="660">
        <v>2</v>
      </c>
      <c r="O10" s="741">
        <v>1</v>
      </c>
      <c r="P10" s="661">
        <v>294.62</v>
      </c>
      <c r="Q10" s="676">
        <v>1</v>
      </c>
      <c r="R10" s="660">
        <v>2</v>
      </c>
      <c r="S10" s="676">
        <v>1</v>
      </c>
      <c r="T10" s="741">
        <v>1</v>
      </c>
      <c r="U10" s="699">
        <v>1</v>
      </c>
    </row>
    <row r="11" spans="1:21" ht="14.4" customHeight="1" x14ac:dyDescent="0.3">
      <c r="A11" s="659">
        <v>25</v>
      </c>
      <c r="B11" s="660" t="s">
        <v>1054</v>
      </c>
      <c r="C11" s="660">
        <v>89301251</v>
      </c>
      <c r="D11" s="739" t="s">
        <v>1527</v>
      </c>
      <c r="E11" s="740" t="s">
        <v>1157</v>
      </c>
      <c r="F11" s="660" t="s">
        <v>1141</v>
      </c>
      <c r="G11" s="660" t="s">
        <v>1183</v>
      </c>
      <c r="H11" s="660" t="s">
        <v>816</v>
      </c>
      <c r="I11" s="660" t="s">
        <v>822</v>
      </c>
      <c r="J11" s="660" t="s">
        <v>788</v>
      </c>
      <c r="K11" s="660" t="s">
        <v>1127</v>
      </c>
      <c r="L11" s="661">
        <v>48.42</v>
      </c>
      <c r="M11" s="661">
        <v>48.42</v>
      </c>
      <c r="N11" s="660">
        <v>1</v>
      </c>
      <c r="O11" s="741">
        <v>1</v>
      </c>
      <c r="P11" s="661">
        <v>48.42</v>
      </c>
      <c r="Q11" s="676">
        <v>1</v>
      </c>
      <c r="R11" s="660">
        <v>1</v>
      </c>
      <c r="S11" s="676">
        <v>1</v>
      </c>
      <c r="T11" s="741">
        <v>1</v>
      </c>
      <c r="U11" s="699">
        <v>1</v>
      </c>
    </row>
    <row r="12" spans="1:21" ht="14.4" customHeight="1" x14ac:dyDescent="0.3">
      <c r="A12" s="659">
        <v>25</v>
      </c>
      <c r="B12" s="660" t="s">
        <v>1054</v>
      </c>
      <c r="C12" s="660">
        <v>89301251</v>
      </c>
      <c r="D12" s="739" t="s">
        <v>1527</v>
      </c>
      <c r="E12" s="740" t="s">
        <v>1162</v>
      </c>
      <c r="F12" s="660" t="s">
        <v>1141</v>
      </c>
      <c r="G12" s="660" t="s">
        <v>1180</v>
      </c>
      <c r="H12" s="660" t="s">
        <v>816</v>
      </c>
      <c r="I12" s="660" t="s">
        <v>942</v>
      </c>
      <c r="J12" s="660" t="s">
        <v>1110</v>
      </c>
      <c r="K12" s="660" t="s">
        <v>1111</v>
      </c>
      <c r="L12" s="661">
        <v>154.36000000000001</v>
      </c>
      <c r="M12" s="661">
        <v>463.08000000000004</v>
      </c>
      <c r="N12" s="660">
        <v>3</v>
      </c>
      <c r="O12" s="741">
        <v>2.5</v>
      </c>
      <c r="P12" s="661"/>
      <c r="Q12" s="676">
        <v>0</v>
      </c>
      <c r="R12" s="660"/>
      <c r="S12" s="676">
        <v>0</v>
      </c>
      <c r="T12" s="741"/>
      <c r="U12" s="699">
        <v>0</v>
      </c>
    </row>
    <row r="13" spans="1:21" ht="14.4" customHeight="1" x14ac:dyDescent="0.3">
      <c r="A13" s="659">
        <v>25</v>
      </c>
      <c r="B13" s="660" t="s">
        <v>1054</v>
      </c>
      <c r="C13" s="660">
        <v>89301251</v>
      </c>
      <c r="D13" s="739" t="s">
        <v>1527</v>
      </c>
      <c r="E13" s="740" t="s">
        <v>1162</v>
      </c>
      <c r="F13" s="660" t="s">
        <v>1141</v>
      </c>
      <c r="G13" s="660" t="s">
        <v>1182</v>
      </c>
      <c r="H13" s="660" t="s">
        <v>540</v>
      </c>
      <c r="I13" s="660" t="s">
        <v>921</v>
      </c>
      <c r="J13" s="660" t="s">
        <v>922</v>
      </c>
      <c r="K13" s="660" t="s">
        <v>923</v>
      </c>
      <c r="L13" s="661">
        <v>147.31</v>
      </c>
      <c r="M13" s="661">
        <v>147.31</v>
      </c>
      <c r="N13" s="660">
        <v>1</v>
      </c>
      <c r="O13" s="741">
        <v>1</v>
      </c>
      <c r="P13" s="661"/>
      <c r="Q13" s="676">
        <v>0</v>
      </c>
      <c r="R13" s="660"/>
      <c r="S13" s="676">
        <v>0</v>
      </c>
      <c r="T13" s="741"/>
      <c r="U13" s="699">
        <v>0</v>
      </c>
    </row>
    <row r="14" spans="1:21" ht="14.4" customHeight="1" x14ac:dyDescent="0.3">
      <c r="A14" s="659">
        <v>25</v>
      </c>
      <c r="B14" s="660" t="s">
        <v>1054</v>
      </c>
      <c r="C14" s="660">
        <v>89301251</v>
      </c>
      <c r="D14" s="739" t="s">
        <v>1527</v>
      </c>
      <c r="E14" s="740" t="s">
        <v>1162</v>
      </c>
      <c r="F14" s="660" t="s">
        <v>1141</v>
      </c>
      <c r="G14" s="660" t="s">
        <v>1183</v>
      </c>
      <c r="H14" s="660" t="s">
        <v>816</v>
      </c>
      <c r="I14" s="660" t="s">
        <v>822</v>
      </c>
      <c r="J14" s="660" t="s">
        <v>788</v>
      </c>
      <c r="K14" s="660" t="s">
        <v>1127</v>
      </c>
      <c r="L14" s="661">
        <v>48.42</v>
      </c>
      <c r="M14" s="661">
        <v>48.42</v>
      </c>
      <c r="N14" s="660">
        <v>1</v>
      </c>
      <c r="O14" s="741">
        <v>0.5</v>
      </c>
      <c r="P14" s="661"/>
      <c r="Q14" s="676">
        <v>0</v>
      </c>
      <c r="R14" s="660"/>
      <c r="S14" s="676">
        <v>0</v>
      </c>
      <c r="T14" s="741"/>
      <c r="U14" s="699">
        <v>0</v>
      </c>
    </row>
    <row r="15" spans="1:21" ht="14.4" customHeight="1" x14ac:dyDescent="0.3">
      <c r="A15" s="659">
        <v>25</v>
      </c>
      <c r="B15" s="660" t="s">
        <v>1054</v>
      </c>
      <c r="C15" s="660">
        <v>89301251</v>
      </c>
      <c r="D15" s="739" t="s">
        <v>1527</v>
      </c>
      <c r="E15" s="740" t="s">
        <v>1162</v>
      </c>
      <c r="F15" s="660" t="s">
        <v>1141</v>
      </c>
      <c r="G15" s="660" t="s">
        <v>1184</v>
      </c>
      <c r="H15" s="660" t="s">
        <v>816</v>
      </c>
      <c r="I15" s="660" t="s">
        <v>1185</v>
      </c>
      <c r="J15" s="660" t="s">
        <v>960</v>
      </c>
      <c r="K15" s="660" t="s">
        <v>1186</v>
      </c>
      <c r="L15" s="661">
        <v>13849.26</v>
      </c>
      <c r="M15" s="661">
        <v>13849.26</v>
      </c>
      <c r="N15" s="660">
        <v>1</v>
      </c>
      <c r="O15" s="741">
        <v>1</v>
      </c>
      <c r="P15" s="661">
        <v>13849.26</v>
      </c>
      <c r="Q15" s="676">
        <v>1</v>
      </c>
      <c r="R15" s="660">
        <v>1</v>
      </c>
      <c r="S15" s="676">
        <v>1</v>
      </c>
      <c r="T15" s="741">
        <v>1</v>
      </c>
      <c r="U15" s="699">
        <v>1</v>
      </c>
    </row>
    <row r="16" spans="1:21" ht="14.4" customHeight="1" x14ac:dyDescent="0.3">
      <c r="A16" s="659">
        <v>25</v>
      </c>
      <c r="B16" s="660" t="s">
        <v>1054</v>
      </c>
      <c r="C16" s="660">
        <v>89301251</v>
      </c>
      <c r="D16" s="739" t="s">
        <v>1527</v>
      </c>
      <c r="E16" s="740" t="s">
        <v>1164</v>
      </c>
      <c r="F16" s="660" t="s">
        <v>1141</v>
      </c>
      <c r="G16" s="660" t="s">
        <v>1180</v>
      </c>
      <c r="H16" s="660" t="s">
        <v>816</v>
      </c>
      <c r="I16" s="660" t="s">
        <v>942</v>
      </c>
      <c r="J16" s="660" t="s">
        <v>1110</v>
      </c>
      <c r="K16" s="660" t="s">
        <v>1111</v>
      </c>
      <c r="L16" s="661">
        <v>150.04</v>
      </c>
      <c r="M16" s="661">
        <v>150.04</v>
      </c>
      <c r="N16" s="660">
        <v>1</v>
      </c>
      <c r="O16" s="741">
        <v>1</v>
      </c>
      <c r="P16" s="661"/>
      <c r="Q16" s="676">
        <v>0</v>
      </c>
      <c r="R16" s="660"/>
      <c r="S16" s="676">
        <v>0</v>
      </c>
      <c r="T16" s="741"/>
      <c r="U16" s="699">
        <v>0</v>
      </c>
    </row>
    <row r="17" spans="1:21" ht="14.4" customHeight="1" x14ac:dyDescent="0.3">
      <c r="A17" s="659">
        <v>25</v>
      </c>
      <c r="B17" s="660" t="s">
        <v>1054</v>
      </c>
      <c r="C17" s="660">
        <v>89301251</v>
      </c>
      <c r="D17" s="739" t="s">
        <v>1527</v>
      </c>
      <c r="E17" s="740" t="s">
        <v>1165</v>
      </c>
      <c r="F17" s="660" t="s">
        <v>1141</v>
      </c>
      <c r="G17" s="660" t="s">
        <v>1180</v>
      </c>
      <c r="H17" s="660" t="s">
        <v>816</v>
      </c>
      <c r="I17" s="660" t="s">
        <v>942</v>
      </c>
      <c r="J17" s="660" t="s">
        <v>1110</v>
      </c>
      <c r="K17" s="660" t="s">
        <v>1111</v>
      </c>
      <c r="L17" s="661">
        <v>150.04</v>
      </c>
      <c r="M17" s="661">
        <v>300.08</v>
      </c>
      <c r="N17" s="660">
        <v>2</v>
      </c>
      <c r="O17" s="741">
        <v>2</v>
      </c>
      <c r="P17" s="661">
        <v>150.04</v>
      </c>
      <c r="Q17" s="676">
        <v>0.5</v>
      </c>
      <c r="R17" s="660">
        <v>1</v>
      </c>
      <c r="S17" s="676">
        <v>0.5</v>
      </c>
      <c r="T17" s="741">
        <v>1</v>
      </c>
      <c r="U17" s="699">
        <v>0.5</v>
      </c>
    </row>
    <row r="18" spans="1:21" ht="14.4" customHeight="1" x14ac:dyDescent="0.3">
      <c r="A18" s="659">
        <v>25</v>
      </c>
      <c r="B18" s="660" t="s">
        <v>1054</v>
      </c>
      <c r="C18" s="660">
        <v>89301251</v>
      </c>
      <c r="D18" s="739" t="s">
        <v>1527</v>
      </c>
      <c r="E18" s="740" t="s">
        <v>1165</v>
      </c>
      <c r="F18" s="660" t="s">
        <v>1141</v>
      </c>
      <c r="G18" s="660" t="s">
        <v>1180</v>
      </c>
      <c r="H18" s="660" t="s">
        <v>816</v>
      </c>
      <c r="I18" s="660" t="s">
        <v>942</v>
      </c>
      <c r="J18" s="660" t="s">
        <v>1110</v>
      </c>
      <c r="K18" s="660" t="s">
        <v>1111</v>
      </c>
      <c r="L18" s="661">
        <v>154.36000000000001</v>
      </c>
      <c r="M18" s="661">
        <v>617.44000000000005</v>
      </c>
      <c r="N18" s="660">
        <v>4</v>
      </c>
      <c r="O18" s="741">
        <v>4</v>
      </c>
      <c r="P18" s="661">
        <v>154.36000000000001</v>
      </c>
      <c r="Q18" s="676">
        <v>0.25</v>
      </c>
      <c r="R18" s="660">
        <v>1</v>
      </c>
      <c r="S18" s="676">
        <v>0.25</v>
      </c>
      <c r="T18" s="741">
        <v>1</v>
      </c>
      <c r="U18" s="699">
        <v>0.25</v>
      </c>
    </row>
    <row r="19" spans="1:21" ht="14.4" customHeight="1" x14ac:dyDescent="0.3">
      <c r="A19" s="659">
        <v>25</v>
      </c>
      <c r="B19" s="660" t="s">
        <v>1054</v>
      </c>
      <c r="C19" s="660">
        <v>89301251</v>
      </c>
      <c r="D19" s="739" t="s">
        <v>1527</v>
      </c>
      <c r="E19" s="740" t="s">
        <v>1165</v>
      </c>
      <c r="F19" s="660" t="s">
        <v>1141</v>
      </c>
      <c r="G19" s="660" t="s">
        <v>1182</v>
      </c>
      <c r="H19" s="660" t="s">
        <v>540</v>
      </c>
      <c r="I19" s="660" t="s">
        <v>921</v>
      </c>
      <c r="J19" s="660" t="s">
        <v>922</v>
      </c>
      <c r="K19" s="660" t="s">
        <v>923</v>
      </c>
      <c r="L19" s="661">
        <v>147.31</v>
      </c>
      <c r="M19" s="661">
        <v>589.24</v>
      </c>
      <c r="N19" s="660">
        <v>4</v>
      </c>
      <c r="O19" s="741">
        <v>3</v>
      </c>
      <c r="P19" s="661">
        <v>441.93</v>
      </c>
      <c r="Q19" s="676">
        <v>0.75</v>
      </c>
      <c r="R19" s="660">
        <v>3</v>
      </c>
      <c r="S19" s="676">
        <v>0.75</v>
      </c>
      <c r="T19" s="741">
        <v>2</v>
      </c>
      <c r="U19" s="699">
        <v>0.66666666666666663</v>
      </c>
    </row>
    <row r="20" spans="1:21" ht="14.4" customHeight="1" x14ac:dyDescent="0.3">
      <c r="A20" s="659">
        <v>25</v>
      </c>
      <c r="B20" s="660" t="s">
        <v>1054</v>
      </c>
      <c r="C20" s="660">
        <v>89301251</v>
      </c>
      <c r="D20" s="739" t="s">
        <v>1527</v>
      </c>
      <c r="E20" s="740" t="s">
        <v>1165</v>
      </c>
      <c r="F20" s="660" t="s">
        <v>1141</v>
      </c>
      <c r="G20" s="660" t="s">
        <v>1183</v>
      </c>
      <c r="H20" s="660" t="s">
        <v>540</v>
      </c>
      <c r="I20" s="660" t="s">
        <v>787</v>
      </c>
      <c r="J20" s="660" t="s">
        <v>788</v>
      </c>
      <c r="K20" s="660" t="s">
        <v>1187</v>
      </c>
      <c r="L20" s="661">
        <v>48.42</v>
      </c>
      <c r="M20" s="661">
        <v>48.42</v>
      </c>
      <c r="N20" s="660">
        <v>1</v>
      </c>
      <c r="O20" s="741">
        <v>1</v>
      </c>
      <c r="P20" s="661">
        <v>48.42</v>
      </c>
      <c r="Q20" s="676">
        <v>1</v>
      </c>
      <c r="R20" s="660">
        <v>1</v>
      </c>
      <c r="S20" s="676">
        <v>1</v>
      </c>
      <c r="T20" s="741">
        <v>1</v>
      </c>
      <c r="U20" s="699">
        <v>1</v>
      </c>
    </row>
    <row r="21" spans="1:21" ht="14.4" customHeight="1" x14ac:dyDescent="0.3">
      <c r="A21" s="659">
        <v>25</v>
      </c>
      <c r="B21" s="660" t="s">
        <v>1054</v>
      </c>
      <c r="C21" s="660">
        <v>89301251</v>
      </c>
      <c r="D21" s="739" t="s">
        <v>1527</v>
      </c>
      <c r="E21" s="740" t="s">
        <v>1170</v>
      </c>
      <c r="F21" s="660" t="s">
        <v>1141</v>
      </c>
      <c r="G21" s="660" t="s">
        <v>1182</v>
      </c>
      <c r="H21" s="660" t="s">
        <v>540</v>
      </c>
      <c r="I21" s="660" t="s">
        <v>921</v>
      </c>
      <c r="J21" s="660" t="s">
        <v>922</v>
      </c>
      <c r="K21" s="660" t="s">
        <v>923</v>
      </c>
      <c r="L21" s="661">
        <v>147.31</v>
      </c>
      <c r="M21" s="661">
        <v>147.31</v>
      </c>
      <c r="N21" s="660">
        <v>1</v>
      </c>
      <c r="O21" s="741">
        <v>1</v>
      </c>
      <c r="P21" s="661"/>
      <c r="Q21" s="676">
        <v>0</v>
      </c>
      <c r="R21" s="660"/>
      <c r="S21" s="676">
        <v>0</v>
      </c>
      <c r="T21" s="741"/>
      <c r="U21" s="699">
        <v>0</v>
      </c>
    </row>
    <row r="22" spans="1:21" ht="14.4" customHeight="1" x14ac:dyDescent="0.3">
      <c r="A22" s="659">
        <v>25</v>
      </c>
      <c r="B22" s="660" t="s">
        <v>1054</v>
      </c>
      <c r="C22" s="660">
        <v>89301251</v>
      </c>
      <c r="D22" s="739" t="s">
        <v>1527</v>
      </c>
      <c r="E22" s="740" t="s">
        <v>1175</v>
      </c>
      <c r="F22" s="660" t="s">
        <v>1141</v>
      </c>
      <c r="G22" s="660" t="s">
        <v>1180</v>
      </c>
      <c r="H22" s="660" t="s">
        <v>816</v>
      </c>
      <c r="I22" s="660" t="s">
        <v>942</v>
      </c>
      <c r="J22" s="660" t="s">
        <v>1110</v>
      </c>
      <c r="K22" s="660" t="s">
        <v>1111</v>
      </c>
      <c r="L22" s="661">
        <v>150.04</v>
      </c>
      <c r="M22" s="661">
        <v>450.12</v>
      </c>
      <c r="N22" s="660">
        <v>3</v>
      </c>
      <c r="O22" s="741">
        <v>2.5</v>
      </c>
      <c r="P22" s="661">
        <v>300.08</v>
      </c>
      <c r="Q22" s="676">
        <v>0.66666666666666663</v>
      </c>
      <c r="R22" s="660">
        <v>2</v>
      </c>
      <c r="S22" s="676">
        <v>0.66666666666666663</v>
      </c>
      <c r="T22" s="741">
        <v>2</v>
      </c>
      <c r="U22" s="699">
        <v>0.8</v>
      </c>
    </row>
    <row r="23" spans="1:21" ht="14.4" customHeight="1" x14ac:dyDescent="0.3">
      <c r="A23" s="659">
        <v>25</v>
      </c>
      <c r="B23" s="660" t="s">
        <v>1054</v>
      </c>
      <c r="C23" s="660">
        <v>89301251</v>
      </c>
      <c r="D23" s="739" t="s">
        <v>1527</v>
      </c>
      <c r="E23" s="740" t="s">
        <v>1175</v>
      </c>
      <c r="F23" s="660" t="s">
        <v>1141</v>
      </c>
      <c r="G23" s="660" t="s">
        <v>1180</v>
      </c>
      <c r="H23" s="660" t="s">
        <v>816</v>
      </c>
      <c r="I23" s="660" t="s">
        <v>942</v>
      </c>
      <c r="J23" s="660" t="s">
        <v>1110</v>
      </c>
      <c r="K23" s="660" t="s">
        <v>1111</v>
      </c>
      <c r="L23" s="661">
        <v>154.36000000000001</v>
      </c>
      <c r="M23" s="661">
        <v>1234.8800000000001</v>
      </c>
      <c r="N23" s="660">
        <v>8</v>
      </c>
      <c r="O23" s="741">
        <v>6.5</v>
      </c>
      <c r="P23" s="661">
        <v>463.08000000000004</v>
      </c>
      <c r="Q23" s="676">
        <v>0.375</v>
      </c>
      <c r="R23" s="660">
        <v>3</v>
      </c>
      <c r="S23" s="676">
        <v>0.375</v>
      </c>
      <c r="T23" s="741">
        <v>2</v>
      </c>
      <c r="U23" s="699">
        <v>0.30769230769230771</v>
      </c>
    </row>
    <row r="24" spans="1:21" ht="14.4" customHeight="1" x14ac:dyDescent="0.3">
      <c r="A24" s="659">
        <v>25</v>
      </c>
      <c r="B24" s="660" t="s">
        <v>1054</v>
      </c>
      <c r="C24" s="660">
        <v>89301251</v>
      </c>
      <c r="D24" s="739" t="s">
        <v>1527</v>
      </c>
      <c r="E24" s="740" t="s">
        <v>1175</v>
      </c>
      <c r="F24" s="660" t="s">
        <v>1141</v>
      </c>
      <c r="G24" s="660" t="s">
        <v>1188</v>
      </c>
      <c r="H24" s="660" t="s">
        <v>540</v>
      </c>
      <c r="I24" s="660" t="s">
        <v>925</v>
      </c>
      <c r="J24" s="660" t="s">
        <v>926</v>
      </c>
      <c r="K24" s="660" t="s">
        <v>1189</v>
      </c>
      <c r="L24" s="661">
        <v>64.12</v>
      </c>
      <c r="M24" s="661">
        <v>64.12</v>
      </c>
      <c r="N24" s="660">
        <v>1</v>
      </c>
      <c r="O24" s="741">
        <v>1</v>
      </c>
      <c r="P24" s="661">
        <v>64.12</v>
      </c>
      <c r="Q24" s="676">
        <v>1</v>
      </c>
      <c r="R24" s="660">
        <v>1</v>
      </c>
      <c r="S24" s="676">
        <v>1</v>
      </c>
      <c r="T24" s="741">
        <v>1</v>
      </c>
      <c r="U24" s="699">
        <v>1</v>
      </c>
    </row>
    <row r="25" spans="1:21" ht="14.4" customHeight="1" x14ac:dyDescent="0.3">
      <c r="A25" s="659">
        <v>25</v>
      </c>
      <c r="B25" s="660" t="s">
        <v>1054</v>
      </c>
      <c r="C25" s="660">
        <v>89301251</v>
      </c>
      <c r="D25" s="739" t="s">
        <v>1527</v>
      </c>
      <c r="E25" s="740" t="s">
        <v>1175</v>
      </c>
      <c r="F25" s="660" t="s">
        <v>1141</v>
      </c>
      <c r="G25" s="660" t="s">
        <v>1190</v>
      </c>
      <c r="H25" s="660" t="s">
        <v>540</v>
      </c>
      <c r="I25" s="660" t="s">
        <v>1191</v>
      </c>
      <c r="J25" s="660" t="s">
        <v>1192</v>
      </c>
      <c r="K25" s="660" t="s">
        <v>1193</v>
      </c>
      <c r="L25" s="661">
        <v>0</v>
      </c>
      <c r="M25" s="661">
        <v>0</v>
      </c>
      <c r="N25" s="660">
        <v>1</v>
      </c>
      <c r="O25" s="741">
        <v>1</v>
      </c>
      <c r="P25" s="661"/>
      <c r="Q25" s="676"/>
      <c r="R25" s="660"/>
      <c r="S25" s="676">
        <v>0</v>
      </c>
      <c r="T25" s="741"/>
      <c r="U25" s="699">
        <v>0</v>
      </c>
    </row>
    <row r="26" spans="1:21" ht="14.4" customHeight="1" x14ac:dyDescent="0.3">
      <c r="A26" s="659">
        <v>25</v>
      </c>
      <c r="B26" s="660" t="s">
        <v>1054</v>
      </c>
      <c r="C26" s="660">
        <v>89301251</v>
      </c>
      <c r="D26" s="739" t="s">
        <v>1527</v>
      </c>
      <c r="E26" s="740" t="s">
        <v>1175</v>
      </c>
      <c r="F26" s="660" t="s">
        <v>1141</v>
      </c>
      <c r="G26" s="660" t="s">
        <v>1182</v>
      </c>
      <c r="H26" s="660" t="s">
        <v>540</v>
      </c>
      <c r="I26" s="660" t="s">
        <v>921</v>
      </c>
      <c r="J26" s="660" t="s">
        <v>922</v>
      </c>
      <c r="K26" s="660" t="s">
        <v>923</v>
      </c>
      <c r="L26" s="661">
        <v>147.31</v>
      </c>
      <c r="M26" s="661">
        <v>441.93</v>
      </c>
      <c r="N26" s="660">
        <v>3</v>
      </c>
      <c r="O26" s="741">
        <v>2</v>
      </c>
      <c r="P26" s="661">
        <v>294.62</v>
      </c>
      <c r="Q26" s="676">
        <v>0.66666666666666663</v>
      </c>
      <c r="R26" s="660">
        <v>2</v>
      </c>
      <c r="S26" s="676">
        <v>0.66666666666666663</v>
      </c>
      <c r="T26" s="741">
        <v>1.5</v>
      </c>
      <c r="U26" s="699">
        <v>0.75</v>
      </c>
    </row>
    <row r="27" spans="1:21" ht="14.4" customHeight="1" x14ac:dyDescent="0.3">
      <c r="A27" s="659">
        <v>25</v>
      </c>
      <c r="B27" s="660" t="s">
        <v>1054</v>
      </c>
      <c r="C27" s="660">
        <v>89301251</v>
      </c>
      <c r="D27" s="739" t="s">
        <v>1527</v>
      </c>
      <c r="E27" s="740" t="s">
        <v>1175</v>
      </c>
      <c r="F27" s="660" t="s">
        <v>1141</v>
      </c>
      <c r="G27" s="660" t="s">
        <v>1182</v>
      </c>
      <c r="H27" s="660" t="s">
        <v>540</v>
      </c>
      <c r="I27" s="660" t="s">
        <v>1194</v>
      </c>
      <c r="J27" s="660" t="s">
        <v>1195</v>
      </c>
      <c r="K27" s="660" t="s">
        <v>1196</v>
      </c>
      <c r="L27" s="661">
        <v>73.66</v>
      </c>
      <c r="M27" s="661">
        <v>73.66</v>
      </c>
      <c r="N27" s="660">
        <v>1</v>
      </c>
      <c r="O27" s="741">
        <v>0.5</v>
      </c>
      <c r="P27" s="661"/>
      <c r="Q27" s="676">
        <v>0</v>
      </c>
      <c r="R27" s="660"/>
      <c r="S27" s="676">
        <v>0</v>
      </c>
      <c r="T27" s="741"/>
      <c r="U27" s="699">
        <v>0</v>
      </c>
    </row>
    <row r="28" spans="1:21" ht="14.4" customHeight="1" x14ac:dyDescent="0.3">
      <c r="A28" s="659">
        <v>25</v>
      </c>
      <c r="B28" s="660" t="s">
        <v>1054</v>
      </c>
      <c r="C28" s="660">
        <v>89301251</v>
      </c>
      <c r="D28" s="739" t="s">
        <v>1527</v>
      </c>
      <c r="E28" s="740" t="s">
        <v>1175</v>
      </c>
      <c r="F28" s="660" t="s">
        <v>1141</v>
      </c>
      <c r="G28" s="660" t="s">
        <v>1182</v>
      </c>
      <c r="H28" s="660" t="s">
        <v>540</v>
      </c>
      <c r="I28" s="660" t="s">
        <v>1197</v>
      </c>
      <c r="J28" s="660" t="s">
        <v>922</v>
      </c>
      <c r="K28" s="660" t="s">
        <v>923</v>
      </c>
      <c r="L28" s="661">
        <v>147.31</v>
      </c>
      <c r="M28" s="661">
        <v>147.31</v>
      </c>
      <c r="N28" s="660">
        <v>1</v>
      </c>
      <c r="O28" s="741">
        <v>1</v>
      </c>
      <c r="P28" s="661">
        <v>147.31</v>
      </c>
      <c r="Q28" s="676">
        <v>1</v>
      </c>
      <c r="R28" s="660">
        <v>1</v>
      </c>
      <c r="S28" s="676">
        <v>1</v>
      </c>
      <c r="T28" s="741">
        <v>1</v>
      </c>
      <c r="U28" s="699">
        <v>1</v>
      </c>
    </row>
    <row r="29" spans="1:21" ht="14.4" customHeight="1" x14ac:dyDescent="0.3">
      <c r="A29" s="659">
        <v>25</v>
      </c>
      <c r="B29" s="660" t="s">
        <v>1054</v>
      </c>
      <c r="C29" s="660">
        <v>89301251</v>
      </c>
      <c r="D29" s="739" t="s">
        <v>1527</v>
      </c>
      <c r="E29" s="740" t="s">
        <v>1175</v>
      </c>
      <c r="F29" s="660" t="s">
        <v>1141</v>
      </c>
      <c r="G29" s="660" t="s">
        <v>1198</v>
      </c>
      <c r="H29" s="660" t="s">
        <v>540</v>
      </c>
      <c r="I29" s="660" t="s">
        <v>1199</v>
      </c>
      <c r="J29" s="660" t="s">
        <v>1200</v>
      </c>
      <c r="K29" s="660" t="s">
        <v>1201</v>
      </c>
      <c r="L29" s="661">
        <v>0</v>
      </c>
      <c r="M29" s="661">
        <v>0</v>
      </c>
      <c r="N29" s="660">
        <v>1</v>
      </c>
      <c r="O29" s="741">
        <v>0.5</v>
      </c>
      <c r="P29" s="661">
        <v>0</v>
      </c>
      <c r="Q29" s="676"/>
      <c r="R29" s="660">
        <v>1</v>
      </c>
      <c r="S29" s="676">
        <v>1</v>
      </c>
      <c r="T29" s="741">
        <v>0.5</v>
      </c>
      <c r="U29" s="699">
        <v>1</v>
      </c>
    </row>
    <row r="30" spans="1:21" ht="14.4" customHeight="1" x14ac:dyDescent="0.3">
      <c r="A30" s="659">
        <v>25</v>
      </c>
      <c r="B30" s="660" t="s">
        <v>1054</v>
      </c>
      <c r="C30" s="660">
        <v>89301251</v>
      </c>
      <c r="D30" s="739" t="s">
        <v>1527</v>
      </c>
      <c r="E30" s="740" t="s">
        <v>1175</v>
      </c>
      <c r="F30" s="660" t="s">
        <v>1141</v>
      </c>
      <c r="G30" s="660" t="s">
        <v>1183</v>
      </c>
      <c r="H30" s="660" t="s">
        <v>816</v>
      </c>
      <c r="I30" s="660" t="s">
        <v>822</v>
      </c>
      <c r="J30" s="660" t="s">
        <v>788</v>
      </c>
      <c r="K30" s="660" t="s">
        <v>1127</v>
      </c>
      <c r="L30" s="661">
        <v>48.42</v>
      </c>
      <c r="M30" s="661">
        <v>387.36</v>
      </c>
      <c r="N30" s="660">
        <v>8</v>
      </c>
      <c r="O30" s="741">
        <v>5</v>
      </c>
      <c r="P30" s="661">
        <v>145.26</v>
      </c>
      <c r="Q30" s="676">
        <v>0.37499999999999994</v>
      </c>
      <c r="R30" s="660">
        <v>3</v>
      </c>
      <c r="S30" s="676">
        <v>0.375</v>
      </c>
      <c r="T30" s="741">
        <v>2</v>
      </c>
      <c r="U30" s="699">
        <v>0.4</v>
      </c>
    </row>
    <row r="31" spans="1:21" ht="14.4" customHeight="1" x14ac:dyDescent="0.3">
      <c r="A31" s="659">
        <v>25</v>
      </c>
      <c r="B31" s="660" t="s">
        <v>1054</v>
      </c>
      <c r="C31" s="660">
        <v>89301251</v>
      </c>
      <c r="D31" s="739" t="s">
        <v>1527</v>
      </c>
      <c r="E31" s="740" t="s">
        <v>1175</v>
      </c>
      <c r="F31" s="660" t="s">
        <v>1141</v>
      </c>
      <c r="G31" s="660" t="s">
        <v>1183</v>
      </c>
      <c r="H31" s="660" t="s">
        <v>540</v>
      </c>
      <c r="I31" s="660" t="s">
        <v>1202</v>
      </c>
      <c r="J31" s="660" t="s">
        <v>788</v>
      </c>
      <c r="K31" s="660" t="s">
        <v>1203</v>
      </c>
      <c r="L31" s="661">
        <v>24.22</v>
      </c>
      <c r="M31" s="661">
        <v>24.22</v>
      </c>
      <c r="N31" s="660">
        <v>1</v>
      </c>
      <c r="O31" s="741">
        <v>1</v>
      </c>
      <c r="P31" s="661">
        <v>24.22</v>
      </c>
      <c r="Q31" s="676">
        <v>1</v>
      </c>
      <c r="R31" s="660">
        <v>1</v>
      </c>
      <c r="S31" s="676">
        <v>1</v>
      </c>
      <c r="T31" s="741">
        <v>1</v>
      </c>
      <c r="U31" s="699">
        <v>1</v>
      </c>
    </row>
    <row r="32" spans="1:21" ht="14.4" customHeight="1" x14ac:dyDescent="0.3">
      <c r="A32" s="659">
        <v>25</v>
      </c>
      <c r="B32" s="660" t="s">
        <v>1054</v>
      </c>
      <c r="C32" s="660">
        <v>89301251</v>
      </c>
      <c r="D32" s="739" t="s">
        <v>1527</v>
      </c>
      <c r="E32" s="740" t="s">
        <v>1176</v>
      </c>
      <c r="F32" s="660" t="s">
        <v>1141</v>
      </c>
      <c r="G32" s="660" t="s">
        <v>1180</v>
      </c>
      <c r="H32" s="660" t="s">
        <v>540</v>
      </c>
      <c r="I32" s="660" t="s">
        <v>1204</v>
      </c>
      <c r="J32" s="660" t="s">
        <v>1205</v>
      </c>
      <c r="K32" s="660" t="s">
        <v>1206</v>
      </c>
      <c r="L32" s="661">
        <v>154.36000000000001</v>
      </c>
      <c r="M32" s="661">
        <v>154.36000000000001</v>
      </c>
      <c r="N32" s="660">
        <v>1</v>
      </c>
      <c r="O32" s="741">
        <v>1</v>
      </c>
      <c r="P32" s="661">
        <v>154.36000000000001</v>
      </c>
      <c r="Q32" s="676">
        <v>1</v>
      </c>
      <c r="R32" s="660">
        <v>1</v>
      </c>
      <c r="S32" s="676">
        <v>1</v>
      </c>
      <c r="T32" s="741">
        <v>1</v>
      </c>
      <c r="U32" s="699">
        <v>1</v>
      </c>
    </row>
    <row r="33" spans="1:21" ht="14.4" customHeight="1" x14ac:dyDescent="0.3">
      <c r="A33" s="659">
        <v>25</v>
      </c>
      <c r="B33" s="660" t="s">
        <v>1054</v>
      </c>
      <c r="C33" s="660">
        <v>89301251</v>
      </c>
      <c r="D33" s="739" t="s">
        <v>1527</v>
      </c>
      <c r="E33" s="740" t="s">
        <v>1176</v>
      </c>
      <c r="F33" s="660" t="s">
        <v>1141</v>
      </c>
      <c r="G33" s="660" t="s">
        <v>1180</v>
      </c>
      <c r="H33" s="660" t="s">
        <v>540</v>
      </c>
      <c r="I33" s="660" t="s">
        <v>1207</v>
      </c>
      <c r="J33" s="660" t="s">
        <v>1110</v>
      </c>
      <c r="K33" s="660" t="s">
        <v>1208</v>
      </c>
      <c r="L33" s="661">
        <v>0</v>
      </c>
      <c r="M33" s="661">
        <v>0</v>
      </c>
      <c r="N33" s="660">
        <v>12</v>
      </c>
      <c r="O33" s="741">
        <v>12</v>
      </c>
      <c r="P33" s="661">
        <v>0</v>
      </c>
      <c r="Q33" s="676"/>
      <c r="R33" s="660">
        <v>2</v>
      </c>
      <c r="S33" s="676">
        <v>0.16666666666666666</v>
      </c>
      <c r="T33" s="741">
        <v>2</v>
      </c>
      <c r="U33" s="699">
        <v>0.16666666666666666</v>
      </c>
    </row>
    <row r="34" spans="1:21" ht="14.4" customHeight="1" x14ac:dyDescent="0.3">
      <c r="A34" s="659">
        <v>25</v>
      </c>
      <c r="B34" s="660" t="s">
        <v>1054</v>
      </c>
      <c r="C34" s="660">
        <v>89301251</v>
      </c>
      <c r="D34" s="739" t="s">
        <v>1527</v>
      </c>
      <c r="E34" s="740" t="s">
        <v>1176</v>
      </c>
      <c r="F34" s="660" t="s">
        <v>1141</v>
      </c>
      <c r="G34" s="660" t="s">
        <v>1180</v>
      </c>
      <c r="H34" s="660" t="s">
        <v>540</v>
      </c>
      <c r="I34" s="660" t="s">
        <v>1181</v>
      </c>
      <c r="J34" s="660" t="s">
        <v>1110</v>
      </c>
      <c r="K34" s="660" t="s">
        <v>1111</v>
      </c>
      <c r="L34" s="661">
        <v>154.36000000000001</v>
      </c>
      <c r="M34" s="661">
        <v>154.36000000000001</v>
      </c>
      <c r="N34" s="660">
        <v>1</v>
      </c>
      <c r="O34" s="741">
        <v>1</v>
      </c>
      <c r="P34" s="661">
        <v>154.36000000000001</v>
      </c>
      <c r="Q34" s="676">
        <v>1</v>
      </c>
      <c r="R34" s="660">
        <v>1</v>
      </c>
      <c r="S34" s="676">
        <v>1</v>
      </c>
      <c r="T34" s="741">
        <v>1</v>
      </c>
      <c r="U34" s="699">
        <v>1</v>
      </c>
    </row>
    <row r="35" spans="1:21" ht="14.4" customHeight="1" x14ac:dyDescent="0.3">
      <c r="A35" s="659">
        <v>25</v>
      </c>
      <c r="B35" s="660" t="s">
        <v>1054</v>
      </c>
      <c r="C35" s="660">
        <v>89301251</v>
      </c>
      <c r="D35" s="739" t="s">
        <v>1527</v>
      </c>
      <c r="E35" s="740" t="s">
        <v>1176</v>
      </c>
      <c r="F35" s="660" t="s">
        <v>1141</v>
      </c>
      <c r="G35" s="660" t="s">
        <v>1190</v>
      </c>
      <c r="H35" s="660" t="s">
        <v>540</v>
      </c>
      <c r="I35" s="660" t="s">
        <v>1209</v>
      </c>
      <c r="J35" s="660" t="s">
        <v>1192</v>
      </c>
      <c r="K35" s="660" t="s">
        <v>1210</v>
      </c>
      <c r="L35" s="661">
        <v>0</v>
      </c>
      <c r="M35" s="661">
        <v>0</v>
      </c>
      <c r="N35" s="660">
        <v>1</v>
      </c>
      <c r="O35" s="741">
        <v>1</v>
      </c>
      <c r="P35" s="661"/>
      <c r="Q35" s="676"/>
      <c r="R35" s="660"/>
      <c r="S35" s="676">
        <v>0</v>
      </c>
      <c r="T35" s="741"/>
      <c r="U35" s="699">
        <v>0</v>
      </c>
    </row>
    <row r="36" spans="1:21" ht="14.4" customHeight="1" x14ac:dyDescent="0.3">
      <c r="A36" s="659">
        <v>25</v>
      </c>
      <c r="B36" s="660" t="s">
        <v>1054</v>
      </c>
      <c r="C36" s="660">
        <v>89301251</v>
      </c>
      <c r="D36" s="739" t="s">
        <v>1527</v>
      </c>
      <c r="E36" s="740" t="s">
        <v>1176</v>
      </c>
      <c r="F36" s="660" t="s">
        <v>1141</v>
      </c>
      <c r="G36" s="660" t="s">
        <v>1211</v>
      </c>
      <c r="H36" s="660" t="s">
        <v>540</v>
      </c>
      <c r="I36" s="660" t="s">
        <v>895</v>
      </c>
      <c r="J36" s="660" t="s">
        <v>896</v>
      </c>
      <c r="K36" s="660" t="s">
        <v>1212</v>
      </c>
      <c r="L36" s="661">
        <v>48.09</v>
      </c>
      <c r="M36" s="661">
        <v>48.09</v>
      </c>
      <c r="N36" s="660">
        <v>1</v>
      </c>
      <c r="O36" s="741">
        <v>1</v>
      </c>
      <c r="P36" s="661"/>
      <c r="Q36" s="676">
        <v>0</v>
      </c>
      <c r="R36" s="660"/>
      <c r="S36" s="676">
        <v>0</v>
      </c>
      <c r="T36" s="741"/>
      <c r="U36" s="699">
        <v>0</v>
      </c>
    </row>
    <row r="37" spans="1:21" ht="14.4" customHeight="1" x14ac:dyDescent="0.3">
      <c r="A37" s="659">
        <v>25</v>
      </c>
      <c r="B37" s="660" t="s">
        <v>1054</v>
      </c>
      <c r="C37" s="660">
        <v>89301251</v>
      </c>
      <c r="D37" s="739" t="s">
        <v>1527</v>
      </c>
      <c r="E37" s="740" t="s">
        <v>1176</v>
      </c>
      <c r="F37" s="660" t="s">
        <v>1141</v>
      </c>
      <c r="G37" s="660" t="s">
        <v>1182</v>
      </c>
      <c r="H37" s="660" t="s">
        <v>540</v>
      </c>
      <c r="I37" s="660" t="s">
        <v>921</v>
      </c>
      <c r="J37" s="660" t="s">
        <v>922</v>
      </c>
      <c r="K37" s="660" t="s">
        <v>923</v>
      </c>
      <c r="L37" s="661">
        <v>147.31</v>
      </c>
      <c r="M37" s="661">
        <v>147.31</v>
      </c>
      <c r="N37" s="660">
        <v>1</v>
      </c>
      <c r="O37" s="741">
        <v>1</v>
      </c>
      <c r="P37" s="661"/>
      <c r="Q37" s="676">
        <v>0</v>
      </c>
      <c r="R37" s="660"/>
      <c r="S37" s="676">
        <v>0</v>
      </c>
      <c r="T37" s="741"/>
      <c r="U37" s="699">
        <v>0</v>
      </c>
    </row>
    <row r="38" spans="1:21" ht="14.4" customHeight="1" x14ac:dyDescent="0.3">
      <c r="A38" s="659">
        <v>25</v>
      </c>
      <c r="B38" s="660" t="s">
        <v>1054</v>
      </c>
      <c r="C38" s="660">
        <v>89301251</v>
      </c>
      <c r="D38" s="739" t="s">
        <v>1527</v>
      </c>
      <c r="E38" s="740" t="s">
        <v>1176</v>
      </c>
      <c r="F38" s="660" t="s">
        <v>1142</v>
      </c>
      <c r="G38" s="660" t="s">
        <v>1213</v>
      </c>
      <c r="H38" s="660" t="s">
        <v>540</v>
      </c>
      <c r="I38" s="660" t="s">
        <v>1214</v>
      </c>
      <c r="J38" s="660" t="s">
        <v>1215</v>
      </c>
      <c r="K38" s="660"/>
      <c r="L38" s="661">
        <v>0</v>
      </c>
      <c r="M38" s="661">
        <v>0</v>
      </c>
      <c r="N38" s="660">
        <v>1</v>
      </c>
      <c r="O38" s="741">
        <v>1</v>
      </c>
      <c r="P38" s="661">
        <v>0</v>
      </c>
      <c r="Q38" s="676"/>
      <c r="R38" s="660">
        <v>1</v>
      </c>
      <c r="S38" s="676">
        <v>1</v>
      </c>
      <c r="T38" s="741">
        <v>1</v>
      </c>
      <c r="U38" s="699">
        <v>1</v>
      </c>
    </row>
    <row r="39" spans="1:21" ht="14.4" customHeight="1" x14ac:dyDescent="0.3">
      <c r="A39" s="659">
        <v>25</v>
      </c>
      <c r="B39" s="660" t="s">
        <v>1054</v>
      </c>
      <c r="C39" s="660">
        <v>89301252</v>
      </c>
      <c r="D39" s="739" t="s">
        <v>1528</v>
      </c>
      <c r="E39" s="740" t="s">
        <v>1155</v>
      </c>
      <c r="F39" s="660" t="s">
        <v>1141</v>
      </c>
      <c r="G39" s="660" t="s">
        <v>1180</v>
      </c>
      <c r="H39" s="660" t="s">
        <v>816</v>
      </c>
      <c r="I39" s="660" t="s">
        <v>942</v>
      </c>
      <c r="J39" s="660" t="s">
        <v>1110</v>
      </c>
      <c r="K39" s="660" t="s">
        <v>1111</v>
      </c>
      <c r="L39" s="661">
        <v>150.04</v>
      </c>
      <c r="M39" s="661">
        <v>1500.3999999999999</v>
      </c>
      <c r="N39" s="660">
        <v>10</v>
      </c>
      <c r="O39" s="741">
        <v>9</v>
      </c>
      <c r="P39" s="661">
        <v>900.2399999999999</v>
      </c>
      <c r="Q39" s="676">
        <v>0.6</v>
      </c>
      <c r="R39" s="660">
        <v>6</v>
      </c>
      <c r="S39" s="676">
        <v>0.6</v>
      </c>
      <c r="T39" s="741">
        <v>5.5</v>
      </c>
      <c r="U39" s="699">
        <v>0.61111111111111116</v>
      </c>
    </row>
    <row r="40" spans="1:21" ht="14.4" customHeight="1" x14ac:dyDescent="0.3">
      <c r="A40" s="659">
        <v>25</v>
      </c>
      <c r="B40" s="660" t="s">
        <v>1054</v>
      </c>
      <c r="C40" s="660">
        <v>89301252</v>
      </c>
      <c r="D40" s="739" t="s">
        <v>1528</v>
      </c>
      <c r="E40" s="740" t="s">
        <v>1155</v>
      </c>
      <c r="F40" s="660" t="s">
        <v>1141</v>
      </c>
      <c r="G40" s="660" t="s">
        <v>1180</v>
      </c>
      <c r="H40" s="660" t="s">
        <v>816</v>
      </c>
      <c r="I40" s="660" t="s">
        <v>942</v>
      </c>
      <c r="J40" s="660" t="s">
        <v>1110</v>
      </c>
      <c r="K40" s="660" t="s">
        <v>1111</v>
      </c>
      <c r="L40" s="661">
        <v>154.36000000000001</v>
      </c>
      <c r="M40" s="661">
        <v>3859.0000000000014</v>
      </c>
      <c r="N40" s="660">
        <v>25</v>
      </c>
      <c r="O40" s="741">
        <v>22.5</v>
      </c>
      <c r="P40" s="661">
        <v>1234.8800000000001</v>
      </c>
      <c r="Q40" s="676">
        <v>0.3199999999999999</v>
      </c>
      <c r="R40" s="660">
        <v>8</v>
      </c>
      <c r="S40" s="676">
        <v>0.32</v>
      </c>
      <c r="T40" s="741">
        <v>7</v>
      </c>
      <c r="U40" s="699">
        <v>0.31111111111111112</v>
      </c>
    </row>
    <row r="41" spans="1:21" ht="14.4" customHeight="1" x14ac:dyDescent="0.3">
      <c r="A41" s="659">
        <v>25</v>
      </c>
      <c r="B41" s="660" t="s">
        <v>1054</v>
      </c>
      <c r="C41" s="660">
        <v>89301252</v>
      </c>
      <c r="D41" s="739" t="s">
        <v>1528</v>
      </c>
      <c r="E41" s="740" t="s">
        <v>1155</v>
      </c>
      <c r="F41" s="660" t="s">
        <v>1141</v>
      </c>
      <c r="G41" s="660" t="s">
        <v>1180</v>
      </c>
      <c r="H41" s="660" t="s">
        <v>540</v>
      </c>
      <c r="I41" s="660" t="s">
        <v>1181</v>
      </c>
      <c r="J41" s="660" t="s">
        <v>1110</v>
      </c>
      <c r="K41" s="660" t="s">
        <v>1111</v>
      </c>
      <c r="L41" s="661">
        <v>150.04</v>
      </c>
      <c r="M41" s="661">
        <v>150.04</v>
      </c>
      <c r="N41" s="660">
        <v>1</v>
      </c>
      <c r="O41" s="741">
        <v>1</v>
      </c>
      <c r="P41" s="661"/>
      <c r="Q41" s="676">
        <v>0</v>
      </c>
      <c r="R41" s="660"/>
      <c r="S41" s="676">
        <v>0</v>
      </c>
      <c r="T41" s="741"/>
      <c r="U41" s="699">
        <v>0</v>
      </c>
    </row>
    <row r="42" spans="1:21" ht="14.4" customHeight="1" x14ac:dyDescent="0.3">
      <c r="A42" s="659">
        <v>25</v>
      </c>
      <c r="B42" s="660" t="s">
        <v>1054</v>
      </c>
      <c r="C42" s="660">
        <v>89301252</v>
      </c>
      <c r="D42" s="739" t="s">
        <v>1528</v>
      </c>
      <c r="E42" s="740" t="s">
        <v>1155</v>
      </c>
      <c r="F42" s="660" t="s">
        <v>1141</v>
      </c>
      <c r="G42" s="660" t="s">
        <v>1216</v>
      </c>
      <c r="H42" s="660" t="s">
        <v>816</v>
      </c>
      <c r="I42" s="660" t="s">
        <v>1217</v>
      </c>
      <c r="J42" s="660" t="s">
        <v>1218</v>
      </c>
      <c r="K42" s="660" t="s">
        <v>1219</v>
      </c>
      <c r="L42" s="661">
        <v>86.5</v>
      </c>
      <c r="M42" s="661">
        <v>86.5</v>
      </c>
      <c r="N42" s="660">
        <v>1</v>
      </c>
      <c r="O42" s="741">
        <v>1</v>
      </c>
      <c r="P42" s="661"/>
      <c r="Q42" s="676">
        <v>0</v>
      </c>
      <c r="R42" s="660"/>
      <c r="S42" s="676">
        <v>0</v>
      </c>
      <c r="T42" s="741"/>
      <c r="U42" s="699">
        <v>0</v>
      </c>
    </row>
    <row r="43" spans="1:21" ht="14.4" customHeight="1" x14ac:dyDescent="0.3">
      <c r="A43" s="659">
        <v>25</v>
      </c>
      <c r="B43" s="660" t="s">
        <v>1054</v>
      </c>
      <c r="C43" s="660">
        <v>89301252</v>
      </c>
      <c r="D43" s="739" t="s">
        <v>1528</v>
      </c>
      <c r="E43" s="740" t="s">
        <v>1155</v>
      </c>
      <c r="F43" s="660" t="s">
        <v>1141</v>
      </c>
      <c r="G43" s="660" t="s">
        <v>1220</v>
      </c>
      <c r="H43" s="660" t="s">
        <v>540</v>
      </c>
      <c r="I43" s="660" t="s">
        <v>1221</v>
      </c>
      <c r="J43" s="660" t="s">
        <v>1222</v>
      </c>
      <c r="K43" s="660" t="s">
        <v>1223</v>
      </c>
      <c r="L43" s="661">
        <v>16.14</v>
      </c>
      <c r="M43" s="661">
        <v>16.14</v>
      </c>
      <c r="N43" s="660">
        <v>1</v>
      </c>
      <c r="O43" s="741">
        <v>1</v>
      </c>
      <c r="P43" s="661">
        <v>16.14</v>
      </c>
      <c r="Q43" s="676">
        <v>1</v>
      </c>
      <c r="R43" s="660">
        <v>1</v>
      </c>
      <c r="S43" s="676">
        <v>1</v>
      </c>
      <c r="T43" s="741">
        <v>1</v>
      </c>
      <c r="U43" s="699">
        <v>1</v>
      </c>
    </row>
    <row r="44" spans="1:21" ht="14.4" customHeight="1" x14ac:dyDescent="0.3">
      <c r="A44" s="659">
        <v>25</v>
      </c>
      <c r="B44" s="660" t="s">
        <v>1054</v>
      </c>
      <c r="C44" s="660">
        <v>89301252</v>
      </c>
      <c r="D44" s="739" t="s">
        <v>1528</v>
      </c>
      <c r="E44" s="740" t="s">
        <v>1155</v>
      </c>
      <c r="F44" s="660" t="s">
        <v>1141</v>
      </c>
      <c r="G44" s="660" t="s">
        <v>1190</v>
      </c>
      <c r="H44" s="660" t="s">
        <v>540</v>
      </c>
      <c r="I44" s="660" t="s">
        <v>1224</v>
      </c>
      <c r="J44" s="660" t="s">
        <v>1192</v>
      </c>
      <c r="K44" s="660" t="s">
        <v>1225</v>
      </c>
      <c r="L44" s="661">
        <v>112.6</v>
      </c>
      <c r="M44" s="661">
        <v>112.6</v>
      </c>
      <c r="N44" s="660">
        <v>1</v>
      </c>
      <c r="O44" s="741">
        <v>0.5</v>
      </c>
      <c r="P44" s="661">
        <v>112.6</v>
      </c>
      <c r="Q44" s="676">
        <v>1</v>
      </c>
      <c r="R44" s="660">
        <v>1</v>
      </c>
      <c r="S44" s="676">
        <v>1</v>
      </c>
      <c r="T44" s="741">
        <v>0.5</v>
      </c>
      <c r="U44" s="699">
        <v>1</v>
      </c>
    </row>
    <row r="45" spans="1:21" ht="14.4" customHeight="1" x14ac:dyDescent="0.3">
      <c r="A45" s="659">
        <v>25</v>
      </c>
      <c r="B45" s="660" t="s">
        <v>1054</v>
      </c>
      <c r="C45" s="660">
        <v>89301252</v>
      </c>
      <c r="D45" s="739" t="s">
        <v>1528</v>
      </c>
      <c r="E45" s="740" t="s">
        <v>1155</v>
      </c>
      <c r="F45" s="660" t="s">
        <v>1141</v>
      </c>
      <c r="G45" s="660" t="s">
        <v>1226</v>
      </c>
      <c r="H45" s="660" t="s">
        <v>540</v>
      </c>
      <c r="I45" s="660" t="s">
        <v>1227</v>
      </c>
      <c r="J45" s="660" t="s">
        <v>1228</v>
      </c>
      <c r="K45" s="660" t="s">
        <v>1229</v>
      </c>
      <c r="L45" s="661">
        <v>70.05</v>
      </c>
      <c r="M45" s="661">
        <v>560.4</v>
      </c>
      <c r="N45" s="660">
        <v>8</v>
      </c>
      <c r="O45" s="741">
        <v>6</v>
      </c>
      <c r="P45" s="661">
        <v>210.14999999999998</v>
      </c>
      <c r="Q45" s="676">
        <v>0.375</v>
      </c>
      <c r="R45" s="660">
        <v>3</v>
      </c>
      <c r="S45" s="676">
        <v>0.375</v>
      </c>
      <c r="T45" s="741">
        <v>2.5</v>
      </c>
      <c r="U45" s="699">
        <v>0.41666666666666669</v>
      </c>
    </row>
    <row r="46" spans="1:21" ht="14.4" customHeight="1" x14ac:dyDescent="0.3">
      <c r="A46" s="659">
        <v>25</v>
      </c>
      <c r="B46" s="660" t="s">
        <v>1054</v>
      </c>
      <c r="C46" s="660">
        <v>89301252</v>
      </c>
      <c r="D46" s="739" t="s">
        <v>1528</v>
      </c>
      <c r="E46" s="740" t="s">
        <v>1155</v>
      </c>
      <c r="F46" s="660" t="s">
        <v>1141</v>
      </c>
      <c r="G46" s="660" t="s">
        <v>1230</v>
      </c>
      <c r="H46" s="660" t="s">
        <v>540</v>
      </c>
      <c r="I46" s="660" t="s">
        <v>1231</v>
      </c>
      <c r="J46" s="660" t="s">
        <v>1232</v>
      </c>
      <c r="K46" s="660" t="s">
        <v>1233</v>
      </c>
      <c r="L46" s="661">
        <v>26.9</v>
      </c>
      <c r="M46" s="661">
        <v>26.9</v>
      </c>
      <c r="N46" s="660">
        <v>1</v>
      </c>
      <c r="O46" s="741">
        <v>1</v>
      </c>
      <c r="P46" s="661"/>
      <c r="Q46" s="676">
        <v>0</v>
      </c>
      <c r="R46" s="660"/>
      <c r="S46" s="676">
        <v>0</v>
      </c>
      <c r="T46" s="741"/>
      <c r="U46" s="699">
        <v>0</v>
      </c>
    </row>
    <row r="47" spans="1:21" ht="14.4" customHeight="1" x14ac:dyDescent="0.3">
      <c r="A47" s="659">
        <v>25</v>
      </c>
      <c r="B47" s="660" t="s">
        <v>1054</v>
      </c>
      <c r="C47" s="660">
        <v>89301252</v>
      </c>
      <c r="D47" s="739" t="s">
        <v>1528</v>
      </c>
      <c r="E47" s="740" t="s">
        <v>1155</v>
      </c>
      <c r="F47" s="660" t="s">
        <v>1141</v>
      </c>
      <c r="G47" s="660" t="s">
        <v>1182</v>
      </c>
      <c r="H47" s="660" t="s">
        <v>540</v>
      </c>
      <c r="I47" s="660" t="s">
        <v>921</v>
      </c>
      <c r="J47" s="660" t="s">
        <v>922</v>
      </c>
      <c r="K47" s="660" t="s">
        <v>923</v>
      </c>
      <c r="L47" s="661">
        <v>147.31</v>
      </c>
      <c r="M47" s="661">
        <v>883.86</v>
      </c>
      <c r="N47" s="660">
        <v>6</v>
      </c>
      <c r="O47" s="741">
        <v>4</v>
      </c>
      <c r="P47" s="661">
        <v>294.62</v>
      </c>
      <c r="Q47" s="676">
        <v>0.33333333333333331</v>
      </c>
      <c r="R47" s="660">
        <v>2</v>
      </c>
      <c r="S47" s="676">
        <v>0.33333333333333331</v>
      </c>
      <c r="T47" s="741">
        <v>1.5</v>
      </c>
      <c r="U47" s="699">
        <v>0.375</v>
      </c>
    </row>
    <row r="48" spans="1:21" ht="14.4" customHeight="1" x14ac:dyDescent="0.3">
      <c r="A48" s="659">
        <v>25</v>
      </c>
      <c r="B48" s="660" t="s">
        <v>1054</v>
      </c>
      <c r="C48" s="660">
        <v>89301252</v>
      </c>
      <c r="D48" s="739" t="s">
        <v>1528</v>
      </c>
      <c r="E48" s="740" t="s">
        <v>1155</v>
      </c>
      <c r="F48" s="660" t="s">
        <v>1141</v>
      </c>
      <c r="G48" s="660" t="s">
        <v>1182</v>
      </c>
      <c r="H48" s="660" t="s">
        <v>540</v>
      </c>
      <c r="I48" s="660" t="s">
        <v>1194</v>
      </c>
      <c r="J48" s="660" t="s">
        <v>1195</v>
      </c>
      <c r="K48" s="660" t="s">
        <v>1196</v>
      </c>
      <c r="L48" s="661">
        <v>73.66</v>
      </c>
      <c r="M48" s="661">
        <v>294.64</v>
      </c>
      <c r="N48" s="660">
        <v>4</v>
      </c>
      <c r="O48" s="741">
        <v>3</v>
      </c>
      <c r="P48" s="661">
        <v>220.98</v>
      </c>
      <c r="Q48" s="676">
        <v>0.75</v>
      </c>
      <c r="R48" s="660">
        <v>3</v>
      </c>
      <c r="S48" s="676">
        <v>0.75</v>
      </c>
      <c r="T48" s="741">
        <v>2.5</v>
      </c>
      <c r="U48" s="699">
        <v>0.83333333333333337</v>
      </c>
    </row>
    <row r="49" spans="1:21" ht="14.4" customHeight="1" x14ac:dyDescent="0.3">
      <c r="A49" s="659">
        <v>25</v>
      </c>
      <c r="B49" s="660" t="s">
        <v>1054</v>
      </c>
      <c r="C49" s="660">
        <v>89301252</v>
      </c>
      <c r="D49" s="739" t="s">
        <v>1528</v>
      </c>
      <c r="E49" s="740" t="s">
        <v>1155</v>
      </c>
      <c r="F49" s="660" t="s">
        <v>1141</v>
      </c>
      <c r="G49" s="660" t="s">
        <v>1182</v>
      </c>
      <c r="H49" s="660" t="s">
        <v>540</v>
      </c>
      <c r="I49" s="660" t="s">
        <v>1234</v>
      </c>
      <c r="J49" s="660" t="s">
        <v>922</v>
      </c>
      <c r="K49" s="660" t="s">
        <v>1235</v>
      </c>
      <c r="L49" s="661">
        <v>0</v>
      </c>
      <c r="M49" s="661">
        <v>0</v>
      </c>
      <c r="N49" s="660">
        <v>1</v>
      </c>
      <c r="O49" s="741">
        <v>1</v>
      </c>
      <c r="P49" s="661">
        <v>0</v>
      </c>
      <c r="Q49" s="676"/>
      <c r="R49" s="660">
        <v>1</v>
      </c>
      <c r="S49" s="676">
        <v>1</v>
      </c>
      <c r="T49" s="741">
        <v>1</v>
      </c>
      <c r="U49" s="699">
        <v>1</v>
      </c>
    </row>
    <row r="50" spans="1:21" ht="14.4" customHeight="1" x14ac:dyDescent="0.3">
      <c r="A50" s="659">
        <v>25</v>
      </c>
      <c r="B50" s="660" t="s">
        <v>1054</v>
      </c>
      <c r="C50" s="660">
        <v>89301252</v>
      </c>
      <c r="D50" s="739" t="s">
        <v>1528</v>
      </c>
      <c r="E50" s="740" t="s">
        <v>1155</v>
      </c>
      <c r="F50" s="660" t="s">
        <v>1141</v>
      </c>
      <c r="G50" s="660" t="s">
        <v>1236</v>
      </c>
      <c r="H50" s="660" t="s">
        <v>540</v>
      </c>
      <c r="I50" s="660" t="s">
        <v>1237</v>
      </c>
      <c r="J50" s="660" t="s">
        <v>1238</v>
      </c>
      <c r="K50" s="660" t="s">
        <v>1239</v>
      </c>
      <c r="L50" s="661">
        <v>49.37</v>
      </c>
      <c r="M50" s="661">
        <v>98.74</v>
      </c>
      <c r="N50" s="660">
        <v>2</v>
      </c>
      <c r="O50" s="741">
        <v>1</v>
      </c>
      <c r="P50" s="661">
        <v>49.37</v>
      </c>
      <c r="Q50" s="676">
        <v>0.5</v>
      </c>
      <c r="R50" s="660">
        <v>1</v>
      </c>
      <c r="S50" s="676">
        <v>0.5</v>
      </c>
      <c r="T50" s="741">
        <v>0.5</v>
      </c>
      <c r="U50" s="699">
        <v>0.5</v>
      </c>
    </row>
    <row r="51" spans="1:21" ht="14.4" customHeight="1" x14ac:dyDescent="0.3">
      <c r="A51" s="659">
        <v>25</v>
      </c>
      <c r="B51" s="660" t="s">
        <v>1054</v>
      </c>
      <c r="C51" s="660">
        <v>89301252</v>
      </c>
      <c r="D51" s="739" t="s">
        <v>1528</v>
      </c>
      <c r="E51" s="740" t="s">
        <v>1155</v>
      </c>
      <c r="F51" s="660" t="s">
        <v>1141</v>
      </c>
      <c r="G51" s="660" t="s">
        <v>1240</v>
      </c>
      <c r="H51" s="660" t="s">
        <v>540</v>
      </c>
      <c r="I51" s="660" t="s">
        <v>1241</v>
      </c>
      <c r="J51" s="660" t="s">
        <v>1242</v>
      </c>
      <c r="K51" s="660" t="s">
        <v>1243</v>
      </c>
      <c r="L51" s="661">
        <v>174.86</v>
      </c>
      <c r="M51" s="661">
        <v>174.86</v>
      </c>
      <c r="N51" s="660">
        <v>1</v>
      </c>
      <c r="O51" s="741">
        <v>1</v>
      </c>
      <c r="P51" s="661">
        <v>174.86</v>
      </c>
      <c r="Q51" s="676">
        <v>1</v>
      </c>
      <c r="R51" s="660">
        <v>1</v>
      </c>
      <c r="S51" s="676">
        <v>1</v>
      </c>
      <c r="T51" s="741">
        <v>1</v>
      </c>
      <c r="U51" s="699">
        <v>1</v>
      </c>
    </row>
    <row r="52" spans="1:21" ht="14.4" customHeight="1" x14ac:dyDescent="0.3">
      <c r="A52" s="659">
        <v>25</v>
      </c>
      <c r="B52" s="660" t="s">
        <v>1054</v>
      </c>
      <c r="C52" s="660">
        <v>89301252</v>
      </c>
      <c r="D52" s="739" t="s">
        <v>1528</v>
      </c>
      <c r="E52" s="740" t="s">
        <v>1155</v>
      </c>
      <c r="F52" s="660" t="s">
        <v>1141</v>
      </c>
      <c r="G52" s="660" t="s">
        <v>1244</v>
      </c>
      <c r="H52" s="660" t="s">
        <v>540</v>
      </c>
      <c r="I52" s="660" t="s">
        <v>902</v>
      </c>
      <c r="J52" s="660" t="s">
        <v>903</v>
      </c>
      <c r="K52" s="660" t="s">
        <v>1245</v>
      </c>
      <c r="L52" s="661">
        <v>30.17</v>
      </c>
      <c r="M52" s="661">
        <v>60.34</v>
      </c>
      <c r="N52" s="660">
        <v>2</v>
      </c>
      <c r="O52" s="741">
        <v>2</v>
      </c>
      <c r="P52" s="661"/>
      <c r="Q52" s="676">
        <v>0</v>
      </c>
      <c r="R52" s="660"/>
      <c r="S52" s="676">
        <v>0</v>
      </c>
      <c r="T52" s="741"/>
      <c r="U52" s="699">
        <v>0</v>
      </c>
    </row>
    <row r="53" spans="1:21" ht="14.4" customHeight="1" x14ac:dyDescent="0.3">
      <c r="A53" s="659">
        <v>25</v>
      </c>
      <c r="B53" s="660" t="s">
        <v>1054</v>
      </c>
      <c r="C53" s="660">
        <v>89301252</v>
      </c>
      <c r="D53" s="739" t="s">
        <v>1528</v>
      </c>
      <c r="E53" s="740" t="s">
        <v>1155</v>
      </c>
      <c r="F53" s="660" t="s">
        <v>1141</v>
      </c>
      <c r="G53" s="660" t="s">
        <v>1183</v>
      </c>
      <c r="H53" s="660" t="s">
        <v>816</v>
      </c>
      <c r="I53" s="660" t="s">
        <v>1246</v>
      </c>
      <c r="J53" s="660" t="s">
        <v>788</v>
      </c>
      <c r="K53" s="660" t="s">
        <v>1247</v>
      </c>
      <c r="L53" s="661">
        <v>24.22</v>
      </c>
      <c r="M53" s="661">
        <v>339.08</v>
      </c>
      <c r="N53" s="660">
        <v>14</v>
      </c>
      <c r="O53" s="741">
        <v>10.5</v>
      </c>
      <c r="P53" s="661">
        <v>96.88</v>
      </c>
      <c r="Q53" s="676">
        <v>0.2857142857142857</v>
      </c>
      <c r="R53" s="660">
        <v>4</v>
      </c>
      <c r="S53" s="676">
        <v>0.2857142857142857</v>
      </c>
      <c r="T53" s="741">
        <v>2.5</v>
      </c>
      <c r="U53" s="699">
        <v>0.23809523809523808</v>
      </c>
    </row>
    <row r="54" spans="1:21" ht="14.4" customHeight="1" x14ac:dyDescent="0.3">
      <c r="A54" s="659">
        <v>25</v>
      </c>
      <c r="B54" s="660" t="s">
        <v>1054</v>
      </c>
      <c r="C54" s="660">
        <v>89301252</v>
      </c>
      <c r="D54" s="739" t="s">
        <v>1528</v>
      </c>
      <c r="E54" s="740" t="s">
        <v>1155</v>
      </c>
      <c r="F54" s="660" t="s">
        <v>1141</v>
      </c>
      <c r="G54" s="660" t="s">
        <v>1183</v>
      </c>
      <c r="H54" s="660" t="s">
        <v>540</v>
      </c>
      <c r="I54" s="660" t="s">
        <v>1202</v>
      </c>
      <c r="J54" s="660" t="s">
        <v>788</v>
      </c>
      <c r="K54" s="660" t="s">
        <v>1203</v>
      </c>
      <c r="L54" s="661">
        <v>24.22</v>
      </c>
      <c r="M54" s="661">
        <v>24.22</v>
      </c>
      <c r="N54" s="660">
        <v>1</v>
      </c>
      <c r="O54" s="741">
        <v>0.5</v>
      </c>
      <c r="P54" s="661">
        <v>24.22</v>
      </c>
      <c r="Q54" s="676">
        <v>1</v>
      </c>
      <c r="R54" s="660">
        <v>1</v>
      </c>
      <c r="S54" s="676">
        <v>1</v>
      </c>
      <c r="T54" s="741">
        <v>0.5</v>
      </c>
      <c r="U54" s="699">
        <v>1</v>
      </c>
    </row>
    <row r="55" spans="1:21" ht="14.4" customHeight="1" x14ac:dyDescent="0.3">
      <c r="A55" s="659">
        <v>25</v>
      </c>
      <c r="B55" s="660" t="s">
        <v>1054</v>
      </c>
      <c r="C55" s="660">
        <v>89301252</v>
      </c>
      <c r="D55" s="739" t="s">
        <v>1528</v>
      </c>
      <c r="E55" s="740" t="s">
        <v>1155</v>
      </c>
      <c r="F55" s="660" t="s">
        <v>1141</v>
      </c>
      <c r="G55" s="660" t="s">
        <v>1183</v>
      </c>
      <c r="H55" s="660" t="s">
        <v>816</v>
      </c>
      <c r="I55" s="660" t="s">
        <v>1248</v>
      </c>
      <c r="J55" s="660" t="s">
        <v>788</v>
      </c>
      <c r="K55" s="660" t="s">
        <v>1249</v>
      </c>
      <c r="L55" s="661">
        <v>0</v>
      </c>
      <c r="M55" s="661">
        <v>0</v>
      </c>
      <c r="N55" s="660">
        <v>1</v>
      </c>
      <c r="O55" s="741">
        <v>1</v>
      </c>
      <c r="P55" s="661"/>
      <c r="Q55" s="676"/>
      <c r="R55" s="660"/>
      <c r="S55" s="676">
        <v>0</v>
      </c>
      <c r="T55" s="741"/>
      <c r="U55" s="699">
        <v>0</v>
      </c>
    </row>
    <row r="56" spans="1:21" ht="14.4" customHeight="1" x14ac:dyDescent="0.3">
      <c r="A56" s="659">
        <v>25</v>
      </c>
      <c r="B56" s="660" t="s">
        <v>1054</v>
      </c>
      <c r="C56" s="660">
        <v>89301252</v>
      </c>
      <c r="D56" s="739" t="s">
        <v>1528</v>
      </c>
      <c r="E56" s="740" t="s">
        <v>1155</v>
      </c>
      <c r="F56" s="660" t="s">
        <v>1141</v>
      </c>
      <c r="G56" s="660" t="s">
        <v>1250</v>
      </c>
      <c r="H56" s="660" t="s">
        <v>816</v>
      </c>
      <c r="I56" s="660" t="s">
        <v>1251</v>
      </c>
      <c r="J56" s="660" t="s">
        <v>1252</v>
      </c>
      <c r="K56" s="660" t="s">
        <v>1253</v>
      </c>
      <c r="L56" s="661">
        <v>246.39</v>
      </c>
      <c r="M56" s="661">
        <v>739.17</v>
      </c>
      <c r="N56" s="660">
        <v>3</v>
      </c>
      <c r="O56" s="741">
        <v>1</v>
      </c>
      <c r="P56" s="661"/>
      <c r="Q56" s="676">
        <v>0</v>
      </c>
      <c r="R56" s="660"/>
      <c r="S56" s="676">
        <v>0</v>
      </c>
      <c r="T56" s="741"/>
      <c r="U56" s="699">
        <v>0</v>
      </c>
    </row>
    <row r="57" spans="1:21" ht="14.4" customHeight="1" x14ac:dyDescent="0.3">
      <c r="A57" s="659">
        <v>25</v>
      </c>
      <c r="B57" s="660" t="s">
        <v>1054</v>
      </c>
      <c r="C57" s="660">
        <v>89301252</v>
      </c>
      <c r="D57" s="739" t="s">
        <v>1528</v>
      </c>
      <c r="E57" s="740" t="s">
        <v>1155</v>
      </c>
      <c r="F57" s="660" t="s">
        <v>1141</v>
      </c>
      <c r="G57" s="660" t="s">
        <v>1254</v>
      </c>
      <c r="H57" s="660" t="s">
        <v>540</v>
      </c>
      <c r="I57" s="660" t="s">
        <v>1255</v>
      </c>
      <c r="J57" s="660" t="s">
        <v>947</v>
      </c>
      <c r="K57" s="660" t="s">
        <v>1256</v>
      </c>
      <c r="L57" s="661">
        <v>186.27</v>
      </c>
      <c r="M57" s="661">
        <v>186.27</v>
      </c>
      <c r="N57" s="660">
        <v>1</v>
      </c>
      <c r="O57" s="741">
        <v>1</v>
      </c>
      <c r="P57" s="661"/>
      <c r="Q57" s="676">
        <v>0</v>
      </c>
      <c r="R57" s="660"/>
      <c r="S57" s="676">
        <v>0</v>
      </c>
      <c r="T57" s="741"/>
      <c r="U57" s="699">
        <v>0</v>
      </c>
    </row>
    <row r="58" spans="1:21" ht="14.4" customHeight="1" x14ac:dyDescent="0.3">
      <c r="A58" s="659">
        <v>25</v>
      </c>
      <c r="B58" s="660" t="s">
        <v>1054</v>
      </c>
      <c r="C58" s="660">
        <v>89301252</v>
      </c>
      <c r="D58" s="739" t="s">
        <v>1528</v>
      </c>
      <c r="E58" s="740" t="s">
        <v>1155</v>
      </c>
      <c r="F58" s="660" t="s">
        <v>1142</v>
      </c>
      <c r="G58" s="660" t="s">
        <v>1213</v>
      </c>
      <c r="H58" s="660" t="s">
        <v>540</v>
      </c>
      <c r="I58" s="660" t="s">
        <v>1257</v>
      </c>
      <c r="J58" s="660" t="s">
        <v>1215</v>
      </c>
      <c r="K58" s="660"/>
      <c r="L58" s="661">
        <v>0</v>
      </c>
      <c r="M58" s="661">
        <v>0</v>
      </c>
      <c r="N58" s="660">
        <v>3</v>
      </c>
      <c r="O58" s="741">
        <v>3</v>
      </c>
      <c r="P58" s="661">
        <v>0</v>
      </c>
      <c r="Q58" s="676"/>
      <c r="R58" s="660">
        <v>1</v>
      </c>
      <c r="S58" s="676">
        <v>0.33333333333333331</v>
      </c>
      <c r="T58" s="741">
        <v>1</v>
      </c>
      <c r="U58" s="699">
        <v>0.33333333333333331</v>
      </c>
    </row>
    <row r="59" spans="1:21" ht="14.4" customHeight="1" x14ac:dyDescent="0.3">
      <c r="A59" s="659">
        <v>25</v>
      </c>
      <c r="B59" s="660" t="s">
        <v>1054</v>
      </c>
      <c r="C59" s="660">
        <v>89301252</v>
      </c>
      <c r="D59" s="739" t="s">
        <v>1528</v>
      </c>
      <c r="E59" s="740" t="s">
        <v>1157</v>
      </c>
      <c r="F59" s="660" t="s">
        <v>1141</v>
      </c>
      <c r="G59" s="660" t="s">
        <v>1180</v>
      </c>
      <c r="H59" s="660" t="s">
        <v>816</v>
      </c>
      <c r="I59" s="660" t="s">
        <v>942</v>
      </c>
      <c r="J59" s="660" t="s">
        <v>1110</v>
      </c>
      <c r="K59" s="660" t="s">
        <v>1111</v>
      </c>
      <c r="L59" s="661">
        <v>150.04</v>
      </c>
      <c r="M59" s="661">
        <v>150.04</v>
      </c>
      <c r="N59" s="660">
        <v>1</v>
      </c>
      <c r="O59" s="741">
        <v>1</v>
      </c>
      <c r="P59" s="661">
        <v>150.04</v>
      </c>
      <c r="Q59" s="676">
        <v>1</v>
      </c>
      <c r="R59" s="660">
        <v>1</v>
      </c>
      <c r="S59" s="676">
        <v>1</v>
      </c>
      <c r="T59" s="741">
        <v>1</v>
      </c>
      <c r="U59" s="699">
        <v>1</v>
      </c>
    </row>
    <row r="60" spans="1:21" ht="14.4" customHeight="1" x14ac:dyDescent="0.3">
      <c r="A60" s="659">
        <v>25</v>
      </c>
      <c r="B60" s="660" t="s">
        <v>1054</v>
      </c>
      <c r="C60" s="660">
        <v>89301252</v>
      </c>
      <c r="D60" s="739" t="s">
        <v>1528</v>
      </c>
      <c r="E60" s="740" t="s">
        <v>1157</v>
      </c>
      <c r="F60" s="660" t="s">
        <v>1141</v>
      </c>
      <c r="G60" s="660" t="s">
        <v>1180</v>
      </c>
      <c r="H60" s="660" t="s">
        <v>816</v>
      </c>
      <c r="I60" s="660" t="s">
        <v>942</v>
      </c>
      <c r="J60" s="660" t="s">
        <v>1110</v>
      </c>
      <c r="K60" s="660" t="s">
        <v>1111</v>
      </c>
      <c r="L60" s="661">
        <v>154.36000000000001</v>
      </c>
      <c r="M60" s="661">
        <v>308.72000000000003</v>
      </c>
      <c r="N60" s="660">
        <v>2</v>
      </c>
      <c r="O60" s="741">
        <v>2</v>
      </c>
      <c r="P60" s="661">
        <v>154.36000000000001</v>
      </c>
      <c r="Q60" s="676">
        <v>0.5</v>
      </c>
      <c r="R60" s="660">
        <v>1</v>
      </c>
      <c r="S60" s="676">
        <v>0.5</v>
      </c>
      <c r="T60" s="741">
        <v>1</v>
      </c>
      <c r="U60" s="699">
        <v>0.5</v>
      </c>
    </row>
    <row r="61" spans="1:21" ht="14.4" customHeight="1" x14ac:dyDescent="0.3">
      <c r="A61" s="659">
        <v>25</v>
      </c>
      <c r="B61" s="660" t="s">
        <v>1054</v>
      </c>
      <c r="C61" s="660">
        <v>89301252</v>
      </c>
      <c r="D61" s="739" t="s">
        <v>1528</v>
      </c>
      <c r="E61" s="740" t="s">
        <v>1157</v>
      </c>
      <c r="F61" s="660" t="s">
        <v>1141</v>
      </c>
      <c r="G61" s="660" t="s">
        <v>1258</v>
      </c>
      <c r="H61" s="660" t="s">
        <v>540</v>
      </c>
      <c r="I61" s="660" t="s">
        <v>910</v>
      </c>
      <c r="J61" s="660" t="s">
        <v>911</v>
      </c>
      <c r="K61" s="660" t="s">
        <v>1120</v>
      </c>
      <c r="L61" s="661">
        <v>170.52</v>
      </c>
      <c r="M61" s="661">
        <v>170.52</v>
      </c>
      <c r="N61" s="660">
        <v>1</v>
      </c>
      <c r="O61" s="741">
        <v>1</v>
      </c>
      <c r="P61" s="661"/>
      <c r="Q61" s="676">
        <v>0</v>
      </c>
      <c r="R61" s="660"/>
      <c r="S61" s="676">
        <v>0</v>
      </c>
      <c r="T61" s="741"/>
      <c r="U61" s="699">
        <v>0</v>
      </c>
    </row>
    <row r="62" spans="1:21" ht="14.4" customHeight="1" x14ac:dyDescent="0.3">
      <c r="A62" s="659">
        <v>25</v>
      </c>
      <c r="B62" s="660" t="s">
        <v>1054</v>
      </c>
      <c r="C62" s="660">
        <v>89301252</v>
      </c>
      <c r="D62" s="739" t="s">
        <v>1528</v>
      </c>
      <c r="E62" s="740" t="s">
        <v>1157</v>
      </c>
      <c r="F62" s="660" t="s">
        <v>1141</v>
      </c>
      <c r="G62" s="660" t="s">
        <v>1259</v>
      </c>
      <c r="H62" s="660" t="s">
        <v>540</v>
      </c>
      <c r="I62" s="660" t="s">
        <v>1260</v>
      </c>
      <c r="J62" s="660" t="s">
        <v>1261</v>
      </c>
      <c r="K62" s="660" t="s">
        <v>1262</v>
      </c>
      <c r="L62" s="661">
        <v>71.930000000000007</v>
      </c>
      <c r="M62" s="661">
        <v>71.930000000000007</v>
      </c>
      <c r="N62" s="660">
        <v>1</v>
      </c>
      <c r="O62" s="741">
        <v>1</v>
      </c>
      <c r="P62" s="661"/>
      <c r="Q62" s="676">
        <v>0</v>
      </c>
      <c r="R62" s="660"/>
      <c r="S62" s="676">
        <v>0</v>
      </c>
      <c r="T62" s="741"/>
      <c r="U62" s="699">
        <v>0</v>
      </c>
    </row>
    <row r="63" spans="1:21" ht="14.4" customHeight="1" x14ac:dyDescent="0.3">
      <c r="A63" s="659">
        <v>25</v>
      </c>
      <c r="B63" s="660" t="s">
        <v>1054</v>
      </c>
      <c r="C63" s="660">
        <v>89301252</v>
      </c>
      <c r="D63" s="739" t="s">
        <v>1528</v>
      </c>
      <c r="E63" s="740" t="s">
        <v>1157</v>
      </c>
      <c r="F63" s="660" t="s">
        <v>1141</v>
      </c>
      <c r="G63" s="660" t="s">
        <v>1190</v>
      </c>
      <c r="H63" s="660" t="s">
        <v>540</v>
      </c>
      <c r="I63" s="660" t="s">
        <v>1191</v>
      </c>
      <c r="J63" s="660" t="s">
        <v>1192</v>
      </c>
      <c r="K63" s="660" t="s">
        <v>1193</v>
      </c>
      <c r="L63" s="661">
        <v>0</v>
      </c>
      <c r="M63" s="661">
        <v>0</v>
      </c>
      <c r="N63" s="660">
        <v>2</v>
      </c>
      <c r="O63" s="741">
        <v>2</v>
      </c>
      <c r="P63" s="661"/>
      <c r="Q63" s="676"/>
      <c r="R63" s="660"/>
      <c r="S63" s="676">
        <v>0</v>
      </c>
      <c r="T63" s="741"/>
      <c r="U63" s="699">
        <v>0</v>
      </c>
    </row>
    <row r="64" spans="1:21" ht="14.4" customHeight="1" x14ac:dyDescent="0.3">
      <c r="A64" s="659">
        <v>25</v>
      </c>
      <c r="B64" s="660" t="s">
        <v>1054</v>
      </c>
      <c r="C64" s="660">
        <v>89301252</v>
      </c>
      <c r="D64" s="739" t="s">
        <v>1528</v>
      </c>
      <c r="E64" s="740" t="s">
        <v>1157</v>
      </c>
      <c r="F64" s="660" t="s">
        <v>1141</v>
      </c>
      <c r="G64" s="660" t="s">
        <v>1182</v>
      </c>
      <c r="H64" s="660" t="s">
        <v>540</v>
      </c>
      <c r="I64" s="660" t="s">
        <v>921</v>
      </c>
      <c r="J64" s="660" t="s">
        <v>922</v>
      </c>
      <c r="K64" s="660" t="s">
        <v>923</v>
      </c>
      <c r="L64" s="661">
        <v>147.31</v>
      </c>
      <c r="M64" s="661">
        <v>441.93</v>
      </c>
      <c r="N64" s="660">
        <v>3</v>
      </c>
      <c r="O64" s="741">
        <v>2</v>
      </c>
      <c r="P64" s="661">
        <v>147.31</v>
      </c>
      <c r="Q64" s="676">
        <v>0.33333333333333331</v>
      </c>
      <c r="R64" s="660">
        <v>1</v>
      </c>
      <c r="S64" s="676">
        <v>0.33333333333333331</v>
      </c>
      <c r="T64" s="741">
        <v>1</v>
      </c>
      <c r="U64" s="699">
        <v>0.5</v>
      </c>
    </row>
    <row r="65" spans="1:21" ht="14.4" customHeight="1" x14ac:dyDescent="0.3">
      <c r="A65" s="659">
        <v>25</v>
      </c>
      <c r="B65" s="660" t="s">
        <v>1054</v>
      </c>
      <c r="C65" s="660">
        <v>89301252</v>
      </c>
      <c r="D65" s="739" t="s">
        <v>1528</v>
      </c>
      <c r="E65" s="740" t="s">
        <v>1157</v>
      </c>
      <c r="F65" s="660" t="s">
        <v>1141</v>
      </c>
      <c r="G65" s="660" t="s">
        <v>1263</v>
      </c>
      <c r="H65" s="660" t="s">
        <v>540</v>
      </c>
      <c r="I65" s="660" t="s">
        <v>1264</v>
      </c>
      <c r="J65" s="660" t="s">
        <v>1265</v>
      </c>
      <c r="K65" s="660" t="s">
        <v>1266</v>
      </c>
      <c r="L65" s="661">
        <v>816.97</v>
      </c>
      <c r="M65" s="661">
        <v>816.97</v>
      </c>
      <c r="N65" s="660">
        <v>1</v>
      </c>
      <c r="O65" s="741">
        <v>1</v>
      </c>
      <c r="P65" s="661"/>
      <c r="Q65" s="676">
        <v>0</v>
      </c>
      <c r="R65" s="660"/>
      <c r="S65" s="676">
        <v>0</v>
      </c>
      <c r="T65" s="741"/>
      <c r="U65" s="699">
        <v>0</v>
      </c>
    </row>
    <row r="66" spans="1:21" ht="14.4" customHeight="1" x14ac:dyDescent="0.3">
      <c r="A66" s="659">
        <v>25</v>
      </c>
      <c r="B66" s="660" t="s">
        <v>1054</v>
      </c>
      <c r="C66" s="660">
        <v>89301252</v>
      </c>
      <c r="D66" s="739" t="s">
        <v>1528</v>
      </c>
      <c r="E66" s="740" t="s">
        <v>1157</v>
      </c>
      <c r="F66" s="660" t="s">
        <v>1141</v>
      </c>
      <c r="G66" s="660" t="s">
        <v>1267</v>
      </c>
      <c r="H66" s="660" t="s">
        <v>540</v>
      </c>
      <c r="I66" s="660" t="s">
        <v>1268</v>
      </c>
      <c r="J66" s="660" t="s">
        <v>1269</v>
      </c>
      <c r="K66" s="660" t="s">
        <v>1270</v>
      </c>
      <c r="L66" s="661">
        <v>61.34</v>
      </c>
      <c r="M66" s="661">
        <v>245.36</v>
      </c>
      <c r="N66" s="660">
        <v>4</v>
      </c>
      <c r="O66" s="741">
        <v>2</v>
      </c>
      <c r="P66" s="661">
        <v>122.68</v>
      </c>
      <c r="Q66" s="676">
        <v>0.5</v>
      </c>
      <c r="R66" s="660">
        <v>2</v>
      </c>
      <c r="S66" s="676">
        <v>0.5</v>
      </c>
      <c r="T66" s="741">
        <v>1</v>
      </c>
      <c r="U66" s="699">
        <v>0.5</v>
      </c>
    </row>
    <row r="67" spans="1:21" ht="14.4" customHeight="1" x14ac:dyDescent="0.3">
      <c r="A67" s="659">
        <v>25</v>
      </c>
      <c r="B67" s="660" t="s">
        <v>1054</v>
      </c>
      <c r="C67" s="660">
        <v>89301252</v>
      </c>
      <c r="D67" s="739" t="s">
        <v>1528</v>
      </c>
      <c r="E67" s="740" t="s">
        <v>1157</v>
      </c>
      <c r="F67" s="660" t="s">
        <v>1141</v>
      </c>
      <c r="G67" s="660" t="s">
        <v>1267</v>
      </c>
      <c r="H67" s="660" t="s">
        <v>540</v>
      </c>
      <c r="I67" s="660" t="s">
        <v>1268</v>
      </c>
      <c r="J67" s="660" t="s">
        <v>1269</v>
      </c>
      <c r="K67" s="660" t="s">
        <v>1270</v>
      </c>
      <c r="L67" s="661">
        <v>38.56</v>
      </c>
      <c r="M67" s="661">
        <v>77.12</v>
      </c>
      <c r="N67" s="660">
        <v>2</v>
      </c>
      <c r="O67" s="741">
        <v>1</v>
      </c>
      <c r="P67" s="661"/>
      <c r="Q67" s="676">
        <v>0</v>
      </c>
      <c r="R67" s="660"/>
      <c r="S67" s="676">
        <v>0</v>
      </c>
      <c r="T67" s="741"/>
      <c r="U67" s="699">
        <v>0</v>
      </c>
    </row>
    <row r="68" spans="1:21" ht="14.4" customHeight="1" x14ac:dyDescent="0.3">
      <c r="A68" s="659">
        <v>25</v>
      </c>
      <c r="B68" s="660" t="s">
        <v>1054</v>
      </c>
      <c r="C68" s="660">
        <v>89301252</v>
      </c>
      <c r="D68" s="739" t="s">
        <v>1528</v>
      </c>
      <c r="E68" s="740" t="s">
        <v>1157</v>
      </c>
      <c r="F68" s="660" t="s">
        <v>1141</v>
      </c>
      <c r="G68" s="660" t="s">
        <v>1271</v>
      </c>
      <c r="H68" s="660" t="s">
        <v>540</v>
      </c>
      <c r="I68" s="660" t="s">
        <v>1272</v>
      </c>
      <c r="J68" s="660" t="s">
        <v>1273</v>
      </c>
      <c r="K68" s="660" t="s">
        <v>1274</v>
      </c>
      <c r="L68" s="661">
        <v>0</v>
      </c>
      <c r="M68" s="661">
        <v>0</v>
      </c>
      <c r="N68" s="660">
        <v>1</v>
      </c>
      <c r="O68" s="741">
        <v>1</v>
      </c>
      <c r="P68" s="661"/>
      <c r="Q68" s="676"/>
      <c r="R68" s="660"/>
      <c r="S68" s="676">
        <v>0</v>
      </c>
      <c r="T68" s="741"/>
      <c r="U68" s="699">
        <v>0</v>
      </c>
    </row>
    <row r="69" spans="1:21" ht="14.4" customHeight="1" x14ac:dyDescent="0.3">
      <c r="A69" s="659">
        <v>25</v>
      </c>
      <c r="B69" s="660" t="s">
        <v>1054</v>
      </c>
      <c r="C69" s="660">
        <v>89301252</v>
      </c>
      <c r="D69" s="739" t="s">
        <v>1528</v>
      </c>
      <c r="E69" s="740" t="s">
        <v>1157</v>
      </c>
      <c r="F69" s="660" t="s">
        <v>1141</v>
      </c>
      <c r="G69" s="660" t="s">
        <v>1183</v>
      </c>
      <c r="H69" s="660" t="s">
        <v>816</v>
      </c>
      <c r="I69" s="660" t="s">
        <v>822</v>
      </c>
      <c r="J69" s="660" t="s">
        <v>788</v>
      </c>
      <c r="K69" s="660" t="s">
        <v>1127</v>
      </c>
      <c r="L69" s="661">
        <v>48.42</v>
      </c>
      <c r="M69" s="661">
        <v>48.42</v>
      </c>
      <c r="N69" s="660">
        <v>1</v>
      </c>
      <c r="O69" s="741">
        <v>1</v>
      </c>
      <c r="P69" s="661"/>
      <c r="Q69" s="676">
        <v>0</v>
      </c>
      <c r="R69" s="660"/>
      <c r="S69" s="676">
        <v>0</v>
      </c>
      <c r="T69" s="741"/>
      <c r="U69" s="699">
        <v>0</v>
      </c>
    </row>
    <row r="70" spans="1:21" ht="14.4" customHeight="1" x14ac:dyDescent="0.3">
      <c r="A70" s="659">
        <v>25</v>
      </c>
      <c r="B70" s="660" t="s">
        <v>1054</v>
      </c>
      <c r="C70" s="660">
        <v>89301252</v>
      </c>
      <c r="D70" s="739" t="s">
        <v>1528</v>
      </c>
      <c r="E70" s="740" t="s">
        <v>1157</v>
      </c>
      <c r="F70" s="660" t="s">
        <v>1141</v>
      </c>
      <c r="G70" s="660" t="s">
        <v>1275</v>
      </c>
      <c r="H70" s="660" t="s">
        <v>540</v>
      </c>
      <c r="I70" s="660" t="s">
        <v>1276</v>
      </c>
      <c r="J70" s="660" t="s">
        <v>797</v>
      </c>
      <c r="K70" s="660" t="s">
        <v>1277</v>
      </c>
      <c r="L70" s="661">
        <v>54.23</v>
      </c>
      <c r="M70" s="661">
        <v>54.23</v>
      </c>
      <c r="N70" s="660">
        <v>1</v>
      </c>
      <c r="O70" s="741">
        <v>1</v>
      </c>
      <c r="P70" s="661">
        <v>54.23</v>
      </c>
      <c r="Q70" s="676">
        <v>1</v>
      </c>
      <c r="R70" s="660">
        <v>1</v>
      </c>
      <c r="S70" s="676">
        <v>1</v>
      </c>
      <c r="T70" s="741">
        <v>1</v>
      </c>
      <c r="U70" s="699">
        <v>1</v>
      </c>
    </row>
    <row r="71" spans="1:21" ht="14.4" customHeight="1" x14ac:dyDescent="0.3">
      <c r="A71" s="659">
        <v>25</v>
      </c>
      <c r="B71" s="660" t="s">
        <v>1054</v>
      </c>
      <c r="C71" s="660">
        <v>89301252</v>
      </c>
      <c r="D71" s="739" t="s">
        <v>1528</v>
      </c>
      <c r="E71" s="740" t="s">
        <v>1157</v>
      </c>
      <c r="F71" s="660" t="s">
        <v>1141</v>
      </c>
      <c r="G71" s="660" t="s">
        <v>1278</v>
      </c>
      <c r="H71" s="660" t="s">
        <v>540</v>
      </c>
      <c r="I71" s="660" t="s">
        <v>627</v>
      </c>
      <c r="J71" s="660" t="s">
        <v>1279</v>
      </c>
      <c r="K71" s="660" t="s">
        <v>1280</v>
      </c>
      <c r="L71" s="661">
        <v>0</v>
      </c>
      <c r="M71" s="661">
        <v>0</v>
      </c>
      <c r="N71" s="660">
        <v>2</v>
      </c>
      <c r="O71" s="741">
        <v>1</v>
      </c>
      <c r="P71" s="661">
        <v>0</v>
      </c>
      <c r="Q71" s="676"/>
      <c r="R71" s="660">
        <v>2</v>
      </c>
      <c r="S71" s="676">
        <v>1</v>
      </c>
      <c r="T71" s="741">
        <v>1</v>
      </c>
      <c r="U71" s="699">
        <v>1</v>
      </c>
    </row>
    <row r="72" spans="1:21" ht="14.4" customHeight="1" x14ac:dyDescent="0.3">
      <c r="A72" s="659">
        <v>25</v>
      </c>
      <c r="B72" s="660" t="s">
        <v>1054</v>
      </c>
      <c r="C72" s="660">
        <v>89301252</v>
      </c>
      <c r="D72" s="739" t="s">
        <v>1528</v>
      </c>
      <c r="E72" s="740" t="s">
        <v>1157</v>
      </c>
      <c r="F72" s="660" t="s">
        <v>1141</v>
      </c>
      <c r="G72" s="660" t="s">
        <v>1281</v>
      </c>
      <c r="H72" s="660" t="s">
        <v>540</v>
      </c>
      <c r="I72" s="660" t="s">
        <v>1282</v>
      </c>
      <c r="J72" s="660" t="s">
        <v>1283</v>
      </c>
      <c r="K72" s="660" t="s">
        <v>707</v>
      </c>
      <c r="L72" s="661">
        <v>75.22</v>
      </c>
      <c r="M72" s="661">
        <v>75.22</v>
      </c>
      <c r="N72" s="660">
        <v>1</v>
      </c>
      <c r="O72" s="741">
        <v>1</v>
      </c>
      <c r="P72" s="661"/>
      <c r="Q72" s="676">
        <v>0</v>
      </c>
      <c r="R72" s="660"/>
      <c r="S72" s="676">
        <v>0</v>
      </c>
      <c r="T72" s="741"/>
      <c r="U72" s="699">
        <v>0</v>
      </c>
    </row>
    <row r="73" spans="1:21" ht="14.4" customHeight="1" x14ac:dyDescent="0.3">
      <c r="A73" s="659">
        <v>25</v>
      </c>
      <c r="B73" s="660" t="s">
        <v>1054</v>
      </c>
      <c r="C73" s="660">
        <v>89301252</v>
      </c>
      <c r="D73" s="739" t="s">
        <v>1528</v>
      </c>
      <c r="E73" s="740" t="s">
        <v>1158</v>
      </c>
      <c r="F73" s="660" t="s">
        <v>1141</v>
      </c>
      <c r="G73" s="660" t="s">
        <v>1180</v>
      </c>
      <c r="H73" s="660" t="s">
        <v>540</v>
      </c>
      <c r="I73" s="660" t="s">
        <v>1204</v>
      </c>
      <c r="J73" s="660" t="s">
        <v>1205</v>
      </c>
      <c r="K73" s="660" t="s">
        <v>1206</v>
      </c>
      <c r="L73" s="661">
        <v>154.36000000000001</v>
      </c>
      <c r="M73" s="661">
        <v>308.72000000000003</v>
      </c>
      <c r="N73" s="660">
        <v>2</v>
      </c>
      <c r="O73" s="741">
        <v>2</v>
      </c>
      <c r="P73" s="661"/>
      <c r="Q73" s="676">
        <v>0</v>
      </c>
      <c r="R73" s="660"/>
      <c r="S73" s="676">
        <v>0</v>
      </c>
      <c r="T73" s="741"/>
      <c r="U73" s="699">
        <v>0</v>
      </c>
    </row>
    <row r="74" spans="1:21" ht="14.4" customHeight="1" x14ac:dyDescent="0.3">
      <c r="A74" s="659">
        <v>25</v>
      </c>
      <c r="B74" s="660" t="s">
        <v>1054</v>
      </c>
      <c r="C74" s="660">
        <v>89301252</v>
      </c>
      <c r="D74" s="739" t="s">
        <v>1528</v>
      </c>
      <c r="E74" s="740" t="s">
        <v>1158</v>
      </c>
      <c r="F74" s="660" t="s">
        <v>1141</v>
      </c>
      <c r="G74" s="660" t="s">
        <v>1180</v>
      </c>
      <c r="H74" s="660" t="s">
        <v>816</v>
      </c>
      <c r="I74" s="660" t="s">
        <v>942</v>
      </c>
      <c r="J74" s="660" t="s">
        <v>1110</v>
      </c>
      <c r="K74" s="660" t="s">
        <v>1111</v>
      </c>
      <c r="L74" s="661">
        <v>154.36000000000001</v>
      </c>
      <c r="M74" s="661">
        <v>1543.6000000000001</v>
      </c>
      <c r="N74" s="660">
        <v>10</v>
      </c>
      <c r="O74" s="741">
        <v>10</v>
      </c>
      <c r="P74" s="661">
        <v>308.72000000000003</v>
      </c>
      <c r="Q74" s="676">
        <v>0.2</v>
      </c>
      <c r="R74" s="660">
        <v>2</v>
      </c>
      <c r="S74" s="676">
        <v>0.2</v>
      </c>
      <c r="T74" s="741">
        <v>2</v>
      </c>
      <c r="U74" s="699">
        <v>0.2</v>
      </c>
    </row>
    <row r="75" spans="1:21" ht="14.4" customHeight="1" x14ac:dyDescent="0.3">
      <c r="A75" s="659">
        <v>25</v>
      </c>
      <c r="B75" s="660" t="s">
        <v>1054</v>
      </c>
      <c r="C75" s="660">
        <v>89301252</v>
      </c>
      <c r="D75" s="739" t="s">
        <v>1528</v>
      </c>
      <c r="E75" s="740" t="s">
        <v>1158</v>
      </c>
      <c r="F75" s="660" t="s">
        <v>1141</v>
      </c>
      <c r="G75" s="660" t="s">
        <v>1180</v>
      </c>
      <c r="H75" s="660" t="s">
        <v>540</v>
      </c>
      <c r="I75" s="660" t="s">
        <v>1284</v>
      </c>
      <c r="J75" s="660" t="s">
        <v>1285</v>
      </c>
      <c r="K75" s="660" t="s">
        <v>1286</v>
      </c>
      <c r="L75" s="661">
        <v>111.22</v>
      </c>
      <c r="M75" s="661">
        <v>111.22</v>
      </c>
      <c r="N75" s="660">
        <v>1</v>
      </c>
      <c r="O75" s="741">
        <v>1</v>
      </c>
      <c r="P75" s="661">
        <v>111.22</v>
      </c>
      <c r="Q75" s="676">
        <v>1</v>
      </c>
      <c r="R75" s="660">
        <v>1</v>
      </c>
      <c r="S75" s="676">
        <v>1</v>
      </c>
      <c r="T75" s="741">
        <v>1</v>
      </c>
      <c r="U75" s="699">
        <v>1</v>
      </c>
    </row>
    <row r="76" spans="1:21" ht="14.4" customHeight="1" x14ac:dyDescent="0.3">
      <c r="A76" s="659">
        <v>25</v>
      </c>
      <c r="B76" s="660" t="s">
        <v>1054</v>
      </c>
      <c r="C76" s="660">
        <v>89301252</v>
      </c>
      <c r="D76" s="739" t="s">
        <v>1528</v>
      </c>
      <c r="E76" s="740" t="s">
        <v>1158</v>
      </c>
      <c r="F76" s="660" t="s">
        <v>1141</v>
      </c>
      <c r="G76" s="660" t="s">
        <v>1180</v>
      </c>
      <c r="H76" s="660" t="s">
        <v>540</v>
      </c>
      <c r="I76" s="660" t="s">
        <v>1181</v>
      </c>
      <c r="J76" s="660" t="s">
        <v>1110</v>
      </c>
      <c r="K76" s="660" t="s">
        <v>1111</v>
      </c>
      <c r="L76" s="661">
        <v>150.04</v>
      </c>
      <c r="M76" s="661">
        <v>150.04</v>
      </c>
      <c r="N76" s="660">
        <v>1</v>
      </c>
      <c r="O76" s="741">
        <v>1</v>
      </c>
      <c r="P76" s="661">
        <v>150.04</v>
      </c>
      <c r="Q76" s="676">
        <v>1</v>
      </c>
      <c r="R76" s="660">
        <v>1</v>
      </c>
      <c r="S76" s="676">
        <v>1</v>
      </c>
      <c r="T76" s="741">
        <v>1</v>
      </c>
      <c r="U76" s="699">
        <v>1</v>
      </c>
    </row>
    <row r="77" spans="1:21" ht="14.4" customHeight="1" x14ac:dyDescent="0.3">
      <c r="A77" s="659">
        <v>25</v>
      </c>
      <c r="B77" s="660" t="s">
        <v>1054</v>
      </c>
      <c r="C77" s="660">
        <v>89301252</v>
      </c>
      <c r="D77" s="739" t="s">
        <v>1528</v>
      </c>
      <c r="E77" s="740" t="s">
        <v>1158</v>
      </c>
      <c r="F77" s="660" t="s">
        <v>1141</v>
      </c>
      <c r="G77" s="660" t="s">
        <v>1258</v>
      </c>
      <c r="H77" s="660" t="s">
        <v>540</v>
      </c>
      <c r="I77" s="660" t="s">
        <v>1287</v>
      </c>
      <c r="J77" s="660" t="s">
        <v>911</v>
      </c>
      <c r="K77" s="660" t="s">
        <v>1288</v>
      </c>
      <c r="L77" s="661">
        <v>0</v>
      </c>
      <c r="M77" s="661">
        <v>0</v>
      </c>
      <c r="N77" s="660">
        <v>1</v>
      </c>
      <c r="O77" s="741">
        <v>1</v>
      </c>
      <c r="P77" s="661">
        <v>0</v>
      </c>
      <c r="Q77" s="676"/>
      <c r="R77" s="660">
        <v>1</v>
      </c>
      <c r="S77" s="676">
        <v>1</v>
      </c>
      <c r="T77" s="741">
        <v>1</v>
      </c>
      <c r="U77" s="699">
        <v>1</v>
      </c>
    </row>
    <row r="78" spans="1:21" ht="14.4" customHeight="1" x14ac:dyDescent="0.3">
      <c r="A78" s="659">
        <v>25</v>
      </c>
      <c r="B78" s="660" t="s">
        <v>1054</v>
      </c>
      <c r="C78" s="660">
        <v>89301252</v>
      </c>
      <c r="D78" s="739" t="s">
        <v>1528</v>
      </c>
      <c r="E78" s="740" t="s">
        <v>1158</v>
      </c>
      <c r="F78" s="660" t="s">
        <v>1141</v>
      </c>
      <c r="G78" s="660" t="s">
        <v>1289</v>
      </c>
      <c r="H78" s="660" t="s">
        <v>540</v>
      </c>
      <c r="I78" s="660" t="s">
        <v>594</v>
      </c>
      <c r="J78" s="660" t="s">
        <v>1290</v>
      </c>
      <c r="K78" s="660" t="s">
        <v>1291</v>
      </c>
      <c r="L78" s="661">
        <v>18.11</v>
      </c>
      <c r="M78" s="661">
        <v>54.33</v>
      </c>
      <c r="N78" s="660">
        <v>3</v>
      </c>
      <c r="O78" s="741">
        <v>1</v>
      </c>
      <c r="P78" s="661"/>
      <c r="Q78" s="676">
        <v>0</v>
      </c>
      <c r="R78" s="660"/>
      <c r="S78" s="676">
        <v>0</v>
      </c>
      <c r="T78" s="741"/>
      <c r="U78" s="699">
        <v>0</v>
      </c>
    </row>
    <row r="79" spans="1:21" ht="14.4" customHeight="1" x14ac:dyDescent="0.3">
      <c r="A79" s="659">
        <v>25</v>
      </c>
      <c r="B79" s="660" t="s">
        <v>1054</v>
      </c>
      <c r="C79" s="660">
        <v>89301252</v>
      </c>
      <c r="D79" s="739" t="s">
        <v>1528</v>
      </c>
      <c r="E79" s="740" t="s">
        <v>1158</v>
      </c>
      <c r="F79" s="660" t="s">
        <v>1141</v>
      </c>
      <c r="G79" s="660" t="s">
        <v>1292</v>
      </c>
      <c r="H79" s="660" t="s">
        <v>540</v>
      </c>
      <c r="I79" s="660" t="s">
        <v>1293</v>
      </c>
      <c r="J79" s="660" t="s">
        <v>1294</v>
      </c>
      <c r="K79" s="660" t="s">
        <v>1295</v>
      </c>
      <c r="L79" s="661">
        <v>0</v>
      </c>
      <c r="M79" s="661">
        <v>0</v>
      </c>
      <c r="N79" s="660">
        <v>1</v>
      </c>
      <c r="O79" s="741">
        <v>1</v>
      </c>
      <c r="P79" s="661">
        <v>0</v>
      </c>
      <c r="Q79" s="676"/>
      <c r="R79" s="660">
        <v>1</v>
      </c>
      <c r="S79" s="676">
        <v>1</v>
      </c>
      <c r="T79" s="741">
        <v>1</v>
      </c>
      <c r="U79" s="699">
        <v>1</v>
      </c>
    </row>
    <row r="80" spans="1:21" ht="14.4" customHeight="1" x14ac:dyDescent="0.3">
      <c r="A80" s="659">
        <v>25</v>
      </c>
      <c r="B80" s="660" t="s">
        <v>1054</v>
      </c>
      <c r="C80" s="660">
        <v>89301252</v>
      </c>
      <c r="D80" s="739" t="s">
        <v>1528</v>
      </c>
      <c r="E80" s="740" t="s">
        <v>1158</v>
      </c>
      <c r="F80" s="660" t="s">
        <v>1141</v>
      </c>
      <c r="G80" s="660" t="s">
        <v>1296</v>
      </c>
      <c r="H80" s="660" t="s">
        <v>540</v>
      </c>
      <c r="I80" s="660" t="s">
        <v>1297</v>
      </c>
      <c r="J80" s="660" t="s">
        <v>1298</v>
      </c>
      <c r="K80" s="660" t="s">
        <v>1299</v>
      </c>
      <c r="L80" s="661">
        <v>79.48</v>
      </c>
      <c r="M80" s="661">
        <v>79.48</v>
      </c>
      <c r="N80" s="660">
        <v>1</v>
      </c>
      <c r="O80" s="741">
        <v>1</v>
      </c>
      <c r="P80" s="661">
        <v>79.48</v>
      </c>
      <c r="Q80" s="676">
        <v>1</v>
      </c>
      <c r="R80" s="660">
        <v>1</v>
      </c>
      <c r="S80" s="676">
        <v>1</v>
      </c>
      <c r="T80" s="741">
        <v>1</v>
      </c>
      <c r="U80" s="699">
        <v>1</v>
      </c>
    </row>
    <row r="81" spans="1:21" ht="14.4" customHeight="1" x14ac:dyDescent="0.3">
      <c r="A81" s="659">
        <v>25</v>
      </c>
      <c r="B81" s="660" t="s">
        <v>1054</v>
      </c>
      <c r="C81" s="660">
        <v>89301252</v>
      </c>
      <c r="D81" s="739" t="s">
        <v>1528</v>
      </c>
      <c r="E81" s="740" t="s">
        <v>1158</v>
      </c>
      <c r="F81" s="660" t="s">
        <v>1141</v>
      </c>
      <c r="G81" s="660" t="s">
        <v>1259</v>
      </c>
      <c r="H81" s="660" t="s">
        <v>540</v>
      </c>
      <c r="I81" s="660" t="s">
        <v>1260</v>
      </c>
      <c r="J81" s="660" t="s">
        <v>1261</v>
      </c>
      <c r="K81" s="660" t="s">
        <v>1262</v>
      </c>
      <c r="L81" s="661">
        <v>71.930000000000007</v>
      </c>
      <c r="M81" s="661">
        <v>71.930000000000007</v>
      </c>
      <c r="N81" s="660">
        <v>1</v>
      </c>
      <c r="O81" s="741">
        <v>1</v>
      </c>
      <c r="P81" s="661">
        <v>71.930000000000007</v>
      </c>
      <c r="Q81" s="676">
        <v>1</v>
      </c>
      <c r="R81" s="660">
        <v>1</v>
      </c>
      <c r="S81" s="676">
        <v>1</v>
      </c>
      <c r="T81" s="741">
        <v>1</v>
      </c>
      <c r="U81" s="699">
        <v>1</v>
      </c>
    </row>
    <row r="82" spans="1:21" ht="14.4" customHeight="1" x14ac:dyDescent="0.3">
      <c r="A82" s="659">
        <v>25</v>
      </c>
      <c r="B82" s="660" t="s">
        <v>1054</v>
      </c>
      <c r="C82" s="660">
        <v>89301252</v>
      </c>
      <c r="D82" s="739" t="s">
        <v>1528</v>
      </c>
      <c r="E82" s="740" t="s">
        <v>1158</v>
      </c>
      <c r="F82" s="660" t="s">
        <v>1141</v>
      </c>
      <c r="G82" s="660" t="s">
        <v>1211</v>
      </c>
      <c r="H82" s="660" t="s">
        <v>540</v>
      </c>
      <c r="I82" s="660" t="s">
        <v>1300</v>
      </c>
      <c r="J82" s="660" t="s">
        <v>1301</v>
      </c>
      <c r="K82" s="660" t="s">
        <v>1302</v>
      </c>
      <c r="L82" s="661">
        <v>0</v>
      </c>
      <c r="M82" s="661">
        <v>0</v>
      </c>
      <c r="N82" s="660">
        <v>1</v>
      </c>
      <c r="O82" s="741">
        <v>1</v>
      </c>
      <c r="P82" s="661"/>
      <c r="Q82" s="676"/>
      <c r="R82" s="660"/>
      <c r="S82" s="676">
        <v>0</v>
      </c>
      <c r="T82" s="741"/>
      <c r="U82" s="699">
        <v>0</v>
      </c>
    </row>
    <row r="83" spans="1:21" ht="14.4" customHeight="1" x14ac:dyDescent="0.3">
      <c r="A83" s="659">
        <v>25</v>
      </c>
      <c r="B83" s="660" t="s">
        <v>1054</v>
      </c>
      <c r="C83" s="660">
        <v>89301252</v>
      </c>
      <c r="D83" s="739" t="s">
        <v>1528</v>
      </c>
      <c r="E83" s="740" t="s">
        <v>1158</v>
      </c>
      <c r="F83" s="660" t="s">
        <v>1141</v>
      </c>
      <c r="G83" s="660" t="s">
        <v>1182</v>
      </c>
      <c r="H83" s="660" t="s">
        <v>540</v>
      </c>
      <c r="I83" s="660" t="s">
        <v>921</v>
      </c>
      <c r="J83" s="660" t="s">
        <v>922</v>
      </c>
      <c r="K83" s="660" t="s">
        <v>923</v>
      </c>
      <c r="L83" s="661">
        <v>147.31</v>
      </c>
      <c r="M83" s="661">
        <v>147.31</v>
      </c>
      <c r="N83" s="660">
        <v>1</v>
      </c>
      <c r="O83" s="741">
        <v>1</v>
      </c>
      <c r="P83" s="661"/>
      <c r="Q83" s="676">
        <v>0</v>
      </c>
      <c r="R83" s="660"/>
      <c r="S83" s="676">
        <v>0</v>
      </c>
      <c r="T83" s="741"/>
      <c r="U83" s="699">
        <v>0</v>
      </c>
    </row>
    <row r="84" spans="1:21" ht="14.4" customHeight="1" x14ac:dyDescent="0.3">
      <c r="A84" s="659">
        <v>25</v>
      </c>
      <c r="B84" s="660" t="s">
        <v>1054</v>
      </c>
      <c r="C84" s="660">
        <v>89301252</v>
      </c>
      <c r="D84" s="739" t="s">
        <v>1528</v>
      </c>
      <c r="E84" s="740" t="s">
        <v>1158</v>
      </c>
      <c r="F84" s="660" t="s">
        <v>1141</v>
      </c>
      <c r="G84" s="660" t="s">
        <v>1182</v>
      </c>
      <c r="H84" s="660" t="s">
        <v>540</v>
      </c>
      <c r="I84" s="660" t="s">
        <v>1234</v>
      </c>
      <c r="J84" s="660" t="s">
        <v>922</v>
      </c>
      <c r="K84" s="660" t="s">
        <v>1235</v>
      </c>
      <c r="L84" s="661">
        <v>0</v>
      </c>
      <c r="M84" s="661">
        <v>0</v>
      </c>
      <c r="N84" s="660">
        <v>1</v>
      </c>
      <c r="O84" s="741">
        <v>1</v>
      </c>
      <c r="P84" s="661"/>
      <c r="Q84" s="676"/>
      <c r="R84" s="660"/>
      <c r="S84" s="676">
        <v>0</v>
      </c>
      <c r="T84" s="741"/>
      <c r="U84" s="699">
        <v>0</v>
      </c>
    </row>
    <row r="85" spans="1:21" ht="14.4" customHeight="1" x14ac:dyDescent="0.3">
      <c r="A85" s="659">
        <v>25</v>
      </c>
      <c r="B85" s="660" t="s">
        <v>1054</v>
      </c>
      <c r="C85" s="660">
        <v>89301252</v>
      </c>
      <c r="D85" s="739" t="s">
        <v>1528</v>
      </c>
      <c r="E85" s="740" t="s">
        <v>1158</v>
      </c>
      <c r="F85" s="660" t="s">
        <v>1141</v>
      </c>
      <c r="G85" s="660" t="s">
        <v>1182</v>
      </c>
      <c r="H85" s="660" t="s">
        <v>540</v>
      </c>
      <c r="I85" s="660" t="s">
        <v>1197</v>
      </c>
      <c r="J85" s="660" t="s">
        <v>922</v>
      </c>
      <c r="K85" s="660" t="s">
        <v>923</v>
      </c>
      <c r="L85" s="661">
        <v>147.31</v>
      </c>
      <c r="M85" s="661">
        <v>441.93</v>
      </c>
      <c r="N85" s="660">
        <v>3</v>
      </c>
      <c r="O85" s="741">
        <v>2</v>
      </c>
      <c r="P85" s="661"/>
      <c r="Q85" s="676">
        <v>0</v>
      </c>
      <c r="R85" s="660"/>
      <c r="S85" s="676">
        <v>0</v>
      </c>
      <c r="T85" s="741"/>
      <c r="U85" s="699">
        <v>0</v>
      </c>
    </row>
    <row r="86" spans="1:21" ht="14.4" customHeight="1" x14ac:dyDescent="0.3">
      <c r="A86" s="659">
        <v>25</v>
      </c>
      <c r="B86" s="660" t="s">
        <v>1054</v>
      </c>
      <c r="C86" s="660">
        <v>89301252</v>
      </c>
      <c r="D86" s="739" t="s">
        <v>1528</v>
      </c>
      <c r="E86" s="740" t="s">
        <v>1158</v>
      </c>
      <c r="F86" s="660" t="s">
        <v>1141</v>
      </c>
      <c r="G86" s="660" t="s">
        <v>1183</v>
      </c>
      <c r="H86" s="660" t="s">
        <v>816</v>
      </c>
      <c r="I86" s="660" t="s">
        <v>1246</v>
      </c>
      <c r="J86" s="660" t="s">
        <v>788</v>
      </c>
      <c r="K86" s="660" t="s">
        <v>1247</v>
      </c>
      <c r="L86" s="661">
        <v>24.22</v>
      </c>
      <c r="M86" s="661">
        <v>24.22</v>
      </c>
      <c r="N86" s="660">
        <v>1</v>
      </c>
      <c r="O86" s="741">
        <v>1</v>
      </c>
      <c r="P86" s="661"/>
      <c r="Q86" s="676">
        <v>0</v>
      </c>
      <c r="R86" s="660"/>
      <c r="S86" s="676">
        <v>0</v>
      </c>
      <c r="T86" s="741"/>
      <c r="U86" s="699">
        <v>0</v>
      </c>
    </row>
    <row r="87" spans="1:21" ht="14.4" customHeight="1" x14ac:dyDescent="0.3">
      <c r="A87" s="659">
        <v>25</v>
      </c>
      <c r="B87" s="660" t="s">
        <v>1054</v>
      </c>
      <c r="C87" s="660">
        <v>89301252</v>
      </c>
      <c r="D87" s="739" t="s">
        <v>1528</v>
      </c>
      <c r="E87" s="740" t="s">
        <v>1158</v>
      </c>
      <c r="F87" s="660" t="s">
        <v>1141</v>
      </c>
      <c r="G87" s="660" t="s">
        <v>1183</v>
      </c>
      <c r="H87" s="660" t="s">
        <v>816</v>
      </c>
      <c r="I87" s="660" t="s">
        <v>822</v>
      </c>
      <c r="J87" s="660" t="s">
        <v>788</v>
      </c>
      <c r="K87" s="660" t="s">
        <v>1127</v>
      </c>
      <c r="L87" s="661">
        <v>48.42</v>
      </c>
      <c r="M87" s="661">
        <v>48.42</v>
      </c>
      <c r="N87" s="660">
        <v>1</v>
      </c>
      <c r="O87" s="741">
        <v>1</v>
      </c>
      <c r="P87" s="661"/>
      <c r="Q87" s="676">
        <v>0</v>
      </c>
      <c r="R87" s="660"/>
      <c r="S87" s="676">
        <v>0</v>
      </c>
      <c r="T87" s="741"/>
      <c r="U87" s="699">
        <v>0</v>
      </c>
    </row>
    <row r="88" spans="1:21" ht="14.4" customHeight="1" x14ac:dyDescent="0.3">
      <c r="A88" s="659">
        <v>25</v>
      </c>
      <c r="B88" s="660" t="s">
        <v>1054</v>
      </c>
      <c r="C88" s="660">
        <v>89301252</v>
      </c>
      <c r="D88" s="739" t="s">
        <v>1528</v>
      </c>
      <c r="E88" s="740" t="s">
        <v>1158</v>
      </c>
      <c r="F88" s="660" t="s">
        <v>1141</v>
      </c>
      <c r="G88" s="660" t="s">
        <v>1183</v>
      </c>
      <c r="H88" s="660" t="s">
        <v>540</v>
      </c>
      <c r="I88" s="660" t="s">
        <v>787</v>
      </c>
      <c r="J88" s="660" t="s">
        <v>788</v>
      </c>
      <c r="K88" s="660" t="s">
        <v>1187</v>
      </c>
      <c r="L88" s="661">
        <v>48.42</v>
      </c>
      <c r="M88" s="661">
        <v>48.42</v>
      </c>
      <c r="N88" s="660">
        <v>1</v>
      </c>
      <c r="O88" s="741">
        <v>1</v>
      </c>
      <c r="P88" s="661"/>
      <c r="Q88" s="676">
        <v>0</v>
      </c>
      <c r="R88" s="660"/>
      <c r="S88" s="676">
        <v>0</v>
      </c>
      <c r="T88" s="741"/>
      <c r="U88" s="699">
        <v>0</v>
      </c>
    </row>
    <row r="89" spans="1:21" ht="14.4" customHeight="1" x14ac:dyDescent="0.3">
      <c r="A89" s="659">
        <v>25</v>
      </c>
      <c r="B89" s="660" t="s">
        <v>1054</v>
      </c>
      <c r="C89" s="660">
        <v>89301252</v>
      </c>
      <c r="D89" s="739" t="s">
        <v>1528</v>
      </c>
      <c r="E89" s="740" t="s">
        <v>1158</v>
      </c>
      <c r="F89" s="660" t="s">
        <v>1141</v>
      </c>
      <c r="G89" s="660" t="s">
        <v>1303</v>
      </c>
      <c r="H89" s="660" t="s">
        <v>816</v>
      </c>
      <c r="I89" s="660" t="s">
        <v>1304</v>
      </c>
      <c r="J89" s="660" t="s">
        <v>1305</v>
      </c>
      <c r="K89" s="660" t="s">
        <v>1306</v>
      </c>
      <c r="L89" s="661">
        <v>919.42</v>
      </c>
      <c r="M89" s="661">
        <v>919.42</v>
      </c>
      <c r="N89" s="660">
        <v>1</v>
      </c>
      <c r="O89" s="741">
        <v>1</v>
      </c>
      <c r="P89" s="661">
        <v>919.42</v>
      </c>
      <c r="Q89" s="676">
        <v>1</v>
      </c>
      <c r="R89" s="660">
        <v>1</v>
      </c>
      <c r="S89" s="676">
        <v>1</v>
      </c>
      <c r="T89" s="741">
        <v>1</v>
      </c>
      <c r="U89" s="699">
        <v>1</v>
      </c>
    </row>
    <row r="90" spans="1:21" ht="14.4" customHeight="1" x14ac:dyDescent="0.3">
      <c r="A90" s="659">
        <v>25</v>
      </c>
      <c r="B90" s="660" t="s">
        <v>1054</v>
      </c>
      <c r="C90" s="660">
        <v>89301252</v>
      </c>
      <c r="D90" s="739" t="s">
        <v>1528</v>
      </c>
      <c r="E90" s="740" t="s">
        <v>1158</v>
      </c>
      <c r="F90" s="660" t="s">
        <v>1142</v>
      </c>
      <c r="G90" s="660" t="s">
        <v>1213</v>
      </c>
      <c r="H90" s="660" t="s">
        <v>540</v>
      </c>
      <c r="I90" s="660" t="s">
        <v>1307</v>
      </c>
      <c r="J90" s="660" t="s">
        <v>1215</v>
      </c>
      <c r="K90" s="660"/>
      <c r="L90" s="661">
        <v>0</v>
      </c>
      <c r="M90" s="661">
        <v>0</v>
      </c>
      <c r="N90" s="660">
        <v>1</v>
      </c>
      <c r="O90" s="741">
        <v>1</v>
      </c>
      <c r="P90" s="661">
        <v>0</v>
      </c>
      <c r="Q90" s="676"/>
      <c r="R90" s="660">
        <v>1</v>
      </c>
      <c r="S90" s="676">
        <v>1</v>
      </c>
      <c r="T90" s="741">
        <v>1</v>
      </c>
      <c r="U90" s="699">
        <v>1</v>
      </c>
    </row>
    <row r="91" spans="1:21" ht="14.4" customHeight="1" x14ac:dyDescent="0.3">
      <c r="A91" s="659">
        <v>25</v>
      </c>
      <c r="B91" s="660" t="s">
        <v>1054</v>
      </c>
      <c r="C91" s="660">
        <v>89301252</v>
      </c>
      <c r="D91" s="739" t="s">
        <v>1528</v>
      </c>
      <c r="E91" s="740" t="s">
        <v>1159</v>
      </c>
      <c r="F91" s="660" t="s">
        <v>1141</v>
      </c>
      <c r="G91" s="660" t="s">
        <v>1180</v>
      </c>
      <c r="H91" s="660" t="s">
        <v>816</v>
      </c>
      <c r="I91" s="660" t="s">
        <v>942</v>
      </c>
      <c r="J91" s="660" t="s">
        <v>1110</v>
      </c>
      <c r="K91" s="660" t="s">
        <v>1111</v>
      </c>
      <c r="L91" s="661">
        <v>150.04</v>
      </c>
      <c r="M91" s="661">
        <v>150.04</v>
      </c>
      <c r="N91" s="660">
        <v>1</v>
      </c>
      <c r="O91" s="741">
        <v>1</v>
      </c>
      <c r="P91" s="661">
        <v>150.04</v>
      </c>
      <c r="Q91" s="676">
        <v>1</v>
      </c>
      <c r="R91" s="660">
        <v>1</v>
      </c>
      <c r="S91" s="676">
        <v>1</v>
      </c>
      <c r="T91" s="741">
        <v>1</v>
      </c>
      <c r="U91" s="699">
        <v>1</v>
      </c>
    </row>
    <row r="92" spans="1:21" ht="14.4" customHeight="1" x14ac:dyDescent="0.3">
      <c r="A92" s="659">
        <v>25</v>
      </c>
      <c r="B92" s="660" t="s">
        <v>1054</v>
      </c>
      <c r="C92" s="660">
        <v>89301252</v>
      </c>
      <c r="D92" s="739" t="s">
        <v>1528</v>
      </c>
      <c r="E92" s="740" t="s">
        <v>1159</v>
      </c>
      <c r="F92" s="660" t="s">
        <v>1141</v>
      </c>
      <c r="G92" s="660" t="s">
        <v>1180</v>
      </c>
      <c r="H92" s="660" t="s">
        <v>540</v>
      </c>
      <c r="I92" s="660" t="s">
        <v>1181</v>
      </c>
      <c r="J92" s="660" t="s">
        <v>1110</v>
      </c>
      <c r="K92" s="660" t="s">
        <v>1111</v>
      </c>
      <c r="L92" s="661">
        <v>150.04</v>
      </c>
      <c r="M92" s="661">
        <v>150.04</v>
      </c>
      <c r="N92" s="660">
        <v>1</v>
      </c>
      <c r="O92" s="741">
        <v>1</v>
      </c>
      <c r="P92" s="661"/>
      <c r="Q92" s="676">
        <v>0</v>
      </c>
      <c r="R92" s="660"/>
      <c r="S92" s="676">
        <v>0</v>
      </c>
      <c r="T92" s="741"/>
      <c r="U92" s="699">
        <v>0</v>
      </c>
    </row>
    <row r="93" spans="1:21" ht="14.4" customHeight="1" x14ac:dyDescent="0.3">
      <c r="A93" s="659">
        <v>25</v>
      </c>
      <c r="B93" s="660" t="s">
        <v>1054</v>
      </c>
      <c r="C93" s="660">
        <v>89301252</v>
      </c>
      <c r="D93" s="739" t="s">
        <v>1528</v>
      </c>
      <c r="E93" s="740" t="s">
        <v>1159</v>
      </c>
      <c r="F93" s="660" t="s">
        <v>1141</v>
      </c>
      <c r="G93" s="660" t="s">
        <v>1182</v>
      </c>
      <c r="H93" s="660" t="s">
        <v>540</v>
      </c>
      <c r="I93" s="660" t="s">
        <v>1197</v>
      </c>
      <c r="J93" s="660" t="s">
        <v>922</v>
      </c>
      <c r="K93" s="660" t="s">
        <v>923</v>
      </c>
      <c r="L93" s="661">
        <v>147.31</v>
      </c>
      <c r="M93" s="661">
        <v>441.93</v>
      </c>
      <c r="N93" s="660">
        <v>3</v>
      </c>
      <c r="O93" s="741">
        <v>2</v>
      </c>
      <c r="P93" s="661"/>
      <c r="Q93" s="676">
        <v>0</v>
      </c>
      <c r="R93" s="660"/>
      <c r="S93" s="676">
        <v>0</v>
      </c>
      <c r="T93" s="741"/>
      <c r="U93" s="699">
        <v>0</v>
      </c>
    </row>
    <row r="94" spans="1:21" ht="14.4" customHeight="1" x14ac:dyDescent="0.3">
      <c r="A94" s="659">
        <v>25</v>
      </c>
      <c r="B94" s="660" t="s">
        <v>1054</v>
      </c>
      <c r="C94" s="660">
        <v>89301252</v>
      </c>
      <c r="D94" s="739" t="s">
        <v>1528</v>
      </c>
      <c r="E94" s="740" t="s">
        <v>1160</v>
      </c>
      <c r="F94" s="660" t="s">
        <v>1141</v>
      </c>
      <c r="G94" s="660" t="s">
        <v>1180</v>
      </c>
      <c r="H94" s="660" t="s">
        <v>816</v>
      </c>
      <c r="I94" s="660" t="s">
        <v>942</v>
      </c>
      <c r="J94" s="660" t="s">
        <v>1110</v>
      </c>
      <c r="K94" s="660" t="s">
        <v>1111</v>
      </c>
      <c r="L94" s="661">
        <v>154.36000000000001</v>
      </c>
      <c r="M94" s="661">
        <v>308.72000000000003</v>
      </c>
      <c r="N94" s="660">
        <v>2</v>
      </c>
      <c r="O94" s="741">
        <v>2</v>
      </c>
      <c r="P94" s="661"/>
      <c r="Q94" s="676">
        <v>0</v>
      </c>
      <c r="R94" s="660"/>
      <c r="S94" s="676">
        <v>0</v>
      </c>
      <c r="T94" s="741"/>
      <c r="U94" s="699">
        <v>0</v>
      </c>
    </row>
    <row r="95" spans="1:21" ht="14.4" customHeight="1" x14ac:dyDescent="0.3">
      <c r="A95" s="659">
        <v>25</v>
      </c>
      <c r="B95" s="660" t="s">
        <v>1054</v>
      </c>
      <c r="C95" s="660">
        <v>89301252</v>
      </c>
      <c r="D95" s="739" t="s">
        <v>1528</v>
      </c>
      <c r="E95" s="740" t="s">
        <v>1161</v>
      </c>
      <c r="F95" s="660" t="s">
        <v>1141</v>
      </c>
      <c r="G95" s="660" t="s">
        <v>1180</v>
      </c>
      <c r="H95" s="660" t="s">
        <v>816</v>
      </c>
      <c r="I95" s="660" t="s">
        <v>942</v>
      </c>
      <c r="J95" s="660" t="s">
        <v>1110</v>
      </c>
      <c r="K95" s="660" t="s">
        <v>1111</v>
      </c>
      <c r="L95" s="661">
        <v>150.04</v>
      </c>
      <c r="M95" s="661">
        <v>1200.32</v>
      </c>
      <c r="N95" s="660">
        <v>8</v>
      </c>
      <c r="O95" s="741">
        <v>8</v>
      </c>
      <c r="P95" s="661">
        <v>750.19999999999993</v>
      </c>
      <c r="Q95" s="676">
        <v>0.625</v>
      </c>
      <c r="R95" s="660">
        <v>5</v>
      </c>
      <c r="S95" s="676">
        <v>0.625</v>
      </c>
      <c r="T95" s="741">
        <v>5</v>
      </c>
      <c r="U95" s="699">
        <v>0.625</v>
      </c>
    </row>
    <row r="96" spans="1:21" ht="14.4" customHeight="1" x14ac:dyDescent="0.3">
      <c r="A96" s="659">
        <v>25</v>
      </c>
      <c r="B96" s="660" t="s">
        <v>1054</v>
      </c>
      <c r="C96" s="660">
        <v>89301252</v>
      </c>
      <c r="D96" s="739" t="s">
        <v>1528</v>
      </c>
      <c r="E96" s="740" t="s">
        <v>1161</v>
      </c>
      <c r="F96" s="660" t="s">
        <v>1141</v>
      </c>
      <c r="G96" s="660" t="s">
        <v>1180</v>
      </c>
      <c r="H96" s="660" t="s">
        <v>816</v>
      </c>
      <c r="I96" s="660" t="s">
        <v>942</v>
      </c>
      <c r="J96" s="660" t="s">
        <v>1110</v>
      </c>
      <c r="K96" s="660" t="s">
        <v>1111</v>
      </c>
      <c r="L96" s="661">
        <v>154.36000000000001</v>
      </c>
      <c r="M96" s="661">
        <v>3395.920000000001</v>
      </c>
      <c r="N96" s="660">
        <v>22</v>
      </c>
      <c r="O96" s="741">
        <v>20</v>
      </c>
      <c r="P96" s="661">
        <v>1234.8800000000001</v>
      </c>
      <c r="Q96" s="676">
        <v>0.36363636363636359</v>
      </c>
      <c r="R96" s="660">
        <v>8</v>
      </c>
      <c r="S96" s="676">
        <v>0.36363636363636365</v>
      </c>
      <c r="T96" s="741">
        <v>7.5</v>
      </c>
      <c r="U96" s="699">
        <v>0.375</v>
      </c>
    </row>
    <row r="97" spans="1:21" ht="14.4" customHeight="1" x14ac:dyDescent="0.3">
      <c r="A97" s="659">
        <v>25</v>
      </c>
      <c r="B97" s="660" t="s">
        <v>1054</v>
      </c>
      <c r="C97" s="660">
        <v>89301252</v>
      </c>
      <c r="D97" s="739" t="s">
        <v>1528</v>
      </c>
      <c r="E97" s="740" t="s">
        <v>1161</v>
      </c>
      <c r="F97" s="660" t="s">
        <v>1141</v>
      </c>
      <c r="G97" s="660" t="s">
        <v>1180</v>
      </c>
      <c r="H97" s="660" t="s">
        <v>540</v>
      </c>
      <c r="I97" s="660" t="s">
        <v>1181</v>
      </c>
      <c r="J97" s="660" t="s">
        <v>1110</v>
      </c>
      <c r="K97" s="660" t="s">
        <v>1111</v>
      </c>
      <c r="L97" s="661">
        <v>150.04</v>
      </c>
      <c r="M97" s="661">
        <v>300.08</v>
      </c>
      <c r="N97" s="660">
        <v>2</v>
      </c>
      <c r="O97" s="741">
        <v>2</v>
      </c>
      <c r="P97" s="661">
        <v>150.04</v>
      </c>
      <c r="Q97" s="676">
        <v>0.5</v>
      </c>
      <c r="R97" s="660">
        <v>1</v>
      </c>
      <c r="S97" s="676">
        <v>0.5</v>
      </c>
      <c r="T97" s="741">
        <v>1</v>
      </c>
      <c r="U97" s="699">
        <v>0.5</v>
      </c>
    </row>
    <row r="98" spans="1:21" ht="14.4" customHeight="1" x14ac:dyDescent="0.3">
      <c r="A98" s="659">
        <v>25</v>
      </c>
      <c r="B98" s="660" t="s">
        <v>1054</v>
      </c>
      <c r="C98" s="660">
        <v>89301252</v>
      </c>
      <c r="D98" s="739" t="s">
        <v>1528</v>
      </c>
      <c r="E98" s="740" t="s">
        <v>1161</v>
      </c>
      <c r="F98" s="660" t="s">
        <v>1141</v>
      </c>
      <c r="G98" s="660" t="s">
        <v>1308</v>
      </c>
      <c r="H98" s="660" t="s">
        <v>540</v>
      </c>
      <c r="I98" s="660" t="s">
        <v>1309</v>
      </c>
      <c r="J98" s="660" t="s">
        <v>1310</v>
      </c>
      <c r="K98" s="660" t="s">
        <v>1311</v>
      </c>
      <c r="L98" s="661">
        <v>119.69</v>
      </c>
      <c r="M98" s="661">
        <v>119.69</v>
      </c>
      <c r="N98" s="660">
        <v>1</v>
      </c>
      <c r="O98" s="741">
        <v>1</v>
      </c>
      <c r="P98" s="661">
        <v>119.69</v>
      </c>
      <c r="Q98" s="676">
        <v>1</v>
      </c>
      <c r="R98" s="660">
        <v>1</v>
      </c>
      <c r="S98" s="676">
        <v>1</v>
      </c>
      <c r="T98" s="741">
        <v>1</v>
      </c>
      <c r="U98" s="699">
        <v>1</v>
      </c>
    </row>
    <row r="99" spans="1:21" ht="14.4" customHeight="1" x14ac:dyDescent="0.3">
      <c r="A99" s="659">
        <v>25</v>
      </c>
      <c r="B99" s="660" t="s">
        <v>1054</v>
      </c>
      <c r="C99" s="660">
        <v>89301252</v>
      </c>
      <c r="D99" s="739" t="s">
        <v>1528</v>
      </c>
      <c r="E99" s="740" t="s">
        <v>1161</v>
      </c>
      <c r="F99" s="660" t="s">
        <v>1141</v>
      </c>
      <c r="G99" s="660" t="s">
        <v>1258</v>
      </c>
      <c r="H99" s="660" t="s">
        <v>540</v>
      </c>
      <c r="I99" s="660" t="s">
        <v>910</v>
      </c>
      <c r="J99" s="660" t="s">
        <v>911</v>
      </c>
      <c r="K99" s="660" t="s">
        <v>1120</v>
      </c>
      <c r="L99" s="661">
        <v>170.52</v>
      </c>
      <c r="M99" s="661">
        <v>170.52</v>
      </c>
      <c r="N99" s="660">
        <v>1</v>
      </c>
      <c r="O99" s="741">
        <v>1</v>
      </c>
      <c r="P99" s="661"/>
      <c r="Q99" s="676">
        <v>0</v>
      </c>
      <c r="R99" s="660"/>
      <c r="S99" s="676">
        <v>0</v>
      </c>
      <c r="T99" s="741"/>
      <c r="U99" s="699">
        <v>0</v>
      </c>
    </row>
    <row r="100" spans="1:21" ht="14.4" customHeight="1" x14ac:dyDescent="0.3">
      <c r="A100" s="659">
        <v>25</v>
      </c>
      <c r="B100" s="660" t="s">
        <v>1054</v>
      </c>
      <c r="C100" s="660">
        <v>89301252</v>
      </c>
      <c r="D100" s="739" t="s">
        <v>1528</v>
      </c>
      <c r="E100" s="740" t="s">
        <v>1161</v>
      </c>
      <c r="F100" s="660" t="s">
        <v>1141</v>
      </c>
      <c r="G100" s="660" t="s">
        <v>1190</v>
      </c>
      <c r="H100" s="660" t="s">
        <v>540</v>
      </c>
      <c r="I100" s="660" t="s">
        <v>1209</v>
      </c>
      <c r="J100" s="660" t="s">
        <v>1192</v>
      </c>
      <c r="K100" s="660" t="s">
        <v>1210</v>
      </c>
      <c r="L100" s="661">
        <v>0</v>
      </c>
      <c r="M100" s="661">
        <v>0</v>
      </c>
      <c r="N100" s="660">
        <v>1</v>
      </c>
      <c r="O100" s="741">
        <v>1</v>
      </c>
      <c r="P100" s="661">
        <v>0</v>
      </c>
      <c r="Q100" s="676"/>
      <c r="R100" s="660">
        <v>1</v>
      </c>
      <c r="S100" s="676">
        <v>1</v>
      </c>
      <c r="T100" s="741">
        <v>1</v>
      </c>
      <c r="U100" s="699">
        <v>1</v>
      </c>
    </row>
    <row r="101" spans="1:21" ht="14.4" customHeight="1" x14ac:dyDescent="0.3">
      <c r="A101" s="659">
        <v>25</v>
      </c>
      <c r="B101" s="660" t="s">
        <v>1054</v>
      </c>
      <c r="C101" s="660">
        <v>89301252</v>
      </c>
      <c r="D101" s="739" t="s">
        <v>1528</v>
      </c>
      <c r="E101" s="740" t="s">
        <v>1161</v>
      </c>
      <c r="F101" s="660" t="s">
        <v>1141</v>
      </c>
      <c r="G101" s="660" t="s">
        <v>1312</v>
      </c>
      <c r="H101" s="660" t="s">
        <v>540</v>
      </c>
      <c r="I101" s="660" t="s">
        <v>1313</v>
      </c>
      <c r="J101" s="660" t="s">
        <v>1314</v>
      </c>
      <c r="K101" s="660" t="s">
        <v>1288</v>
      </c>
      <c r="L101" s="661">
        <v>111.72</v>
      </c>
      <c r="M101" s="661">
        <v>223.44</v>
      </c>
      <c r="N101" s="660">
        <v>2</v>
      </c>
      <c r="O101" s="741">
        <v>2</v>
      </c>
      <c r="P101" s="661">
        <v>111.72</v>
      </c>
      <c r="Q101" s="676">
        <v>0.5</v>
      </c>
      <c r="R101" s="660">
        <v>1</v>
      </c>
      <c r="S101" s="676">
        <v>0.5</v>
      </c>
      <c r="T101" s="741">
        <v>1</v>
      </c>
      <c r="U101" s="699">
        <v>0.5</v>
      </c>
    </row>
    <row r="102" spans="1:21" ht="14.4" customHeight="1" x14ac:dyDescent="0.3">
      <c r="A102" s="659">
        <v>25</v>
      </c>
      <c r="B102" s="660" t="s">
        <v>1054</v>
      </c>
      <c r="C102" s="660">
        <v>89301252</v>
      </c>
      <c r="D102" s="739" t="s">
        <v>1528</v>
      </c>
      <c r="E102" s="740" t="s">
        <v>1161</v>
      </c>
      <c r="F102" s="660" t="s">
        <v>1141</v>
      </c>
      <c r="G102" s="660" t="s">
        <v>1182</v>
      </c>
      <c r="H102" s="660" t="s">
        <v>540</v>
      </c>
      <c r="I102" s="660" t="s">
        <v>921</v>
      </c>
      <c r="J102" s="660" t="s">
        <v>922</v>
      </c>
      <c r="K102" s="660" t="s">
        <v>923</v>
      </c>
      <c r="L102" s="661">
        <v>147.31</v>
      </c>
      <c r="M102" s="661">
        <v>883.86</v>
      </c>
      <c r="N102" s="660">
        <v>6</v>
      </c>
      <c r="O102" s="741">
        <v>4.5</v>
      </c>
      <c r="P102" s="661">
        <v>441.93</v>
      </c>
      <c r="Q102" s="676">
        <v>0.5</v>
      </c>
      <c r="R102" s="660">
        <v>3</v>
      </c>
      <c r="S102" s="676">
        <v>0.5</v>
      </c>
      <c r="T102" s="741">
        <v>2</v>
      </c>
      <c r="U102" s="699">
        <v>0.44444444444444442</v>
      </c>
    </row>
    <row r="103" spans="1:21" ht="14.4" customHeight="1" x14ac:dyDescent="0.3">
      <c r="A103" s="659">
        <v>25</v>
      </c>
      <c r="B103" s="660" t="s">
        <v>1054</v>
      </c>
      <c r="C103" s="660">
        <v>89301252</v>
      </c>
      <c r="D103" s="739" t="s">
        <v>1528</v>
      </c>
      <c r="E103" s="740" t="s">
        <v>1161</v>
      </c>
      <c r="F103" s="660" t="s">
        <v>1141</v>
      </c>
      <c r="G103" s="660" t="s">
        <v>1182</v>
      </c>
      <c r="H103" s="660" t="s">
        <v>540</v>
      </c>
      <c r="I103" s="660" t="s">
        <v>1197</v>
      </c>
      <c r="J103" s="660" t="s">
        <v>922</v>
      </c>
      <c r="K103" s="660" t="s">
        <v>923</v>
      </c>
      <c r="L103" s="661">
        <v>147.31</v>
      </c>
      <c r="M103" s="661">
        <v>294.62</v>
      </c>
      <c r="N103" s="660">
        <v>2</v>
      </c>
      <c r="O103" s="741">
        <v>2</v>
      </c>
      <c r="P103" s="661">
        <v>147.31</v>
      </c>
      <c r="Q103" s="676">
        <v>0.5</v>
      </c>
      <c r="R103" s="660">
        <v>1</v>
      </c>
      <c r="S103" s="676">
        <v>0.5</v>
      </c>
      <c r="T103" s="741">
        <v>1</v>
      </c>
      <c r="U103" s="699">
        <v>0.5</v>
      </c>
    </row>
    <row r="104" spans="1:21" ht="14.4" customHeight="1" x14ac:dyDescent="0.3">
      <c r="A104" s="659">
        <v>25</v>
      </c>
      <c r="B104" s="660" t="s">
        <v>1054</v>
      </c>
      <c r="C104" s="660">
        <v>89301252</v>
      </c>
      <c r="D104" s="739" t="s">
        <v>1528</v>
      </c>
      <c r="E104" s="740" t="s">
        <v>1161</v>
      </c>
      <c r="F104" s="660" t="s">
        <v>1141</v>
      </c>
      <c r="G104" s="660" t="s">
        <v>1183</v>
      </c>
      <c r="H104" s="660" t="s">
        <v>816</v>
      </c>
      <c r="I104" s="660" t="s">
        <v>1246</v>
      </c>
      <c r="J104" s="660" t="s">
        <v>788</v>
      </c>
      <c r="K104" s="660" t="s">
        <v>1247</v>
      </c>
      <c r="L104" s="661">
        <v>24.22</v>
      </c>
      <c r="M104" s="661">
        <v>169.54</v>
      </c>
      <c r="N104" s="660">
        <v>7</v>
      </c>
      <c r="O104" s="741">
        <v>6</v>
      </c>
      <c r="P104" s="661">
        <v>121.1</v>
      </c>
      <c r="Q104" s="676">
        <v>0.7142857142857143</v>
      </c>
      <c r="R104" s="660">
        <v>5</v>
      </c>
      <c r="S104" s="676">
        <v>0.7142857142857143</v>
      </c>
      <c r="T104" s="741">
        <v>4.5</v>
      </c>
      <c r="U104" s="699">
        <v>0.75</v>
      </c>
    </row>
    <row r="105" spans="1:21" ht="14.4" customHeight="1" x14ac:dyDescent="0.3">
      <c r="A105" s="659">
        <v>25</v>
      </c>
      <c r="B105" s="660" t="s">
        <v>1054</v>
      </c>
      <c r="C105" s="660">
        <v>89301252</v>
      </c>
      <c r="D105" s="739" t="s">
        <v>1528</v>
      </c>
      <c r="E105" s="740" t="s">
        <v>1161</v>
      </c>
      <c r="F105" s="660" t="s">
        <v>1141</v>
      </c>
      <c r="G105" s="660" t="s">
        <v>1183</v>
      </c>
      <c r="H105" s="660" t="s">
        <v>816</v>
      </c>
      <c r="I105" s="660" t="s">
        <v>822</v>
      </c>
      <c r="J105" s="660" t="s">
        <v>788</v>
      </c>
      <c r="K105" s="660" t="s">
        <v>1127</v>
      </c>
      <c r="L105" s="661">
        <v>48.42</v>
      </c>
      <c r="M105" s="661">
        <v>48.42</v>
      </c>
      <c r="N105" s="660">
        <v>1</v>
      </c>
      <c r="O105" s="741">
        <v>1</v>
      </c>
      <c r="P105" s="661"/>
      <c r="Q105" s="676">
        <v>0</v>
      </c>
      <c r="R105" s="660"/>
      <c r="S105" s="676">
        <v>0</v>
      </c>
      <c r="T105" s="741"/>
      <c r="U105" s="699">
        <v>0</v>
      </c>
    </row>
    <row r="106" spans="1:21" ht="14.4" customHeight="1" x14ac:dyDescent="0.3">
      <c r="A106" s="659">
        <v>25</v>
      </c>
      <c r="B106" s="660" t="s">
        <v>1054</v>
      </c>
      <c r="C106" s="660">
        <v>89301252</v>
      </c>
      <c r="D106" s="739" t="s">
        <v>1528</v>
      </c>
      <c r="E106" s="740" t="s">
        <v>1161</v>
      </c>
      <c r="F106" s="660" t="s">
        <v>1141</v>
      </c>
      <c r="G106" s="660" t="s">
        <v>1183</v>
      </c>
      <c r="H106" s="660" t="s">
        <v>540</v>
      </c>
      <c r="I106" s="660" t="s">
        <v>1202</v>
      </c>
      <c r="J106" s="660" t="s">
        <v>788</v>
      </c>
      <c r="K106" s="660" t="s">
        <v>1203</v>
      </c>
      <c r="L106" s="661">
        <v>24.22</v>
      </c>
      <c r="M106" s="661">
        <v>24.22</v>
      </c>
      <c r="N106" s="660">
        <v>1</v>
      </c>
      <c r="O106" s="741">
        <v>1</v>
      </c>
      <c r="P106" s="661"/>
      <c r="Q106" s="676">
        <v>0</v>
      </c>
      <c r="R106" s="660"/>
      <c r="S106" s="676">
        <v>0</v>
      </c>
      <c r="T106" s="741"/>
      <c r="U106" s="699">
        <v>0</v>
      </c>
    </row>
    <row r="107" spans="1:21" ht="14.4" customHeight="1" x14ac:dyDescent="0.3">
      <c r="A107" s="659">
        <v>25</v>
      </c>
      <c r="B107" s="660" t="s">
        <v>1054</v>
      </c>
      <c r="C107" s="660">
        <v>89301252</v>
      </c>
      <c r="D107" s="739" t="s">
        <v>1528</v>
      </c>
      <c r="E107" s="740" t="s">
        <v>1161</v>
      </c>
      <c r="F107" s="660" t="s">
        <v>1141</v>
      </c>
      <c r="G107" s="660" t="s">
        <v>1315</v>
      </c>
      <c r="H107" s="660" t="s">
        <v>540</v>
      </c>
      <c r="I107" s="660" t="s">
        <v>1316</v>
      </c>
      <c r="J107" s="660" t="s">
        <v>1317</v>
      </c>
      <c r="K107" s="660" t="s">
        <v>1318</v>
      </c>
      <c r="L107" s="661">
        <v>0</v>
      </c>
      <c r="M107" s="661">
        <v>0</v>
      </c>
      <c r="N107" s="660">
        <v>1</v>
      </c>
      <c r="O107" s="741">
        <v>0.5</v>
      </c>
      <c r="P107" s="661"/>
      <c r="Q107" s="676"/>
      <c r="R107" s="660"/>
      <c r="S107" s="676">
        <v>0</v>
      </c>
      <c r="T107" s="741"/>
      <c r="U107" s="699">
        <v>0</v>
      </c>
    </row>
    <row r="108" spans="1:21" ht="14.4" customHeight="1" x14ac:dyDescent="0.3">
      <c r="A108" s="659">
        <v>25</v>
      </c>
      <c r="B108" s="660" t="s">
        <v>1054</v>
      </c>
      <c r="C108" s="660">
        <v>89301252</v>
      </c>
      <c r="D108" s="739" t="s">
        <v>1528</v>
      </c>
      <c r="E108" s="740" t="s">
        <v>1161</v>
      </c>
      <c r="F108" s="660" t="s">
        <v>1141</v>
      </c>
      <c r="G108" s="660" t="s">
        <v>1281</v>
      </c>
      <c r="H108" s="660" t="s">
        <v>540</v>
      </c>
      <c r="I108" s="660" t="s">
        <v>1319</v>
      </c>
      <c r="J108" s="660" t="s">
        <v>1283</v>
      </c>
      <c r="K108" s="660" t="s">
        <v>1208</v>
      </c>
      <c r="L108" s="661">
        <v>25.07</v>
      </c>
      <c r="M108" s="661">
        <v>25.07</v>
      </c>
      <c r="N108" s="660">
        <v>1</v>
      </c>
      <c r="O108" s="741">
        <v>1</v>
      </c>
      <c r="P108" s="661">
        <v>25.07</v>
      </c>
      <c r="Q108" s="676">
        <v>1</v>
      </c>
      <c r="R108" s="660">
        <v>1</v>
      </c>
      <c r="S108" s="676">
        <v>1</v>
      </c>
      <c r="T108" s="741">
        <v>1</v>
      </c>
      <c r="U108" s="699">
        <v>1</v>
      </c>
    </row>
    <row r="109" spans="1:21" ht="14.4" customHeight="1" x14ac:dyDescent="0.3">
      <c r="A109" s="659">
        <v>25</v>
      </c>
      <c r="B109" s="660" t="s">
        <v>1054</v>
      </c>
      <c r="C109" s="660">
        <v>89301252</v>
      </c>
      <c r="D109" s="739" t="s">
        <v>1528</v>
      </c>
      <c r="E109" s="740" t="s">
        <v>1162</v>
      </c>
      <c r="F109" s="660" t="s">
        <v>1141</v>
      </c>
      <c r="G109" s="660" t="s">
        <v>1180</v>
      </c>
      <c r="H109" s="660" t="s">
        <v>816</v>
      </c>
      <c r="I109" s="660" t="s">
        <v>942</v>
      </c>
      <c r="J109" s="660" t="s">
        <v>1110</v>
      </c>
      <c r="K109" s="660" t="s">
        <v>1111</v>
      </c>
      <c r="L109" s="661">
        <v>150.04</v>
      </c>
      <c r="M109" s="661">
        <v>1800.48</v>
      </c>
      <c r="N109" s="660">
        <v>12</v>
      </c>
      <c r="O109" s="741">
        <v>11</v>
      </c>
      <c r="P109" s="661">
        <v>1050.28</v>
      </c>
      <c r="Q109" s="676">
        <v>0.58333333333333326</v>
      </c>
      <c r="R109" s="660">
        <v>7</v>
      </c>
      <c r="S109" s="676">
        <v>0.58333333333333337</v>
      </c>
      <c r="T109" s="741">
        <v>7</v>
      </c>
      <c r="U109" s="699">
        <v>0.63636363636363635</v>
      </c>
    </row>
    <row r="110" spans="1:21" ht="14.4" customHeight="1" x14ac:dyDescent="0.3">
      <c r="A110" s="659">
        <v>25</v>
      </c>
      <c r="B110" s="660" t="s">
        <v>1054</v>
      </c>
      <c r="C110" s="660">
        <v>89301252</v>
      </c>
      <c r="D110" s="739" t="s">
        <v>1528</v>
      </c>
      <c r="E110" s="740" t="s">
        <v>1162</v>
      </c>
      <c r="F110" s="660" t="s">
        <v>1141</v>
      </c>
      <c r="G110" s="660" t="s">
        <v>1180</v>
      </c>
      <c r="H110" s="660" t="s">
        <v>816</v>
      </c>
      <c r="I110" s="660" t="s">
        <v>942</v>
      </c>
      <c r="J110" s="660" t="s">
        <v>1110</v>
      </c>
      <c r="K110" s="660" t="s">
        <v>1111</v>
      </c>
      <c r="L110" s="661">
        <v>154.36000000000001</v>
      </c>
      <c r="M110" s="661">
        <v>2006.6800000000003</v>
      </c>
      <c r="N110" s="660">
        <v>13</v>
      </c>
      <c r="O110" s="741">
        <v>11.5</v>
      </c>
      <c r="P110" s="661">
        <v>617.44000000000005</v>
      </c>
      <c r="Q110" s="676">
        <v>0.30769230769230765</v>
      </c>
      <c r="R110" s="660">
        <v>4</v>
      </c>
      <c r="S110" s="676">
        <v>0.30769230769230771</v>
      </c>
      <c r="T110" s="741">
        <v>3.5</v>
      </c>
      <c r="U110" s="699">
        <v>0.30434782608695654</v>
      </c>
    </row>
    <row r="111" spans="1:21" ht="14.4" customHeight="1" x14ac:dyDescent="0.3">
      <c r="A111" s="659">
        <v>25</v>
      </c>
      <c r="B111" s="660" t="s">
        <v>1054</v>
      </c>
      <c r="C111" s="660">
        <v>89301252</v>
      </c>
      <c r="D111" s="739" t="s">
        <v>1528</v>
      </c>
      <c r="E111" s="740" t="s">
        <v>1162</v>
      </c>
      <c r="F111" s="660" t="s">
        <v>1141</v>
      </c>
      <c r="G111" s="660" t="s">
        <v>1180</v>
      </c>
      <c r="H111" s="660" t="s">
        <v>540</v>
      </c>
      <c r="I111" s="660" t="s">
        <v>1284</v>
      </c>
      <c r="J111" s="660" t="s">
        <v>1285</v>
      </c>
      <c r="K111" s="660" t="s">
        <v>1286</v>
      </c>
      <c r="L111" s="661">
        <v>107.86</v>
      </c>
      <c r="M111" s="661">
        <v>107.86</v>
      </c>
      <c r="N111" s="660">
        <v>1</v>
      </c>
      <c r="O111" s="741">
        <v>1</v>
      </c>
      <c r="P111" s="661"/>
      <c r="Q111" s="676">
        <v>0</v>
      </c>
      <c r="R111" s="660"/>
      <c r="S111" s="676">
        <v>0</v>
      </c>
      <c r="T111" s="741"/>
      <c r="U111" s="699">
        <v>0</v>
      </c>
    </row>
    <row r="112" spans="1:21" ht="14.4" customHeight="1" x14ac:dyDescent="0.3">
      <c r="A112" s="659">
        <v>25</v>
      </c>
      <c r="B112" s="660" t="s">
        <v>1054</v>
      </c>
      <c r="C112" s="660">
        <v>89301252</v>
      </c>
      <c r="D112" s="739" t="s">
        <v>1528</v>
      </c>
      <c r="E112" s="740" t="s">
        <v>1162</v>
      </c>
      <c r="F112" s="660" t="s">
        <v>1141</v>
      </c>
      <c r="G112" s="660" t="s">
        <v>1180</v>
      </c>
      <c r="H112" s="660" t="s">
        <v>816</v>
      </c>
      <c r="I112" s="660" t="s">
        <v>1320</v>
      </c>
      <c r="J112" s="660" t="s">
        <v>1321</v>
      </c>
      <c r="K112" s="660" t="s">
        <v>1286</v>
      </c>
      <c r="L112" s="661">
        <v>145.02000000000001</v>
      </c>
      <c r="M112" s="661">
        <v>145.02000000000001</v>
      </c>
      <c r="N112" s="660">
        <v>1</v>
      </c>
      <c r="O112" s="741">
        <v>1</v>
      </c>
      <c r="P112" s="661">
        <v>145.02000000000001</v>
      </c>
      <c r="Q112" s="676">
        <v>1</v>
      </c>
      <c r="R112" s="660">
        <v>1</v>
      </c>
      <c r="S112" s="676">
        <v>1</v>
      </c>
      <c r="T112" s="741">
        <v>1</v>
      </c>
      <c r="U112" s="699">
        <v>1</v>
      </c>
    </row>
    <row r="113" spans="1:21" ht="14.4" customHeight="1" x14ac:dyDescent="0.3">
      <c r="A113" s="659">
        <v>25</v>
      </c>
      <c r="B113" s="660" t="s">
        <v>1054</v>
      </c>
      <c r="C113" s="660">
        <v>89301252</v>
      </c>
      <c r="D113" s="739" t="s">
        <v>1528</v>
      </c>
      <c r="E113" s="740" t="s">
        <v>1162</v>
      </c>
      <c r="F113" s="660" t="s">
        <v>1141</v>
      </c>
      <c r="G113" s="660" t="s">
        <v>1180</v>
      </c>
      <c r="H113" s="660" t="s">
        <v>816</v>
      </c>
      <c r="I113" s="660" t="s">
        <v>1320</v>
      </c>
      <c r="J113" s="660" t="s">
        <v>1321</v>
      </c>
      <c r="K113" s="660" t="s">
        <v>1286</v>
      </c>
      <c r="L113" s="661">
        <v>149.52000000000001</v>
      </c>
      <c r="M113" s="661">
        <v>149.52000000000001</v>
      </c>
      <c r="N113" s="660">
        <v>1</v>
      </c>
      <c r="O113" s="741">
        <v>1</v>
      </c>
      <c r="P113" s="661"/>
      <c r="Q113" s="676">
        <v>0</v>
      </c>
      <c r="R113" s="660"/>
      <c r="S113" s="676">
        <v>0</v>
      </c>
      <c r="T113" s="741"/>
      <c r="U113" s="699">
        <v>0</v>
      </c>
    </row>
    <row r="114" spans="1:21" ht="14.4" customHeight="1" x14ac:dyDescent="0.3">
      <c r="A114" s="659">
        <v>25</v>
      </c>
      <c r="B114" s="660" t="s">
        <v>1054</v>
      </c>
      <c r="C114" s="660">
        <v>89301252</v>
      </c>
      <c r="D114" s="739" t="s">
        <v>1528</v>
      </c>
      <c r="E114" s="740" t="s">
        <v>1162</v>
      </c>
      <c r="F114" s="660" t="s">
        <v>1141</v>
      </c>
      <c r="G114" s="660" t="s">
        <v>1180</v>
      </c>
      <c r="H114" s="660" t="s">
        <v>816</v>
      </c>
      <c r="I114" s="660" t="s">
        <v>1322</v>
      </c>
      <c r="J114" s="660" t="s">
        <v>1323</v>
      </c>
      <c r="K114" s="660" t="s">
        <v>1324</v>
      </c>
      <c r="L114" s="661">
        <v>95.36</v>
      </c>
      <c r="M114" s="661">
        <v>95.36</v>
      </c>
      <c r="N114" s="660">
        <v>1</v>
      </c>
      <c r="O114" s="741">
        <v>1</v>
      </c>
      <c r="P114" s="661">
        <v>95.36</v>
      </c>
      <c r="Q114" s="676">
        <v>1</v>
      </c>
      <c r="R114" s="660">
        <v>1</v>
      </c>
      <c r="S114" s="676">
        <v>1</v>
      </c>
      <c r="T114" s="741">
        <v>1</v>
      </c>
      <c r="U114" s="699">
        <v>1</v>
      </c>
    </row>
    <row r="115" spans="1:21" ht="14.4" customHeight="1" x14ac:dyDescent="0.3">
      <c r="A115" s="659">
        <v>25</v>
      </c>
      <c r="B115" s="660" t="s">
        <v>1054</v>
      </c>
      <c r="C115" s="660">
        <v>89301252</v>
      </c>
      <c r="D115" s="739" t="s">
        <v>1528</v>
      </c>
      <c r="E115" s="740" t="s">
        <v>1162</v>
      </c>
      <c r="F115" s="660" t="s">
        <v>1141</v>
      </c>
      <c r="G115" s="660" t="s">
        <v>1258</v>
      </c>
      <c r="H115" s="660" t="s">
        <v>540</v>
      </c>
      <c r="I115" s="660" t="s">
        <v>1287</v>
      </c>
      <c r="J115" s="660" t="s">
        <v>911</v>
      </c>
      <c r="K115" s="660" t="s">
        <v>1288</v>
      </c>
      <c r="L115" s="661">
        <v>0</v>
      </c>
      <c r="M115" s="661">
        <v>0</v>
      </c>
      <c r="N115" s="660">
        <v>1</v>
      </c>
      <c r="O115" s="741">
        <v>1</v>
      </c>
      <c r="P115" s="661">
        <v>0</v>
      </c>
      <c r="Q115" s="676"/>
      <c r="R115" s="660">
        <v>1</v>
      </c>
      <c r="S115" s="676">
        <v>1</v>
      </c>
      <c r="T115" s="741">
        <v>1</v>
      </c>
      <c r="U115" s="699">
        <v>1</v>
      </c>
    </row>
    <row r="116" spans="1:21" ht="14.4" customHeight="1" x14ac:dyDescent="0.3">
      <c r="A116" s="659">
        <v>25</v>
      </c>
      <c r="B116" s="660" t="s">
        <v>1054</v>
      </c>
      <c r="C116" s="660">
        <v>89301252</v>
      </c>
      <c r="D116" s="739" t="s">
        <v>1528</v>
      </c>
      <c r="E116" s="740" t="s">
        <v>1162</v>
      </c>
      <c r="F116" s="660" t="s">
        <v>1141</v>
      </c>
      <c r="G116" s="660" t="s">
        <v>1182</v>
      </c>
      <c r="H116" s="660" t="s">
        <v>540</v>
      </c>
      <c r="I116" s="660" t="s">
        <v>921</v>
      </c>
      <c r="J116" s="660" t="s">
        <v>922</v>
      </c>
      <c r="K116" s="660" t="s">
        <v>923</v>
      </c>
      <c r="L116" s="661">
        <v>147.31</v>
      </c>
      <c r="M116" s="661">
        <v>3830.06</v>
      </c>
      <c r="N116" s="660">
        <v>26</v>
      </c>
      <c r="O116" s="741">
        <v>13</v>
      </c>
      <c r="P116" s="661">
        <v>2798.89</v>
      </c>
      <c r="Q116" s="676">
        <v>0.73076923076923073</v>
      </c>
      <c r="R116" s="660">
        <v>19</v>
      </c>
      <c r="S116" s="676">
        <v>0.73076923076923073</v>
      </c>
      <c r="T116" s="741">
        <v>8</v>
      </c>
      <c r="U116" s="699">
        <v>0.61538461538461542</v>
      </c>
    </row>
    <row r="117" spans="1:21" ht="14.4" customHeight="1" x14ac:dyDescent="0.3">
      <c r="A117" s="659">
        <v>25</v>
      </c>
      <c r="B117" s="660" t="s">
        <v>1054</v>
      </c>
      <c r="C117" s="660">
        <v>89301252</v>
      </c>
      <c r="D117" s="739" t="s">
        <v>1528</v>
      </c>
      <c r="E117" s="740" t="s">
        <v>1162</v>
      </c>
      <c r="F117" s="660" t="s">
        <v>1141</v>
      </c>
      <c r="G117" s="660" t="s">
        <v>1325</v>
      </c>
      <c r="H117" s="660" t="s">
        <v>540</v>
      </c>
      <c r="I117" s="660" t="s">
        <v>1326</v>
      </c>
      <c r="J117" s="660" t="s">
        <v>1327</v>
      </c>
      <c r="K117" s="660" t="s">
        <v>1328</v>
      </c>
      <c r="L117" s="661">
        <v>32.28</v>
      </c>
      <c r="M117" s="661">
        <v>32.28</v>
      </c>
      <c r="N117" s="660">
        <v>1</v>
      </c>
      <c r="O117" s="741">
        <v>1</v>
      </c>
      <c r="P117" s="661"/>
      <c r="Q117" s="676">
        <v>0</v>
      </c>
      <c r="R117" s="660"/>
      <c r="S117" s="676">
        <v>0</v>
      </c>
      <c r="T117" s="741"/>
      <c r="U117" s="699">
        <v>0</v>
      </c>
    </row>
    <row r="118" spans="1:21" ht="14.4" customHeight="1" x14ac:dyDescent="0.3">
      <c r="A118" s="659">
        <v>25</v>
      </c>
      <c r="B118" s="660" t="s">
        <v>1054</v>
      </c>
      <c r="C118" s="660">
        <v>89301252</v>
      </c>
      <c r="D118" s="739" t="s">
        <v>1528</v>
      </c>
      <c r="E118" s="740" t="s">
        <v>1162</v>
      </c>
      <c r="F118" s="660" t="s">
        <v>1141</v>
      </c>
      <c r="G118" s="660" t="s">
        <v>1244</v>
      </c>
      <c r="H118" s="660" t="s">
        <v>540</v>
      </c>
      <c r="I118" s="660" t="s">
        <v>902</v>
      </c>
      <c r="J118" s="660" t="s">
        <v>903</v>
      </c>
      <c r="K118" s="660" t="s">
        <v>1245</v>
      </c>
      <c r="L118" s="661">
        <v>30.17</v>
      </c>
      <c r="M118" s="661">
        <v>30.17</v>
      </c>
      <c r="N118" s="660">
        <v>1</v>
      </c>
      <c r="O118" s="741">
        <v>0.5</v>
      </c>
      <c r="P118" s="661">
        <v>30.17</v>
      </c>
      <c r="Q118" s="676">
        <v>1</v>
      </c>
      <c r="R118" s="660">
        <v>1</v>
      </c>
      <c r="S118" s="676">
        <v>1</v>
      </c>
      <c r="T118" s="741">
        <v>0.5</v>
      </c>
      <c r="U118" s="699">
        <v>1</v>
      </c>
    </row>
    <row r="119" spans="1:21" ht="14.4" customHeight="1" x14ac:dyDescent="0.3">
      <c r="A119" s="659">
        <v>25</v>
      </c>
      <c r="B119" s="660" t="s">
        <v>1054</v>
      </c>
      <c r="C119" s="660">
        <v>89301252</v>
      </c>
      <c r="D119" s="739" t="s">
        <v>1528</v>
      </c>
      <c r="E119" s="740" t="s">
        <v>1162</v>
      </c>
      <c r="F119" s="660" t="s">
        <v>1141</v>
      </c>
      <c r="G119" s="660" t="s">
        <v>1183</v>
      </c>
      <c r="H119" s="660" t="s">
        <v>816</v>
      </c>
      <c r="I119" s="660" t="s">
        <v>1246</v>
      </c>
      <c r="J119" s="660" t="s">
        <v>788</v>
      </c>
      <c r="K119" s="660" t="s">
        <v>1247</v>
      </c>
      <c r="L119" s="661">
        <v>24.22</v>
      </c>
      <c r="M119" s="661">
        <v>48.44</v>
      </c>
      <c r="N119" s="660">
        <v>2</v>
      </c>
      <c r="O119" s="741">
        <v>2</v>
      </c>
      <c r="P119" s="661">
        <v>24.22</v>
      </c>
      <c r="Q119" s="676">
        <v>0.5</v>
      </c>
      <c r="R119" s="660">
        <v>1</v>
      </c>
      <c r="S119" s="676">
        <v>0.5</v>
      </c>
      <c r="T119" s="741">
        <v>1</v>
      </c>
      <c r="U119" s="699">
        <v>0.5</v>
      </c>
    </row>
    <row r="120" spans="1:21" ht="14.4" customHeight="1" x14ac:dyDescent="0.3">
      <c r="A120" s="659">
        <v>25</v>
      </c>
      <c r="B120" s="660" t="s">
        <v>1054</v>
      </c>
      <c r="C120" s="660">
        <v>89301252</v>
      </c>
      <c r="D120" s="739" t="s">
        <v>1528</v>
      </c>
      <c r="E120" s="740" t="s">
        <v>1162</v>
      </c>
      <c r="F120" s="660" t="s">
        <v>1141</v>
      </c>
      <c r="G120" s="660" t="s">
        <v>1183</v>
      </c>
      <c r="H120" s="660" t="s">
        <v>816</v>
      </c>
      <c r="I120" s="660" t="s">
        <v>822</v>
      </c>
      <c r="J120" s="660" t="s">
        <v>788</v>
      </c>
      <c r="K120" s="660" t="s">
        <v>1127</v>
      </c>
      <c r="L120" s="661">
        <v>48.42</v>
      </c>
      <c r="M120" s="661">
        <v>145.26</v>
      </c>
      <c r="N120" s="660">
        <v>3</v>
      </c>
      <c r="O120" s="741">
        <v>3</v>
      </c>
      <c r="P120" s="661">
        <v>48.42</v>
      </c>
      <c r="Q120" s="676">
        <v>0.33333333333333337</v>
      </c>
      <c r="R120" s="660">
        <v>1</v>
      </c>
      <c r="S120" s="676">
        <v>0.33333333333333331</v>
      </c>
      <c r="T120" s="741">
        <v>1</v>
      </c>
      <c r="U120" s="699">
        <v>0.33333333333333331</v>
      </c>
    </row>
    <row r="121" spans="1:21" ht="14.4" customHeight="1" x14ac:dyDescent="0.3">
      <c r="A121" s="659">
        <v>25</v>
      </c>
      <c r="B121" s="660" t="s">
        <v>1054</v>
      </c>
      <c r="C121" s="660">
        <v>89301252</v>
      </c>
      <c r="D121" s="739" t="s">
        <v>1528</v>
      </c>
      <c r="E121" s="740" t="s">
        <v>1162</v>
      </c>
      <c r="F121" s="660" t="s">
        <v>1141</v>
      </c>
      <c r="G121" s="660" t="s">
        <v>1183</v>
      </c>
      <c r="H121" s="660" t="s">
        <v>540</v>
      </c>
      <c r="I121" s="660" t="s">
        <v>1202</v>
      </c>
      <c r="J121" s="660" t="s">
        <v>788</v>
      </c>
      <c r="K121" s="660" t="s">
        <v>1203</v>
      </c>
      <c r="L121" s="661">
        <v>24.22</v>
      </c>
      <c r="M121" s="661">
        <v>48.44</v>
      </c>
      <c r="N121" s="660">
        <v>2</v>
      </c>
      <c r="O121" s="741">
        <v>2</v>
      </c>
      <c r="P121" s="661">
        <v>24.22</v>
      </c>
      <c r="Q121" s="676">
        <v>0.5</v>
      </c>
      <c r="R121" s="660">
        <v>1</v>
      </c>
      <c r="S121" s="676">
        <v>0.5</v>
      </c>
      <c r="T121" s="741">
        <v>1</v>
      </c>
      <c r="U121" s="699">
        <v>0.5</v>
      </c>
    </row>
    <row r="122" spans="1:21" ht="14.4" customHeight="1" x14ac:dyDescent="0.3">
      <c r="A122" s="659">
        <v>25</v>
      </c>
      <c r="B122" s="660" t="s">
        <v>1054</v>
      </c>
      <c r="C122" s="660">
        <v>89301252</v>
      </c>
      <c r="D122" s="739" t="s">
        <v>1528</v>
      </c>
      <c r="E122" s="740" t="s">
        <v>1164</v>
      </c>
      <c r="F122" s="660" t="s">
        <v>1141</v>
      </c>
      <c r="G122" s="660" t="s">
        <v>1180</v>
      </c>
      <c r="H122" s="660" t="s">
        <v>816</v>
      </c>
      <c r="I122" s="660" t="s">
        <v>942</v>
      </c>
      <c r="J122" s="660" t="s">
        <v>1110</v>
      </c>
      <c r="K122" s="660" t="s">
        <v>1111</v>
      </c>
      <c r="L122" s="661">
        <v>150.04</v>
      </c>
      <c r="M122" s="661">
        <v>1050.28</v>
      </c>
      <c r="N122" s="660">
        <v>7</v>
      </c>
      <c r="O122" s="741">
        <v>7</v>
      </c>
      <c r="P122" s="661">
        <v>600.16</v>
      </c>
      <c r="Q122" s="676">
        <v>0.5714285714285714</v>
      </c>
      <c r="R122" s="660">
        <v>4</v>
      </c>
      <c r="S122" s="676">
        <v>0.5714285714285714</v>
      </c>
      <c r="T122" s="741">
        <v>4</v>
      </c>
      <c r="U122" s="699">
        <v>0.5714285714285714</v>
      </c>
    </row>
    <row r="123" spans="1:21" ht="14.4" customHeight="1" x14ac:dyDescent="0.3">
      <c r="A123" s="659">
        <v>25</v>
      </c>
      <c r="B123" s="660" t="s">
        <v>1054</v>
      </c>
      <c r="C123" s="660">
        <v>89301252</v>
      </c>
      <c r="D123" s="739" t="s">
        <v>1528</v>
      </c>
      <c r="E123" s="740" t="s">
        <v>1164</v>
      </c>
      <c r="F123" s="660" t="s">
        <v>1141</v>
      </c>
      <c r="G123" s="660" t="s">
        <v>1180</v>
      </c>
      <c r="H123" s="660" t="s">
        <v>816</v>
      </c>
      <c r="I123" s="660" t="s">
        <v>942</v>
      </c>
      <c r="J123" s="660" t="s">
        <v>1110</v>
      </c>
      <c r="K123" s="660" t="s">
        <v>1111</v>
      </c>
      <c r="L123" s="661">
        <v>154.36000000000001</v>
      </c>
      <c r="M123" s="661">
        <v>308.72000000000003</v>
      </c>
      <c r="N123" s="660">
        <v>2</v>
      </c>
      <c r="O123" s="741">
        <v>2</v>
      </c>
      <c r="P123" s="661">
        <v>308.72000000000003</v>
      </c>
      <c r="Q123" s="676">
        <v>1</v>
      </c>
      <c r="R123" s="660">
        <v>2</v>
      </c>
      <c r="S123" s="676">
        <v>1</v>
      </c>
      <c r="T123" s="741">
        <v>2</v>
      </c>
      <c r="U123" s="699">
        <v>1</v>
      </c>
    </row>
    <row r="124" spans="1:21" ht="14.4" customHeight="1" x14ac:dyDescent="0.3">
      <c r="A124" s="659">
        <v>25</v>
      </c>
      <c r="B124" s="660" t="s">
        <v>1054</v>
      </c>
      <c r="C124" s="660">
        <v>89301252</v>
      </c>
      <c r="D124" s="739" t="s">
        <v>1528</v>
      </c>
      <c r="E124" s="740" t="s">
        <v>1164</v>
      </c>
      <c r="F124" s="660" t="s">
        <v>1141</v>
      </c>
      <c r="G124" s="660" t="s">
        <v>1180</v>
      </c>
      <c r="H124" s="660" t="s">
        <v>816</v>
      </c>
      <c r="I124" s="660" t="s">
        <v>1329</v>
      </c>
      <c r="J124" s="660" t="s">
        <v>1330</v>
      </c>
      <c r="K124" s="660" t="s">
        <v>1331</v>
      </c>
      <c r="L124" s="661">
        <v>66.08</v>
      </c>
      <c r="M124" s="661">
        <v>66.08</v>
      </c>
      <c r="N124" s="660">
        <v>1</v>
      </c>
      <c r="O124" s="741">
        <v>1</v>
      </c>
      <c r="P124" s="661">
        <v>66.08</v>
      </c>
      <c r="Q124" s="676">
        <v>1</v>
      </c>
      <c r="R124" s="660">
        <v>1</v>
      </c>
      <c r="S124" s="676">
        <v>1</v>
      </c>
      <c r="T124" s="741">
        <v>1</v>
      </c>
      <c r="U124" s="699">
        <v>1</v>
      </c>
    </row>
    <row r="125" spans="1:21" ht="14.4" customHeight="1" x14ac:dyDescent="0.3">
      <c r="A125" s="659">
        <v>25</v>
      </c>
      <c r="B125" s="660" t="s">
        <v>1054</v>
      </c>
      <c r="C125" s="660">
        <v>89301252</v>
      </c>
      <c r="D125" s="739" t="s">
        <v>1528</v>
      </c>
      <c r="E125" s="740" t="s">
        <v>1164</v>
      </c>
      <c r="F125" s="660" t="s">
        <v>1141</v>
      </c>
      <c r="G125" s="660" t="s">
        <v>1258</v>
      </c>
      <c r="H125" s="660" t="s">
        <v>540</v>
      </c>
      <c r="I125" s="660" t="s">
        <v>910</v>
      </c>
      <c r="J125" s="660" t="s">
        <v>911</v>
      </c>
      <c r="K125" s="660" t="s">
        <v>1120</v>
      </c>
      <c r="L125" s="661">
        <v>170.52</v>
      </c>
      <c r="M125" s="661">
        <v>170.52</v>
      </c>
      <c r="N125" s="660">
        <v>1</v>
      </c>
      <c r="O125" s="741">
        <v>1</v>
      </c>
      <c r="P125" s="661">
        <v>170.52</v>
      </c>
      <c r="Q125" s="676">
        <v>1</v>
      </c>
      <c r="R125" s="660">
        <v>1</v>
      </c>
      <c r="S125" s="676">
        <v>1</v>
      </c>
      <c r="T125" s="741">
        <v>1</v>
      </c>
      <c r="U125" s="699">
        <v>1</v>
      </c>
    </row>
    <row r="126" spans="1:21" ht="14.4" customHeight="1" x14ac:dyDescent="0.3">
      <c r="A126" s="659">
        <v>25</v>
      </c>
      <c r="B126" s="660" t="s">
        <v>1054</v>
      </c>
      <c r="C126" s="660">
        <v>89301252</v>
      </c>
      <c r="D126" s="739" t="s">
        <v>1528</v>
      </c>
      <c r="E126" s="740" t="s">
        <v>1164</v>
      </c>
      <c r="F126" s="660" t="s">
        <v>1141</v>
      </c>
      <c r="G126" s="660" t="s">
        <v>1332</v>
      </c>
      <c r="H126" s="660" t="s">
        <v>540</v>
      </c>
      <c r="I126" s="660" t="s">
        <v>1333</v>
      </c>
      <c r="J126" s="660" t="s">
        <v>1334</v>
      </c>
      <c r="K126" s="660" t="s">
        <v>1335</v>
      </c>
      <c r="L126" s="661">
        <v>2991.23</v>
      </c>
      <c r="M126" s="661">
        <v>2991.23</v>
      </c>
      <c r="N126" s="660">
        <v>1</v>
      </c>
      <c r="O126" s="741">
        <v>1</v>
      </c>
      <c r="P126" s="661"/>
      <c r="Q126" s="676">
        <v>0</v>
      </c>
      <c r="R126" s="660"/>
      <c r="S126" s="676">
        <v>0</v>
      </c>
      <c r="T126" s="741"/>
      <c r="U126" s="699">
        <v>0</v>
      </c>
    </row>
    <row r="127" spans="1:21" ht="14.4" customHeight="1" x14ac:dyDescent="0.3">
      <c r="A127" s="659">
        <v>25</v>
      </c>
      <c r="B127" s="660" t="s">
        <v>1054</v>
      </c>
      <c r="C127" s="660">
        <v>89301252</v>
      </c>
      <c r="D127" s="739" t="s">
        <v>1528</v>
      </c>
      <c r="E127" s="740" t="s">
        <v>1164</v>
      </c>
      <c r="F127" s="660" t="s">
        <v>1141</v>
      </c>
      <c r="G127" s="660" t="s">
        <v>1336</v>
      </c>
      <c r="H127" s="660" t="s">
        <v>540</v>
      </c>
      <c r="I127" s="660" t="s">
        <v>1337</v>
      </c>
      <c r="J127" s="660" t="s">
        <v>1338</v>
      </c>
      <c r="K127" s="660" t="s">
        <v>1339</v>
      </c>
      <c r="L127" s="661">
        <v>34.6</v>
      </c>
      <c r="M127" s="661">
        <v>34.6</v>
      </c>
      <c r="N127" s="660">
        <v>1</v>
      </c>
      <c r="O127" s="741">
        <v>1</v>
      </c>
      <c r="P127" s="661">
        <v>34.6</v>
      </c>
      <c r="Q127" s="676">
        <v>1</v>
      </c>
      <c r="R127" s="660">
        <v>1</v>
      </c>
      <c r="S127" s="676">
        <v>1</v>
      </c>
      <c r="T127" s="741">
        <v>1</v>
      </c>
      <c r="U127" s="699">
        <v>1</v>
      </c>
    </row>
    <row r="128" spans="1:21" ht="14.4" customHeight="1" x14ac:dyDescent="0.3">
      <c r="A128" s="659">
        <v>25</v>
      </c>
      <c r="B128" s="660" t="s">
        <v>1054</v>
      </c>
      <c r="C128" s="660">
        <v>89301252</v>
      </c>
      <c r="D128" s="739" t="s">
        <v>1528</v>
      </c>
      <c r="E128" s="740" t="s">
        <v>1164</v>
      </c>
      <c r="F128" s="660" t="s">
        <v>1141</v>
      </c>
      <c r="G128" s="660" t="s">
        <v>1182</v>
      </c>
      <c r="H128" s="660" t="s">
        <v>540</v>
      </c>
      <c r="I128" s="660" t="s">
        <v>921</v>
      </c>
      <c r="J128" s="660" t="s">
        <v>922</v>
      </c>
      <c r="K128" s="660" t="s">
        <v>923</v>
      </c>
      <c r="L128" s="661">
        <v>147.31</v>
      </c>
      <c r="M128" s="661">
        <v>589.24</v>
      </c>
      <c r="N128" s="660">
        <v>4</v>
      </c>
      <c r="O128" s="741">
        <v>3</v>
      </c>
      <c r="P128" s="661">
        <v>147.31</v>
      </c>
      <c r="Q128" s="676">
        <v>0.25</v>
      </c>
      <c r="R128" s="660">
        <v>1</v>
      </c>
      <c r="S128" s="676">
        <v>0.25</v>
      </c>
      <c r="T128" s="741">
        <v>1</v>
      </c>
      <c r="U128" s="699">
        <v>0.33333333333333331</v>
      </c>
    </row>
    <row r="129" spans="1:21" ht="14.4" customHeight="1" x14ac:dyDescent="0.3">
      <c r="A129" s="659">
        <v>25</v>
      </c>
      <c r="B129" s="660" t="s">
        <v>1054</v>
      </c>
      <c r="C129" s="660">
        <v>89301252</v>
      </c>
      <c r="D129" s="739" t="s">
        <v>1528</v>
      </c>
      <c r="E129" s="740" t="s">
        <v>1164</v>
      </c>
      <c r="F129" s="660" t="s">
        <v>1141</v>
      </c>
      <c r="G129" s="660" t="s">
        <v>1340</v>
      </c>
      <c r="H129" s="660" t="s">
        <v>540</v>
      </c>
      <c r="I129" s="660" t="s">
        <v>1341</v>
      </c>
      <c r="J129" s="660" t="s">
        <v>1342</v>
      </c>
      <c r="K129" s="660" t="s">
        <v>1343</v>
      </c>
      <c r="L129" s="661">
        <v>107.25</v>
      </c>
      <c r="M129" s="661">
        <v>214.5</v>
      </c>
      <c r="N129" s="660">
        <v>2</v>
      </c>
      <c r="O129" s="741">
        <v>2</v>
      </c>
      <c r="P129" s="661"/>
      <c r="Q129" s="676">
        <v>0</v>
      </c>
      <c r="R129" s="660"/>
      <c r="S129" s="676">
        <v>0</v>
      </c>
      <c r="T129" s="741"/>
      <c r="U129" s="699">
        <v>0</v>
      </c>
    </row>
    <row r="130" spans="1:21" ht="14.4" customHeight="1" x14ac:dyDescent="0.3">
      <c r="A130" s="659">
        <v>25</v>
      </c>
      <c r="B130" s="660" t="s">
        <v>1054</v>
      </c>
      <c r="C130" s="660">
        <v>89301252</v>
      </c>
      <c r="D130" s="739" t="s">
        <v>1528</v>
      </c>
      <c r="E130" s="740" t="s">
        <v>1165</v>
      </c>
      <c r="F130" s="660" t="s">
        <v>1141</v>
      </c>
      <c r="G130" s="660" t="s">
        <v>1180</v>
      </c>
      <c r="H130" s="660" t="s">
        <v>816</v>
      </c>
      <c r="I130" s="660" t="s">
        <v>942</v>
      </c>
      <c r="J130" s="660" t="s">
        <v>1110</v>
      </c>
      <c r="K130" s="660" t="s">
        <v>1111</v>
      </c>
      <c r="L130" s="661">
        <v>150.04</v>
      </c>
      <c r="M130" s="661">
        <v>150.04</v>
      </c>
      <c r="N130" s="660">
        <v>1</v>
      </c>
      <c r="O130" s="741">
        <v>1</v>
      </c>
      <c r="P130" s="661"/>
      <c r="Q130" s="676">
        <v>0</v>
      </c>
      <c r="R130" s="660"/>
      <c r="S130" s="676">
        <v>0</v>
      </c>
      <c r="T130" s="741"/>
      <c r="U130" s="699">
        <v>0</v>
      </c>
    </row>
    <row r="131" spans="1:21" ht="14.4" customHeight="1" x14ac:dyDescent="0.3">
      <c r="A131" s="659">
        <v>25</v>
      </c>
      <c r="B131" s="660" t="s">
        <v>1054</v>
      </c>
      <c r="C131" s="660">
        <v>89301252</v>
      </c>
      <c r="D131" s="739" t="s">
        <v>1528</v>
      </c>
      <c r="E131" s="740" t="s">
        <v>1165</v>
      </c>
      <c r="F131" s="660" t="s">
        <v>1141</v>
      </c>
      <c r="G131" s="660" t="s">
        <v>1180</v>
      </c>
      <c r="H131" s="660" t="s">
        <v>816</v>
      </c>
      <c r="I131" s="660" t="s">
        <v>942</v>
      </c>
      <c r="J131" s="660" t="s">
        <v>1110</v>
      </c>
      <c r="K131" s="660" t="s">
        <v>1111</v>
      </c>
      <c r="L131" s="661">
        <v>154.36000000000001</v>
      </c>
      <c r="M131" s="661">
        <v>1852.3200000000002</v>
      </c>
      <c r="N131" s="660">
        <v>12</v>
      </c>
      <c r="O131" s="741">
        <v>11</v>
      </c>
      <c r="P131" s="661">
        <v>617.44000000000005</v>
      </c>
      <c r="Q131" s="676">
        <v>0.33333333333333331</v>
      </c>
      <c r="R131" s="660">
        <v>4</v>
      </c>
      <c r="S131" s="676">
        <v>0.33333333333333331</v>
      </c>
      <c r="T131" s="741">
        <v>4</v>
      </c>
      <c r="U131" s="699">
        <v>0.36363636363636365</v>
      </c>
    </row>
    <row r="132" spans="1:21" ht="14.4" customHeight="1" x14ac:dyDescent="0.3">
      <c r="A132" s="659">
        <v>25</v>
      </c>
      <c r="B132" s="660" t="s">
        <v>1054</v>
      </c>
      <c r="C132" s="660">
        <v>89301252</v>
      </c>
      <c r="D132" s="739" t="s">
        <v>1528</v>
      </c>
      <c r="E132" s="740" t="s">
        <v>1165</v>
      </c>
      <c r="F132" s="660" t="s">
        <v>1141</v>
      </c>
      <c r="G132" s="660" t="s">
        <v>1332</v>
      </c>
      <c r="H132" s="660" t="s">
        <v>540</v>
      </c>
      <c r="I132" s="660" t="s">
        <v>1344</v>
      </c>
      <c r="J132" s="660" t="s">
        <v>1334</v>
      </c>
      <c r="K132" s="660" t="s">
        <v>1345</v>
      </c>
      <c r="L132" s="661">
        <v>748.21</v>
      </c>
      <c r="M132" s="661">
        <v>2244.63</v>
      </c>
      <c r="N132" s="660">
        <v>3</v>
      </c>
      <c r="O132" s="741">
        <v>2</v>
      </c>
      <c r="P132" s="661">
        <v>1496.42</v>
      </c>
      <c r="Q132" s="676">
        <v>0.66666666666666663</v>
      </c>
      <c r="R132" s="660">
        <v>2</v>
      </c>
      <c r="S132" s="676">
        <v>0.66666666666666663</v>
      </c>
      <c r="T132" s="741">
        <v>1</v>
      </c>
      <c r="U132" s="699">
        <v>0.5</v>
      </c>
    </row>
    <row r="133" spans="1:21" ht="14.4" customHeight="1" x14ac:dyDescent="0.3">
      <c r="A133" s="659">
        <v>25</v>
      </c>
      <c r="B133" s="660" t="s">
        <v>1054</v>
      </c>
      <c r="C133" s="660">
        <v>89301252</v>
      </c>
      <c r="D133" s="739" t="s">
        <v>1528</v>
      </c>
      <c r="E133" s="740" t="s">
        <v>1165</v>
      </c>
      <c r="F133" s="660" t="s">
        <v>1141</v>
      </c>
      <c r="G133" s="660" t="s">
        <v>1182</v>
      </c>
      <c r="H133" s="660" t="s">
        <v>540</v>
      </c>
      <c r="I133" s="660" t="s">
        <v>921</v>
      </c>
      <c r="J133" s="660" t="s">
        <v>922</v>
      </c>
      <c r="K133" s="660" t="s">
        <v>923</v>
      </c>
      <c r="L133" s="661">
        <v>147.31</v>
      </c>
      <c r="M133" s="661">
        <v>589.24</v>
      </c>
      <c r="N133" s="660">
        <v>4</v>
      </c>
      <c r="O133" s="741">
        <v>3</v>
      </c>
      <c r="P133" s="661"/>
      <c r="Q133" s="676">
        <v>0</v>
      </c>
      <c r="R133" s="660"/>
      <c r="S133" s="676">
        <v>0</v>
      </c>
      <c r="T133" s="741"/>
      <c r="U133" s="699">
        <v>0</v>
      </c>
    </row>
    <row r="134" spans="1:21" ht="14.4" customHeight="1" x14ac:dyDescent="0.3">
      <c r="A134" s="659">
        <v>25</v>
      </c>
      <c r="B134" s="660" t="s">
        <v>1054</v>
      </c>
      <c r="C134" s="660">
        <v>89301252</v>
      </c>
      <c r="D134" s="739" t="s">
        <v>1528</v>
      </c>
      <c r="E134" s="740" t="s">
        <v>1165</v>
      </c>
      <c r="F134" s="660" t="s">
        <v>1141</v>
      </c>
      <c r="G134" s="660" t="s">
        <v>1346</v>
      </c>
      <c r="H134" s="660" t="s">
        <v>540</v>
      </c>
      <c r="I134" s="660" t="s">
        <v>1347</v>
      </c>
      <c r="J134" s="660" t="s">
        <v>1348</v>
      </c>
      <c r="K134" s="660" t="s">
        <v>1349</v>
      </c>
      <c r="L134" s="661">
        <v>96.84</v>
      </c>
      <c r="M134" s="661">
        <v>193.68</v>
      </c>
      <c r="N134" s="660">
        <v>2</v>
      </c>
      <c r="O134" s="741">
        <v>2</v>
      </c>
      <c r="P134" s="661">
        <v>96.84</v>
      </c>
      <c r="Q134" s="676">
        <v>0.5</v>
      </c>
      <c r="R134" s="660">
        <v>1</v>
      </c>
      <c r="S134" s="676">
        <v>0.5</v>
      </c>
      <c r="T134" s="741">
        <v>1</v>
      </c>
      <c r="U134" s="699">
        <v>0.5</v>
      </c>
    </row>
    <row r="135" spans="1:21" ht="14.4" customHeight="1" x14ac:dyDescent="0.3">
      <c r="A135" s="659">
        <v>25</v>
      </c>
      <c r="B135" s="660" t="s">
        <v>1054</v>
      </c>
      <c r="C135" s="660">
        <v>89301252</v>
      </c>
      <c r="D135" s="739" t="s">
        <v>1528</v>
      </c>
      <c r="E135" s="740" t="s">
        <v>1165</v>
      </c>
      <c r="F135" s="660" t="s">
        <v>1141</v>
      </c>
      <c r="G135" s="660" t="s">
        <v>1183</v>
      </c>
      <c r="H135" s="660" t="s">
        <v>540</v>
      </c>
      <c r="I135" s="660" t="s">
        <v>1202</v>
      </c>
      <c r="J135" s="660" t="s">
        <v>788</v>
      </c>
      <c r="K135" s="660" t="s">
        <v>1203</v>
      </c>
      <c r="L135" s="661">
        <v>24.22</v>
      </c>
      <c r="M135" s="661">
        <v>24.22</v>
      </c>
      <c r="N135" s="660">
        <v>1</v>
      </c>
      <c r="O135" s="741">
        <v>1</v>
      </c>
      <c r="P135" s="661">
        <v>24.22</v>
      </c>
      <c r="Q135" s="676">
        <v>1</v>
      </c>
      <c r="R135" s="660">
        <v>1</v>
      </c>
      <c r="S135" s="676">
        <v>1</v>
      </c>
      <c r="T135" s="741">
        <v>1</v>
      </c>
      <c r="U135" s="699">
        <v>1</v>
      </c>
    </row>
    <row r="136" spans="1:21" ht="14.4" customHeight="1" x14ac:dyDescent="0.3">
      <c r="A136" s="659">
        <v>25</v>
      </c>
      <c r="B136" s="660" t="s">
        <v>1054</v>
      </c>
      <c r="C136" s="660">
        <v>89301252</v>
      </c>
      <c r="D136" s="739" t="s">
        <v>1528</v>
      </c>
      <c r="E136" s="740" t="s">
        <v>1165</v>
      </c>
      <c r="F136" s="660" t="s">
        <v>1141</v>
      </c>
      <c r="G136" s="660" t="s">
        <v>1350</v>
      </c>
      <c r="H136" s="660" t="s">
        <v>540</v>
      </c>
      <c r="I136" s="660" t="s">
        <v>1351</v>
      </c>
      <c r="J136" s="660" t="s">
        <v>1352</v>
      </c>
      <c r="K136" s="660" t="s">
        <v>1353</v>
      </c>
      <c r="L136" s="661">
        <v>0</v>
      </c>
      <c r="M136" s="661">
        <v>0</v>
      </c>
      <c r="N136" s="660">
        <v>1</v>
      </c>
      <c r="O136" s="741">
        <v>1</v>
      </c>
      <c r="P136" s="661">
        <v>0</v>
      </c>
      <c r="Q136" s="676"/>
      <c r="R136" s="660">
        <v>1</v>
      </c>
      <c r="S136" s="676">
        <v>1</v>
      </c>
      <c r="T136" s="741">
        <v>1</v>
      </c>
      <c r="U136" s="699">
        <v>1</v>
      </c>
    </row>
    <row r="137" spans="1:21" ht="14.4" customHeight="1" x14ac:dyDescent="0.3">
      <c r="A137" s="659">
        <v>25</v>
      </c>
      <c r="B137" s="660" t="s">
        <v>1054</v>
      </c>
      <c r="C137" s="660">
        <v>89301252</v>
      </c>
      <c r="D137" s="739" t="s">
        <v>1528</v>
      </c>
      <c r="E137" s="740" t="s">
        <v>1167</v>
      </c>
      <c r="F137" s="660" t="s">
        <v>1141</v>
      </c>
      <c r="G137" s="660" t="s">
        <v>1180</v>
      </c>
      <c r="H137" s="660" t="s">
        <v>816</v>
      </c>
      <c r="I137" s="660" t="s">
        <v>942</v>
      </c>
      <c r="J137" s="660" t="s">
        <v>1110</v>
      </c>
      <c r="K137" s="660" t="s">
        <v>1111</v>
      </c>
      <c r="L137" s="661">
        <v>150.04</v>
      </c>
      <c r="M137" s="661">
        <v>600.16</v>
      </c>
      <c r="N137" s="660">
        <v>4</v>
      </c>
      <c r="O137" s="741">
        <v>2.5</v>
      </c>
      <c r="P137" s="661">
        <v>600.16</v>
      </c>
      <c r="Q137" s="676">
        <v>1</v>
      </c>
      <c r="R137" s="660">
        <v>4</v>
      </c>
      <c r="S137" s="676">
        <v>1</v>
      </c>
      <c r="T137" s="741">
        <v>2.5</v>
      </c>
      <c r="U137" s="699">
        <v>1</v>
      </c>
    </row>
    <row r="138" spans="1:21" ht="14.4" customHeight="1" x14ac:dyDescent="0.3">
      <c r="A138" s="659">
        <v>25</v>
      </c>
      <c r="B138" s="660" t="s">
        <v>1054</v>
      </c>
      <c r="C138" s="660">
        <v>89301252</v>
      </c>
      <c r="D138" s="739" t="s">
        <v>1528</v>
      </c>
      <c r="E138" s="740" t="s">
        <v>1167</v>
      </c>
      <c r="F138" s="660" t="s">
        <v>1141</v>
      </c>
      <c r="G138" s="660" t="s">
        <v>1180</v>
      </c>
      <c r="H138" s="660" t="s">
        <v>816</v>
      </c>
      <c r="I138" s="660" t="s">
        <v>942</v>
      </c>
      <c r="J138" s="660" t="s">
        <v>1110</v>
      </c>
      <c r="K138" s="660" t="s">
        <v>1111</v>
      </c>
      <c r="L138" s="661">
        <v>154.36000000000001</v>
      </c>
      <c r="M138" s="661">
        <v>4167.72</v>
      </c>
      <c r="N138" s="660">
        <v>27</v>
      </c>
      <c r="O138" s="741">
        <v>19.5</v>
      </c>
      <c r="P138" s="661">
        <v>3395.9200000000005</v>
      </c>
      <c r="Q138" s="676">
        <v>0.81481481481481488</v>
      </c>
      <c r="R138" s="660">
        <v>22</v>
      </c>
      <c r="S138" s="676">
        <v>0.81481481481481477</v>
      </c>
      <c r="T138" s="741">
        <v>15.5</v>
      </c>
      <c r="U138" s="699">
        <v>0.79487179487179482</v>
      </c>
    </row>
    <row r="139" spans="1:21" ht="14.4" customHeight="1" x14ac:dyDescent="0.3">
      <c r="A139" s="659">
        <v>25</v>
      </c>
      <c r="B139" s="660" t="s">
        <v>1054</v>
      </c>
      <c r="C139" s="660">
        <v>89301252</v>
      </c>
      <c r="D139" s="739" t="s">
        <v>1528</v>
      </c>
      <c r="E139" s="740" t="s">
        <v>1167</v>
      </c>
      <c r="F139" s="660" t="s">
        <v>1141</v>
      </c>
      <c r="G139" s="660" t="s">
        <v>1308</v>
      </c>
      <c r="H139" s="660" t="s">
        <v>816</v>
      </c>
      <c r="I139" s="660" t="s">
        <v>1354</v>
      </c>
      <c r="J139" s="660" t="s">
        <v>1355</v>
      </c>
      <c r="K139" s="660" t="s">
        <v>1311</v>
      </c>
      <c r="L139" s="661">
        <v>119.7</v>
      </c>
      <c r="M139" s="661">
        <v>239.4</v>
      </c>
      <c r="N139" s="660">
        <v>2</v>
      </c>
      <c r="O139" s="741">
        <v>0.5</v>
      </c>
      <c r="P139" s="661">
        <v>239.4</v>
      </c>
      <c r="Q139" s="676">
        <v>1</v>
      </c>
      <c r="R139" s="660">
        <v>2</v>
      </c>
      <c r="S139" s="676">
        <v>1</v>
      </c>
      <c r="T139" s="741">
        <v>0.5</v>
      </c>
      <c r="U139" s="699">
        <v>1</v>
      </c>
    </row>
    <row r="140" spans="1:21" ht="14.4" customHeight="1" x14ac:dyDescent="0.3">
      <c r="A140" s="659">
        <v>25</v>
      </c>
      <c r="B140" s="660" t="s">
        <v>1054</v>
      </c>
      <c r="C140" s="660">
        <v>89301252</v>
      </c>
      <c r="D140" s="739" t="s">
        <v>1528</v>
      </c>
      <c r="E140" s="740" t="s">
        <v>1167</v>
      </c>
      <c r="F140" s="660" t="s">
        <v>1141</v>
      </c>
      <c r="G140" s="660" t="s">
        <v>1258</v>
      </c>
      <c r="H140" s="660" t="s">
        <v>540</v>
      </c>
      <c r="I140" s="660" t="s">
        <v>910</v>
      </c>
      <c r="J140" s="660" t="s">
        <v>911</v>
      </c>
      <c r="K140" s="660" t="s">
        <v>1120</v>
      </c>
      <c r="L140" s="661">
        <v>170.52</v>
      </c>
      <c r="M140" s="661">
        <v>341.04</v>
      </c>
      <c r="N140" s="660">
        <v>2</v>
      </c>
      <c r="O140" s="741">
        <v>1</v>
      </c>
      <c r="P140" s="661">
        <v>341.04</v>
      </c>
      <c r="Q140" s="676">
        <v>1</v>
      </c>
      <c r="R140" s="660">
        <v>2</v>
      </c>
      <c r="S140" s="676">
        <v>1</v>
      </c>
      <c r="T140" s="741">
        <v>1</v>
      </c>
      <c r="U140" s="699">
        <v>1</v>
      </c>
    </row>
    <row r="141" spans="1:21" ht="14.4" customHeight="1" x14ac:dyDescent="0.3">
      <c r="A141" s="659">
        <v>25</v>
      </c>
      <c r="B141" s="660" t="s">
        <v>1054</v>
      </c>
      <c r="C141" s="660">
        <v>89301252</v>
      </c>
      <c r="D141" s="739" t="s">
        <v>1528</v>
      </c>
      <c r="E141" s="740" t="s">
        <v>1167</v>
      </c>
      <c r="F141" s="660" t="s">
        <v>1141</v>
      </c>
      <c r="G141" s="660" t="s">
        <v>1356</v>
      </c>
      <c r="H141" s="660" t="s">
        <v>540</v>
      </c>
      <c r="I141" s="660" t="s">
        <v>1357</v>
      </c>
      <c r="J141" s="660" t="s">
        <v>1358</v>
      </c>
      <c r="K141" s="660" t="s">
        <v>1359</v>
      </c>
      <c r="L141" s="661">
        <v>0</v>
      </c>
      <c r="M141" s="661">
        <v>0</v>
      </c>
      <c r="N141" s="660">
        <v>1</v>
      </c>
      <c r="O141" s="741">
        <v>0.5</v>
      </c>
      <c r="P141" s="661">
        <v>0</v>
      </c>
      <c r="Q141" s="676"/>
      <c r="R141" s="660">
        <v>1</v>
      </c>
      <c r="S141" s="676">
        <v>1</v>
      </c>
      <c r="T141" s="741">
        <v>0.5</v>
      </c>
      <c r="U141" s="699">
        <v>1</v>
      </c>
    </row>
    <row r="142" spans="1:21" ht="14.4" customHeight="1" x14ac:dyDescent="0.3">
      <c r="A142" s="659">
        <v>25</v>
      </c>
      <c r="B142" s="660" t="s">
        <v>1054</v>
      </c>
      <c r="C142" s="660">
        <v>89301252</v>
      </c>
      <c r="D142" s="739" t="s">
        <v>1528</v>
      </c>
      <c r="E142" s="740" t="s">
        <v>1167</v>
      </c>
      <c r="F142" s="660" t="s">
        <v>1141</v>
      </c>
      <c r="G142" s="660" t="s">
        <v>1296</v>
      </c>
      <c r="H142" s="660" t="s">
        <v>540</v>
      </c>
      <c r="I142" s="660" t="s">
        <v>1297</v>
      </c>
      <c r="J142" s="660" t="s">
        <v>1298</v>
      </c>
      <c r="K142" s="660" t="s">
        <v>1299</v>
      </c>
      <c r="L142" s="661">
        <v>79.48</v>
      </c>
      <c r="M142" s="661">
        <v>317.92</v>
      </c>
      <c r="N142" s="660">
        <v>4</v>
      </c>
      <c r="O142" s="741">
        <v>3</v>
      </c>
      <c r="P142" s="661">
        <v>317.92</v>
      </c>
      <c r="Q142" s="676">
        <v>1</v>
      </c>
      <c r="R142" s="660">
        <v>4</v>
      </c>
      <c r="S142" s="676">
        <v>1</v>
      </c>
      <c r="T142" s="741">
        <v>3</v>
      </c>
      <c r="U142" s="699">
        <v>1</v>
      </c>
    </row>
    <row r="143" spans="1:21" ht="14.4" customHeight="1" x14ac:dyDescent="0.3">
      <c r="A143" s="659">
        <v>25</v>
      </c>
      <c r="B143" s="660" t="s">
        <v>1054</v>
      </c>
      <c r="C143" s="660">
        <v>89301252</v>
      </c>
      <c r="D143" s="739" t="s">
        <v>1528</v>
      </c>
      <c r="E143" s="740" t="s">
        <v>1167</v>
      </c>
      <c r="F143" s="660" t="s">
        <v>1141</v>
      </c>
      <c r="G143" s="660" t="s">
        <v>1360</v>
      </c>
      <c r="H143" s="660" t="s">
        <v>540</v>
      </c>
      <c r="I143" s="660" t="s">
        <v>1361</v>
      </c>
      <c r="J143" s="660" t="s">
        <v>587</v>
      </c>
      <c r="K143" s="660" t="s">
        <v>1362</v>
      </c>
      <c r="L143" s="661">
        <v>0</v>
      </c>
      <c r="M143" s="661">
        <v>0</v>
      </c>
      <c r="N143" s="660">
        <v>1</v>
      </c>
      <c r="O143" s="741">
        <v>0.5</v>
      </c>
      <c r="P143" s="661">
        <v>0</v>
      </c>
      <c r="Q143" s="676"/>
      <c r="R143" s="660">
        <v>1</v>
      </c>
      <c r="S143" s="676">
        <v>1</v>
      </c>
      <c r="T143" s="741">
        <v>0.5</v>
      </c>
      <c r="U143" s="699">
        <v>1</v>
      </c>
    </row>
    <row r="144" spans="1:21" ht="14.4" customHeight="1" x14ac:dyDescent="0.3">
      <c r="A144" s="659">
        <v>25</v>
      </c>
      <c r="B144" s="660" t="s">
        <v>1054</v>
      </c>
      <c r="C144" s="660">
        <v>89301252</v>
      </c>
      <c r="D144" s="739" t="s">
        <v>1528</v>
      </c>
      <c r="E144" s="740" t="s">
        <v>1167</v>
      </c>
      <c r="F144" s="660" t="s">
        <v>1141</v>
      </c>
      <c r="G144" s="660" t="s">
        <v>1230</v>
      </c>
      <c r="H144" s="660" t="s">
        <v>540</v>
      </c>
      <c r="I144" s="660" t="s">
        <v>1363</v>
      </c>
      <c r="J144" s="660" t="s">
        <v>1364</v>
      </c>
      <c r="K144" s="660" t="s">
        <v>1365</v>
      </c>
      <c r="L144" s="661">
        <v>73.73</v>
      </c>
      <c r="M144" s="661">
        <v>294.92</v>
      </c>
      <c r="N144" s="660">
        <v>4</v>
      </c>
      <c r="O144" s="741">
        <v>4</v>
      </c>
      <c r="P144" s="661">
        <v>147.46</v>
      </c>
      <c r="Q144" s="676">
        <v>0.5</v>
      </c>
      <c r="R144" s="660">
        <v>2</v>
      </c>
      <c r="S144" s="676">
        <v>0.5</v>
      </c>
      <c r="T144" s="741">
        <v>2</v>
      </c>
      <c r="U144" s="699">
        <v>0.5</v>
      </c>
    </row>
    <row r="145" spans="1:21" ht="14.4" customHeight="1" x14ac:dyDescent="0.3">
      <c r="A145" s="659">
        <v>25</v>
      </c>
      <c r="B145" s="660" t="s">
        <v>1054</v>
      </c>
      <c r="C145" s="660">
        <v>89301252</v>
      </c>
      <c r="D145" s="739" t="s">
        <v>1528</v>
      </c>
      <c r="E145" s="740" t="s">
        <v>1167</v>
      </c>
      <c r="F145" s="660" t="s">
        <v>1141</v>
      </c>
      <c r="G145" s="660" t="s">
        <v>1230</v>
      </c>
      <c r="H145" s="660" t="s">
        <v>540</v>
      </c>
      <c r="I145" s="660" t="s">
        <v>1231</v>
      </c>
      <c r="J145" s="660" t="s">
        <v>1232</v>
      </c>
      <c r="K145" s="660" t="s">
        <v>1233</v>
      </c>
      <c r="L145" s="661">
        <v>26.9</v>
      </c>
      <c r="M145" s="661">
        <v>26.9</v>
      </c>
      <c r="N145" s="660">
        <v>1</v>
      </c>
      <c r="O145" s="741">
        <v>1</v>
      </c>
      <c r="P145" s="661"/>
      <c r="Q145" s="676">
        <v>0</v>
      </c>
      <c r="R145" s="660"/>
      <c r="S145" s="676">
        <v>0</v>
      </c>
      <c r="T145" s="741"/>
      <c r="U145" s="699">
        <v>0</v>
      </c>
    </row>
    <row r="146" spans="1:21" ht="14.4" customHeight="1" x14ac:dyDescent="0.3">
      <c r="A146" s="659">
        <v>25</v>
      </c>
      <c r="B146" s="660" t="s">
        <v>1054</v>
      </c>
      <c r="C146" s="660">
        <v>89301252</v>
      </c>
      <c r="D146" s="739" t="s">
        <v>1528</v>
      </c>
      <c r="E146" s="740" t="s">
        <v>1167</v>
      </c>
      <c r="F146" s="660" t="s">
        <v>1141</v>
      </c>
      <c r="G146" s="660" t="s">
        <v>1182</v>
      </c>
      <c r="H146" s="660" t="s">
        <v>540</v>
      </c>
      <c r="I146" s="660" t="s">
        <v>921</v>
      </c>
      <c r="J146" s="660" t="s">
        <v>922</v>
      </c>
      <c r="K146" s="660" t="s">
        <v>923</v>
      </c>
      <c r="L146" s="661">
        <v>147.31</v>
      </c>
      <c r="M146" s="661">
        <v>1178.48</v>
      </c>
      <c r="N146" s="660">
        <v>8</v>
      </c>
      <c r="O146" s="741">
        <v>5.5</v>
      </c>
      <c r="P146" s="661">
        <v>441.93</v>
      </c>
      <c r="Q146" s="676">
        <v>0.375</v>
      </c>
      <c r="R146" s="660">
        <v>3</v>
      </c>
      <c r="S146" s="676">
        <v>0.375</v>
      </c>
      <c r="T146" s="741">
        <v>2.5</v>
      </c>
      <c r="U146" s="699">
        <v>0.45454545454545453</v>
      </c>
    </row>
    <row r="147" spans="1:21" ht="14.4" customHeight="1" x14ac:dyDescent="0.3">
      <c r="A147" s="659">
        <v>25</v>
      </c>
      <c r="B147" s="660" t="s">
        <v>1054</v>
      </c>
      <c r="C147" s="660">
        <v>89301252</v>
      </c>
      <c r="D147" s="739" t="s">
        <v>1528</v>
      </c>
      <c r="E147" s="740" t="s">
        <v>1167</v>
      </c>
      <c r="F147" s="660" t="s">
        <v>1141</v>
      </c>
      <c r="G147" s="660" t="s">
        <v>1182</v>
      </c>
      <c r="H147" s="660" t="s">
        <v>540</v>
      </c>
      <c r="I147" s="660" t="s">
        <v>1234</v>
      </c>
      <c r="J147" s="660" t="s">
        <v>922</v>
      </c>
      <c r="K147" s="660" t="s">
        <v>1235</v>
      </c>
      <c r="L147" s="661">
        <v>0</v>
      </c>
      <c r="M147" s="661">
        <v>0</v>
      </c>
      <c r="N147" s="660">
        <v>2</v>
      </c>
      <c r="O147" s="741">
        <v>2</v>
      </c>
      <c r="P147" s="661">
        <v>0</v>
      </c>
      <c r="Q147" s="676"/>
      <c r="R147" s="660">
        <v>1</v>
      </c>
      <c r="S147" s="676">
        <v>0.5</v>
      </c>
      <c r="T147" s="741">
        <v>1</v>
      </c>
      <c r="U147" s="699">
        <v>0.5</v>
      </c>
    </row>
    <row r="148" spans="1:21" ht="14.4" customHeight="1" x14ac:dyDescent="0.3">
      <c r="A148" s="659">
        <v>25</v>
      </c>
      <c r="B148" s="660" t="s">
        <v>1054</v>
      </c>
      <c r="C148" s="660">
        <v>89301252</v>
      </c>
      <c r="D148" s="739" t="s">
        <v>1528</v>
      </c>
      <c r="E148" s="740" t="s">
        <v>1167</v>
      </c>
      <c r="F148" s="660" t="s">
        <v>1141</v>
      </c>
      <c r="G148" s="660" t="s">
        <v>1182</v>
      </c>
      <c r="H148" s="660" t="s">
        <v>540</v>
      </c>
      <c r="I148" s="660" t="s">
        <v>1197</v>
      </c>
      <c r="J148" s="660" t="s">
        <v>922</v>
      </c>
      <c r="K148" s="660" t="s">
        <v>923</v>
      </c>
      <c r="L148" s="661">
        <v>147.31</v>
      </c>
      <c r="M148" s="661">
        <v>441.93</v>
      </c>
      <c r="N148" s="660">
        <v>3</v>
      </c>
      <c r="O148" s="741">
        <v>2</v>
      </c>
      <c r="P148" s="661">
        <v>147.31</v>
      </c>
      <c r="Q148" s="676">
        <v>0.33333333333333331</v>
      </c>
      <c r="R148" s="660">
        <v>1</v>
      </c>
      <c r="S148" s="676">
        <v>0.33333333333333331</v>
      </c>
      <c r="T148" s="741">
        <v>1</v>
      </c>
      <c r="U148" s="699">
        <v>0.5</v>
      </c>
    </row>
    <row r="149" spans="1:21" ht="14.4" customHeight="1" x14ac:dyDescent="0.3">
      <c r="A149" s="659">
        <v>25</v>
      </c>
      <c r="B149" s="660" t="s">
        <v>1054</v>
      </c>
      <c r="C149" s="660">
        <v>89301252</v>
      </c>
      <c r="D149" s="739" t="s">
        <v>1528</v>
      </c>
      <c r="E149" s="740" t="s">
        <v>1167</v>
      </c>
      <c r="F149" s="660" t="s">
        <v>1141</v>
      </c>
      <c r="G149" s="660" t="s">
        <v>1366</v>
      </c>
      <c r="H149" s="660" t="s">
        <v>540</v>
      </c>
      <c r="I149" s="660" t="s">
        <v>1367</v>
      </c>
      <c r="J149" s="660" t="s">
        <v>1368</v>
      </c>
      <c r="K149" s="660" t="s">
        <v>1127</v>
      </c>
      <c r="L149" s="661">
        <v>0</v>
      </c>
      <c r="M149" s="661">
        <v>0</v>
      </c>
      <c r="N149" s="660">
        <v>2</v>
      </c>
      <c r="O149" s="741">
        <v>1</v>
      </c>
      <c r="P149" s="661">
        <v>0</v>
      </c>
      <c r="Q149" s="676"/>
      <c r="R149" s="660">
        <v>2</v>
      </c>
      <c r="S149" s="676">
        <v>1</v>
      </c>
      <c r="T149" s="741">
        <v>1</v>
      </c>
      <c r="U149" s="699">
        <v>1</v>
      </c>
    </row>
    <row r="150" spans="1:21" ht="14.4" customHeight="1" x14ac:dyDescent="0.3">
      <c r="A150" s="659">
        <v>25</v>
      </c>
      <c r="B150" s="660" t="s">
        <v>1054</v>
      </c>
      <c r="C150" s="660">
        <v>89301252</v>
      </c>
      <c r="D150" s="739" t="s">
        <v>1528</v>
      </c>
      <c r="E150" s="740" t="s">
        <v>1167</v>
      </c>
      <c r="F150" s="660" t="s">
        <v>1141</v>
      </c>
      <c r="G150" s="660" t="s">
        <v>1244</v>
      </c>
      <c r="H150" s="660" t="s">
        <v>540</v>
      </c>
      <c r="I150" s="660" t="s">
        <v>902</v>
      </c>
      <c r="J150" s="660" t="s">
        <v>903</v>
      </c>
      <c r="K150" s="660" t="s">
        <v>1245</v>
      </c>
      <c r="L150" s="661">
        <v>30.17</v>
      </c>
      <c r="M150" s="661">
        <v>150.85000000000002</v>
      </c>
      <c r="N150" s="660">
        <v>5</v>
      </c>
      <c r="O150" s="741">
        <v>2</v>
      </c>
      <c r="P150" s="661">
        <v>150.85000000000002</v>
      </c>
      <c r="Q150" s="676">
        <v>1</v>
      </c>
      <c r="R150" s="660">
        <v>5</v>
      </c>
      <c r="S150" s="676">
        <v>1</v>
      </c>
      <c r="T150" s="741">
        <v>2</v>
      </c>
      <c r="U150" s="699">
        <v>1</v>
      </c>
    </row>
    <row r="151" spans="1:21" ht="14.4" customHeight="1" x14ac:dyDescent="0.3">
      <c r="A151" s="659">
        <v>25</v>
      </c>
      <c r="B151" s="660" t="s">
        <v>1054</v>
      </c>
      <c r="C151" s="660">
        <v>89301252</v>
      </c>
      <c r="D151" s="739" t="s">
        <v>1528</v>
      </c>
      <c r="E151" s="740" t="s">
        <v>1167</v>
      </c>
      <c r="F151" s="660" t="s">
        <v>1141</v>
      </c>
      <c r="G151" s="660" t="s">
        <v>1369</v>
      </c>
      <c r="H151" s="660" t="s">
        <v>540</v>
      </c>
      <c r="I151" s="660" t="s">
        <v>620</v>
      </c>
      <c r="J151" s="660" t="s">
        <v>617</v>
      </c>
      <c r="K151" s="660" t="s">
        <v>621</v>
      </c>
      <c r="L151" s="661">
        <v>301.2</v>
      </c>
      <c r="M151" s="661">
        <v>301.2</v>
      </c>
      <c r="N151" s="660">
        <v>1</v>
      </c>
      <c r="O151" s="741">
        <v>1</v>
      </c>
      <c r="P151" s="661">
        <v>301.2</v>
      </c>
      <c r="Q151" s="676">
        <v>1</v>
      </c>
      <c r="R151" s="660">
        <v>1</v>
      </c>
      <c r="S151" s="676">
        <v>1</v>
      </c>
      <c r="T151" s="741">
        <v>1</v>
      </c>
      <c r="U151" s="699">
        <v>1</v>
      </c>
    </row>
    <row r="152" spans="1:21" ht="14.4" customHeight="1" x14ac:dyDescent="0.3">
      <c r="A152" s="659">
        <v>25</v>
      </c>
      <c r="B152" s="660" t="s">
        <v>1054</v>
      </c>
      <c r="C152" s="660">
        <v>89301252</v>
      </c>
      <c r="D152" s="739" t="s">
        <v>1528</v>
      </c>
      <c r="E152" s="740" t="s">
        <v>1167</v>
      </c>
      <c r="F152" s="660" t="s">
        <v>1141</v>
      </c>
      <c r="G152" s="660" t="s">
        <v>1370</v>
      </c>
      <c r="H152" s="660" t="s">
        <v>540</v>
      </c>
      <c r="I152" s="660" t="s">
        <v>601</v>
      </c>
      <c r="J152" s="660" t="s">
        <v>1371</v>
      </c>
      <c r="K152" s="660" t="s">
        <v>1189</v>
      </c>
      <c r="L152" s="661">
        <v>0</v>
      </c>
      <c r="M152" s="661">
        <v>0</v>
      </c>
      <c r="N152" s="660">
        <v>1</v>
      </c>
      <c r="O152" s="741">
        <v>1</v>
      </c>
      <c r="P152" s="661">
        <v>0</v>
      </c>
      <c r="Q152" s="676"/>
      <c r="R152" s="660">
        <v>1</v>
      </c>
      <c r="S152" s="676">
        <v>1</v>
      </c>
      <c r="T152" s="741">
        <v>1</v>
      </c>
      <c r="U152" s="699">
        <v>1</v>
      </c>
    </row>
    <row r="153" spans="1:21" ht="14.4" customHeight="1" x14ac:dyDescent="0.3">
      <c r="A153" s="659">
        <v>25</v>
      </c>
      <c r="B153" s="660" t="s">
        <v>1054</v>
      </c>
      <c r="C153" s="660">
        <v>89301252</v>
      </c>
      <c r="D153" s="739" t="s">
        <v>1528</v>
      </c>
      <c r="E153" s="740" t="s">
        <v>1167</v>
      </c>
      <c r="F153" s="660" t="s">
        <v>1141</v>
      </c>
      <c r="G153" s="660" t="s">
        <v>1275</v>
      </c>
      <c r="H153" s="660" t="s">
        <v>540</v>
      </c>
      <c r="I153" s="660" t="s">
        <v>1276</v>
      </c>
      <c r="J153" s="660" t="s">
        <v>797</v>
      </c>
      <c r="K153" s="660" t="s">
        <v>1277</v>
      </c>
      <c r="L153" s="661">
        <v>54.23</v>
      </c>
      <c r="M153" s="661">
        <v>54.23</v>
      </c>
      <c r="N153" s="660">
        <v>1</v>
      </c>
      <c r="O153" s="741">
        <v>1</v>
      </c>
      <c r="P153" s="661">
        <v>54.23</v>
      </c>
      <c r="Q153" s="676">
        <v>1</v>
      </c>
      <c r="R153" s="660">
        <v>1</v>
      </c>
      <c r="S153" s="676">
        <v>1</v>
      </c>
      <c r="T153" s="741">
        <v>1</v>
      </c>
      <c r="U153" s="699">
        <v>1</v>
      </c>
    </row>
    <row r="154" spans="1:21" ht="14.4" customHeight="1" x14ac:dyDescent="0.3">
      <c r="A154" s="659">
        <v>25</v>
      </c>
      <c r="B154" s="660" t="s">
        <v>1054</v>
      </c>
      <c r="C154" s="660">
        <v>89301252</v>
      </c>
      <c r="D154" s="739" t="s">
        <v>1528</v>
      </c>
      <c r="E154" s="740" t="s">
        <v>1167</v>
      </c>
      <c r="F154" s="660" t="s">
        <v>1141</v>
      </c>
      <c r="G154" s="660" t="s">
        <v>1372</v>
      </c>
      <c r="H154" s="660" t="s">
        <v>540</v>
      </c>
      <c r="I154" s="660" t="s">
        <v>1373</v>
      </c>
      <c r="J154" s="660" t="s">
        <v>1374</v>
      </c>
      <c r="K154" s="660" t="s">
        <v>1375</v>
      </c>
      <c r="L154" s="661">
        <v>83.79</v>
      </c>
      <c r="M154" s="661">
        <v>167.58</v>
      </c>
      <c r="N154" s="660">
        <v>2</v>
      </c>
      <c r="O154" s="741">
        <v>1</v>
      </c>
      <c r="P154" s="661">
        <v>167.58</v>
      </c>
      <c r="Q154" s="676">
        <v>1</v>
      </c>
      <c r="R154" s="660">
        <v>2</v>
      </c>
      <c r="S154" s="676">
        <v>1</v>
      </c>
      <c r="T154" s="741">
        <v>1</v>
      </c>
      <c r="U154" s="699">
        <v>1</v>
      </c>
    </row>
    <row r="155" spans="1:21" ht="14.4" customHeight="1" x14ac:dyDescent="0.3">
      <c r="A155" s="659">
        <v>25</v>
      </c>
      <c r="B155" s="660" t="s">
        <v>1054</v>
      </c>
      <c r="C155" s="660">
        <v>89301252</v>
      </c>
      <c r="D155" s="739" t="s">
        <v>1528</v>
      </c>
      <c r="E155" s="740" t="s">
        <v>1168</v>
      </c>
      <c r="F155" s="660" t="s">
        <v>1141</v>
      </c>
      <c r="G155" s="660" t="s">
        <v>1180</v>
      </c>
      <c r="H155" s="660" t="s">
        <v>816</v>
      </c>
      <c r="I155" s="660" t="s">
        <v>942</v>
      </c>
      <c r="J155" s="660" t="s">
        <v>1110</v>
      </c>
      <c r="K155" s="660" t="s">
        <v>1111</v>
      </c>
      <c r="L155" s="661">
        <v>150.04</v>
      </c>
      <c r="M155" s="661">
        <v>450.12</v>
      </c>
      <c r="N155" s="660">
        <v>3</v>
      </c>
      <c r="O155" s="741">
        <v>3</v>
      </c>
      <c r="P155" s="661">
        <v>450.12</v>
      </c>
      <c r="Q155" s="676">
        <v>1</v>
      </c>
      <c r="R155" s="660">
        <v>3</v>
      </c>
      <c r="S155" s="676">
        <v>1</v>
      </c>
      <c r="T155" s="741">
        <v>3</v>
      </c>
      <c r="U155" s="699">
        <v>1</v>
      </c>
    </row>
    <row r="156" spans="1:21" ht="14.4" customHeight="1" x14ac:dyDescent="0.3">
      <c r="A156" s="659">
        <v>25</v>
      </c>
      <c r="B156" s="660" t="s">
        <v>1054</v>
      </c>
      <c r="C156" s="660">
        <v>89301252</v>
      </c>
      <c r="D156" s="739" t="s">
        <v>1528</v>
      </c>
      <c r="E156" s="740" t="s">
        <v>1168</v>
      </c>
      <c r="F156" s="660" t="s">
        <v>1141</v>
      </c>
      <c r="G156" s="660" t="s">
        <v>1180</v>
      </c>
      <c r="H156" s="660" t="s">
        <v>816</v>
      </c>
      <c r="I156" s="660" t="s">
        <v>942</v>
      </c>
      <c r="J156" s="660" t="s">
        <v>1110</v>
      </c>
      <c r="K156" s="660" t="s">
        <v>1111</v>
      </c>
      <c r="L156" s="661">
        <v>154.36000000000001</v>
      </c>
      <c r="M156" s="661">
        <v>926.16000000000008</v>
      </c>
      <c r="N156" s="660">
        <v>6</v>
      </c>
      <c r="O156" s="741">
        <v>5.5</v>
      </c>
      <c r="P156" s="661">
        <v>308.72000000000003</v>
      </c>
      <c r="Q156" s="676">
        <v>0.33333333333333331</v>
      </c>
      <c r="R156" s="660">
        <v>2</v>
      </c>
      <c r="S156" s="676">
        <v>0.33333333333333331</v>
      </c>
      <c r="T156" s="741">
        <v>2</v>
      </c>
      <c r="U156" s="699">
        <v>0.36363636363636365</v>
      </c>
    </row>
    <row r="157" spans="1:21" ht="14.4" customHeight="1" x14ac:dyDescent="0.3">
      <c r="A157" s="659">
        <v>25</v>
      </c>
      <c r="B157" s="660" t="s">
        <v>1054</v>
      </c>
      <c r="C157" s="660">
        <v>89301252</v>
      </c>
      <c r="D157" s="739" t="s">
        <v>1528</v>
      </c>
      <c r="E157" s="740" t="s">
        <v>1168</v>
      </c>
      <c r="F157" s="660" t="s">
        <v>1141</v>
      </c>
      <c r="G157" s="660" t="s">
        <v>1308</v>
      </c>
      <c r="H157" s="660" t="s">
        <v>540</v>
      </c>
      <c r="I157" s="660" t="s">
        <v>1376</v>
      </c>
      <c r="J157" s="660" t="s">
        <v>1377</v>
      </c>
      <c r="K157" s="660" t="s">
        <v>1311</v>
      </c>
      <c r="L157" s="661">
        <v>212.59</v>
      </c>
      <c r="M157" s="661">
        <v>425.18</v>
      </c>
      <c r="N157" s="660">
        <v>2</v>
      </c>
      <c r="O157" s="741">
        <v>0.5</v>
      </c>
      <c r="P157" s="661"/>
      <c r="Q157" s="676">
        <v>0</v>
      </c>
      <c r="R157" s="660"/>
      <c r="S157" s="676">
        <v>0</v>
      </c>
      <c r="T157" s="741"/>
      <c r="U157" s="699">
        <v>0</v>
      </c>
    </row>
    <row r="158" spans="1:21" ht="14.4" customHeight="1" x14ac:dyDescent="0.3">
      <c r="A158" s="659">
        <v>25</v>
      </c>
      <c r="B158" s="660" t="s">
        <v>1054</v>
      </c>
      <c r="C158" s="660">
        <v>89301252</v>
      </c>
      <c r="D158" s="739" t="s">
        <v>1528</v>
      </c>
      <c r="E158" s="740" t="s">
        <v>1168</v>
      </c>
      <c r="F158" s="660" t="s">
        <v>1141</v>
      </c>
      <c r="G158" s="660" t="s">
        <v>1188</v>
      </c>
      <c r="H158" s="660" t="s">
        <v>540</v>
      </c>
      <c r="I158" s="660" t="s">
        <v>929</v>
      </c>
      <c r="J158" s="660" t="s">
        <v>930</v>
      </c>
      <c r="K158" s="660" t="s">
        <v>1378</v>
      </c>
      <c r="L158" s="661">
        <v>64.12</v>
      </c>
      <c r="M158" s="661">
        <v>64.12</v>
      </c>
      <c r="N158" s="660">
        <v>1</v>
      </c>
      <c r="O158" s="741">
        <v>1</v>
      </c>
      <c r="P158" s="661">
        <v>64.12</v>
      </c>
      <c r="Q158" s="676">
        <v>1</v>
      </c>
      <c r="R158" s="660">
        <v>1</v>
      </c>
      <c r="S158" s="676">
        <v>1</v>
      </c>
      <c r="T158" s="741">
        <v>1</v>
      </c>
      <c r="U158" s="699">
        <v>1</v>
      </c>
    </row>
    <row r="159" spans="1:21" ht="14.4" customHeight="1" x14ac:dyDescent="0.3">
      <c r="A159" s="659">
        <v>25</v>
      </c>
      <c r="B159" s="660" t="s">
        <v>1054</v>
      </c>
      <c r="C159" s="660">
        <v>89301252</v>
      </c>
      <c r="D159" s="739" t="s">
        <v>1528</v>
      </c>
      <c r="E159" s="740" t="s">
        <v>1168</v>
      </c>
      <c r="F159" s="660" t="s">
        <v>1141</v>
      </c>
      <c r="G159" s="660" t="s">
        <v>1379</v>
      </c>
      <c r="H159" s="660" t="s">
        <v>540</v>
      </c>
      <c r="I159" s="660" t="s">
        <v>1380</v>
      </c>
      <c r="J159" s="660" t="s">
        <v>1381</v>
      </c>
      <c r="K159" s="660" t="s">
        <v>1382</v>
      </c>
      <c r="L159" s="661">
        <v>43.76</v>
      </c>
      <c r="M159" s="661">
        <v>43.76</v>
      </c>
      <c r="N159" s="660">
        <v>1</v>
      </c>
      <c r="O159" s="741">
        <v>0.5</v>
      </c>
      <c r="P159" s="661"/>
      <c r="Q159" s="676">
        <v>0</v>
      </c>
      <c r="R159" s="660"/>
      <c r="S159" s="676">
        <v>0</v>
      </c>
      <c r="T159" s="741"/>
      <c r="U159" s="699">
        <v>0</v>
      </c>
    </row>
    <row r="160" spans="1:21" ht="14.4" customHeight="1" x14ac:dyDescent="0.3">
      <c r="A160" s="659">
        <v>25</v>
      </c>
      <c r="B160" s="660" t="s">
        <v>1054</v>
      </c>
      <c r="C160" s="660">
        <v>89301252</v>
      </c>
      <c r="D160" s="739" t="s">
        <v>1528</v>
      </c>
      <c r="E160" s="740" t="s">
        <v>1168</v>
      </c>
      <c r="F160" s="660" t="s">
        <v>1141</v>
      </c>
      <c r="G160" s="660" t="s">
        <v>1383</v>
      </c>
      <c r="H160" s="660" t="s">
        <v>540</v>
      </c>
      <c r="I160" s="660" t="s">
        <v>1384</v>
      </c>
      <c r="J160" s="660" t="s">
        <v>1385</v>
      </c>
      <c r="K160" s="660" t="s">
        <v>1386</v>
      </c>
      <c r="L160" s="661">
        <v>334.1</v>
      </c>
      <c r="M160" s="661">
        <v>334.1</v>
      </c>
      <c r="N160" s="660">
        <v>1</v>
      </c>
      <c r="O160" s="741">
        <v>0.5</v>
      </c>
      <c r="P160" s="661"/>
      <c r="Q160" s="676">
        <v>0</v>
      </c>
      <c r="R160" s="660"/>
      <c r="S160" s="676">
        <v>0</v>
      </c>
      <c r="T160" s="741"/>
      <c r="U160" s="699">
        <v>0</v>
      </c>
    </row>
    <row r="161" spans="1:21" ht="14.4" customHeight="1" x14ac:dyDescent="0.3">
      <c r="A161" s="659">
        <v>25</v>
      </c>
      <c r="B161" s="660" t="s">
        <v>1054</v>
      </c>
      <c r="C161" s="660">
        <v>89301252</v>
      </c>
      <c r="D161" s="739" t="s">
        <v>1528</v>
      </c>
      <c r="E161" s="740" t="s">
        <v>1168</v>
      </c>
      <c r="F161" s="660" t="s">
        <v>1141</v>
      </c>
      <c r="G161" s="660" t="s">
        <v>1289</v>
      </c>
      <c r="H161" s="660" t="s">
        <v>540</v>
      </c>
      <c r="I161" s="660" t="s">
        <v>594</v>
      </c>
      <c r="J161" s="660" t="s">
        <v>1290</v>
      </c>
      <c r="K161" s="660" t="s">
        <v>1291</v>
      </c>
      <c r="L161" s="661">
        <v>18.11</v>
      </c>
      <c r="M161" s="661">
        <v>36.22</v>
      </c>
      <c r="N161" s="660">
        <v>2</v>
      </c>
      <c r="O161" s="741">
        <v>0.5</v>
      </c>
      <c r="P161" s="661"/>
      <c r="Q161" s="676">
        <v>0</v>
      </c>
      <c r="R161" s="660"/>
      <c r="S161" s="676">
        <v>0</v>
      </c>
      <c r="T161" s="741"/>
      <c r="U161" s="699">
        <v>0</v>
      </c>
    </row>
    <row r="162" spans="1:21" ht="14.4" customHeight="1" x14ac:dyDescent="0.3">
      <c r="A162" s="659">
        <v>25</v>
      </c>
      <c r="B162" s="660" t="s">
        <v>1054</v>
      </c>
      <c r="C162" s="660">
        <v>89301252</v>
      </c>
      <c r="D162" s="739" t="s">
        <v>1528</v>
      </c>
      <c r="E162" s="740" t="s">
        <v>1168</v>
      </c>
      <c r="F162" s="660" t="s">
        <v>1141</v>
      </c>
      <c r="G162" s="660" t="s">
        <v>1332</v>
      </c>
      <c r="H162" s="660" t="s">
        <v>540</v>
      </c>
      <c r="I162" s="660" t="s">
        <v>1387</v>
      </c>
      <c r="J162" s="660" t="s">
        <v>1388</v>
      </c>
      <c r="K162" s="660" t="s">
        <v>1389</v>
      </c>
      <c r="L162" s="661">
        <v>519.42999999999995</v>
      </c>
      <c r="M162" s="661">
        <v>519.42999999999995</v>
      </c>
      <c r="N162" s="660">
        <v>1</v>
      </c>
      <c r="O162" s="741">
        <v>0.5</v>
      </c>
      <c r="P162" s="661"/>
      <c r="Q162" s="676">
        <v>0</v>
      </c>
      <c r="R162" s="660"/>
      <c r="S162" s="676">
        <v>0</v>
      </c>
      <c r="T162" s="741"/>
      <c r="U162" s="699">
        <v>0</v>
      </c>
    </row>
    <row r="163" spans="1:21" ht="14.4" customHeight="1" x14ac:dyDescent="0.3">
      <c r="A163" s="659">
        <v>25</v>
      </c>
      <c r="B163" s="660" t="s">
        <v>1054</v>
      </c>
      <c r="C163" s="660">
        <v>89301252</v>
      </c>
      <c r="D163" s="739" t="s">
        <v>1528</v>
      </c>
      <c r="E163" s="740" t="s">
        <v>1168</v>
      </c>
      <c r="F163" s="660" t="s">
        <v>1141</v>
      </c>
      <c r="G163" s="660" t="s">
        <v>1332</v>
      </c>
      <c r="H163" s="660" t="s">
        <v>540</v>
      </c>
      <c r="I163" s="660" t="s">
        <v>1333</v>
      </c>
      <c r="J163" s="660" t="s">
        <v>1334</v>
      </c>
      <c r="K163" s="660" t="s">
        <v>1335</v>
      </c>
      <c r="L163" s="661">
        <v>2991.23</v>
      </c>
      <c r="M163" s="661">
        <v>2991.23</v>
      </c>
      <c r="N163" s="660">
        <v>1</v>
      </c>
      <c r="O163" s="741">
        <v>1</v>
      </c>
      <c r="P163" s="661"/>
      <c r="Q163" s="676">
        <v>0</v>
      </c>
      <c r="R163" s="660"/>
      <c r="S163" s="676">
        <v>0</v>
      </c>
      <c r="T163" s="741"/>
      <c r="U163" s="699">
        <v>0</v>
      </c>
    </row>
    <row r="164" spans="1:21" ht="14.4" customHeight="1" x14ac:dyDescent="0.3">
      <c r="A164" s="659">
        <v>25</v>
      </c>
      <c r="B164" s="660" t="s">
        <v>1054</v>
      </c>
      <c r="C164" s="660">
        <v>89301252</v>
      </c>
      <c r="D164" s="739" t="s">
        <v>1528</v>
      </c>
      <c r="E164" s="740" t="s">
        <v>1168</v>
      </c>
      <c r="F164" s="660" t="s">
        <v>1141</v>
      </c>
      <c r="G164" s="660" t="s">
        <v>1332</v>
      </c>
      <c r="H164" s="660" t="s">
        <v>540</v>
      </c>
      <c r="I164" s="660" t="s">
        <v>1344</v>
      </c>
      <c r="J164" s="660" t="s">
        <v>1334</v>
      </c>
      <c r="K164" s="660" t="s">
        <v>1345</v>
      </c>
      <c r="L164" s="661">
        <v>748.21</v>
      </c>
      <c r="M164" s="661">
        <v>1496.42</v>
      </c>
      <c r="N164" s="660">
        <v>2</v>
      </c>
      <c r="O164" s="741">
        <v>2</v>
      </c>
      <c r="P164" s="661">
        <v>1496.42</v>
      </c>
      <c r="Q164" s="676">
        <v>1</v>
      </c>
      <c r="R164" s="660">
        <v>2</v>
      </c>
      <c r="S164" s="676">
        <v>1</v>
      </c>
      <c r="T164" s="741">
        <v>2</v>
      </c>
      <c r="U164" s="699">
        <v>1</v>
      </c>
    </row>
    <row r="165" spans="1:21" ht="14.4" customHeight="1" x14ac:dyDescent="0.3">
      <c r="A165" s="659">
        <v>25</v>
      </c>
      <c r="B165" s="660" t="s">
        <v>1054</v>
      </c>
      <c r="C165" s="660">
        <v>89301252</v>
      </c>
      <c r="D165" s="739" t="s">
        <v>1528</v>
      </c>
      <c r="E165" s="740" t="s">
        <v>1168</v>
      </c>
      <c r="F165" s="660" t="s">
        <v>1141</v>
      </c>
      <c r="G165" s="660" t="s">
        <v>1211</v>
      </c>
      <c r="H165" s="660" t="s">
        <v>540</v>
      </c>
      <c r="I165" s="660" t="s">
        <v>895</v>
      </c>
      <c r="J165" s="660" t="s">
        <v>896</v>
      </c>
      <c r="K165" s="660" t="s">
        <v>1212</v>
      </c>
      <c r="L165" s="661">
        <v>48.09</v>
      </c>
      <c r="M165" s="661">
        <v>48.09</v>
      </c>
      <c r="N165" s="660">
        <v>1</v>
      </c>
      <c r="O165" s="741">
        <v>0.5</v>
      </c>
      <c r="P165" s="661"/>
      <c r="Q165" s="676">
        <v>0</v>
      </c>
      <c r="R165" s="660"/>
      <c r="S165" s="676">
        <v>0</v>
      </c>
      <c r="T165" s="741"/>
      <c r="U165" s="699">
        <v>0</v>
      </c>
    </row>
    <row r="166" spans="1:21" ht="14.4" customHeight="1" x14ac:dyDescent="0.3">
      <c r="A166" s="659">
        <v>25</v>
      </c>
      <c r="B166" s="660" t="s">
        <v>1054</v>
      </c>
      <c r="C166" s="660">
        <v>89301252</v>
      </c>
      <c r="D166" s="739" t="s">
        <v>1528</v>
      </c>
      <c r="E166" s="740" t="s">
        <v>1168</v>
      </c>
      <c r="F166" s="660" t="s">
        <v>1141</v>
      </c>
      <c r="G166" s="660" t="s">
        <v>1182</v>
      </c>
      <c r="H166" s="660" t="s">
        <v>540</v>
      </c>
      <c r="I166" s="660" t="s">
        <v>921</v>
      </c>
      <c r="J166" s="660" t="s">
        <v>922</v>
      </c>
      <c r="K166" s="660" t="s">
        <v>923</v>
      </c>
      <c r="L166" s="661">
        <v>147.31</v>
      </c>
      <c r="M166" s="661">
        <v>441.93</v>
      </c>
      <c r="N166" s="660">
        <v>3</v>
      </c>
      <c r="O166" s="741">
        <v>2</v>
      </c>
      <c r="P166" s="661">
        <v>147.31</v>
      </c>
      <c r="Q166" s="676">
        <v>0.33333333333333331</v>
      </c>
      <c r="R166" s="660">
        <v>1</v>
      </c>
      <c r="S166" s="676">
        <v>0.33333333333333331</v>
      </c>
      <c r="T166" s="741">
        <v>1</v>
      </c>
      <c r="U166" s="699">
        <v>0.5</v>
      </c>
    </row>
    <row r="167" spans="1:21" ht="14.4" customHeight="1" x14ac:dyDescent="0.3">
      <c r="A167" s="659">
        <v>25</v>
      </c>
      <c r="B167" s="660" t="s">
        <v>1054</v>
      </c>
      <c r="C167" s="660">
        <v>89301252</v>
      </c>
      <c r="D167" s="739" t="s">
        <v>1528</v>
      </c>
      <c r="E167" s="740" t="s">
        <v>1168</v>
      </c>
      <c r="F167" s="660" t="s">
        <v>1141</v>
      </c>
      <c r="G167" s="660" t="s">
        <v>1183</v>
      </c>
      <c r="H167" s="660" t="s">
        <v>816</v>
      </c>
      <c r="I167" s="660" t="s">
        <v>822</v>
      </c>
      <c r="J167" s="660" t="s">
        <v>788</v>
      </c>
      <c r="K167" s="660" t="s">
        <v>1127</v>
      </c>
      <c r="L167" s="661">
        <v>48.42</v>
      </c>
      <c r="M167" s="661">
        <v>48.42</v>
      </c>
      <c r="N167" s="660">
        <v>1</v>
      </c>
      <c r="O167" s="741">
        <v>1</v>
      </c>
      <c r="P167" s="661"/>
      <c r="Q167" s="676">
        <v>0</v>
      </c>
      <c r="R167" s="660"/>
      <c r="S167" s="676">
        <v>0</v>
      </c>
      <c r="T167" s="741"/>
      <c r="U167" s="699">
        <v>0</v>
      </c>
    </row>
    <row r="168" spans="1:21" ht="14.4" customHeight="1" x14ac:dyDescent="0.3">
      <c r="A168" s="659">
        <v>25</v>
      </c>
      <c r="B168" s="660" t="s">
        <v>1054</v>
      </c>
      <c r="C168" s="660">
        <v>89301252</v>
      </c>
      <c r="D168" s="739" t="s">
        <v>1528</v>
      </c>
      <c r="E168" s="740" t="s">
        <v>1168</v>
      </c>
      <c r="F168" s="660" t="s">
        <v>1141</v>
      </c>
      <c r="G168" s="660" t="s">
        <v>1183</v>
      </c>
      <c r="H168" s="660" t="s">
        <v>540</v>
      </c>
      <c r="I168" s="660" t="s">
        <v>787</v>
      </c>
      <c r="J168" s="660" t="s">
        <v>788</v>
      </c>
      <c r="K168" s="660" t="s">
        <v>1187</v>
      </c>
      <c r="L168" s="661">
        <v>48.42</v>
      </c>
      <c r="M168" s="661">
        <v>48.42</v>
      </c>
      <c r="N168" s="660">
        <v>1</v>
      </c>
      <c r="O168" s="741">
        <v>0.5</v>
      </c>
      <c r="P168" s="661"/>
      <c r="Q168" s="676">
        <v>0</v>
      </c>
      <c r="R168" s="660"/>
      <c r="S168" s="676">
        <v>0</v>
      </c>
      <c r="T168" s="741"/>
      <c r="U168" s="699">
        <v>0</v>
      </c>
    </row>
    <row r="169" spans="1:21" ht="14.4" customHeight="1" x14ac:dyDescent="0.3">
      <c r="A169" s="659">
        <v>25</v>
      </c>
      <c r="B169" s="660" t="s">
        <v>1054</v>
      </c>
      <c r="C169" s="660">
        <v>89301252</v>
      </c>
      <c r="D169" s="739" t="s">
        <v>1528</v>
      </c>
      <c r="E169" s="740" t="s">
        <v>1168</v>
      </c>
      <c r="F169" s="660" t="s">
        <v>1141</v>
      </c>
      <c r="G169" s="660" t="s">
        <v>1390</v>
      </c>
      <c r="H169" s="660" t="s">
        <v>540</v>
      </c>
      <c r="I169" s="660" t="s">
        <v>1391</v>
      </c>
      <c r="J169" s="660" t="s">
        <v>1392</v>
      </c>
      <c r="K169" s="660" t="s">
        <v>1393</v>
      </c>
      <c r="L169" s="661">
        <v>36.97</v>
      </c>
      <c r="M169" s="661">
        <v>36.97</v>
      </c>
      <c r="N169" s="660">
        <v>1</v>
      </c>
      <c r="O169" s="741">
        <v>0.5</v>
      </c>
      <c r="P169" s="661">
        <v>36.97</v>
      </c>
      <c r="Q169" s="676">
        <v>1</v>
      </c>
      <c r="R169" s="660">
        <v>1</v>
      </c>
      <c r="S169" s="676">
        <v>1</v>
      </c>
      <c r="T169" s="741">
        <v>0.5</v>
      </c>
      <c r="U169" s="699">
        <v>1</v>
      </c>
    </row>
    <row r="170" spans="1:21" ht="14.4" customHeight="1" x14ac:dyDescent="0.3">
      <c r="A170" s="659">
        <v>25</v>
      </c>
      <c r="B170" s="660" t="s">
        <v>1054</v>
      </c>
      <c r="C170" s="660">
        <v>89301252</v>
      </c>
      <c r="D170" s="739" t="s">
        <v>1528</v>
      </c>
      <c r="E170" s="740" t="s">
        <v>1168</v>
      </c>
      <c r="F170" s="660" t="s">
        <v>1141</v>
      </c>
      <c r="G170" s="660" t="s">
        <v>1390</v>
      </c>
      <c r="H170" s="660" t="s">
        <v>540</v>
      </c>
      <c r="I170" s="660" t="s">
        <v>1394</v>
      </c>
      <c r="J170" s="660" t="s">
        <v>1392</v>
      </c>
      <c r="K170" s="660" t="s">
        <v>1395</v>
      </c>
      <c r="L170" s="661">
        <v>36.97</v>
      </c>
      <c r="M170" s="661">
        <v>36.97</v>
      </c>
      <c r="N170" s="660">
        <v>1</v>
      </c>
      <c r="O170" s="741">
        <v>0.5</v>
      </c>
      <c r="P170" s="661">
        <v>36.97</v>
      </c>
      <c r="Q170" s="676">
        <v>1</v>
      </c>
      <c r="R170" s="660">
        <v>1</v>
      </c>
      <c r="S170" s="676">
        <v>1</v>
      </c>
      <c r="T170" s="741">
        <v>0.5</v>
      </c>
      <c r="U170" s="699">
        <v>1</v>
      </c>
    </row>
    <row r="171" spans="1:21" ht="14.4" customHeight="1" x14ac:dyDescent="0.3">
      <c r="A171" s="659">
        <v>25</v>
      </c>
      <c r="B171" s="660" t="s">
        <v>1054</v>
      </c>
      <c r="C171" s="660">
        <v>89301252</v>
      </c>
      <c r="D171" s="739" t="s">
        <v>1528</v>
      </c>
      <c r="E171" s="740" t="s">
        <v>1169</v>
      </c>
      <c r="F171" s="660" t="s">
        <v>1141</v>
      </c>
      <c r="G171" s="660" t="s">
        <v>1180</v>
      </c>
      <c r="H171" s="660" t="s">
        <v>540</v>
      </c>
      <c r="I171" s="660" t="s">
        <v>1207</v>
      </c>
      <c r="J171" s="660" t="s">
        <v>1110</v>
      </c>
      <c r="K171" s="660" t="s">
        <v>1208</v>
      </c>
      <c r="L171" s="661">
        <v>0</v>
      </c>
      <c r="M171" s="661">
        <v>0</v>
      </c>
      <c r="N171" s="660">
        <v>1</v>
      </c>
      <c r="O171" s="741">
        <v>1</v>
      </c>
      <c r="P171" s="661">
        <v>0</v>
      </c>
      <c r="Q171" s="676"/>
      <c r="R171" s="660">
        <v>1</v>
      </c>
      <c r="S171" s="676">
        <v>1</v>
      </c>
      <c r="T171" s="741">
        <v>1</v>
      </c>
      <c r="U171" s="699">
        <v>1</v>
      </c>
    </row>
    <row r="172" spans="1:21" ht="14.4" customHeight="1" x14ac:dyDescent="0.3">
      <c r="A172" s="659">
        <v>25</v>
      </c>
      <c r="B172" s="660" t="s">
        <v>1054</v>
      </c>
      <c r="C172" s="660">
        <v>89301252</v>
      </c>
      <c r="D172" s="739" t="s">
        <v>1528</v>
      </c>
      <c r="E172" s="740" t="s">
        <v>1169</v>
      </c>
      <c r="F172" s="660" t="s">
        <v>1141</v>
      </c>
      <c r="G172" s="660" t="s">
        <v>1180</v>
      </c>
      <c r="H172" s="660" t="s">
        <v>816</v>
      </c>
      <c r="I172" s="660" t="s">
        <v>942</v>
      </c>
      <c r="J172" s="660" t="s">
        <v>1110</v>
      </c>
      <c r="K172" s="660" t="s">
        <v>1111</v>
      </c>
      <c r="L172" s="661">
        <v>154.36000000000001</v>
      </c>
      <c r="M172" s="661">
        <v>154.36000000000001</v>
      </c>
      <c r="N172" s="660">
        <v>1</v>
      </c>
      <c r="O172" s="741">
        <v>0.5</v>
      </c>
      <c r="P172" s="661"/>
      <c r="Q172" s="676">
        <v>0</v>
      </c>
      <c r="R172" s="660"/>
      <c r="S172" s="676">
        <v>0</v>
      </c>
      <c r="T172" s="741"/>
      <c r="U172" s="699">
        <v>0</v>
      </c>
    </row>
    <row r="173" spans="1:21" ht="14.4" customHeight="1" x14ac:dyDescent="0.3">
      <c r="A173" s="659">
        <v>25</v>
      </c>
      <c r="B173" s="660" t="s">
        <v>1054</v>
      </c>
      <c r="C173" s="660">
        <v>89301252</v>
      </c>
      <c r="D173" s="739" t="s">
        <v>1528</v>
      </c>
      <c r="E173" s="740" t="s">
        <v>1169</v>
      </c>
      <c r="F173" s="660" t="s">
        <v>1141</v>
      </c>
      <c r="G173" s="660" t="s">
        <v>1396</v>
      </c>
      <c r="H173" s="660" t="s">
        <v>540</v>
      </c>
      <c r="I173" s="660" t="s">
        <v>1397</v>
      </c>
      <c r="J173" s="660" t="s">
        <v>1398</v>
      </c>
      <c r="K173" s="660" t="s">
        <v>1399</v>
      </c>
      <c r="L173" s="661">
        <v>0</v>
      </c>
      <c r="M173" s="661">
        <v>0</v>
      </c>
      <c r="N173" s="660">
        <v>1</v>
      </c>
      <c r="O173" s="741">
        <v>1</v>
      </c>
      <c r="P173" s="661"/>
      <c r="Q173" s="676"/>
      <c r="R173" s="660"/>
      <c r="S173" s="676">
        <v>0</v>
      </c>
      <c r="T173" s="741"/>
      <c r="U173" s="699">
        <v>0</v>
      </c>
    </row>
    <row r="174" spans="1:21" ht="14.4" customHeight="1" x14ac:dyDescent="0.3">
      <c r="A174" s="659">
        <v>25</v>
      </c>
      <c r="B174" s="660" t="s">
        <v>1054</v>
      </c>
      <c r="C174" s="660">
        <v>89301252</v>
      </c>
      <c r="D174" s="739" t="s">
        <v>1528</v>
      </c>
      <c r="E174" s="740" t="s">
        <v>1169</v>
      </c>
      <c r="F174" s="660" t="s">
        <v>1141</v>
      </c>
      <c r="G174" s="660" t="s">
        <v>1400</v>
      </c>
      <c r="H174" s="660" t="s">
        <v>540</v>
      </c>
      <c r="I174" s="660" t="s">
        <v>1401</v>
      </c>
      <c r="J174" s="660" t="s">
        <v>1402</v>
      </c>
      <c r="K174" s="660" t="s">
        <v>1403</v>
      </c>
      <c r="L174" s="661">
        <v>0</v>
      </c>
      <c r="M174" s="661">
        <v>0</v>
      </c>
      <c r="N174" s="660">
        <v>1</v>
      </c>
      <c r="O174" s="741">
        <v>0.5</v>
      </c>
      <c r="P174" s="661"/>
      <c r="Q174" s="676"/>
      <c r="R174" s="660"/>
      <c r="S174" s="676">
        <v>0</v>
      </c>
      <c r="T174" s="741"/>
      <c r="U174" s="699">
        <v>0</v>
      </c>
    </row>
    <row r="175" spans="1:21" ht="14.4" customHeight="1" x14ac:dyDescent="0.3">
      <c r="A175" s="659">
        <v>25</v>
      </c>
      <c r="B175" s="660" t="s">
        <v>1054</v>
      </c>
      <c r="C175" s="660">
        <v>89301252</v>
      </c>
      <c r="D175" s="739" t="s">
        <v>1528</v>
      </c>
      <c r="E175" s="740" t="s">
        <v>1169</v>
      </c>
      <c r="F175" s="660" t="s">
        <v>1141</v>
      </c>
      <c r="G175" s="660" t="s">
        <v>1183</v>
      </c>
      <c r="H175" s="660" t="s">
        <v>816</v>
      </c>
      <c r="I175" s="660" t="s">
        <v>1246</v>
      </c>
      <c r="J175" s="660" t="s">
        <v>788</v>
      </c>
      <c r="K175" s="660" t="s">
        <v>1247</v>
      </c>
      <c r="L175" s="661">
        <v>24.22</v>
      </c>
      <c r="M175" s="661">
        <v>24.22</v>
      </c>
      <c r="N175" s="660">
        <v>1</v>
      </c>
      <c r="O175" s="741">
        <v>0.5</v>
      </c>
      <c r="P175" s="661"/>
      <c r="Q175" s="676">
        <v>0</v>
      </c>
      <c r="R175" s="660"/>
      <c r="S175" s="676">
        <v>0</v>
      </c>
      <c r="T175" s="741"/>
      <c r="U175" s="699">
        <v>0</v>
      </c>
    </row>
    <row r="176" spans="1:21" ht="14.4" customHeight="1" x14ac:dyDescent="0.3">
      <c r="A176" s="659">
        <v>25</v>
      </c>
      <c r="B176" s="660" t="s">
        <v>1054</v>
      </c>
      <c r="C176" s="660">
        <v>89301252</v>
      </c>
      <c r="D176" s="739" t="s">
        <v>1528</v>
      </c>
      <c r="E176" s="740" t="s">
        <v>1169</v>
      </c>
      <c r="F176" s="660" t="s">
        <v>1141</v>
      </c>
      <c r="G176" s="660" t="s">
        <v>1404</v>
      </c>
      <c r="H176" s="660" t="s">
        <v>540</v>
      </c>
      <c r="I176" s="660" t="s">
        <v>1405</v>
      </c>
      <c r="J176" s="660" t="s">
        <v>1406</v>
      </c>
      <c r="K176" s="660" t="s">
        <v>1407</v>
      </c>
      <c r="L176" s="661">
        <v>0</v>
      </c>
      <c r="M176" s="661">
        <v>0</v>
      </c>
      <c r="N176" s="660">
        <v>1</v>
      </c>
      <c r="O176" s="741">
        <v>0.5</v>
      </c>
      <c r="P176" s="661"/>
      <c r="Q176" s="676"/>
      <c r="R176" s="660"/>
      <c r="S176" s="676">
        <v>0</v>
      </c>
      <c r="T176" s="741"/>
      <c r="U176" s="699">
        <v>0</v>
      </c>
    </row>
    <row r="177" spans="1:21" ht="14.4" customHeight="1" x14ac:dyDescent="0.3">
      <c r="A177" s="659">
        <v>25</v>
      </c>
      <c r="B177" s="660" t="s">
        <v>1054</v>
      </c>
      <c r="C177" s="660">
        <v>89301252</v>
      </c>
      <c r="D177" s="739" t="s">
        <v>1528</v>
      </c>
      <c r="E177" s="740" t="s">
        <v>1169</v>
      </c>
      <c r="F177" s="660" t="s">
        <v>1141</v>
      </c>
      <c r="G177" s="660" t="s">
        <v>1404</v>
      </c>
      <c r="H177" s="660" t="s">
        <v>540</v>
      </c>
      <c r="I177" s="660" t="s">
        <v>1408</v>
      </c>
      <c r="J177" s="660" t="s">
        <v>1406</v>
      </c>
      <c r="K177" s="660" t="s">
        <v>1409</v>
      </c>
      <c r="L177" s="661">
        <v>0</v>
      </c>
      <c r="M177" s="661">
        <v>0</v>
      </c>
      <c r="N177" s="660">
        <v>3</v>
      </c>
      <c r="O177" s="741">
        <v>0.5</v>
      </c>
      <c r="P177" s="661"/>
      <c r="Q177" s="676"/>
      <c r="R177" s="660"/>
      <c r="S177" s="676">
        <v>0</v>
      </c>
      <c r="T177" s="741"/>
      <c r="U177" s="699">
        <v>0</v>
      </c>
    </row>
    <row r="178" spans="1:21" ht="14.4" customHeight="1" x14ac:dyDescent="0.3">
      <c r="A178" s="659">
        <v>25</v>
      </c>
      <c r="B178" s="660" t="s">
        <v>1054</v>
      </c>
      <c r="C178" s="660">
        <v>89301252</v>
      </c>
      <c r="D178" s="739" t="s">
        <v>1528</v>
      </c>
      <c r="E178" s="740" t="s">
        <v>1169</v>
      </c>
      <c r="F178" s="660" t="s">
        <v>1141</v>
      </c>
      <c r="G178" s="660" t="s">
        <v>1410</v>
      </c>
      <c r="H178" s="660" t="s">
        <v>540</v>
      </c>
      <c r="I178" s="660" t="s">
        <v>1411</v>
      </c>
      <c r="J178" s="660" t="s">
        <v>1412</v>
      </c>
      <c r="K178" s="660" t="s">
        <v>1413</v>
      </c>
      <c r="L178" s="661">
        <v>0</v>
      </c>
      <c r="M178" s="661">
        <v>0</v>
      </c>
      <c r="N178" s="660">
        <v>3</v>
      </c>
      <c r="O178" s="741">
        <v>2.5</v>
      </c>
      <c r="P178" s="661"/>
      <c r="Q178" s="676"/>
      <c r="R178" s="660"/>
      <c r="S178" s="676">
        <v>0</v>
      </c>
      <c r="T178" s="741"/>
      <c r="U178" s="699">
        <v>0</v>
      </c>
    </row>
    <row r="179" spans="1:21" ht="14.4" customHeight="1" x14ac:dyDescent="0.3">
      <c r="A179" s="659">
        <v>25</v>
      </c>
      <c r="B179" s="660" t="s">
        <v>1054</v>
      </c>
      <c r="C179" s="660">
        <v>89301252</v>
      </c>
      <c r="D179" s="739" t="s">
        <v>1528</v>
      </c>
      <c r="E179" s="740" t="s">
        <v>1170</v>
      </c>
      <c r="F179" s="660" t="s">
        <v>1141</v>
      </c>
      <c r="G179" s="660" t="s">
        <v>1220</v>
      </c>
      <c r="H179" s="660" t="s">
        <v>540</v>
      </c>
      <c r="I179" s="660" t="s">
        <v>1414</v>
      </c>
      <c r="J179" s="660" t="s">
        <v>1415</v>
      </c>
      <c r="K179" s="660" t="s">
        <v>1416</v>
      </c>
      <c r="L179" s="661">
        <v>0</v>
      </c>
      <c r="M179" s="661">
        <v>0</v>
      </c>
      <c r="N179" s="660">
        <v>1</v>
      </c>
      <c r="O179" s="741">
        <v>0.5</v>
      </c>
      <c r="P179" s="661">
        <v>0</v>
      </c>
      <c r="Q179" s="676"/>
      <c r="R179" s="660">
        <v>1</v>
      </c>
      <c r="S179" s="676">
        <v>1</v>
      </c>
      <c r="T179" s="741">
        <v>0.5</v>
      </c>
      <c r="U179" s="699">
        <v>1</v>
      </c>
    </row>
    <row r="180" spans="1:21" ht="14.4" customHeight="1" x14ac:dyDescent="0.3">
      <c r="A180" s="659">
        <v>25</v>
      </c>
      <c r="B180" s="660" t="s">
        <v>1054</v>
      </c>
      <c r="C180" s="660">
        <v>89301252</v>
      </c>
      <c r="D180" s="739" t="s">
        <v>1528</v>
      </c>
      <c r="E180" s="740" t="s">
        <v>1170</v>
      </c>
      <c r="F180" s="660" t="s">
        <v>1141</v>
      </c>
      <c r="G180" s="660" t="s">
        <v>1220</v>
      </c>
      <c r="H180" s="660" t="s">
        <v>540</v>
      </c>
      <c r="I180" s="660" t="s">
        <v>1417</v>
      </c>
      <c r="J180" s="660" t="s">
        <v>1415</v>
      </c>
      <c r="K180" s="660" t="s">
        <v>1418</v>
      </c>
      <c r="L180" s="661">
        <v>0</v>
      </c>
      <c r="M180" s="661">
        <v>0</v>
      </c>
      <c r="N180" s="660">
        <v>2</v>
      </c>
      <c r="O180" s="741">
        <v>2</v>
      </c>
      <c r="P180" s="661">
        <v>0</v>
      </c>
      <c r="Q180" s="676"/>
      <c r="R180" s="660">
        <v>1</v>
      </c>
      <c r="S180" s="676">
        <v>0.5</v>
      </c>
      <c r="T180" s="741">
        <v>1</v>
      </c>
      <c r="U180" s="699">
        <v>0.5</v>
      </c>
    </row>
    <row r="181" spans="1:21" ht="14.4" customHeight="1" x14ac:dyDescent="0.3">
      <c r="A181" s="659">
        <v>25</v>
      </c>
      <c r="B181" s="660" t="s">
        <v>1054</v>
      </c>
      <c r="C181" s="660">
        <v>89301252</v>
      </c>
      <c r="D181" s="739" t="s">
        <v>1528</v>
      </c>
      <c r="E181" s="740" t="s">
        <v>1170</v>
      </c>
      <c r="F181" s="660" t="s">
        <v>1141</v>
      </c>
      <c r="G181" s="660" t="s">
        <v>1419</v>
      </c>
      <c r="H181" s="660" t="s">
        <v>540</v>
      </c>
      <c r="I181" s="660" t="s">
        <v>1420</v>
      </c>
      <c r="J181" s="660" t="s">
        <v>1421</v>
      </c>
      <c r="K181" s="660" t="s">
        <v>1422</v>
      </c>
      <c r="L181" s="661">
        <v>0</v>
      </c>
      <c r="M181" s="661">
        <v>0</v>
      </c>
      <c r="N181" s="660">
        <v>1</v>
      </c>
      <c r="O181" s="741">
        <v>0.5</v>
      </c>
      <c r="P181" s="661">
        <v>0</v>
      </c>
      <c r="Q181" s="676"/>
      <c r="R181" s="660">
        <v>1</v>
      </c>
      <c r="S181" s="676">
        <v>1</v>
      </c>
      <c r="T181" s="741">
        <v>0.5</v>
      </c>
      <c r="U181" s="699">
        <v>1</v>
      </c>
    </row>
    <row r="182" spans="1:21" ht="14.4" customHeight="1" x14ac:dyDescent="0.3">
      <c r="A182" s="659">
        <v>25</v>
      </c>
      <c r="B182" s="660" t="s">
        <v>1054</v>
      </c>
      <c r="C182" s="660">
        <v>89301252</v>
      </c>
      <c r="D182" s="739" t="s">
        <v>1528</v>
      </c>
      <c r="E182" s="740" t="s">
        <v>1170</v>
      </c>
      <c r="F182" s="660" t="s">
        <v>1141</v>
      </c>
      <c r="G182" s="660" t="s">
        <v>1183</v>
      </c>
      <c r="H182" s="660" t="s">
        <v>540</v>
      </c>
      <c r="I182" s="660" t="s">
        <v>787</v>
      </c>
      <c r="J182" s="660" t="s">
        <v>788</v>
      </c>
      <c r="K182" s="660" t="s">
        <v>1187</v>
      </c>
      <c r="L182" s="661">
        <v>48.42</v>
      </c>
      <c r="M182" s="661">
        <v>48.42</v>
      </c>
      <c r="N182" s="660">
        <v>1</v>
      </c>
      <c r="O182" s="741">
        <v>1</v>
      </c>
      <c r="P182" s="661"/>
      <c r="Q182" s="676">
        <v>0</v>
      </c>
      <c r="R182" s="660"/>
      <c r="S182" s="676">
        <v>0</v>
      </c>
      <c r="T182" s="741"/>
      <c r="U182" s="699">
        <v>0</v>
      </c>
    </row>
    <row r="183" spans="1:21" ht="14.4" customHeight="1" x14ac:dyDescent="0.3">
      <c r="A183" s="659">
        <v>25</v>
      </c>
      <c r="B183" s="660" t="s">
        <v>1054</v>
      </c>
      <c r="C183" s="660">
        <v>89301252</v>
      </c>
      <c r="D183" s="739" t="s">
        <v>1528</v>
      </c>
      <c r="E183" s="740" t="s">
        <v>1170</v>
      </c>
      <c r="F183" s="660" t="s">
        <v>1141</v>
      </c>
      <c r="G183" s="660" t="s">
        <v>1423</v>
      </c>
      <c r="H183" s="660" t="s">
        <v>540</v>
      </c>
      <c r="I183" s="660" t="s">
        <v>1424</v>
      </c>
      <c r="J183" s="660" t="s">
        <v>1425</v>
      </c>
      <c r="K183" s="660" t="s">
        <v>1426</v>
      </c>
      <c r="L183" s="661">
        <v>146.84</v>
      </c>
      <c r="M183" s="661">
        <v>146.84</v>
      </c>
      <c r="N183" s="660">
        <v>1</v>
      </c>
      <c r="O183" s="741">
        <v>1</v>
      </c>
      <c r="P183" s="661">
        <v>146.84</v>
      </c>
      <c r="Q183" s="676">
        <v>1</v>
      </c>
      <c r="R183" s="660">
        <v>1</v>
      </c>
      <c r="S183" s="676">
        <v>1</v>
      </c>
      <c r="T183" s="741">
        <v>1</v>
      </c>
      <c r="U183" s="699">
        <v>1</v>
      </c>
    </row>
    <row r="184" spans="1:21" ht="14.4" customHeight="1" x14ac:dyDescent="0.3">
      <c r="A184" s="659">
        <v>25</v>
      </c>
      <c r="B184" s="660" t="s">
        <v>1054</v>
      </c>
      <c r="C184" s="660">
        <v>89301252</v>
      </c>
      <c r="D184" s="739" t="s">
        <v>1528</v>
      </c>
      <c r="E184" s="740" t="s">
        <v>1172</v>
      </c>
      <c r="F184" s="660" t="s">
        <v>1141</v>
      </c>
      <c r="G184" s="660" t="s">
        <v>1427</v>
      </c>
      <c r="H184" s="660" t="s">
        <v>540</v>
      </c>
      <c r="I184" s="660" t="s">
        <v>1428</v>
      </c>
      <c r="J184" s="660" t="s">
        <v>1429</v>
      </c>
      <c r="K184" s="660" t="s">
        <v>1430</v>
      </c>
      <c r="L184" s="661">
        <v>194.24</v>
      </c>
      <c r="M184" s="661">
        <v>194.24</v>
      </c>
      <c r="N184" s="660">
        <v>1</v>
      </c>
      <c r="O184" s="741">
        <v>0.5</v>
      </c>
      <c r="P184" s="661">
        <v>194.24</v>
      </c>
      <c r="Q184" s="676">
        <v>1</v>
      </c>
      <c r="R184" s="660">
        <v>1</v>
      </c>
      <c r="S184" s="676">
        <v>1</v>
      </c>
      <c r="T184" s="741">
        <v>0.5</v>
      </c>
      <c r="U184" s="699">
        <v>1</v>
      </c>
    </row>
    <row r="185" spans="1:21" ht="14.4" customHeight="1" x14ac:dyDescent="0.3">
      <c r="A185" s="659">
        <v>25</v>
      </c>
      <c r="B185" s="660" t="s">
        <v>1054</v>
      </c>
      <c r="C185" s="660">
        <v>89301252</v>
      </c>
      <c r="D185" s="739" t="s">
        <v>1528</v>
      </c>
      <c r="E185" s="740" t="s">
        <v>1172</v>
      </c>
      <c r="F185" s="660" t="s">
        <v>1141</v>
      </c>
      <c r="G185" s="660" t="s">
        <v>1180</v>
      </c>
      <c r="H185" s="660" t="s">
        <v>816</v>
      </c>
      <c r="I185" s="660" t="s">
        <v>942</v>
      </c>
      <c r="J185" s="660" t="s">
        <v>1110</v>
      </c>
      <c r="K185" s="660" t="s">
        <v>1111</v>
      </c>
      <c r="L185" s="661">
        <v>150.04</v>
      </c>
      <c r="M185" s="661">
        <v>150.04</v>
      </c>
      <c r="N185" s="660">
        <v>1</v>
      </c>
      <c r="O185" s="741">
        <v>0.5</v>
      </c>
      <c r="P185" s="661"/>
      <c r="Q185" s="676">
        <v>0</v>
      </c>
      <c r="R185" s="660"/>
      <c r="S185" s="676">
        <v>0</v>
      </c>
      <c r="T185" s="741"/>
      <c r="U185" s="699">
        <v>0</v>
      </c>
    </row>
    <row r="186" spans="1:21" ht="14.4" customHeight="1" x14ac:dyDescent="0.3">
      <c r="A186" s="659">
        <v>25</v>
      </c>
      <c r="B186" s="660" t="s">
        <v>1054</v>
      </c>
      <c r="C186" s="660">
        <v>89301252</v>
      </c>
      <c r="D186" s="739" t="s">
        <v>1528</v>
      </c>
      <c r="E186" s="740" t="s">
        <v>1172</v>
      </c>
      <c r="F186" s="660" t="s">
        <v>1141</v>
      </c>
      <c r="G186" s="660" t="s">
        <v>1180</v>
      </c>
      <c r="H186" s="660" t="s">
        <v>816</v>
      </c>
      <c r="I186" s="660" t="s">
        <v>942</v>
      </c>
      <c r="J186" s="660" t="s">
        <v>1110</v>
      </c>
      <c r="K186" s="660" t="s">
        <v>1111</v>
      </c>
      <c r="L186" s="661">
        <v>154.36000000000001</v>
      </c>
      <c r="M186" s="661">
        <v>463.08000000000004</v>
      </c>
      <c r="N186" s="660">
        <v>3</v>
      </c>
      <c r="O186" s="741">
        <v>2.5</v>
      </c>
      <c r="P186" s="661">
        <v>308.72000000000003</v>
      </c>
      <c r="Q186" s="676">
        <v>0.66666666666666663</v>
      </c>
      <c r="R186" s="660">
        <v>2</v>
      </c>
      <c r="S186" s="676">
        <v>0.66666666666666663</v>
      </c>
      <c r="T186" s="741">
        <v>1.5</v>
      </c>
      <c r="U186" s="699">
        <v>0.6</v>
      </c>
    </row>
    <row r="187" spans="1:21" ht="14.4" customHeight="1" x14ac:dyDescent="0.3">
      <c r="A187" s="659">
        <v>25</v>
      </c>
      <c r="B187" s="660" t="s">
        <v>1054</v>
      </c>
      <c r="C187" s="660">
        <v>89301252</v>
      </c>
      <c r="D187" s="739" t="s">
        <v>1528</v>
      </c>
      <c r="E187" s="740" t="s">
        <v>1172</v>
      </c>
      <c r="F187" s="660" t="s">
        <v>1141</v>
      </c>
      <c r="G187" s="660" t="s">
        <v>1308</v>
      </c>
      <c r="H187" s="660" t="s">
        <v>816</v>
      </c>
      <c r="I187" s="660" t="s">
        <v>1431</v>
      </c>
      <c r="J187" s="660" t="s">
        <v>1355</v>
      </c>
      <c r="K187" s="660" t="s">
        <v>1432</v>
      </c>
      <c r="L187" s="661">
        <v>425.17</v>
      </c>
      <c r="M187" s="661">
        <v>425.17</v>
      </c>
      <c r="N187" s="660">
        <v>1</v>
      </c>
      <c r="O187" s="741"/>
      <c r="P187" s="661">
        <v>425.17</v>
      </c>
      <c r="Q187" s="676">
        <v>1</v>
      </c>
      <c r="R187" s="660">
        <v>1</v>
      </c>
      <c r="S187" s="676">
        <v>1</v>
      </c>
      <c r="T187" s="741"/>
      <c r="U187" s="699"/>
    </row>
    <row r="188" spans="1:21" ht="14.4" customHeight="1" x14ac:dyDescent="0.3">
      <c r="A188" s="659">
        <v>25</v>
      </c>
      <c r="B188" s="660" t="s">
        <v>1054</v>
      </c>
      <c r="C188" s="660">
        <v>89301252</v>
      </c>
      <c r="D188" s="739" t="s">
        <v>1528</v>
      </c>
      <c r="E188" s="740" t="s">
        <v>1172</v>
      </c>
      <c r="F188" s="660" t="s">
        <v>1141</v>
      </c>
      <c r="G188" s="660" t="s">
        <v>1258</v>
      </c>
      <c r="H188" s="660" t="s">
        <v>540</v>
      </c>
      <c r="I188" s="660" t="s">
        <v>1287</v>
      </c>
      <c r="J188" s="660" t="s">
        <v>911</v>
      </c>
      <c r="K188" s="660" t="s">
        <v>1288</v>
      </c>
      <c r="L188" s="661">
        <v>0</v>
      </c>
      <c r="M188" s="661">
        <v>0</v>
      </c>
      <c r="N188" s="660">
        <v>1</v>
      </c>
      <c r="O188" s="741">
        <v>1</v>
      </c>
      <c r="P188" s="661">
        <v>0</v>
      </c>
      <c r="Q188" s="676"/>
      <c r="R188" s="660">
        <v>1</v>
      </c>
      <c r="S188" s="676">
        <v>1</v>
      </c>
      <c r="T188" s="741">
        <v>1</v>
      </c>
      <c r="U188" s="699">
        <v>1</v>
      </c>
    </row>
    <row r="189" spans="1:21" ht="14.4" customHeight="1" x14ac:dyDescent="0.3">
      <c r="A189" s="659">
        <v>25</v>
      </c>
      <c r="B189" s="660" t="s">
        <v>1054</v>
      </c>
      <c r="C189" s="660">
        <v>89301252</v>
      </c>
      <c r="D189" s="739" t="s">
        <v>1528</v>
      </c>
      <c r="E189" s="740" t="s">
        <v>1172</v>
      </c>
      <c r="F189" s="660" t="s">
        <v>1141</v>
      </c>
      <c r="G189" s="660" t="s">
        <v>1433</v>
      </c>
      <c r="H189" s="660" t="s">
        <v>540</v>
      </c>
      <c r="I189" s="660" t="s">
        <v>1434</v>
      </c>
      <c r="J189" s="660" t="s">
        <v>1435</v>
      </c>
      <c r="K189" s="660" t="s">
        <v>1436</v>
      </c>
      <c r="L189" s="661">
        <v>43.76</v>
      </c>
      <c r="M189" s="661">
        <v>43.76</v>
      </c>
      <c r="N189" s="660">
        <v>1</v>
      </c>
      <c r="O189" s="741">
        <v>1</v>
      </c>
      <c r="P189" s="661">
        <v>43.76</v>
      </c>
      <c r="Q189" s="676">
        <v>1</v>
      </c>
      <c r="R189" s="660">
        <v>1</v>
      </c>
      <c r="S189" s="676">
        <v>1</v>
      </c>
      <c r="T189" s="741">
        <v>1</v>
      </c>
      <c r="U189" s="699">
        <v>1</v>
      </c>
    </row>
    <row r="190" spans="1:21" ht="14.4" customHeight="1" x14ac:dyDescent="0.3">
      <c r="A190" s="659">
        <v>25</v>
      </c>
      <c r="B190" s="660" t="s">
        <v>1054</v>
      </c>
      <c r="C190" s="660">
        <v>89301252</v>
      </c>
      <c r="D190" s="739" t="s">
        <v>1528</v>
      </c>
      <c r="E190" s="740" t="s">
        <v>1172</v>
      </c>
      <c r="F190" s="660" t="s">
        <v>1141</v>
      </c>
      <c r="G190" s="660" t="s">
        <v>1259</v>
      </c>
      <c r="H190" s="660" t="s">
        <v>540</v>
      </c>
      <c r="I190" s="660" t="s">
        <v>1437</v>
      </c>
      <c r="J190" s="660" t="s">
        <v>1261</v>
      </c>
      <c r="K190" s="660" t="s">
        <v>1438</v>
      </c>
      <c r="L190" s="661">
        <v>0</v>
      </c>
      <c r="M190" s="661">
        <v>0</v>
      </c>
      <c r="N190" s="660">
        <v>1</v>
      </c>
      <c r="O190" s="741">
        <v>1</v>
      </c>
      <c r="P190" s="661">
        <v>0</v>
      </c>
      <c r="Q190" s="676"/>
      <c r="R190" s="660">
        <v>1</v>
      </c>
      <c r="S190" s="676">
        <v>1</v>
      </c>
      <c r="T190" s="741">
        <v>1</v>
      </c>
      <c r="U190" s="699">
        <v>1</v>
      </c>
    </row>
    <row r="191" spans="1:21" ht="14.4" customHeight="1" x14ac:dyDescent="0.3">
      <c r="A191" s="659">
        <v>25</v>
      </c>
      <c r="B191" s="660" t="s">
        <v>1054</v>
      </c>
      <c r="C191" s="660">
        <v>89301252</v>
      </c>
      <c r="D191" s="739" t="s">
        <v>1528</v>
      </c>
      <c r="E191" s="740" t="s">
        <v>1172</v>
      </c>
      <c r="F191" s="660" t="s">
        <v>1141</v>
      </c>
      <c r="G191" s="660" t="s">
        <v>1312</v>
      </c>
      <c r="H191" s="660" t="s">
        <v>540</v>
      </c>
      <c r="I191" s="660" t="s">
        <v>1439</v>
      </c>
      <c r="J191" s="660" t="s">
        <v>1440</v>
      </c>
      <c r="K191" s="660" t="s">
        <v>1441</v>
      </c>
      <c r="L191" s="661">
        <v>167.58</v>
      </c>
      <c r="M191" s="661">
        <v>167.58</v>
      </c>
      <c r="N191" s="660">
        <v>1</v>
      </c>
      <c r="O191" s="741">
        <v>1</v>
      </c>
      <c r="P191" s="661">
        <v>167.58</v>
      </c>
      <c r="Q191" s="676">
        <v>1</v>
      </c>
      <c r="R191" s="660">
        <v>1</v>
      </c>
      <c r="S191" s="676">
        <v>1</v>
      </c>
      <c r="T191" s="741">
        <v>1</v>
      </c>
      <c r="U191" s="699">
        <v>1</v>
      </c>
    </row>
    <row r="192" spans="1:21" ht="14.4" customHeight="1" x14ac:dyDescent="0.3">
      <c r="A192" s="659">
        <v>25</v>
      </c>
      <c r="B192" s="660" t="s">
        <v>1054</v>
      </c>
      <c r="C192" s="660">
        <v>89301252</v>
      </c>
      <c r="D192" s="739" t="s">
        <v>1528</v>
      </c>
      <c r="E192" s="740" t="s">
        <v>1172</v>
      </c>
      <c r="F192" s="660" t="s">
        <v>1141</v>
      </c>
      <c r="G192" s="660" t="s">
        <v>1442</v>
      </c>
      <c r="H192" s="660" t="s">
        <v>540</v>
      </c>
      <c r="I192" s="660" t="s">
        <v>1443</v>
      </c>
      <c r="J192" s="660" t="s">
        <v>1444</v>
      </c>
      <c r="K192" s="660" t="s">
        <v>1445</v>
      </c>
      <c r="L192" s="661">
        <v>0</v>
      </c>
      <c r="M192" s="661">
        <v>0</v>
      </c>
      <c r="N192" s="660">
        <v>1</v>
      </c>
      <c r="O192" s="741">
        <v>0.5</v>
      </c>
      <c r="P192" s="661">
        <v>0</v>
      </c>
      <c r="Q192" s="676"/>
      <c r="R192" s="660">
        <v>1</v>
      </c>
      <c r="S192" s="676">
        <v>1</v>
      </c>
      <c r="T192" s="741">
        <v>0.5</v>
      </c>
      <c r="U192" s="699">
        <v>1</v>
      </c>
    </row>
    <row r="193" spans="1:21" ht="14.4" customHeight="1" x14ac:dyDescent="0.3">
      <c r="A193" s="659">
        <v>25</v>
      </c>
      <c r="B193" s="660" t="s">
        <v>1054</v>
      </c>
      <c r="C193" s="660">
        <v>89301252</v>
      </c>
      <c r="D193" s="739" t="s">
        <v>1528</v>
      </c>
      <c r="E193" s="740" t="s">
        <v>1172</v>
      </c>
      <c r="F193" s="660" t="s">
        <v>1141</v>
      </c>
      <c r="G193" s="660" t="s">
        <v>1244</v>
      </c>
      <c r="H193" s="660" t="s">
        <v>540</v>
      </c>
      <c r="I193" s="660" t="s">
        <v>1446</v>
      </c>
      <c r="J193" s="660" t="s">
        <v>903</v>
      </c>
      <c r="K193" s="660" t="s">
        <v>1447</v>
      </c>
      <c r="L193" s="661">
        <v>34.19</v>
      </c>
      <c r="M193" s="661">
        <v>34.19</v>
      </c>
      <c r="N193" s="660">
        <v>1</v>
      </c>
      <c r="O193" s="741">
        <v>0.5</v>
      </c>
      <c r="P193" s="661"/>
      <c r="Q193" s="676">
        <v>0</v>
      </c>
      <c r="R193" s="660"/>
      <c r="S193" s="676">
        <v>0</v>
      </c>
      <c r="T193" s="741"/>
      <c r="U193" s="699">
        <v>0</v>
      </c>
    </row>
    <row r="194" spans="1:21" ht="14.4" customHeight="1" x14ac:dyDescent="0.3">
      <c r="A194" s="659">
        <v>25</v>
      </c>
      <c r="B194" s="660" t="s">
        <v>1054</v>
      </c>
      <c r="C194" s="660">
        <v>89301252</v>
      </c>
      <c r="D194" s="739" t="s">
        <v>1528</v>
      </c>
      <c r="E194" s="740" t="s">
        <v>1172</v>
      </c>
      <c r="F194" s="660" t="s">
        <v>1141</v>
      </c>
      <c r="G194" s="660" t="s">
        <v>1448</v>
      </c>
      <c r="H194" s="660" t="s">
        <v>816</v>
      </c>
      <c r="I194" s="660" t="s">
        <v>1449</v>
      </c>
      <c r="J194" s="660" t="s">
        <v>1450</v>
      </c>
      <c r="K194" s="660" t="s">
        <v>1451</v>
      </c>
      <c r="L194" s="661">
        <v>0</v>
      </c>
      <c r="M194" s="661">
        <v>0</v>
      </c>
      <c r="N194" s="660">
        <v>1</v>
      </c>
      <c r="O194" s="741">
        <v>0.5</v>
      </c>
      <c r="P194" s="661">
        <v>0</v>
      </c>
      <c r="Q194" s="676"/>
      <c r="R194" s="660">
        <v>1</v>
      </c>
      <c r="S194" s="676">
        <v>1</v>
      </c>
      <c r="T194" s="741">
        <v>0.5</v>
      </c>
      <c r="U194" s="699">
        <v>1</v>
      </c>
    </row>
    <row r="195" spans="1:21" ht="14.4" customHeight="1" x14ac:dyDescent="0.3">
      <c r="A195" s="659">
        <v>25</v>
      </c>
      <c r="B195" s="660" t="s">
        <v>1054</v>
      </c>
      <c r="C195" s="660">
        <v>89301252</v>
      </c>
      <c r="D195" s="739" t="s">
        <v>1528</v>
      </c>
      <c r="E195" s="740" t="s">
        <v>1172</v>
      </c>
      <c r="F195" s="660" t="s">
        <v>1142</v>
      </c>
      <c r="G195" s="660" t="s">
        <v>1213</v>
      </c>
      <c r="H195" s="660" t="s">
        <v>540</v>
      </c>
      <c r="I195" s="660" t="s">
        <v>1452</v>
      </c>
      <c r="J195" s="660" t="s">
        <v>1215</v>
      </c>
      <c r="K195" s="660"/>
      <c r="L195" s="661">
        <v>0</v>
      </c>
      <c r="M195" s="661">
        <v>0</v>
      </c>
      <c r="N195" s="660">
        <v>1</v>
      </c>
      <c r="O195" s="741">
        <v>1</v>
      </c>
      <c r="P195" s="661">
        <v>0</v>
      </c>
      <c r="Q195" s="676"/>
      <c r="R195" s="660">
        <v>1</v>
      </c>
      <c r="S195" s="676">
        <v>1</v>
      </c>
      <c r="T195" s="741">
        <v>1</v>
      </c>
      <c r="U195" s="699">
        <v>1</v>
      </c>
    </row>
    <row r="196" spans="1:21" ht="14.4" customHeight="1" x14ac:dyDescent="0.3">
      <c r="A196" s="659">
        <v>25</v>
      </c>
      <c r="B196" s="660" t="s">
        <v>1054</v>
      </c>
      <c r="C196" s="660">
        <v>89301252</v>
      </c>
      <c r="D196" s="739" t="s">
        <v>1528</v>
      </c>
      <c r="E196" s="740" t="s">
        <v>1175</v>
      </c>
      <c r="F196" s="660" t="s">
        <v>1141</v>
      </c>
      <c r="G196" s="660" t="s">
        <v>1453</v>
      </c>
      <c r="H196" s="660" t="s">
        <v>816</v>
      </c>
      <c r="I196" s="660" t="s">
        <v>1454</v>
      </c>
      <c r="J196" s="660" t="s">
        <v>1455</v>
      </c>
      <c r="K196" s="660" t="s">
        <v>1456</v>
      </c>
      <c r="L196" s="661">
        <v>6.68</v>
      </c>
      <c r="M196" s="661">
        <v>6.68</v>
      </c>
      <c r="N196" s="660">
        <v>1</v>
      </c>
      <c r="O196" s="741">
        <v>0.5</v>
      </c>
      <c r="P196" s="661">
        <v>6.68</v>
      </c>
      <c r="Q196" s="676">
        <v>1</v>
      </c>
      <c r="R196" s="660">
        <v>1</v>
      </c>
      <c r="S196" s="676">
        <v>1</v>
      </c>
      <c r="T196" s="741">
        <v>0.5</v>
      </c>
      <c r="U196" s="699">
        <v>1</v>
      </c>
    </row>
    <row r="197" spans="1:21" ht="14.4" customHeight="1" x14ac:dyDescent="0.3">
      <c r="A197" s="659">
        <v>25</v>
      </c>
      <c r="B197" s="660" t="s">
        <v>1054</v>
      </c>
      <c r="C197" s="660">
        <v>89301252</v>
      </c>
      <c r="D197" s="739" t="s">
        <v>1528</v>
      </c>
      <c r="E197" s="740" t="s">
        <v>1175</v>
      </c>
      <c r="F197" s="660" t="s">
        <v>1141</v>
      </c>
      <c r="G197" s="660" t="s">
        <v>1180</v>
      </c>
      <c r="H197" s="660" t="s">
        <v>816</v>
      </c>
      <c r="I197" s="660" t="s">
        <v>942</v>
      </c>
      <c r="J197" s="660" t="s">
        <v>1110</v>
      </c>
      <c r="K197" s="660" t="s">
        <v>1111</v>
      </c>
      <c r="L197" s="661">
        <v>150.04</v>
      </c>
      <c r="M197" s="661">
        <v>1050.28</v>
      </c>
      <c r="N197" s="660">
        <v>7</v>
      </c>
      <c r="O197" s="741">
        <v>6.5</v>
      </c>
      <c r="P197" s="661">
        <v>150.04</v>
      </c>
      <c r="Q197" s="676">
        <v>0.14285714285714285</v>
      </c>
      <c r="R197" s="660">
        <v>1</v>
      </c>
      <c r="S197" s="676">
        <v>0.14285714285714285</v>
      </c>
      <c r="T197" s="741">
        <v>0.5</v>
      </c>
      <c r="U197" s="699">
        <v>7.6923076923076927E-2</v>
      </c>
    </row>
    <row r="198" spans="1:21" ht="14.4" customHeight="1" x14ac:dyDescent="0.3">
      <c r="A198" s="659">
        <v>25</v>
      </c>
      <c r="B198" s="660" t="s">
        <v>1054</v>
      </c>
      <c r="C198" s="660">
        <v>89301252</v>
      </c>
      <c r="D198" s="739" t="s">
        <v>1528</v>
      </c>
      <c r="E198" s="740" t="s">
        <v>1175</v>
      </c>
      <c r="F198" s="660" t="s">
        <v>1141</v>
      </c>
      <c r="G198" s="660" t="s">
        <v>1180</v>
      </c>
      <c r="H198" s="660" t="s">
        <v>816</v>
      </c>
      <c r="I198" s="660" t="s">
        <v>942</v>
      </c>
      <c r="J198" s="660" t="s">
        <v>1110</v>
      </c>
      <c r="K198" s="660" t="s">
        <v>1111</v>
      </c>
      <c r="L198" s="661">
        <v>154.36000000000001</v>
      </c>
      <c r="M198" s="661">
        <v>4476.4400000000023</v>
      </c>
      <c r="N198" s="660">
        <v>29</v>
      </c>
      <c r="O198" s="741">
        <v>25.5</v>
      </c>
      <c r="P198" s="661">
        <v>2315.400000000001</v>
      </c>
      <c r="Q198" s="676">
        <v>0.51724137931034475</v>
      </c>
      <c r="R198" s="660">
        <v>15</v>
      </c>
      <c r="S198" s="676">
        <v>0.51724137931034486</v>
      </c>
      <c r="T198" s="741">
        <v>12</v>
      </c>
      <c r="U198" s="699">
        <v>0.47058823529411764</v>
      </c>
    </row>
    <row r="199" spans="1:21" ht="14.4" customHeight="1" x14ac:dyDescent="0.3">
      <c r="A199" s="659">
        <v>25</v>
      </c>
      <c r="B199" s="660" t="s">
        <v>1054</v>
      </c>
      <c r="C199" s="660">
        <v>89301252</v>
      </c>
      <c r="D199" s="739" t="s">
        <v>1528</v>
      </c>
      <c r="E199" s="740" t="s">
        <v>1175</v>
      </c>
      <c r="F199" s="660" t="s">
        <v>1141</v>
      </c>
      <c r="G199" s="660" t="s">
        <v>1308</v>
      </c>
      <c r="H199" s="660" t="s">
        <v>816</v>
      </c>
      <c r="I199" s="660" t="s">
        <v>1431</v>
      </c>
      <c r="J199" s="660" t="s">
        <v>1355</v>
      </c>
      <c r="K199" s="660" t="s">
        <v>1432</v>
      </c>
      <c r="L199" s="661">
        <v>425.17</v>
      </c>
      <c r="M199" s="661">
        <v>425.17</v>
      </c>
      <c r="N199" s="660">
        <v>1</v>
      </c>
      <c r="O199" s="741">
        <v>0.5</v>
      </c>
      <c r="P199" s="661">
        <v>425.17</v>
      </c>
      <c r="Q199" s="676">
        <v>1</v>
      </c>
      <c r="R199" s="660">
        <v>1</v>
      </c>
      <c r="S199" s="676">
        <v>1</v>
      </c>
      <c r="T199" s="741">
        <v>0.5</v>
      </c>
      <c r="U199" s="699">
        <v>1</v>
      </c>
    </row>
    <row r="200" spans="1:21" ht="14.4" customHeight="1" x14ac:dyDescent="0.3">
      <c r="A200" s="659">
        <v>25</v>
      </c>
      <c r="B200" s="660" t="s">
        <v>1054</v>
      </c>
      <c r="C200" s="660">
        <v>89301252</v>
      </c>
      <c r="D200" s="739" t="s">
        <v>1528</v>
      </c>
      <c r="E200" s="740" t="s">
        <v>1175</v>
      </c>
      <c r="F200" s="660" t="s">
        <v>1141</v>
      </c>
      <c r="G200" s="660" t="s">
        <v>1457</v>
      </c>
      <c r="H200" s="660" t="s">
        <v>540</v>
      </c>
      <c r="I200" s="660" t="s">
        <v>1458</v>
      </c>
      <c r="J200" s="660" t="s">
        <v>1459</v>
      </c>
      <c r="K200" s="660" t="s">
        <v>1460</v>
      </c>
      <c r="L200" s="661">
        <v>62.37</v>
      </c>
      <c r="M200" s="661">
        <v>124.74</v>
      </c>
      <c r="N200" s="660">
        <v>2</v>
      </c>
      <c r="O200" s="741">
        <v>0.5</v>
      </c>
      <c r="P200" s="661">
        <v>124.74</v>
      </c>
      <c r="Q200" s="676">
        <v>1</v>
      </c>
      <c r="R200" s="660">
        <v>2</v>
      </c>
      <c r="S200" s="676">
        <v>1</v>
      </c>
      <c r="T200" s="741">
        <v>0.5</v>
      </c>
      <c r="U200" s="699">
        <v>1</v>
      </c>
    </row>
    <row r="201" spans="1:21" ht="14.4" customHeight="1" x14ac:dyDescent="0.3">
      <c r="A201" s="659">
        <v>25</v>
      </c>
      <c r="B201" s="660" t="s">
        <v>1054</v>
      </c>
      <c r="C201" s="660">
        <v>89301252</v>
      </c>
      <c r="D201" s="739" t="s">
        <v>1528</v>
      </c>
      <c r="E201" s="740" t="s">
        <v>1175</v>
      </c>
      <c r="F201" s="660" t="s">
        <v>1141</v>
      </c>
      <c r="G201" s="660" t="s">
        <v>1258</v>
      </c>
      <c r="H201" s="660" t="s">
        <v>540</v>
      </c>
      <c r="I201" s="660" t="s">
        <v>910</v>
      </c>
      <c r="J201" s="660" t="s">
        <v>911</v>
      </c>
      <c r="K201" s="660" t="s">
        <v>1120</v>
      </c>
      <c r="L201" s="661">
        <v>170.52</v>
      </c>
      <c r="M201" s="661">
        <v>341.04</v>
      </c>
      <c r="N201" s="660">
        <v>2</v>
      </c>
      <c r="O201" s="741">
        <v>2</v>
      </c>
      <c r="P201" s="661">
        <v>170.52</v>
      </c>
      <c r="Q201" s="676">
        <v>0.5</v>
      </c>
      <c r="R201" s="660">
        <v>1</v>
      </c>
      <c r="S201" s="676">
        <v>0.5</v>
      </c>
      <c r="T201" s="741">
        <v>1</v>
      </c>
      <c r="U201" s="699">
        <v>0.5</v>
      </c>
    </row>
    <row r="202" spans="1:21" ht="14.4" customHeight="1" x14ac:dyDescent="0.3">
      <c r="A202" s="659">
        <v>25</v>
      </c>
      <c r="B202" s="660" t="s">
        <v>1054</v>
      </c>
      <c r="C202" s="660">
        <v>89301252</v>
      </c>
      <c r="D202" s="739" t="s">
        <v>1528</v>
      </c>
      <c r="E202" s="740" t="s">
        <v>1175</v>
      </c>
      <c r="F202" s="660" t="s">
        <v>1141</v>
      </c>
      <c r="G202" s="660" t="s">
        <v>1461</v>
      </c>
      <c r="H202" s="660" t="s">
        <v>540</v>
      </c>
      <c r="I202" s="660" t="s">
        <v>1462</v>
      </c>
      <c r="J202" s="660" t="s">
        <v>1463</v>
      </c>
      <c r="K202" s="660" t="s">
        <v>1464</v>
      </c>
      <c r="L202" s="661">
        <v>340.97</v>
      </c>
      <c r="M202" s="661">
        <v>340.97</v>
      </c>
      <c r="N202" s="660">
        <v>1</v>
      </c>
      <c r="O202" s="741">
        <v>1</v>
      </c>
      <c r="P202" s="661">
        <v>340.97</v>
      </c>
      <c r="Q202" s="676">
        <v>1</v>
      </c>
      <c r="R202" s="660">
        <v>1</v>
      </c>
      <c r="S202" s="676">
        <v>1</v>
      </c>
      <c r="T202" s="741">
        <v>1</v>
      </c>
      <c r="U202" s="699">
        <v>1</v>
      </c>
    </row>
    <row r="203" spans="1:21" ht="14.4" customHeight="1" x14ac:dyDescent="0.3">
      <c r="A203" s="659">
        <v>25</v>
      </c>
      <c r="B203" s="660" t="s">
        <v>1054</v>
      </c>
      <c r="C203" s="660">
        <v>89301252</v>
      </c>
      <c r="D203" s="739" t="s">
        <v>1528</v>
      </c>
      <c r="E203" s="740" t="s">
        <v>1175</v>
      </c>
      <c r="F203" s="660" t="s">
        <v>1141</v>
      </c>
      <c r="G203" s="660" t="s">
        <v>1396</v>
      </c>
      <c r="H203" s="660" t="s">
        <v>540</v>
      </c>
      <c r="I203" s="660" t="s">
        <v>1465</v>
      </c>
      <c r="J203" s="660" t="s">
        <v>1466</v>
      </c>
      <c r="K203" s="660" t="s">
        <v>1467</v>
      </c>
      <c r="L203" s="661">
        <v>0</v>
      </c>
      <c r="M203" s="661">
        <v>0</v>
      </c>
      <c r="N203" s="660">
        <v>1</v>
      </c>
      <c r="O203" s="741">
        <v>1</v>
      </c>
      <c r="P203" s="661"/>
      <c r="Q203" s="676"/>
      <c r="R203" s="660"/>
      <c r="S203" s="676">
        <v>0</v>
      </c>
      <c r="T203" s="741"/>
      <c r="U203" s="699">
        <v>0</v>
      </c>
    </row>
    <row r="204" spans="1:21" ht="14.4" customHeight="1" x14ac:dyDescent="0.3">
      <c r="A204" s="659">
        <v>25</v>
      </c>
      <c r="B204" s="660" t="s">
        <v>1054</v>
      </c>
      <c r="C204" s="660">
        <v>89301252</v>
      </c>
      <c r="D204" s="739" t="s">
        <v>1528</v>
      </c>
      <c r="E204" s="740" t="s">
        <v>1175</v>
      </c>
      <c r="F204" s="660" t="s">
        <v>1141</v>
      </c>
      <c r="G204" s="660" t="s">
        <v>1396</v>
      </c>
      <c r="H204" s="660" t="s">
        <v>540</v>
      </c>
      <c r="I204" s="660" t="s">
        <v>1397</v>
      </c>
      <c r="J204" s="660" t="s">
        <v>1398</v>
      </c>
      <c r="K204" s="660" t="s">
        <v>1399</v>
      </c>
      <c r="L204" s="661">
        <v>0</v>
      </c>
      <c r="M204" s="661">
        <v>0</v>
      </c>
      <c r="N204" s="660">
        <v>3</v>
      </c>
      <c r="O204" s="741">
        <v>1</v>
      </c>
      <c r="P204" s="661">
        <v>0</v>
      </c>
      <c r="Q204" s="676"/>
      <c r="R204" s="660">
        <v>3</v>
      </c>
      <c r="S204" s="676">
        <v>1</v>
      </c>
      <c r="T204" s="741">
        <v>1</v>
      </c>
      <c r="U204" s="699">
        <v>1</v>
      </c>
    </row>
    <row r="205" spans="1:21" ht="14.4" customHeight="1" x14ac:dyDescent="0.3">
      <c r="A205" s="659">
        <v>25</v>
      </c>
      <c r="B205" s="660" t="s">
        <v>1054</v>
      </c>
      <c r="C205" s="660">
        <v>89301252</v>
      </c>
      <c r="D205" s="739" t="s">
        <v>1528</v>
      </c>
      <c r="E205" s="740" t="s">
        <v>1175</v>
      </c>
      <c r="F205" s="660" t="s">
        <v>1141</v>
      </c>
      <c r="G205" s="660" t="s">
        <v>1468</v>
      </c>
      <c r="H205" s="660" t="s">
        <v>540</v>
      </c>
      <c r="I205" s="660" t="s">
        <v>639</v>
      </c>
      <c r="J205" s="660" t="s">
        <v>640</v>
      </c>
      <c r="K205" s="660" t="s">
        <v>1469</v>
      </c>
      <c r="L205" s="661">
        <v>156.77000000000001</v>
      </c>
      <c r="M205" s="661">
        <v>627.08000000000004</v>
      </c>
      <c r="N205" s="660">
        <v>4</v>
      </c>
      <c r="O205" s="741">
        <v>1.5</v>
      </c>
      <c r="P205" s="661">
        <v>627.08000000000004</v>
      </c>
      <c r="Q205" s="676">
        <v>1</v>
      </c>
      <c r="R205" s="660">
        <v>4</v>
      </c>
      <c r="S205" s="676">
        <v>1</v>
      </c>
      <c r="T205" s="741">
        <v>1.5</v>
      </c>
      <c r="U205" s="699">
        <v>1</v>
      </c>
    </row>
    <row r="206" spans="1:21" ht="14.4" customHeight="1" x14ac:dyDescent="0.3">
      <c r="A206" s="659">
        <v>25</v>
      </c>
      <c r="B206" s="660" t="s">
        <v>1054</v>
      </c>
      <c r="C206" s="660">
        <v>89301252</v>
      </c>
      <c r="D206" s="739" t="s">
        <v>1528</v>
      </c>
      <c r="E206" s="740" t="s">
        <v>1175</v>
      </c>
      <c r="F206" s="660" t="s">
        <v>1141</v>
      </c>
      <c r="G206" s="660" t="s">
        <v>1470</v>
      </c>
      <c r="H206" s="660" t="s">
        <v>540</v>
      </c>
      <c r="I206" s="660" t="s">
        <v>1471</v>
      </c>
      <c r="J206" s="660" t="s">
        <v>1472</v>
      </c>
      <c r="K206" s="660" t="s">
        <v>1399</v>
      </c>
      <c r="L206" s="661">
        <v>0</v>
      </c>
      <c r="M206" s="661">
        <v>0</v>
      </c>
      <c r="N206" s="660">
        <v>1</v>
      </c>
      <c r="O206" s="741">
        <v>1</v>
      </c>
      <c r="P206" s="661">
        <v>0</v>
      </c>
      <c r="Q206" s="676"/>
      <c r="R206" s="660">
        <v>1</v>
      </c>
      <c r="S206" s="676">
        <v>1</v>
      </c>
      <c r="T206" s="741">
        <v>1</v>
      </c>
      <c r="U206" s="699">
        <v>1</v>
      </c>
    </row>
    <row r="207" spans="1:21" ht="14.4" customHeight="1" x14ac:dyDescent="0.3">
      <c r="A207" s="659">
        <v>25</v>
      </c>
      <c r="B207" s="660" t="s">
        <v>1054</v>
      </c>
      <c r="C207" s="660">
        <v>89301252</v>
      </c>
      <c r="D207" s="739" t="s">
        <v>1528</v>
      </c>
      <c r="E207" s="740" t="s">
        <v>1175</v>
      </c>
      <c r="F207" s="660" t="s">
        <v>1141</v>
      </c>
      <c r="G207" s="660" t="s">
        <v>1230</v>
      </c>
      <c r="H207" s="660" t="s">
        <v>540</v>
      </c>
      <c r="I207" s="660" t="s">
        <v>1363</v>
      </c>
      <c r="J207" s="660" t="s">
        <v>1364</v>
      </c>
      <c r="K207" s="660" t="s">
        <v>1365</v>
      </c>
      <c r="L207" s="661">
        <v>73.73</v>
      </c>
      <c r="M207" s="661">
        <v>73.73</v>
      </c>
      <c r="N207" s="660">
        <v>1</v>
      </c>
      <c r="O207" s="741">
        <v>0.5</v>
      </c>
      <c r="P207" s="661"/>
      <c r="Q207" s="676">
        <v>0</v>
      </c>
      <c r="R207" s="660"/>
      <c r="S207" s="676">
        <v>0</v>
      </c>
      <c r="T207" s="741"/>
      <c r="U207" s="699">
        <v>0</v>
      </c>
    </row>
    <row r="208" spans="1:21" ht="14.4" customHeight="1" x14ac:dyDescent="0.3">
      <c r="A208" s="659">
        <v>25</v>
      </c>
      <c r="B208" s="660" t="s">
        <v>1054</v>
      </c>
      <c r="C208" s="660">
        <v>89301252</v>
      </c>
      <c r="D208" s="739" t="s">
        <v>1528</v>
      </c>
      <c r="E208" s="740" t="s">
        <v>1175</v>
      </c>
      <c r="F208" s="660" t="s">
        <v>1141</v>
      </c>
      <c r="G208" s="660" t="s">
        <v>1182</v>
      </c>
      <c r="H208" s="660" t="s">
        <v>540</v>
      </c>
      <c r="I208" s="660" t="s">
        <v>921</v>
      </c>
      <c r="J208" s="660" t="s">
        <v>922</v>
      </c>
      <c r="K208" s="660" t="s">
        <v>923</v>
      </c>
      <c r="L208" s="661">
        <v>147.31</v>
      </c>
      <c r="M208" s="661">
        <v>883.8599999999999</v>
      </c>
      <c r="N208" s="660">
        <v>6</v>
      </c>
      <c r="O208" s="741">
        <v>4</v>
      </c>
      <c r="P208" s="661">
        <v>147.31</v>
      </c>
      <c r="Q208" s="676">
        <v>0.16666666666666669</v>
      </c>
      <c r="R208" s="660">
        <v>1</v>
      </c>
      <c r="S208" s="676">
        <v>0.16666666666666666</v>
      </c>
      <c r="T208" s="741">
        <v>1</v>
      </c>
      <c r="U208" s="699">
        <v>0.25</v>
      </c>
    </row>
    <row r="209" spans="1:21" ht="14.4" customHeight="1" x14ac:dyDescent="0.3">
      <c r="A209" s="659">
        <v>25</v>
      </c>
      <c r="B209" s="660" t="s">
        <v>1054</v>
      </c>
      <c r="C209" s="660">
        <v>89301252</v>
      </c>
      <c r="D209" s="739" t="s">
        <v>1528</v>
      </c>
      <c r="E209" s="740" t="s">
        <v>1175</v>
      </c>
      <c r="F209" s="660" t="s">
        <v>1141</v>
      </c>
      <c r="G209" s="660" t="s">
        <v>1182</v>
      </c>
      <c r="H209" s="660" t="s">
        <v>540</v>
      </c>
      <c r="I209" s="660" t="s">
        <v>1197</v>
      </c>
      <c r="J209" s="660" t="s">
        <v>922</v>
      </c>
      <c r="K209" s="660" t="s">
        <v>923</v>
      </c>
      <c r="L209" s="661">
        <v>147.31</v>
      </c>
      <c r="M209" s="661">
        <v>294.62</v>
      </c>
      <c r="N209" s="660">
        <v>2</v>
      </c>
      <c r="O209" s="741">
        <v>2</v>
      </c>
      <c r="P209" s="661">
        <v>147.31</v>
      </c>
      <c r="Q209" s="676">
        <v>0.5</v>
      </c>
      <c r="R209" s="660">
        <v>1</v>
      </c>
      <c r="S209" s="676">
        <v>0.5</v>
      </c>
      <c r="T209" s="741">
        <v>1</v>
      </c>
      <c r="U209" s="699">
        <v>0.5</v>
      </c>
    </row>
    <row r="210" spans="1:21" ht="14.4" customHeight="1" x14ac:dyDescent="0.3">
      <c r="A210" s="659">
        <v>25</v>
      </c>
      <c r="B210" s="660" t="s">
        <v>1054</v>
      </c>
      <c r="C210" s="660">
        <v>89301252</v>
      </c>
      <c r="D210" s="739" t="s">
        <v>1528</v>
      </c>
      <c r="E210" s="740" t="s">
        <v>1175</v>
      </c>
      <c r="F210" s="660" t="s">
        <v>1141</v>
      </c>
      <c r="G210" s="660" t="s">
        <v>1244</v>
      </c>
      <c r="H210" s="660" t="s">
        <v>540</v>
      </c>
      <c r="I210" s="660" t="s">
        <v>902</v>
      </c>
      <c r="J210" s="660" t="s">
        <v>903</v>
      </c>
      <c r="K210" s="660" t="s">
        <v>1245</v>
      </c>
      <c r="L210" s="661">
        <v>30.17</v>
      </c>
      <c r="M210" s="661">
        <v>30.17</v>
      </c>
      <c r="N210" s="660">
        <v>1</v>
      </c>
      <c r="O210" s="741">
        <v>0.5</v>
      </c>
      <c r="P210" s="661">
        <v>30.17</v>
      </c>
      <c r="Q210" s="676">
        <v>1</v>
      </c>
      <c r="R210" s="660">
        <v>1</v>
      </c>
      <c r="S210" s="676">
        <v>1</v>
      </c>
      <c r="T210" s="741">
        <v>0.5</v>
      </c>
      <c r="U210" s="699">
        <v>1</v>
      </c>
    </row>
    <row r="211" spans="1:21" ht="14.4" customHeight="1" x14ac:dyDescent="0.3">
      <c r="A211" s="659">
        <v>25</v>
      </c>
      <c r="B211" s="660" t="s">
        <v>1054</v>
      </c>
      <c r="C211" s="660">
        <v>89301252</v>
      </c>
      <c r="D211" s="739" t="s">
        <v>1528</v>
      </c>
      <c r="E211" s="740" t="s">
        <v>1175</v>
      </c>
      <c r="F211" s="660" t="s">
        <v>1141</v>
      </c>
      <c r="G211" s="660" t="s">
        <v>1473</v>
      </c>
      <c r="H211" s="660" t="s">
        <v>540</v>
      </c>
      <c r="I211" s="660" t="s">
        <v>917</v>
      </c>
      <c r="J211" s="660" t="s">
        <v>918</v>
      </c>
      <c r="K211" s="660" t="s">
        <v>919</v>
      </c>
      <c r="L211" s="661">
        <v>115.13</v>
      </c>
      <c r="M211" s="661">
        <v>115.13</v>
      </c>
      <c r="N211" s="660">
        <v>1</v>
      </c>
      <c r="O211" s="741">
        <v>1</v>
      </c>
      <c r="P211" s="661"/>
      <c r="Q211" s="676">
        <v>0</v>
      </c>
      <c r="R211" s="660"/>
      <c r="S211" s="676">
        <v>0</v>
      </c>
      <c r="T211" s="741"/>
      <c r="U211" s="699">
        <v>0</v>
      </c>
    </row>
    <row r="212" spans="1:21" ht="14.4" customHeight="1" x14ac:dyDescent="0.3">
      <c r="A212" s="659">
        <v>25</v>
      </c>
      <c r="B212" s="660" t="s">
        <v>1054</v>
      </c>
      <c r="C212" s="660">
        <v>89301252</v>
      </c>
      <c r="D212" s="739" t="s">
        <v>1528</v>
      </c>
      <c r="E212" s="740" t="s">
        <v>1175</v>
      </c>
      <c r="F212" s="660" t="s">
        <v>1141</v>
      </c>
      <c r="G212" s="660" t="s">
        <v>1183</v>
      </c>
      <c r="H212" s="660" t="s">
        <v>816</v>
      </c>
      <c r="I212" s="660" t="s">
        <v>1246</v>
      </c>
      <c r="J212" s="660" t="s">
        <v>788</v>
      </c>
      <c r="K212" s="660" t="s">
        <v>1247</v>
      </c>
      <c r="L212" s="661">
        <v>24.22</v>
      </c>
      <c r="M212" s="661">
        <v>24.22</v>
      </c>
      <c r="N212" s="660">
        <v>1</v>
      </c>
      <c r="O212" s="741">
        <v>1</v>
      </c>
      <c r="P212" s="661"/>
      <c r="Q212" s="676">
        <v>0</v>
      </c>
      <c r="R212" s="660"/>
      <c r="S212" s="676">
        <v>0</v>
      </c>
      <c r="T212" s="741"/>
      <c r="U212" s="699">
        <v>0</v>
      </c>
    </row>
    <row r="213" spans="1:21" ht="14.4" customHeight="1" x14ac:dyDescent="0.3">
      <c r="A213" s="659">
        <v>25</v>
      </c>
      <c r="B213" s="660" t="s">
        <v>1054</v>
      </c>
      <c r="C213" s="660">
        <v>89301252</v>
      </c>
      <c r="D213" s="739" t="s">
        <v>1528</v>
      </c>
      <c r="E213" s="740" t="s">
        <v>1175</v>
      </c>
      <c r="F213" s="660" t="s">
        <v>1141</v>
      </c>
      <c r="G213" s="660" t="s">
        <v>1183</v>
      </c>
      <c r="H213" s="660" t="s">
        <v>816</v>
      </c>
      <c r="I213" s="660" t="s">
        <v>822</v>
      </c>
      <c r="J213" s="660" t="s">
        <v>788</v>
      </c>
      <c r="K213" s="660" t="s">
        <v>1127</v>
      </c>
      <c r="L213" s="661">
        <v>48.42</v>
      </c>
      <c r="M213" s="661">
        <v>726.30000000000018</v>
      </c>
      <c r="N213" s="660">
        <v>15</v>
      </c>
      <c r="O213" s="741">
        <v>11</v>
      </c>
      <c r="P213" s="661">
        <v>435.78000000000009</v>
      </c>
      <c r="Q213" s="676">
        <v>0.6</v>
      </c>
      <c r="R213" s="660">
        <v>9</v>
      </c>
      <c r="S213" s="676">
        <v>0.6</v>
      </c>
      <c r="T213" s="741">
        <v>6</v>
      </c>
      <c r="U213" s="699">
        <v>0.54545454545454541</v>
      </c>
    </row>
    <row r="214" spans="1:21" ht="14.4" customHeight="1" x14ac:dyDescent="0.3">
      <c r="A214" s="659">
        <v>25</v>
      </c>
      <c r="B214" s="660" t="s">
        <v>1054</v>
      </c>
      <c r="C214" s="660">
        <v>89301252</v>
      </c>
      <c r="D214" s="739" t="s">
        <v>1528</v>
      </c>
      <c r="E214" s="740" t="s">
        <v>1175</v>
      </c>
      <c r="F214" s="660" t="s">
        <v>1141</v>
      </c>
      <c r="G214" s="660" t="s">
        <v>1275</v>
      </c>
      <c r="H214" s="660" t="s">
        <v>540</v>
      </c>
      <c r="I214" s="660" t="s">
        <v>1276</v>
      </c>
      <c r="J214" s="660" t="s">
        <v>797</v>
      </c>
      <c r="K214" s="660" t="s">
        <v>1277</v>
      </c>
      <c r="L214" s="661">
        <v>54.23</v>
      </c>
      <c r="M214" s="661">
        <v>54.23</v>
      </c>
      <c r="N214" s="660">
        <v>1</v>
      </c>
      <c r="O214" s="741">
        <v>0.5</v>
      </c>
      <c r="P214" s="661">
        <v>54.23</v>
      </c>
      <c r="Q214" s="676">
        <v>1</v>
      </c>
      <c r="R214" s="660">
        <v>1</v>
      </c>
      <c r="S214" s="676">
        <v>1</v>
      </c>
      <c r="T214" s="741">
        <v>0.5</v>
      </c>
      <c r="U214" s="699">
        <v>1</v>
      </c>
    </row>
    <row r="215" spans="1:21" ht="14.4" customHeight="1" x14ac:dyDescent="0.3">
      <c r="A215" s="659">
        <v>25</v>
      </c>
      <c r="B215" s="660" t="s">
        <v>1054</v>
      </c>
      <c r="C215" s="660">
        <v>89301252</v>
      </c>
      <c r="D215" s="739" t="s">
        <v>1528</v>
      </c>
      <c r="E215" s="740" t="s">
        <v>1175</v>
      </c>
      <c r="F215" s="660" t="s">
        <v>1141</v>
      </c>
      <c r="G215" s="660" t="s">
        <v>1275</v>
      </c>
      <c r="H215" s="660" t="s">
        <v>540</v>
      </c>
      <c r="I215" s="660" t="s">
        <v>1474</v>
      </c>
      <c r="J215" s="660" t="s">
        <v>1475</v>
      </c>
      <c r="K215" s="660" t="s">
        <v>1476</v>
      </c>
      <c r="L215" s="661">
        <v>43.37</v>
      </c>
      <c r="M215" s="661">
        <v>43.37</v>
      </c>
      <c r="N215" s="660">
        <v>1</v>
      </c>
      <c r="O215" s="741">
        <v>0.5</v>
      </c>
      <c r="P215" s="661"/>
      <c r="Q215" s="676">
        <v>0</v>
      </c>
      <c r="R215" s="660"/>
      <c r="S215" s="676">
        <v>0</v>
      </c>
      <c r="T215" s="741"/>
      <c r="U215" s="699">
        <v>0</v>
      </c>
    </row>
    <row r="216" spans="1:21" ht="14.4" customHeight="1" x14ac:dyDescent="0.3">
      <c r="A216" s="659">
        <v>25</v>
      </c>
      <c r="B216" s="660" t="s">
        <v>1054</v>
      </c>
      <c r="C216" s="660">
        <v>89301252</v>
      </c>
      <c r="D216" s="739" t="s">
        <v>1528</v>
      </c>
      <c r="E216" s="740" t="s">
        <v>1175</v>
      </c>
      <c r="F216" s="660" t="s">
        <v>1141</v>
      </c>
      <c r="G216" s="660" t="s">
        <v>1477</v>
      </c>
      <c r="H216" s="660" t="s">
        <v>540</v>
      </c>
      <c r="I216" s="660" t="s">
        <v>1478</v>
      </c>
      <c r="J216" s="660" t="s">
        <v>1479</v>
      </c>
      <c r="K216" s="660" t="s">
        <v>1480</v>
      </c>
      <c r="L216" s="661">
        <v>24.78</v>
      </c>
      <c r="M216" s="661">
        <v>49.56</v>
      </c>
      <c r="N216" s="660">
        <v>2</v>
      </c>
      <c r="O216" s="741">
        <v>1</v>
      </c>
      <c r="P216" s="661">
        <v>49.56</v>
      </c>
      <c r="Q216" s="676">
        <v>1</v>
      </c>
      <c r="R216" s="660">
        <v>2</v>
      </c>
      <c r="S216" s="676">
        <v>1</v>
      </c>
      <c r="T216" s="741">
        <v>1</v>
      </c>
      <c r="U216" s="699">
        <v>1</v>
      </c>
    </row>
    <row r="217" spans="1:21" ht="14.4" customHeight="1" x14ac:dyDescent="0.3">
      <c r="A217" s="659">
        <v>25</v>
      </c>
      <c r="B217" s="660" t="s">
        <v>1054</v>
      </c>
      <c r="C217" s="660">
        <v>89301252</v>
      </c>
      <c r="D217" s="739" t="s">
        <v>1528</v>
      </c>
      <c r="E217" s="740" t="s">
        <v>1175</v>
      </c>
      <c r="F217" s="660" t="s">
        <v>1141</v>
      </c>
      <c r="G217" s="660" t="s">
        <v>1481</v>
      </c>
      <c r="H217" s="660" t="s">
        <v>816</v>
      </c>
      <c r="I217" s="660" t="s">
        <v>1482</v>
      </c>
      <c r="J217" s="660" t="s">
        <v>1483</v>
      </c>
      <c r="K217" s="660" t="s">
        <v>1484</v>
      </c>
      <c r="L217" s="661">
        <v>63.75</v>
      </c>
      <c r="M217" s="661">
        <v>127.5</v>
      </c>
      <c r="N217" s="660">
        <v>2</v>
      </c>
      <c r="O217" s="741">
        <v>0.5</v>
      </c>
      <c r="P217" s="661">
        <v>127.5</v>
      </c>
      <c r="Q217" s="676">
        <v>1</v>
      </c>
      <c r="R217" s="660">
        <v>2</v>
      </c>
      <c r="S217" s="676">
        <v>1</v>
      </c>
      <c r="T217" s="741">
        <v>0.5</v>
      </c>
      <c r="U217" s="699">
        <v>1</v>
      </c>
    </row>
    <row r="218" spans="1:21" ht="14.4" customHeight="1" x14ac:dyDescent="0.3">
      <c r="A218" s="659">
        <v>25</v>
      </c>
      <c r="B218" s="660" t="s">
        <v>1054</v>
      </c>
      <c r="C218" s="660">
        <v>89301252</v>
      </c>
      <c r="D218" s="739" t="s">
        <v>1528</v>
      </c>
      <c r="E218" s="740" t="s">
        <v>1175</v>
      </c>
      <c r="F218" s="660" t="s">
        <v>1141</v>
      </c>
      <c r="G218" s="660" t="s">
        <v>1485</v>
      </c>
      <c r="H218" s="660" t="s">
        <v>540</v>
      </c>
      <c r="I218" s="660" t="s">
        <v>1486</v>
      </c>
      <c r="J218" s="660" t="s">
        <v>1487</v>
      </c>
      <c r="K218" s="660" t="s">
        <v>1488</v>
      </c>
      <c r="L218" s="661">
        <v>22.44</v>
      </c>
      <c r="M218" s="661">
        <v>22.44</v>
      </c>
      <c r="N218" s="660">
        <v>1</v>
      </c>
      <c r="O218" s="741">
        <v>1</v>
      </c>
      <c r="P218" s="661"/>
      <c r="Q218" s="676">
        <v>0</v>
      </c>
      <c r="R218" s="660"/>
      <c r="S218" s="676">
        <v>0</v>
      </c>
      <c r="T218" s="741"/>
      <c r="U218" s="699">
        <v>0</v>
      </c>
    </row>
    <row r="219" spans="1:21" ht="14.4" customHeight="1" x14ac:dyDescent="0.3">
      <c r="A219" s="659">
        <v>25</v>
      </c>
      <c r="B219" s="660" t="s">
        <v>1054</v>
      </c>
      <c r="C219" s="660">
        <v>89301252</v>
      </c>
      <c r="D219" s="739" t="s">
        <v>1528</v>
      </c>
      <c r="E219" s="740" t="s">
        <v>1175</v>
      </c>
      <c r="F219" s="660" t="s">
        <v>1141</v>
      </c>
      <c r="G219" s="660" t="s">
        <v>1489</v>
      </c>
      <c r="H219" s="660" t="s">
        <v>540</v>
      </c>
      <c r="I219" s="660" t="s">
        <v>631</v>
      </c>
      <c r="J219" s="660" t="s">
        <v>1490</v>
      </c>
      <c r="K219" s="660" t="s">
        <v>1491</v>
      </c>
      <c r="L219" s="661">
        <v>81.78</v>
      </c>
      <c r="M219" s="661">
        <v>81.78</v>
      </c>
      <c r="N219" s="660">
        <v>1</v>
      </c>
      <c r="O219" s="741">
        <v>1</v>
      </c>
      <c r="P219" s="661"/>
      <c r="Q219" s="676">
        <v>0</v>
      </c>
      <c r="R219" s="660"/>
      <c r="S219" s="676">
        <v>0</v>
      </c>
      <c r="T219" s="741"/>
      <c r="U219" s="699">
        <v>0</v>
      </c>
    </row>
    <row r="220" spans="1:21" ht="14.4" customHeight="1" x14ac:dyDescent="0.3">
      <c r="A220" s="659">
        <v>25</v>
      </c>
      <c r="B220" s="660" t="s">
        <v>1054</v>
      </c>
      <c r="C220" s="660">
        <v>89301252</v>
      </c>
      <c r="D220" s="739" t="s">
        <v>1528</v>
      </c>
      <c r="E220" s="740" t="s">
        <v>1175</v>
      </c>
      <c r="F220" s="660" t="s">
        <v>1141</v>
      </c>
      <c r="G220" s="660" t="s">
        <v>1492</v>
      </c>
      <c r="H220" s="660" t="s">
        <v>540</v>
      </c>
      <c r="I220" s="660" t="s">
        <v>791</v>
      </c>
      <c r="J220" s="660" t="s">
        <v>1493</v>
      </c>
      <c r="K220" s="660" t="s">
        <v>1494</v>
      </c>
      <c r="L220" s="661">
        <v>0</v>
      </c>
      <c r="M220" s="661">
        <v>0</v>
      </c>
      <c r="N220" s="660">
        <v>6</v>
      </c>
      <c r="O220" s="741">
        <v>5.5</v>
      </c>
      <c r="P220" s="661">
        <v>0</v>
      </c>
      <c r="Q220" s="676"/>
      <c r="R220" s="660">
        <v>3</v>
      </c>
      <c r="S220" s="676">
        <v>0.5</v>
      </c>
      <c r="T220" s="741">
        <v>3</v>
      </c>
      <c r="U220" s="699">
        <v>0.54545454545454541</v>
      </c>
    </row>
    <row r="221" spans="1:21" ht="14.4" customHeight="1" x14ac:dyDescent="0.3">
      <c r="A221" s="659">
        <v>25</v>
      </c>
      <c r="B221" s="660" t="s">
        <v>1054</v>
      </c>
      <c r="C221" s="660">
        <v>89301252</v>
      </c>
      <c r="D221" s="739" t="s">
        <v>1528</v>
      </c>
      <c r="E221" s="740" t="s">
        <v>1176</v>
      </c>
      <c r="F221" s="660" t="s">
        <v>1141</v>
      </c>
      <c r="G221" s="660" t="s">
        <v>1180</v>
      </c>
      <c r="H221" s="660" t="s">
        <v>540</v>
      </c>
      <c r="I221" s="660" t="s">
        <v>1207</v>
      </c>
      <c r="J221" s="660" t="s">
        <v>1110</v>
      </c>
      <c r="K221" s="660" t="s">
        <v>1208</v>
      </c>
      <c r="L221" s="661">
        <v>0</v>
      </c>
      <c r="M221" s="661">
        <v>0</v>
      </c>
      <c r="N221" s="660">
        <v>1</v>
      </c>
      <c r="O221" s="741">
        <v>0.5</v>
      </c>
      <c r="P221" s="661">
        <v>0</v>
      </c>
      <c r="Q221" s="676"/>
      <c r="R221" s="660">
        <v>1</v>
      </c>
      <c r="S221" s="676">
        <v>1</v>
      </c>
      <c r="T221" s="741">
        <v>0.5</v>
      </c>
      <c r="U221" s="699">
        <v>1</v>
      </c>
    </row>
    <row r="222" spans="1:21" ht="14.4" customHeight="1" x14ac:dyDescent="0.3">
      <c r="A222" s="659">
        <v>25</v>
      </c>
      <c r="B222" s="660" t="s">
        <v>1054</v>
      </c>
      <c r="C222" s="660">
        <v>89301252</v>
      </c>
      <c r="D222" s="739" t="s">
        <v>1528</v>
      </c>
      <c r="E222" s="740" t="s">
        <v>1176</v>
      </c>
      <c r="F222" s="660" t="s">
        <v>1141</v>
      </c>
      <c r="G222" s="660" t="s">
        <v>1180</v>
      </c>
      <c r="H222" s="660" t="s">
        <v>816</v>
      </c>
      <c r="I222" s="660" t="s">
        <v>1320</v>
      </c>
      <c r="J222" s="660" t="s">
        <v>1321</v>
      </c>
      <c r="K222" s="660" t="s">
        <v>1286</v>
      </c>
      <c r="L222" s="661">
        <v>145.02000000000001</v>
      </c>
      <c r="M222" s="661">
        <v>145.02000000000001</v>
      </c>
      <c r="N222" s="660">
        <v>1</v>
      </c>
      <c r="O222" s="741">
        <v>1</v>
      </c>
      <c r="P222" s="661">
        <v>145.02000000000001</v>
      </c>
      <c r="Q222" s="676">
        <v>1</v>
      </c>
      <c r="R222" s="660">
        <v>1</v>
      </c>
      <c r="S222" s="676">
        <v>1</v>
      </c>
      <c r="T222" s="741">
        <v>1</v>
      </c>
      <c r="U222" s="699">
        <v>1</v>
      </c>
    </row>
    <row r="223" spans="1:21" ht="14.4" customHeight="1" x14ac:dyDescent="0.3">
      <c r="A223" s="659">
        <v>25</v>
      </c>
      <c r="B223" s="660" t="s">
        <v>1054</v>
      </c>
      <c r="C223" s="660">
        <v>89301252</v>
      </c>
      <c r="D223" s="739" t="s">
        <v>1528</v>
      </c>
      <c r="E223" s="740" t="s">
        <v>1176</v>
      </c>
      <c r="F223" s="660" t="s">
        <v>1141</v>
      </c>
      <c r="G223" s="660" t="s">
        <v>1180</v>
      </c>
      <c r="H223" s="660" t="s">
        <v>540</v>
      </c>
      <c r="I223" s="660" t="s">
        <v>1181</v>
      </c>
      <c r="J223" s="660" t="s">
        <v>1110</v>
      </c>
      <c r="K223" s="660" t="s">
        <v>1111</v>
      </c>
      <c r="L223" s="661">
        <v>150.04</v>
      </c>
      <c r="M223" s="661">
        <v>750.19999999999993</v>
      </c>
      <c r="N223" s="660">
        <v>5</v>
      </c>
      <c r="O223" s="741">
        <v>5</v>
      </c>
      <c r="P223" s="661">
        <v>600.16</v>
      </c>
      <c r="Q223" s="676">
        <v>0.8</v>
      </c>
      <c r="R223" s="660">
        <v>4</v>
      </c>
      <c r="S223" s="676">
        <v>0.8</v>
      </c>
      <c r="T223" s="741">
        <v>4</v>
      </c>
      <c r="U223" s="699">
        <v>0.8</v>
      </c>
    </row>
    <row r="224" spans="1:21" ht="14.4" customHeight="1" x14ac:dyDescent="0.3">
      <c r="A224" s="659">
        <v>25</v>
      </c>
      <c r="B224" s="660" t="s">
        <v>1054</v>
      </c>
      <c r="C224" s="660">
        <v>89301252</v>
      </c>
      <c r="D224" s="739" t="s">
        <v>1528</v>
      </c>
      <c r="E224" s="740" t="s">
        <v>1176</v>
      </c>
      <c r="F224" s="660" t="s">
        <v>1141</v>
      </c>
      <c r="G224" s="660" t="s">
        <v>1180</v>
      </c>
      <c r="H224" s="660" t="s">
        <v>540</v>
      </c>
      <c r="I224" s="660" t="s">
        <v>1181</v>
      </c>
      <c r="J224" s="660" t="s">
        <v>1110</v>
      </c>
      <c r="K224" s="660" t="s">
        <v>1111</v>
      </c>
      <c r="L224" s="661">
        <v>154.36000000000001</v>
      </c>
      <c r="M224" s="661">
        <v>1543.6000000000004</v>
      </c>
      <c r="N224" s="660">
        <v>10</v>
      </c>
      <c r="O224" s="741">
        <v>10</v>
      </c>
      <c r="P224" s="661">
        <v>1389.2400000000002</v>
      </c>
      <c r="Q224" s="676">
        <v>0.89999999999999991</v>
      </c>
      <c r="R224" s="660">
        <v>9</v>
      </c>
      <c r="S224" s="676">
        <v>0.9</v>
      </c>
      <c r="T224" s="741">
        <v>9</v>
      </c>
      <c r="U224" s="699">
        <v>0.9</v>
      </c>
    </row>
    <row r="225" spans="1:21" ht="14.4" customHeight="1" x14ac:dyDescent="0.3">
      <c r="A225" s="659">
        <v>25</v>
      </c>
      <c r="B225" s="660" t="s">
        <v>1054</v>
      </c>
      <c r="C225" s="660">
        <v>89301252</v>
      </c>
      <c r="D225" s="739" t="s">
        <v>1528</v>
      </c>
      <c r="E225" s="740" t="s">
        <v>1176</v>
      </c>
      <c r="F225" s="660" t="s">
        <v>1141</v>
      </c>
      <c r="G225" s="660" t="s">
        <v>1180</v>
      </c>
      <c r="H225" s="660" t="s">
        <v>540</v>
      </c>
      <c r="I225" s="660" t="s">
        <v>1495</v>
      </c>
      <c r="J225" s="660" t="s">
        <v>1205</v>
      </c>
      <c r="K225" s="660" t="s">
        <v>1496</v>
      </c>
      <c r="L225" s="661">
        <v>0</v>
      </c>
      <c r="M225" s="661">
        <v>0</v>
      </c>
      <c r="N225" s="660">
        <v>1</v>
      </c>
      <c r="O225" s="741">
        <v>1</v>
      </c>
      <c r="P225" s="661"/>
      <c r="Q225" s="676"/>
      <c r="R225" s="660"/>
      <c r="S225" s="676">
        <v>0</v>
      </c>
      <c r="T225" s="741"/>
      <c r="U225" s="699">
        <v>0</v>
      </c>
    </row>
    <row r="226" spans="1:21" ht="14.4" customHeight="1" x14ac:dyDescent="0.3">
      <c r="A226" s="659">
        <v>25</v>
      </c>
      <c r="B226" s="660" t="s">
        <v>1054</v>
      </c>
      <c r="C226" s="660">
        <v>89301252</v>
      </c>
      <c r="D226" s="739" t="s">
        <v>1528</v>
      </c>
      <c r="E226" s="740" t="s">
        <v>1176</v>
      </c>
      <c r="F226" s="660" t="s">
        <v>1141</v>
      </c>
      <c r="G226" s="660" t="s">
        <v>1258</v>
      </c>
      <c r="H226" s="660" t="s">
        <v>540</v>
      </c>
      <c r="I226" s="660" t="s">
        <v>1497</v>
      </c>
      <c r="J226" s="660" t="s">
        <v>1498</v>
      </c>
      <c r="K226" s="660" t="s">
        <v>1499</v>
      </c>
      <c r="L226" s="661">
        <v>0</v>
      </c>
      <c r="M226" s="661">
        <v>0</v>
      </c>
      <c r="N226" s="660">
        <v>2</v>
      </c>
      <c r="O226" s="741">
        <v>1.5</v>
      </c>
      <c r="P226" s="661">
        <v>0</v>
      </c>
      <c r="Q226" s="676"/>
      <c r="R226" s="660">
        <v>1</v>
      </c>
      <c r="S226" s="676">
        <v>0.5</v>
      </c>
      <c r="T226" s="741">
        <v>0.5</v>
      </c>
      <c r="U226" s="699">
        <v>0.33333333333333331</v>
      </c>
    </row>
    <row r="227" spans="1:21" ht="14.4" customHeight="1" x14ac:dyDescent="0.3">
      <c r="A227" s="659">
        <v>25</v>
      </c>
      <c r="B227" s="660" t="s">
        <v>1054</v>
      </c>
      <c r="C227" s="660">
        <v>89301252</v>
      </c>
      <c r="D227" s="739" t="s">
        <v>1528</v>
      </c>
      <c r="E227" s="740" t="s">
        <v>1176</v>
      </c>
      <c r="F227" s="660" t="s">
        <v>1141</v>
      </c>
      <c r="G227" s="660" t="s">
        <v>1258</v>
      </c>
      <c r="H227" s="660" t="s">
        <v>540</v>
      </c>
      <c r="I227" s="660" t="s">
        <v>1287</v>
      </c>
      <c r="J227" s="660" t="s">
        <v>911</v>
      </c>
      <c r="K227" s="660" t="s">
        <v>1288</v>
      </c>
      <c r="L227" s="661">
        <v>0</v>
      </c>
      <c r="M227" s="661">
        <v>0</v>
      </c>
      <c r="N227" s="660">
        <v>3</v>
      </c>
      <c r="O227" s="741">
        <v>3</v>
      </c>
      <c r="P227" s="661">
        <v>0</v>
      </c>
      <c r="Q227" s="676"/>
      <c r="R227" s="660">
        <v>2</v>
      </c>
      <c r="S227" s="676">
        <v>0.66666666666666663</v>
      </c>
      <c r="T227" s="741">
        <v>2</v>
      </c>
      <c r="U227" s="699">
        <v>0.66666666666666663</v>
      </c>
    </row>
    <row r="228" spans="1:21" ht="14.4" customHeight="1" x14ac:dyDescent="0.3">
      <c r="A228" s="659">
        <v>25</v>
      </c>
      <c r="B228" s="660" t="s">
        <v>1054</v>
      </c>
      <c r="C228" s="660">
        <v>89301252</v>
      </c>
      <c r="D228" s="739" t="s">
        <v>1528</v>
      </c>
      <c r="E228" s="740" t="s">
        <v>1176</v>
      </c>
      <c r="F228" s="660" t="s">
        <v>1141</v>
      </c>
      <c r="G228" s="660" t="s">
        <v>1258</v>
      </c>
      <c r="H228" s="660" t="s">
        <v>540</v>
      </c>
      <c r="I228" s="660" t="s">
        <v>1500</v>
      </c>
      <c r="J228" s="660" t="s">
        <v>1215</v>
      </c>
      <c r="K228" s="660"/>
      <c r="L228" s="661">
        <v>170.52</v>
      </c>
      <c r="M228" s="661">
        <v>170.52</v>
      </c>
      <c r="N228" s="660">
        <v>1</v>
      </c>
      <c r="O228" s="741">
        <v>1</v>
      </c>
      <c r="P228" s="661">
        <v>170.52</v>
      </c>
      <c r="Q228" s="676">
        <v>1</v>
      </c>
      <c r="R228" s="660">
        <v>1</v>
      </c>
      <c r="S228" s="676">
        <v>1</v>
      </c>
      <c r="T228" s="741">
        <v>1</v>
      </c>
      <c r="U228" s="699">
        <v>1</v>
      </c>
    </row>
    <row r="229" spans="1:21" ht="14.4" customHeight="1" x14ac:dyDescent="0.3">
      <c r="A229" s="659">
        <v>25</v>
      </c>
      <c r="B229" s="660" t="s">
        <v>1054</v>
      </c>
      <c r="C229" s="660">
        <v>89301252</v>
      </c>
      <c r="D229" s="739" t="s">
        <v>1528</v>
      </c>
      <c r="E229" s="740" t="s">
        <v>1176</v>
      </c>
      <c r="F229" s="660" t="s">
        <v>1141</v>
      </c>
      <c r="G229" s="660" t="s">
        <v>1259</v>
      </c>
      <c r="H229" s="660" t="s">
        <v>540</v>
      </c>
      <c r="I229" s="660" t="s">
        <v>1501</v>
      </c>
      <c r="J229" s="660" t="s">
        <v>1261</v>
      </c>
      <c r="K229" s="660" t="s">
        <v>1502</v>
      </c>
      <c r="L229" s="661">
        <v>123.3</v>
      </c>
      <c r="M229" s="661">
        <v>123.3</v>
      </c>
      <c r="N229" s="660">
        <v>1</v>
      </c>
      <c r="O229" s="741">
        <v>1</v>
      </c>
      <c r="P229" s="661"/>
      <c r="Q229" s="676">
        <v>0</v>
      </c>
      <c r="R229" s="660"/>
      <c r="S229" s="676">
        <v>0</v>
      </c>
      <c r="T229" s="741"/>
      <c r="U229" s="699">
        <v>0</v>
      </c>
    </row>
    <row r="230" spans="1:21" ht="14.4" customHeight="1" x14ac:dyDescent="0.3">
      <c r="A230" s="659">
        <v>25</v>
      </c>
      <c r="B230" s="660" t="s">
        <v>1054</v>
      </c>
      <c r="C230" s="660">
        <v>89301252</v>
      </c>
      <c r="D230" s="739" t="s">
        <v>1528</v>
      </c>
      <c r="E230" s="740" t="s">
        <v>1176</v>
      </c>
      <c r="F230" s="660" t="s">
        <v>1141</v>
      </c>
      <c r="G230" s="660" t="s">
        <v>1182</v>
      </c>
      <c r="H230" s="660" t="s">
        <v>540</v>
      </c>
      <c r="I230" s="660" t="s">
        <v>1197</v>
      </c>
      <c r="J230" s="660" t="s">
        <v>922</v>
      </c>
      <c r="K230" s="660" t="s">
        <v>923</v>
      </c>
      <c r="L230" s="661">
        <v>147.31</v>
      </c>
      <c r="M230" s="661">
        <v>1031.17</v>
      </c>
      <c r="N230" s="660">
        <v>7</v>
      </c>
      <c r="O230" s="741">
        <v>5</v>
      </c>
      <c r="P230" s="661">
        <v>441.93</v>
      </c>
      <c r="Q230" s="676">
        <v>0.42857142857142855</v>
      </c>
      <c r="R230" s="660">
        <v>3</v>
      </c>
      <c r="S230" s="676">
        <v>0.42857142857142855</v>
      </c>
      <c r="T230" s="741">
        <v>2</v>
      </c>
      <c r="U230" s="699">
        <v>0.4</v>
      </c>
    </row>
    <row r="231" spans="1:21" ht="14.4" customHeight="1" x14ac:dyDescent="0.3">
      <c r="A231" s="659">
        <v>25</v>
      </c>
      <c r="B231" s="660" t="s">
        <v>1054</v>
      </c>
      <c r="C231" s="660">
        <v>89301252</v>
      </c>
      <c r="D231" s="739" t="s">
        <v>1528</v>
      </c>
      <c r="E231" s="740" t="s">
        <v>1176</v>
      </c>
      <c r="F231" s="660" t="s">
        <v>1141</v>
      </c>
      <c r="G231" s="660" t="s">
        <v>1244</v>
      </c>
      <c r="H231" s="660" t="s">
        <v>540</v>
      </c>
      <c r="I231" s="660" t="s">
        <v>902</v>
      </c>
      <c r="J231" s="660" t="s">
        <v>903</v>
      </c>
      <c r="K231" s="660" t="s">
        <v>1245</v>
      </c>
      <c r="L231" s="661">
        <v>30.17</v>
      </c>
      <c r="M231" s="661">
        <v>30.17</v>
      </c>
      <c r="N231" s="660">
        <v>1</v>
      </c>
      <c r="O231" s="741">
        <v>0.5</v>
      </c>
      <c r="P231" s="661">
        <v>30.17</v>
      </c>
      <c r="Q231" s="676">
        <v>1</v>
      </c>
      <c r="R231" s="660">
        <v>1</v>
      </c>
      <c r="S231" s="676">
        <v>1</v>
      </c>
      <c r="T231" s="741">
        <v>0.5</v>
      </c>
      <c r="U231" s="699">
        <v>1</v>
      </c>
    </row>
    <row r="232" spans="1:21" ht="14.4" customHeight="1" x14ac:dyDescent="0.3">
      <c r="A232" s="659">
        <v>25</v>
      </c>
      <c r="B232" s="660" t="s">
        <v>1054</v>
      </c>
      <c r="C232" s="660">
        <v>89301252</v>
      </c>
      <c r="D232" s="739" t="s">
        <v>1528</v>
      </c>
      <c r="E232" s="740" t="s">
        <v>1176</v>
      </c>
      <c r="F232" s="660" t="s">
        <v>1141</v>
      </c>
      <c r="G232" s="660" t="s">
        <v>1183</v>
      </c>
      <c r="H232" s="660" t="s">
        <v>540</v>
      </c>
      <c r="I232" s="660" t="s">
        <v>1503</v>
      </c>
      <c r="J232" s="660" t="s">
        <v>788</v>
      </c>
      <c r="K232" s="660" t="s">
        <v>1504</v>
      </c>
      <c r="L232" s="661">
        <v>0</v>
      </c>
      <c r="M232" s="661">
        <v>0</v>
      </c>
      <c r="N232" s="660">
        <v>2</v>
      </c>
      <c r="O232" s="741">
        <v>1.5</v>
      </c>
      <c r="P232" s="661">
        <v>0</v>
      </c>
      <c r="Q232" s="676"/>
      <c r="R232" s="660">
        <v>2</v>
      </c>
      <c r="S232" s="676">
        <v>1</v>
      </c>
      <c r="T232" s="741">
        <v>1.5</v>
      </c>
      <c r="U232" s="699">
        <v>1</v>
      </c>
    </row>
    <row r="233" spans="1:21" ht="14.4" customHeight="1" x14ac:dyDescent="0.3">
      <c r="A233" s="659">
        <v>25</v>
      </c>
      <c r="B233" s="660" t="s">
        <v>1054</v>
      </c>
      <c r="C233" s="660">
        <v>89301252</v>
      </c>
      <c r="D233" s="739" t="s">
        <v>1528</v>
      </c>
      <c r="E233" s="740" t="s">
        <v>1176</v>
      </c>
      <c r="F233" s="660" t="s">
        <v>1141</v>
      </c>
      <c r="G233" s="660" t="s">
        <v>1183</v>
      </c>
      <c r="H233" s="660" t="s">
        <v>540</v>
      </c>
      <c r="I233" s="660" t="s">
        <v>1505</v>
      </c>
      <c r="J233" s="660" t="s">
        <v>788</v>
      </c>
      <c r="K233" s="660" t="s">
        <v>1506</v>
      </c>
      <c r="L233" s="661">
        <v>0</v>
      </c>
      <c r="M233" s="661">
        <v>0</v>
      </c>
      <c r="N233" s="660">
        <v>1</v>
      </c>
      <c r="O233" s="741">
        <v>1</v>
      </c>
      <c r="P233" s="661"/>
      <c r="Q233" s="676"/>
      <c r="R233" s="660"/>
      <c r="S233" s="676">
        <v>0</v>
      </c>
      <c r="T233" s="741"/>
      <c r="U233" s="699">
        <v>0</v>
      </c>
    </row>
    <row r="234" spans="1:21" ht="14.4" customHeight="1" x14ac:dyDescent="0.3">
      <c r="A234" s="659">
        <v>25</v>
      </c>
      <c r="B234" s="660" t="s">
        <v>1054</v>
      </c>
      <c r="C234" s="660">
        <v>89301252</v>
      </c>
      <c r="D234" s="739" t="s">
        <v>1528</v>
      </c>
      <c r="E234" s="740" t="s">
        <v>1176</v>
      </c>
      <c r="F234" s="660" t="s">
        <v>1141</v>
      </c>
      <c r="G234" s="660" t="s">
        <v>1183</v>
      </c>
      <c r="H234" s="660" t="s">
        <v>540</v>
      </c>
      <c r="I234" s="660" t="s">
        <v>1202</v>
      </c>
      <c r="J234" s="660" t="s">
        <v>788</v>
      </c>
      <c r="K234" s="660" t="s">
        <v>1203</v>
      </c>
      <c r="L234" s="661">
        <v>24.22</v>
      </c>
      <c r="M234" s="661">
        <v>48.44</v>
      </c>
      <c r="N234" s="660">
        <v>2</v>
      </c>
      <c r="O234" s="741">
        <v>2</v>
      </c>
      <c r="P234" s="661"/>
      <c r="Q234" s="676">
        <v>0</v>
      </c>
      <c r="R234" s="660"/>
      <c r="S234" s="676">
        <v>0</v>
      </c>
      <c r="T234" s="741"/>
      <c r="U234" s="699">
        <v>0</v>
      </c>
    </row>
    <row r="235" spans="1:21" ht="14.4" customHeight="1" x14ac:dyDescent="0.3">
      <c r="A235" s="659">
        <v>25</v>
      </c>
      <c r="B235" s="660" t="s">
        <v>1054</v>
      </c>
      <c r="C235" s="660">
        <v>89301252</v>
      </c>
      <c r="D235" s="739" t="s">
        <v>1528</v>
      </c>
      <c r="E235" s="740" t="s">
        <v>1176</v>
      </c>
      <c r="F235" s="660" t="s">
        <v>1141</v>
      </c>
      <c r="G235" s="660" t="s">
        <v>1183</v>
      </c>
      <c r="H235" s="660" t="s">
        <v>540</v>
      </c>
      <c r="I235" s="660" t="s">
        <v>1507</v>
      </c>
      <c r="J235" s="660" t="s">
        <v>788</v>
      </c>
      <c r="K235" s="660" t="s">
        <v>1247</v>
      </c>
      <c r="L235" s="661">
        <v>24.22</v>
      </c>
      <c r="M235" s="661">
        <v>24.22</v>
      </c>
      <c r="N235" s="660">
        <v>1</v>
      </c>
      <c r="O235" s="741">
        <v>1</v>
      </c>
      <c r="P235" s="661"/>
      <c r="Q235" s="676">
        <v>0</v>
      </c>
      <c r="R235" s="660"/>
      <c r="S235" s="676">
        <v>0</v>
      </c>
      <c r="T235" s="741"/>
      <c r="U235" s="699">
        <v>0</v>
      </c>
    </row>
    <row r="236" spans="1:21" ht="14.4" customHeight="1" x14ac:dyDescent="0.3">
      <c r="A236" s="659">
        <v>25</v>
      </c>
      <c r="B236" s="660" t="s">
        <v>1054</v>
      </c>
      <c r="C236" s="660">
        <v>89301252</v>
      </c>
      <c r="D236" s="739" t="s">
        <v>1528</v>
      </c>
      <c r="E236" s="740" t="s">
        <v>1177</v>
      </c>
      <c r="F236" s="660" t="s">
        <v>1141</v>
      </c>
      <c r="G236" s="660" t="s">
        <v>1180</v>
      </c>
      <c r="H236" s="660" t="s">
        <v>816</v>
      </c>
      <c r="I236" s="660" t="s">
        <v>942</v>
      </c>
      <c r="J236" s="660" t="s">
        <v>1110</v>
      </c>
      <c r="K236" s="660" t="s">
        <v>1111</v>
      </c>
      <c r="L236" s="661">
        <v>150.04</v>
      </c>
      <c r="M236" s="661">
        <v>450.12</v>
      </c>
      <c r="N236" s="660">
        <v>3</v>
      </c>
      <c r="O236" s="741">
        <v>3</v>
      </c>
      <c r="P236" s="661">
        <v>300.08</v>
      </c>
      <c r="Q236" s="676">
        <v>0.66666666666666663</v>
      </c>
      <c r="R236" s="660">
        <v>2</v>
      </c>
      <c r="S236" s="676">
        <v>0.66666666666666663</v>
      </c>
      <c r="T236" s="741">
        <v>2</v>
      </c>
      <c r="U236" s="699">
        <v>0.66666666666666663</v>
      </c>
    </row>
    <row r="237" spans="1:21" ht="14.4" customHeight="1" x14ac:dyDescent="0.3">
      <c r="A237" s="659">
        <v>25</v>
      </c>
      <c r="B237" s="660" t="s">
        <v>1054</v>
      </c>
      <c r="C237" s="660">
        <v>89301252</v>
      </c>
      <c r="D237" s="739" t="s">
        <v>1528</v>
      </c>
      <c r="E237" s="740" t="s">
        <v>1177</v>
      </c>
      <c r="F237" s="660" t="s">
        <v>1141</v>
      </c>
      <c r="G237" s="660" t="s">
        <v>1182</v>
      </c>
      <c r="H237" s="660" t="s">
        <v>540</v>
      </c>
      <c r="I237" s="660" t="s">
        <v>921</v>
      </c>
      <c r="J237" s="660" t="s">
        <v>922</v>
      </c>
      <c r="K237" s="660" t="s">
        <v>923</v>
      </c>
      <c r="L237" s="661">
        <v>147.31</v>
      </c>
      <c r="M237" s="661">
        <v>147.31</v>
      </c>
      <c r="N237" s="660">
        <v>1</v>
      </c>
      <c r="O237" s="741">
        <v>1</v>
      </c>
      <c r="P237" s="661"/>
      <c r="Q237" s="676">
        <v>0</v>
      </c>
      <c r="R237" s="660"/>
      <c r="S237" s="676">
        <v>0</v>
      </c>
      <c r="T237" s="741"/>
      <c r="U237" s="699">
        <v>0</v>
      </c>
    </row>
    <row r="238" spans="1:21" ht="14.4" customHeight="1" x14ac:dyDescent="0.3">
      <c r="A238" s="659">
        <v>25</v>
      </c>
      <c r="B238" s="660" t="s">
        <v>1054</v>
      </c>
      <c r="C238" s="660">
        <v>89301252</v>
      </c>
      <c r="D238" s="739" t="s">
        <v>1528</v>
      </c>
      <c r="E238" s="740" t="s">
        <v>1177</v>
      </c>
      <c r="F238" s="660" t="s">
        <v>1142</v>
      </c>
      <c r="G238" s="660" t="s">
        <v>1213</v>
      </c>
      <c r="H238" s="660" t="s">
        <v>540</v>
      </c>
      <c r="I238" s="660" t="s">
        <v>775</v>
      </c>
      <c r="J238" s="660" t="s">
        <v>1215</v>
      </c>
      <c r="K238" s="660"/>
      <c r="L238" s="661">
        <v>0</v>
      </c>
      <c r="M238" s="661">
        <v>0</v>
      </c>
      <c r="N238" s="660">
        <v>1</v>
      </c>
      <c r="O238" s="741">
        <v>1</v>
      </c>
      <c r="P238" s="661"/>
      <c r="Q238" s="676"/>
      <c r="R238" s="660"/>
      <c r="S238" s="676">
        <v>0</v>
      </c>
      <c r="T238" s="741"/>
      <c r="U238" s="699">
        <v>0</v>
      </c>
    </row>
    <row r="239" spans="1:21" ht="14.4" customHeight="1" x14ac:dyDescent="0.3">
      <c r="A239" s="659">
        <v>25</v>
      </c>
      <c r="B239" s="660" t="s">
        <v>1054</v>
      </c>
      <c r="C239" s="660">
        <v>89301252</v>
      </c>
      <c r="D239" s="739" t="s">
        <v>1528</v>
      </c>
      <c r="E239" s="740" t="s">
        <v>1178</v>
      </c>
      <c r="F239" s="660" t="s">
        <v>1141</v>
      </c>
      <c r="G239" s="660" t="s">
        <v>1180</v>
      </c>
      <c r="H239" s="660" t="s">
        <v>816</v>
      </c>
      <c r="I239" s="660" t="s">
        <v>942</v>
      </c>
      <c r="J239" s="660" t="s">
        <v>1110</v>
      </c>
      <c r="K239" s="660" t="s">
        <v>1111</v>
      </c>
      <c r="L239" s="661">
        <v>150.04</v>
      </c>
      <c r="M239" s="661">
        <v>900.24</v>
      </c>
      <c r="N239" s="660">
        <v>6</v>
      </c>
      <c r="O239" s="741">
        <v>6</v>
      </c>
      <c r="P239" s="661">
        <v>450.12</v>
      </c>
      <c r="Q239" s="676">
        <v>0.5</v>
      </c>
      <c r="R239" s="660">
        <v>3</v>
      </c>
      <c r="S239" s="676">
        <v>0.5</v>
      </c>
      <c r="T239" s="741">
        <v>3</v>
      </c>
      <c r="U239" s="699">
        <v>0.5</v>
      </c>
    </row>
    <row r="240" spans="1:21" ht="14.4" customHeight="1" x14ac:dyDescent="0.3">
      <c r="A240" s="659">
        <v>25</v>
      </c>
      <c r="B240" s="660" t="s">
        <v>1054</v>
      </c>
      <c r="C240" s="660">
        <v>89301252</v>
      </c>
      <c r="D240" s="739" t="s">
        <v>1528</v>
      </c>
      <c r="E240" s="740" t="s">
        <v>1178</v>
      </c>
      <c r="F240" s="660" t="s">
        <v>1141</v>
      </c>
      <c r="G240" s="660" t="s">
        <v>1180</v>
      </c>
      <c r="H240" s="660" t="s">
        <v>816</v>
      </c>
      <c r="I240" s="660" t="s">
        <v>942</v>
      </c>
      <c r="J240" s="660" t="s">
        <v>1110</v>
      </c>
      <c r="K240" s="660" t="s">
        <v>1111</v>
      </c>
      <c r="L240" s="661">
        <v>154.36000000000001</v>
      </c>
      <c r="M240" s="661">
        <v>154.36000000000001</v>
      </c>
      <c r="N240" s="660">
        <v>1</v>
      </c>
      <c r="O240" s="741">
        <v>1</v>
      </c>
      <c r="P240" s="661"/>
      <c r="Q240" s="676">
        <v>0</v>
      </c>
      <c r="R240" s="660"/>
      <c r="S240" s="676">
        <v>0</v>
      </c>
      <c r="T240" s="741"/>
      <c r="U240" s="699">
        <v>0</v>
      </c>
    </row>
    <row r="241" spans="1:21" ht="14.4" customHeight="1" x14ac:dyDescent="0.3">
      <c r="A241" s="659">
        <v>25</v>
      </c>
      <c r="B241" s="660" t="s">
        <v>1054</v>
      </c>
      <c r="C241" s="660">
        <v>89301252</v>
      </c>
      <c r="D241" s="739" t="s">
        <v>1528</v>
      </c>
      <c r="E241" s="740" t="s">
        <v>1178</v>
      </c>
      <c r="F241" s="660" t="s">
        <v>1141</v>
      </c>
      <c r="G241" s="660" t="s">
        <v>1182</v>
      </c>
      <c r="H241" s="660" t="s">
        <v>540</v>
      </c>
      <c r="I241" s="660" t="s">
        <v>921</v>
      </c>
      <c r="J241" s="660" t="s">
        <v>922</v>
      </c>
      <c r="K241" s="660" t="s">
        <v>923</v>
      </c>
      <c r="L241" s="661">
        <v>147.31</v>
      </c>
      <c r="M241" s="661">
        <v>736.55</v>
      </c>
      <c r="N241" s="660">
        <v>5</v>
      </c>
      <c r="O241" s="741">
        <v>2.5</v>
      </c>
      <c r="P241" s="661">
        <v>589.24</v>
      </c>
      <c r="Q241" s="676">
        <v>0.8</v>
      </c>
      <c r="R241" s="660">
        <v>4</v>
      </c>
      <c r="S241" s="676">
        <v>0.8</v>
      </c>
      <c r="T241" s="741">
        <v>2</v>
      </c>
      <c r="U241" s="699">
        <v>0.8</v>
      </c>
    </row>
    <row r="242" spans="1:21" ht="14.4" customHeight="1" x14ac:dyDescent="0.3">
      <c r="A242" s="659">
        <v>25</v>
      </c>
      <c r="B242" s="660" t="s">
        <v>1054</v>
      </c>
      <c r="C242" s="660">
        <v>89301252</v>
      </c>
      <c r="D242" s="739" t="s">
        <v>1528</v>
      </c>
      <c r="E242" s="740" t="s">
        <v>1178</v>
      </c>
      <c r="F242" s="660" t="s">
        <v>1141</v>
      </c>
      <c r="G242" s="660" t="s">
        <v>1183</v>
      </c>
      <c r="H242" s="660" t="s">
        <v>816</v>
      </c>
      <c r="I242" s="660" t="s">
        <v>1246</v>
      </c>
      <c r="J242" s="660" t="s">
        <v>788</v>
      </c>
      <c r="K242" s="660" t="s">
        <v>1247</v>
      </c>
      <c r="L242" s="661">
        <v>24.22</v>
      </c>
      <c r="M242" s="661">
        <v>48.44</v>
      </c>
      <c r="N242" s="660">
        <v>2</v>
      </c>
      <c r="O242" s="741">
        <v>1.5</v>
      </c>
      <c r="P242" s="661">
        <v>24.22</v>
      </c>
      <c r="Q242" s="676">
        <v>0.5</v>
      </c>
      <c r="R242" s="660">
        <v>1</v>
      </c>
      <c r="S242" s="676">
        <v>0.5</v>
      </c>
      <c r="T242" s="741">
        <v>1</v>
      </c>
      <c r="U242" s="699">
        <v>0.66666666666666663</v>
      </c>
    </row>
    <row r="243" spans="1:21" ht="14.4" customHeight="1" x14ac:dyDescent="0.3">
      <c r="A243" s="659">
        <v>25</v>
      </c>
      <c r="B243" s="660" t="s">
        <v>1054</v>
      </c>
      <c r="C243" s="660">
        <v>89301252</v>
      </c>
      <c r="D243" s="739" t="s">
        <v>1528</v>
      </c>
      <c r="E243" s="740" t="s">
        <v>1179</v>
      </c>
      <c r="F243" s="660" t="s">
        <v>1141</v>
      </c>
      <c r="G243" s="660" t="s">
        <v>1180</v>
      </c>
      <c r="H243" s="660" t="s">
        <v>540</v>
      </c>
      <c r="I243" s="660" t="s">
        <v>1207</v>
      </c>
      <c r="J243" s="660" t="s">
        <v>1110</v>
      </c>
      <c r="K243" s="660" t="s">
        <v>1208</v>
      </c>
      <c r="L243" s="661">
        <v>0</v>
      </c>
      <c r="M243" s="661">
        <v>0</v>
      </c>
      <c r="N243" s="660">
        <v>1</v>
      </c>
      <c r="O243" s="741">
        <v>1</v>
      </c>
      <c r="P243" s="661">
        <v>0</v>
      </c>
      <c r="Q243" s="676"/>
      <c r="R243" s="660">
        <v>1</v>
      </c>
      <c r="S243" s="676">
        <v>1</v>
      </c>
      <c r="T243" s="741">
        <v>1</v>
      </c>
      <c r="U243" s="699">
        <v>1</v>
      </c>
    </row>
    <row r="244" spans="1:21" ht="14.4" customHeight="1" x14ac:dyDescent="0.3">
      <c r="A244" s="659">
        <v>25</v>
      </c>
      <c r="B244" s="660" t="s">
        <v>1054</v>
      </c>
      <c r="C244" s="660">
        <v>89301252</v>
      </c>
      <c r="D244" s="739" t="s">
        <v>1528</v>
      </c>
      <c r="E244" s="740" t="s">
        <v>1179</v>
      </c>
      <c r="F244" s="660" t="s">
        <v>1141</v>
      </c>
      <c r="G244" s="660" t="s">
        <v>1180</v>
      </c>
      <c r="H244" s="660" t="s">
        <v>816</v>
      </c>
      <c r="I244" s="660" t="s">
        <v>942</v>
      </c>
      <c r="J244" s="660" t="s">
        <v>1110</v>
      </c>
      <c r="K244" s="660" t="s">
        <v>1111</v>
      </c>
      <c r="L244" s="661">
        <v>150.04</v>
      </c>
      <c r="M244" s="661">
        <v>1200.32</v>
      </c>
      <c r="N244" s="660">
        <v>8</v>
      </c>
      <c r="O244" s="741">
        <v>7.5</v>
      </c>
      <c r="P244" s="661">
        <v>300.08</v>
      </c>
      <c r="Q244" s="676">
        <v>0.25</v>
      </c>
      <c r="R244" s="660">
        <v>2</v>
      </c>
      <c r="S244" s="676">
        <v>0.25</v>
      </c>
      <c r="T244" s="741">
        <v>1.5</v>
      </c>
      <c r="U244" s="699">
        <v>0.2</v>
      </c>
    </row>
    <row r="245" spans="1:21" ht="14.4" customHeight="1" x14ac:dyDescent="0.3">
      <c r="A245" s="659">
        <v>25</v>
      </c>
      <c r="B245" s="660" t="s">
        <v>1054</v>
      </c>
      <c r="C245" s="660">
        <v>89301252</v>
      </c>
      <c r="D245" s="739" t="s">
        <v>1528</v>
      </c>
      <c r="E245" s="740" t="s">
        <v>1179</v>
      </c>
      <c r="F245" s="660" t="s">
        <v>1141</v>
      </c>
      <c r="G245" s="660" t="s">
        <v>1258</v>
      </c>
      <c r="H245" s="660" t="s">
        <v>540</v>
      </c>
      <c r="I245" s="660" t="s">
        <v>910</v>
      </c>
      <c r="J245" s="660" t="s">
        <v>911</v>
      </c>
      <c r="K245" s="660" t="s">
        <v>1120</v>
      </c>
      <c r="L245" s="661">
        <v>170.52</v>
      </c>
      <c r="M245" s="661">
        <v>170.52</v>
      </c>
      <c r="N245" s="660">
        <v>1</v>
      </c>
      <c r="O245" s="741">
        <v>1</v>
      </c>
      <c r="P245" s="661"/>
      <c r="Q245" s="676">
        <v>0</v>
      </c>
      <c r="R245" s="660"/>
      <c r="S245" s="676">
        <v>0</v>
      </c>
      <c r="T245" s="741"/>
      <c r="U245" s="699">
        <v>0</v>
      </c>
    </row>
    <row r="246" spans="1:21" ht="14.4" customHeight="1" x14ac:dyDescent="0.3">
      <c r="A246" s="659">
        <v>25</v>
      </c>
      <c r="B246" s="660" t="s">
        <v>1054</v>
      </c>
      <c r="C246" s="660">
        <v>89301252</v>
      </c>
      <c r="D246" s="739" t="s">
        <v>1528</v>
      </c>
      <c r="E246" s="740" t="s">
        <v>1179</v>
      </c>
      <c r="F246" s="660" t="s">
        <v>1141</v>
      </c>
      <c r="G246" s="660" t="s">
        <v>1183</v>
      </c>
      <c r="H246" s="660" t="s">
        <v>540</v>
      </c>
      <c r="I246" s="660" t="s">
        <v>1202</v>
      </c>
      <c r="J246" s="660" t="s">
        <v>788</v>
      </c>
      <c r="K246" s="660" t="s">
        <v>1203</v>
      </c>
      <c r="L246" s="661">
        <v>24.22</v>
      </c>
      <c r="M246" s="661">
        <v>24.22</v>
      </c>
      <c r="N246" s="660">
        <v>1</v>
      </c>
      <c r="O246" s="741">
        <v>0.5</v>
      </c>
      <c r="P246" s="661">
        <v>24.22</v>
      </c>
      <c r="Q246" s="676">
        <v>1</v>
      </c>
      <c r="R246" s="660">
        <v>1</v>
      </c>
      <c r="S246" s="676">
        <v>1</v>
      </c>
      <c r="T246" s="741">
        <v>0.5</v>
      </c>
      <c r="U246" s="699">
        <v>1</v>
      </c>
    </row>
    <row r="247" spans="1:21" ht="14.4" customHeight="1" x14ac:dyDescent="0.3">
      <c r="A247" s="659">
        <v>25</v>
      </c>
      <c r="B247" s="660" t="s">
        <v>1054</v>
      </c>
      <c r="C247" s="660">
        <v>89305252</v>
      </c>
      <c r="D247" s="739" t="s">
        <v>1529</v>
      </c>
      <c r="E247" s="740" t="s">
        <v>1155</v>
      </c>
      <c r="F247" s="660" t="s">
        <v>1141</v>
      </c>
      <c r="G247" s="660" t="s">
        <v>1180</v>
      </c>
      <c r="H247" s="660" t="s">
        <v>816</v>
      </c>
      <c r="I247" s="660" t="s">
        <v>942</v>
      </c>
      <c r="J247" s="660" t="s">
        <v>1110</v>
      </c>
      <c r="K247" s="660" t="s">
        <v>1111</v>
      </c>
      <c r="L247" s="661">
        <v>154.36000000000001</v>
      </c>
      <c r="M247" s="661">
        <v>154.36000000000001</v>
      </c>
      <c r="N247" s="660">
        <v>1</v>
      </c>
      <c r="O247" s="741">
        <v>0.5</v>
      </c>
      <c r="P247" s="661">
        <v>154.36000000000001</v>
      </c>
      <c r="Q247" s="676">
        <v>1</v>
      </c>
      <c r="R247" s="660">
        <v>1</v>
      </c>
      <c r="S247" s="676">
        <v>1</v>
      </c>
      <c r="T247" s="741">
        <v>0.5</v>
      </c>
      <c r="U247" s="699">
        <v>1</v>
      </c>
    </row>
    <row r="248" spans="1:21" ht="14.4" customHeight="1" x14ac:dyDescent="0.3">
      <c r="A248" s="659">
        <v>25</v>
      </c>
      <c r="B248" s="660" t="s">
        <v>1054</v>
      </c>
      <c r="C248" s="660">
        <v>89305252</v>
      </c>
      <c r="D248" s="739" t="s">
        <v>1529</v>
      </c>
      <c r="E248" s="740" t="s">
        <v>1155</v>
      </c>
      <c r="F248" s="660" t="s">
        <v>1141</v>
      </c>
      <c r="G248" s="660" t="s">
        <v>1183</v>
      </c>
      <c r="H248" s="660" t="s">
        <v>816</v>
      </c>
      <c r="I248" s="660" t="s">
        <v>1246</v>
      </c>
      <c r="J248" s="660" t="s">
        <v>788</v>
      </c>
      <c r="K248" s="660" t="s">
        <v>1247</v>
      </c>
      <c r="L248" s="661">
        <v>24.22</v>
      </c>
      <c r="M248" s="661">
        <v>24.22</v>
      </c>
      <c r="N248" s="660">
        <v>1</v>
      </c>
      <c r="O248" s="741">
        <v>0.5</v>
      </c>
      <c r="P248" s="661">
        <v>24.22</v>
      </c>
      <c r="Q248" s="676">
        <v>1</v>
      </c>
      <c r="R248" s="660">
        <v>1</v>
      </c>
      <c r="S248" s="676">
        <v>1</v>
      </c>
      <c r="T248" s="741">
        <v>0.5</v>
      </c>
      <c r="U248" s="699">
        <v>1</v>
      </c>
    </row>
    <row r="249" spans="1:21" ht="14.4" customHeight="1" x14ac:dyDescent="0.3">
      <c r="A249" s="659">
        <v>25</v>
      </c>
      <c r="B249" s="660" t="s">
        <v>1054</v>
      </c>
      <c r="C249" s="660">
        <v>89305252</v>
      </c>
      <c r="D249" s="739" t="s">
        <v>1529</v>
      </c>
      <c r="E249" s="740" t="s">
        <v>1157</v>
      </c>
      <c r="F249" s="660" t="s">
        <v>1141</v>
      </c>
      <c r="G249" s="660" t="s">
        <v>1180</v>
      </c>
      <c r="H249" s="660" t="s">
        <v>816</v>
      </c>
      <c r="I249" s="660" t="s">
        <v>942</v>
      </c>
      <c r="J249" s="660" t="s">
        <v>1110</v>
      </c>
      <c r="K249" s="660" t="s">
        <v>1111</v>
      </c>
      <c r="L249" s="661">
        <v>150.04</v>
      </c>
      <c r="M249" s="661">
        <v>150.04</v>
      </c>
      <c r="N249" s="660">
        <v>1</v>
      </c>
      <c r="O249" s="741">
        <v>1</v>
      </c>
      <c r="P249" s="661"/>
      <c r="Q249" s="676">
        <v>0</v>
      </c>
      <c r="R249" s="660"/>
      <c r="S249" s="676">
        <v>0</v>
      </c>
      <c r="T249" s="741"/>
      <c r="U249" s="699">
        <v>0</v>
      </c>
    </row>
    <row r="250" spans="1:21" ht="14.4" customHeight="1" x14ac:dyDescent="0.3">
      <c r="A250" s="659">
        <v>25</v>
      </c>
      <c r="B250" s="660" t="s">
        <v>1054</v>
      </c>
      <c r="C250" s="660">
        <v>89305252</v>
      </c>
      <c r="D250" s="739" t="s">
        <v>1529</v>
      </c>
      <c r="E250" s="740" t="s">
        <v>1157</v>
      </c>
      <c r="F250" s="660" t="s">
        <v>1141</v>
      </c>
      <c r="G250" s="660" t="s">
        <v>1180</v>
      </c>
      <c r="H250" s="660" t="s">
        <v>816</v>
      </c>
      <c r="I250" s="660" t="s">
        <v>942</v>
      </c>
      <c r="J250" s="660" t="s">
        <v>1110</v>
      </c>
      <c r="K250" s="660" t="s">
        <v>1111</v>
      </c>
      <c r="L250" s="661">
        <v>154.36000000000001</v>
      </c>
      <c r="M250" s="661">
        <v>154.36000000000001</v>
      </c>
      <c r="N250" s="660">
        <v>1</v>
      </c>
      <c r="O250" s="741">
        <v>0.5</v>
      </c>
      <c r="P250" s="661"/>
      <c r="Q250" s="676">
        <v>0</v>
      </c>
      <c r="R250" s="660"/>
      <c r="S250" s="676">
        <v>0</v>
      </c>
      <c r="T250" s="741"/>
      <c r="U250" s="699">
        <v>0</v>
      </c>
    </row>
    <row r="251" spans="1:21" ht="14.4" customHeight="1" x14ac:dyDescent="0.3">
      <c r="A251" s="659">
        <v>25</v>
      </c>
      <c r="B251" s="660" t="s">
        <v>1054</v>
      </c>
      <c r="C251" s="660">
        <v>89305252</v>
      </c>
      <c r="D251" s="739" t="s">
        <v>1529</v>
      </c>
      <c r="E251" s="740" t="s">
        <v>1157</v>
      </c>
      <c r="F251" s="660" t="s">
        <v>1141</v>
      </c>
      <c r="G251" s="660" t="s">
        <v>1180</v>
      </c>
      <c r="H251" s="660" t="s">
        <v>540</v>
      </c>
      <c r="I251" s="660" t="s">
        <v>1181</v>
      </c>
      <c r="J251" s="660" t="s">
        <v>1110</v>
      </c>
      <c r="K251" s="660" t="s">
        <v>1111</v>
      </c>
      <c r="L251" s="661">
        <v>154.36000000000001</v>
      </c>
      <c r="M251" s="661">
        <v>154.36000000000001</v>
      </c>
      <c r="N251" s="660">
        <v>1</v>
      </c>
      <c r="O251" s="741">
        <v>0.5</v>
      </c>
      <c r="P251" s="661"/>
      <c r="Q251" s="676">
        <v>0</v>
      </c>
      <c r="R251" s="660"/>
      <c r="S251" s="676">
        <v>0</v>
      </c>
      <c r="T251" s="741"/>
      <c r="U251" s="699">
        <v>0</v>
      </c>
    </row>
    <row r="252" spans="1:21" ht="14.4" customHeight="1" x14ac:dyDescent="0.3">
      <c r="A252" s="659">
        <v>25</v>
      </c>
      <c r="B252" s="660" t="s">
        <v>1054</v>
      </c>
      <c r="C252" s="660">
        <v>89305252</v>
      </c>
      <c r="D252" s="739" t="s">
        <v>1529</v>
      </c>
      <c r="E252" s="740" t="s">
        <v>1157</v>
      </c>
      <c r="F252" s="660" t="s">
        <v>1141</v>
      </c>
      <c r="G252" s="660" t="s">
        <v>1190</v>
      </c>
      <c r="H252" s="660" t="s">
        <v>540</v>
      </c>
      <c r="I252" s="660" t="s">
        <v>1191</v>
      </c>
      <c r="J252" s="660" t="s">
        <v>1192</v>
      </c>
      <c r="K252" s="660" t="s">
        <v>1193</v>
      </c>
      <c r="L252" s="661">
        <v>0</v>
      </c>
      <c r="M252" s="661">
        <v>0</v>
      </c>
      <c r="N252" s="660">
        <v>1</v>
      </c>
      <c r="O252" s="741">
        <v>1</v>
      </c>
      <c r="P252" s="661">
        <v>0</v>
      </c>
      <c r="Q252" s="676"/>
      <c r="R252" s="660">
        <v>1</v>
      </c>
      <c r="S252" s="676">
        <v>1</v>
      </c>
      <c r="T252" s="741">
        <v>1</v>
      </c>
      <c r="U252" s="699">
        <v>1</v>
      </c>
    </row>
    <row r="253" spans="1:21" ht="14.4" customHeight="1" x14ac:dyDescent="0.3">
      <c r="A253" s="659">
        <v>25</v>
      </c>
      <c r="B253" s="660" t="s">
        <v>1054</v>
      </c>
      <c r="C253" s="660">
        <v>89305252</v>
      </c>
      <c r="D253" s="739" t="s">
        <v>1529</v>
      </c>
      <c r="E253" s="740" t="s">
        <v>1157</v>
      </c>
      <c r="F253" s="660" t="s">
        <v>1141</v>
      </c>
      <c r="G253" s="660" t="s">
        <v>1182</v>
      </c>
      <c r="H253" s="660" t="s">
        <v>540</v>
      </c>
      <c r="I253" s="660" t="s">
        <v>921</v>
      </c>
      <c r="J253" s="660" t="s">
        <v>922</v>
      </c>
      <c r="K253" s="660" t="s">
        <v>923</v>
      </c>
      <c r="L253" s="661">
        <v>147.31</v>
      </c>
      <c r="M253" s="661">
        <v>294.62</v>
      </c>
      <c r="N253" s="660">
        <v>2</v>
      </c>
      <c r="O253" s="741">
        <v>1</v>
      </c>
      <c r="P253" s="661">
        <v>294.62</v>
      </c>
      <c r="Q253" s="676">
        <v>1</v>
      </c>
      <c r="R253" s="660">
        <v>2</v>
      </c>
      <c r="S253" s="676">
        <v>1</v>
      </c>
      <c r="T253" s="741">
        <v>1</v>
      </c>
      <c r="U253" s="699">
        <v>1</v>
      </c>
    </row>
    <row r="254" spans="1:21" ht="14.4" customHeight="1" x14ac:dyDescent="0.3">
      <c r="A254" s="659">
        <v>25</v>
      </c>
      <c r="B254" s="660" t="s">
        <v>1054</v>
      </c>
      <c r="C254" s="660">
        <v>89305252</v>
      </c>
      <c r="D254" s="739" t="s">
        <v>1529</v>
      </c>
      <c r="E254" s="740" t="s">
        <v>1157</v>
      </c>
      <c r="F254" s="660" t="s">
        <v>1141</v>
      </c>
      <c r="G254" s="660" t="s">
        <v>1183</v>
      </c>
      <c r="H254" s="660" t="s">
        <v>816</v>
      </c>
      <c r="I254" s="660" t="s">
        <v>1246</v>
      </c>
      <c r="J254" s="660" t="s">
        <v>788</v>
      </c>
      <c r="K254" s="660" t="s">
        <v>1247</v>
      </c>
      <c r="L254" s="661">
        <v>24.22</v>
      </c>
      <c r="M254" s="661">
        <v>24.22</v>
      </c>
      <c r="N254" s="660">
        <v>1</v>
      </c>
      <c r="O254" s="741">
        <v>0.5</v>
      </c>
      <c r="P254" s="661"/>
      <c r="Q254" s="676">
        <v>0</v>
      </c>
      <c r="R254" s="660"/>
      <c r="S254" s="676">
        <v>0</v>
      </c>
      <c r="T254" s="741"/>
      <c r="U254" s="699">
        <v>0</v>
      </c>
    </row>
    <row r="255" spans="1:21" ht="14.4" customHeight="1" x14ac:dyDescent="0.3">
      <c r="A255" s="659">
        <v>25</v>
      </c>
      <c r="B255" s="660" t="s">
        <v>1054</v>
      </c>
      <c r="C255" s="660">
        <v>89305252</v>
      </c>
      <c r="D255" s="739" t="s">
        <v>1529</v>
      </c>
      <c r="E255" s="740" t="s">
        <v>1157</v>
      </c>
      <c r="F255" s="660" t="s">
        <v>1141</v>
      </c>
      <c r="G255" s="660" t="s">
        <v>1183</v>
      </c>
      <c r="H255" s="660" t="s">
        <v>540</v>
      </c>
      <c r="I255" s="660" t="s">
        <v>1508</v>
      </c>
      <c r="J255" s="660" t="s">
        <v>788</v>
      </c>
      <c r="K255" s="660" t="s">
        <v>1509</v>
      </c>
      <c r="L255" s="661">
        <v>0</v>
      </c>
      <c r="M255" s="661">
        <v>0</v>
      </c>
      <c r="N255" s="660">
        <v>1</v>
      </c>
      <c r="O255" s="741">
        <v>0.5</v>
      </c>
      <c r="P255" s="661"/>
      <c r="Q255" s="676"/>
      <c r="R255" s="660"/>
      <c r="S255" s="676">
        <v>0</v>
      </c>
      <c r="T255" s="741"/>
      <c r="U255" s="699">
        <v>0</v>
      </c>
    </row>
    <row r="256" spans="1:21" ht="14.4" customHeight="1" x14ac:dyDescent="0.3">
      <c r="A256" s="659">
        <v>25</v>
      </c>
      <c r="B256" s="660" t="s">
        <v>1054</v>
      </c>
      <c r="C256" s="660">
        <v>89305252</v>
      </c>
      <c r="D256" s="739" t="s">
        <v>1529</v>
      </c>
      <c r="E256" s="740" t="s">
        <v>1158</v>
      </c>
      <c r="F256" s="660" t="s">
        <v>1141</v>
      </c>
      <c r="G256" s="660" t="s">
        <v>1180</v>
      </c>
      <c r="H256" s="660" t="s">
        <v>816</v>
      </c>
      <c r="I256" s="660" t="s">
        <v>942</v>
      </c>
      <c r="J256" s="660" t="s">
        <v>1110</v>
      </c>
      <c r="K256" s="660" t="s">
        <v>1111</v>
      </c>
      <c r="L256" s="661">
        <v>154.36000000000001</v>
      </c>
      <c r="M256" s="661">
        <v>463.08000000000004</v>
      </c>
      <c r="N256" s="660">
        <v>3</v>
      </c>
      <c r="O256" s="741">
        <v>3</v>
      </c>
      <c r="P256" s="661">
        <v>308.72000000000003</v>
      </c>
      <c r="Q256" s="676">
        <v>0.66666666666666663</v>
      </c>
      <c r="R256" s="660">
        <v>2</v>
      </c>
      <c r="S256" s="676">
        <v>0.66666666666666663</v>
      </c>
      <c r="T256" s="741">
        <v>2</v>
      </c>
      <c r="U256" s="699">
        <v>0.66666666666666663</v>
      </c>
    </row>
    <row r="257" spans="1:21" ht="14.4" customHeight="1" x14ac:dyDescent="0.3">
      <c r="A257" s="659">
        <v>25</v>
      </c>
      <c r="B257" s="660" t="s">
        <v>1054</v>
      </c>
      <c r="C257" s="660">
        <v>89305252</v>
      </c>
      <c r="D257" s="739" t="s">
        <v>1529</v>
      </c>
      <c r="E257" s="740" t="s">
        <v>1162</v>
      </c>
      <c r="F257" s="660" t="s">
        <v>1141</v>
      </c>
      <c r="G257" s="660" t="s">
        <v>1180</v>
      </c>
      <c r="H257" s="660" t="s">
        <v>816</v>
      </c>
      <c r="I257" s="660" t="s">
        <v>942</v>
      </c>
      <c r="J257" s="660" t="s">
        <v>1110</v>
      </c>
      <c r="K257" s="660" t="s">
        <v>1111</v>
      </c>
      <c r="L257" s="661">
        <v>150.04</v>
      </c>
      <c r="M257" s="661">
        <v>150.04</v>
      </c>
      <c r="N257" s="660">
        <v>1</v>
      </c>
      <c r="O257" s="741">
        <v>1</v>
      </c>
      <c r="P257" s="661">
        <v>150.04</v>
      </c>
      <c r="Q257" s="676">
        <v>1</v>
      </c>
      <c r="R257" s="660">
        <v>1</v>
      </c>
      <c r="S257" s="676">
        <v>1</v>
      </c>
      <c r="T257" s="741">
        <v>1</v>
      </c>
      <c r="U257" s="699">
        <v>1</v>
      </c>
    </row>
    <row r="258" spans="1:21" ht="14.4" customHeight="1" x14ac:dyDescent="0.3">
      <c r="A258" s="659">
        <v>25</v>
      </c>
      <c r="B258" s="660" t="s">
        <v>1054</v>
      </c>
      <c r="C258" s="660">
        <v>89305252</v>
      </c>
      <c r="D258" s="739" t="s">
        <v>1529</v>
      </c>
      <c r="E258" s="740" t="s">
        <v>1162</v>
      </c>
      <c r="F258" s="660" t="s">
        <v>1141</v>
      </c>
      <c r="G258" s="660" t="s">
        <v>1180</v>
      </c>
      <c r="H258" s="660" t="s">
        <v>816</v>
      </c>
      <c r="I258" s="660" t="s">
        <v>942</v>
      </c>
      <c r="J258" s="660" t="s">
        <v>1110</v>
      </c>
      <c r="K258" s="660" t="s">
        <v>1111</v>
      </c>
      <c r="L258" s="661">
        <v>154.36000000000001</v>
      </c>
      <c r="M258" s="661">
        <v>154.36000000000001</v>
      </c>
      <c r="N258" s="660">
        <v>1</v>
      </c>
      <c r="O258" s="741">
        <v>1</v>
      </c>
      <c r="P258" s="661"/>
      <c r="Q258" s="676">
        <v>0</v>
      </c>
      <c r="R258" s="660"/>
      <c r="S258" s="676">
        <v>0</v>
      </c>
      <c r="T258" s="741"/>
      <c r="U258" s="699">
        <v>0</v>
      </c>
    </row>
    <row r="259" spans="1:21" ht="14.4" customHeight="1" x14ac:dyDescent="0.3">
      <c r="A259" s="659">
        <v>25</v>
      </c>
      <c r="B259" s="660" t="s">
        <v>1054</v>
      </c>
      <c r="C259" s="660">
        <v>89305252</v>
      </c>
      <c r="D259" s="739" t="s">
        <v>1529</v>
      </c>
      <c r="E259" s="740" t="s">
        <v>1162</v>
      </c>
      <c r="F259" s="660" t="s">
        <v>1141</v>
      </c>
      <c r="G259" s="660" t="s">
        <v>1183</v>
      </c>
      <c r="H259" s="660" t="s">
        <v>816</v>
      </c>
      <c r="I259" s="660" t="s">
        <v>1246</v>
      </c>
      <c r="J259" s="660" t="s">
        <v>788</v>
      </c>
      <c r="K259" s="660" t="s">
        <v>1247</v>
      </c>
      <c r="L259" s="661">
        <v>24.22</v>
      </c>
      <c r="M259" s="661">
        <v>24.22</v>
      </c>
      <c r="N259" s="660">
        <v>1</v>
      </c>
      <c r="O259" s="741">
        <v>1</v>
      </c>
      <c r="P259" s="661">
        <v>24.22</v>
      </c>
      <c r="Q259" s="676">
        <v>1</v>
      </c>
      <c r="R259" s="660">
        <v>1</v>
      </c>
      <c r="S259" s="676">
        <v>1</v>
      </c>
      <c r="T259" s="741">
        <v>1</v>
      </c>
      <c r="U259" s="699">
        <v>1</v>
      </c>
    </row>
    <row r="260" spans="1:21" ht="14.4" customHeight="1" x14ac:dyDescent="0.3">
      <c r="A260" s="659">
        <v>25</v>
      </c>
      <c r="B260" s="660" t="s">
        <v>1054</v>
      </c>
      <c r="C260" s="660">
        <v>89305252</v>
      </c>
      <c r="D260" s="739" t="s">
        <v>1529</v>
      </c>
      <c r="E260" s="740" t="s">
        <v>1164</v>
      </c>
      <c r="F260" s="660" t="s">
        <v>1141</v>
      </c>
      <c r="G260" s="660" t="s">
        <v>1180</v>
      </c>
      <c r="H260" s="660" t="s">
        <v>816</v>
      </c>
      <c r="I260" s="660" t="s">
        <v>942</v>
      </c>
      <c r="J260" s="660" t="s">
        <v>1110</v>
      </c>
      <c r="K260" s="660" t="s">
        <v>1111</v>
      </c>
      <c r="L260" s="661">
        <v>154.36000000000001</v>
      </c>
      <c r="M260" s="661">
        <v>154.36000000000001</v>
      </c>
      <c r="N260" s="660">
        <v>1</v>
      </c>
      <c r="O260" s="741">
        <v>0.5</v>
      </c>
      <c r="P260" s="661"/>
      <c r="Q260" s="676">
        <v>0</v>
      </c>
      <c r="R260" s="660"/>
      <c r="S260" s="676">
        <v>0</v>
      </c>
      <c r="T260" s="741"/>
      <c r="U260" s="699">
        <v>0</v>
      </c>
    </row>
    <row r="261" spans="1:21" ht="14.4" customHeight="1" x14ac:dyDescent="0.3">
      <c r="A261" s="659">
        <v>25</v>
      </c>
      <c r="B261" s="660" t="s">
        <v>1054</v>
      </c>
      <c r="C261" s="660">
        <v>89305252</v>
      </c>
      <c r="D261" s="739" t="s">
        <v>1529</v>
      </c>
      <c r="E261" s="740" t="s">
        <v>1164</v>
      </c>
      <c r="F261" s="660" t="s">
        <v>1141</v>
      </c>
      <c r="G261" s="660" t="s">
        <v>1183</v>
      </c>
      <c r="H261" s="660" t="s">
        <v>816</v>
      </c>
      <c r="I261" s="660" t="s">
        <v>1246</v>
      </c>
      <c r="J261" s="660" t="s">
        <v>788</v>
      </c>
      <c r="K261" s="660" t="s">
        <v>1247</v>
      </c>
      <c r="L261" s="661">
        <v>24.22</v>
      </c>
      <c r="M261" s="661">
        <v>24.22</v>
      </c>
      <c r="N261" s="660">
        <v>1</v>
      </c>
      <c r="O261" s="741">
        <v>0.5</v>
      </c>
      <c r="P261" s="661"/>
      <c r="Q261" s="676">
        <v>0</v>
      </c>
      <c r="R261" s="660"/>
      <c r="S261" s="676">
        <v>0</v>
      </c>
      <c r="T261" s="741"/>
      <c r="U261" s="699">
        <v>0</v>
      </c>
    </row>
    <row r="262" spans="1:21" ht="14.4" customHeight="1" x14ac:dyDescent="0.3">
      <c r="A262" s="659">
        <v>25</v>
      </c>
      <c r="B262" s="660" t="s">
        <v>1054</v>
      </c>
      <c r="C262" s="660">
        <v>89305252</v>
      </c>
      <c r="D262" s="739" t="s">
        <v>1529</v>
      </c>
      <c r="E262" s="740" t="s">
        <v>1172</v>
      </c>
      <c r="F262" s="660" t="s">
        <v>1141</v>
      </c>
      <c r="G262" s="660" t="s">
        <v>1180</v>
      </c>
      <c r="H262" s="660" t="s">
        <v>816</v>
      </c>
      <c r="I262" s="660" t="s">
        <v>942</v>
      </c>
      <c r="J262" s="660" t="s">
        <v>1110</v>
      </c>
      <c r="K262" s="660" t="s">
        <v>1111</v>
      </c>
      <c r="L262" s="661">
        <v>154.36000000000001</v>
      </c>
      <c r="M262" s="661">
        <v>154.36000000000001</v>
      </c>
      <c r="N262" s="660">
        <v>1</v>
      </c>
      <c r="O262" s="741">
        <v>1</v>
      </c>
      <c r="P262" s="661"/>
      <c r="Q262" s="676">
        <v>0</v>
      </c>
      <c r="R262" s="660"/>
      <c r="S262" s="676">
        <v>0</v>
      </c>
      <c r="T262" s="741"/>
      <c r="U262" s="699">
        <v>0</v>
      </c>
    </row>
    <row r="263" spans="1:21" ht="14.4" customHeight="1" x14ac:dyDescent="0.3">
      <c r="A263" s="659">
        <v>25</v>
      </c>
      <c r="B263" s="660" t="s">
        <v>1054</v>
      </c>
      <c r="C263" s="660">
        <v>89870255</v>
      </c>
      <c r="D263" s="739" t="s">
        <v>1530</v>
      </c>
      <c r="E263" s="740" t="s">
        <v>1152</v>
      </c>
      <c r="F263" s="660" t="s">
        <v>1141</v>
      </c>
      <c r="G263" s="660" t="s">
        <v>1180</v>
      </c>
      <c r="H263" s="660" t="s">
        <v>816</v>
      </c>
      <c r="I263" s="660" t="s">
        <v>942</v>
      </c>
      <c r="J263" s="660" t="s">
        <v>1110</v>
      </c>
      <c r="K263" s="660" t="s">
        <v>1111</v>
      </c>
      <c r="L263" s="661">
        <v>150.04</v>
      </c>
      <c r="M263" s="661">
        <v>150.04</v>
      </c>
      <c r="N263" s="660">
        <v>1</v>
      </c>
      <c r="O263" s="741">
        <v>1</v>
      </c>
      <c r="P263" s="661"/>
      <c r="Q263" s="676">
        <v>0</v>
      </c>
      <c r="R263" s="660"/>
      <c r="S263" s="676">
        <v>0</v>
      </c>
      <c r="T263" s="741"/>
      <c r="U263" s="699">
        <v>0</v>
      </c>
    </row>
    <row r="264" spans="1:21" ht="14.4" customHeight="1" x14ac:dyDescent="0.3">
      <c r="A264" s="659">
        <v>25</v>
      </c>
      <c r="B264" s="660" t="s">
        <v>1054</v>
      </c>
      <c r="C264" s="660">
        <v>89870255</v>
      </c>
      <c r="D264" s="739" t="s">
        <v>1530</v>
      </c>
      <c r="E264" s="740" t="s">
        <v>1152</v>
      </c>
      <c r="F264" s="660" t="s">
        <v>1141</v>
      </c>
      <c r="G264" s="660" t="s">
        <v>1180</v>
      </c>
      <c r="H264" s="660" t="s">
        <v>816</v>
      </c>
      <c r="I264" s="660" t="s">
        <v>942</v>
      </c>
      <c r="J264" s="660" t="s">
        <v>1110</v>
      </c>
      <c r="K264" s="660" t="s">
        <v>1111</v>
      </c>
      <c r="L264" s="661">
        <v>154.36000000000001</v>
      </c>
      <c r="M264" s="661">
        <v>2624.1200000000008</v>
      </c>
      <c r="N264" s="660">
        <v>17</v>
      </c>
      <c r="O264" s="741">
        <v>17</v>
      </c>
      <c r="P264" s="661">
        <v>308.72000000000003</v>
      </c>
      <c r="Q264" s="676">
        <v>0.11764705882352938</v>
      </c>
      <c r="R264" s="660">
        <v>2</v>
      </c>
      <c r="S264" s="676">
        <v>0.11764705882352941</v>
      </c>
      <c r="T264" s="741">
        <v>2</v>
      </c>
      <c r="U264" s="699">
        <v>0.11764705882352941</v>
      </c>
    </row>
    <row r="265" spans="1:21" ht="14.4" customHeight="1" x14ac:dyDescent="0.3">
      <c r="A265" s="659">
        <v>25</v>
      </c>
      <c r="B265" s="660" t="s">
        <v>1054</v>
      </c>
      <c r="C265" s="660">
        <v>89870255</v>
      </c>
      <c r="D265" s="739" t="s">
        <v>1530</v>
      </c>
      <c r="E265" s="740" t="s">
        <v>1152</v>
      </c>
      <c r="F265" s="660" t="s">
        <v>1141</v>
      </c>
      <c r="G265" s="660" t="s">
        <v>1180</v>
      </c>
      <c r="H265" s="660" t="s">
        <v>816</v>
      </c>
      <c r="I265" s="660" t="s">
        <v>1322</v>
      </c>
      <c r="J265" s="660" t="s">
        <v>1323</v>
      </c>
      <c r="K265" s="660" t="s">
        <v>1324</v>
      </c>
      <c r="L265" s="661">
        <v>75.73</v>
      </c>
      <c r="M265" s="661">
        <v>75.73</v>
      </c>
      <c r="N265" s="660">
        <v>1</v>
      </c>
      <c r="O265" s="741">
        <v>1</v>
      </c>
      <c r="P265" s="661"/>
      <c r="Q265" s="676">
        <v>0</v>
      </c>
      <c r="R265" s="660"/>
      <c r="S265" s="676">
        <v>0</v>
      </c>
      <c r="T265" s="741"/>
      <c r="U265" s="699">
        <v>0</v>
      </c>
    </row>
    <row r="266" spans="1:21" ht="14.4" customHeight="1" x14ac:dyDescent="0.3">
      <c r="A266" s="659">
        <v>25</v>
      </c>
      <c r="B266" s="660" t="s">
        <v>1054</v>
      </c>
      <c r="C266" s="660">
        <v>89870255</v>
      </c>
      <c r="D266" s="739" t="s">
        <v>1530</v>
      </c>
      <c r="E266" s="740" t="s">
        <v>1152</v>
      </c>
      <c r="F266" s="660" t="s">
        <v>1141</v>
      </c>
      <c r="G266" s="660" t="s">
        <v>1182</v>
      </c>
      <c r="H266" s="660" t="s">
        <v>540</v>
      </c>
      <c r="I266" s="660" t="s">
        <v>921</v>
      </c>
      <c r="J266" s="660" t="s">
        <v>922</v>
      </c>
      <c r="K266" s="660" t="s">
        <v>923</v>
      </c>
      <c r="L266" s="661">
        <v>147.31</v>
      </c>
      <c r="M266" s="661">
        <v>147.31</v>
      </c>
      <c r="N266" s="660">
        <v>1</v>
      </c>
      <c r="O266" s="741">
        <v>1</v>
      </c>
      <c r="P266" s="661"/>
      <c r="Q266" s="676">
        <v>0</v>
      </c>
      <c r="R266" s="660"/>
      <c r="S266" s="676">
        <v>0</v>
      </c>
      <c r="T266" s="741"/>
      <c r="U266" s="699">
        <v>0</v>
      </c>
    </row>
    <row r="267" spans="1:21" ht="14.4" customHeight="1" x14ac:dyDescent="0.3">
      <c r="A267" s="659">
        <v>25</v>
      </c>
      <c r="B267" s="660" t="s">
        <v>1054</v>
      </c>
      <c r="C267" s="660">
        <v>89870255</v>
      </c>
      <c r="D267" s="739" t="s">
        <v>1530</v>
      </c>
      <c r="E267" s="740" t="s">
        <v>1152</v>
      </c>
      <c r="F267" s="660" t="s">
        <v>1141</v>
      </c>
      <c r="G267" s="660" t="s">
        <v>1182</v>
      </c>
      <c r="H267" s="660" t="s">
        <v>540</v>
      </c>
      <c r="I267" s="660" t="s">
        <v>1197</v>
      </c>
      <c r="J267" s="660" t="s">
        <v>922</v>
      </c>
      <c r="K267" s="660" t="s">
        <v>923</v>
      </c>
      <c r="L267" s="661">
        <v>147.31</v>
      </c>
      <c r="M267" s="661">
        <v>294.62</v>
      </c>
      <c r="N267" s="660">
        <v>2</v>
      </c>
      <c r="O267" s="741">
        <v>2</v>
      </c>
      <c r="P267" s="661"/>
      <c r="Q267" s="676">
        <v>0</v>
      </c>
      <c r="R267" s="660"/>
      <c r="S267" s="676">
        <v>0</v>
      </c>
      <c r="T267" s="741"/>
      <c r="U267" s="699">
        <v>0</v>
      </c>
    </row>
    <row r="268" spans="1:21" ht="14.4" customHeight="1" x14ac:dyDescent="0.3">
      <c r="A268" s="659">
        <v>25</v>
      </c>
      <c r="B268" s="660" t="s">
        <v>1054</v>
      </c>
      <c r="C268" s="660">
        <v>89870255</v>
      </c>
      <c r="D268" s="739" t="s">
        <v>1530</v>
      </c>
      <c r="E268" s="740" t="s">
        <v>1153</v>
      </c>
      <c r="F268" s="660" t="s">
        <v>1141</v>
      </c>
      <c r="G268" s="660" t="s">
        <v>1180</v>
      </c>
      <c r="H268" s="660" t="s">
        <v>816</v>
      </c>
      <c r="I268" s="660" t="s">
        <v>942</v>
      </c>
      <c r="J268" s="660" t="s">
        <v>1110</v>
      </c>
      <c r="K268" s="660" t="s">
        <v>1111</v>
      </c>
      <c r="L268" s="661">
        <v>150.04</v>
      </c>
      <c r="M268" s="661">
        <v>750.19999999999993</v>
      </c>
      <c r="N268" s="660">
        <v>5</v>
      </c>
      <c r="O268" s="741">
        <v>5</v>
      </c>
      <c r="P268" s="661"/>
      <c r="Q268" s="676">
        <v>0</v>
      </c>
      <c r="R268" s="660"/>
      <c r="S268" s="676">
        <v>0</v>
      </c>
      <c r="T268" s="741"/>
      <c r="U268" s="699">
        <v>0</v>
      </c>
    </row>
    <row r="269" spans="1:21" ht="14.4" customHeight="1" x14ac:dyDescent="0.3">
      <c r="A269" s="659">
        <v>25</v>
      </c>
      <c r="B269" s="660" t="s">
        <v>1054</v>
      </c>
      <c r="C269" s="660">
        <v>89870255</v>
      </c>
      <c r="D269" s="739" t="s">
        <v>1530</v>
      </c>
      <c r="E269" s="740" t="s">
        <v>1153</v>
      </c>
      <c r="F269" s="660" t="s">
        <v>1141</v>
      </c>
      <c r="G269" s="660" t="s">
        <v>1180</v>
      </c>
      <c r="H269" s="660" t="s">
        <v>816</v>
      </c>
      <c r="I269" s="660" t="s">
        <v>942</v>
      </c>
      <c r="J269" s="660" t="s">
        <v>1110</v>
      </c>
      <c r="K269" s="660" t="s">
        <v>1111</v>
      </c>
      <c r="L269" s="661">
        <v>154.36000000000001</v>
      </c>
      <c r="M269" s="661">
        <v>926.16000000000008</v>
      </c>
      <c r="N269" s="660">
        <v>6</v>
      </c>
      <c r="O269" s="741">
        <v>5.5</v>
      </c>
      <c r="P269" s="661"/>
      <c r="Q269" s="676">
        <v>0</v>
      </c>
      <c r="R269" s="660"/>
      <c r="S269" s="676">
        <v>0</v>
      </c>
      <c r="T269" s="741"/>
      <c r="U269" s="699">
        <v>0</v>
      </c>
    </row>
    <row r="270" spans="1:21" ht="14.4" customHeight="1" x14ac:dyDescent="0.3">
      <c r="A270" s="659">
        <v>25</v>
      </c>
      <c r="B270" s="660" t="s">
        <v>1054</v>
      </c>
      <c r="C270" s="660">
        <v>89870255</v>
      </c>
      <c r="D270" s="739" t="s">
        <v>1530</v>
      </c>
      <c r="E270" s="740" t="s">
        <v>1153</v>
      </c>
      <c r="F270" s="660" t="s">
        <v>1141</v>
      </c>
      <c r="G270" s="660" t="s">
        <v>1183</v>
      </c>
      <c r="H270" s="660" t="s">
        <v>540</v>
      </c>
      <c r="I270" s="660" t="s">
        <v>1202</v>
      </c>
      <c r="J270" s="660" t="s">
        <v>788</v>
      </c>
      <c r="K270" s="660" t="s">
        <v>1203</v>
      </c>
      <c r="L270" s="661">
        <v>24.22</v>
      </c>
      <c r="M270" s="661">
        <v>24.22</v>
      </c>
      <c r="N270" s="660">
        <v>1</v>
      </c>
      <c r="O270" s="741">
        <v>0.5</v>
      </c>
      <c r="P270" s="661"/>
      <c r="Q270" s="676">
        <v>0</v>
      </c>
      <c r="R270" s="660"/>
      <c r="S270" s="676">
        <v>0</v>
      </c>
      <c r="T270" s="741"/>
      <c r="U270" s="699">
        <v>0</v>
      </c>
    </row>
    <row r="271" spans="1:21" ht="14.4" customHeight="1" x14ac:dyDescent="0.3">
      <c r="A271" s="659">
        <v>25</v>
      </c>
      <c r="B271" s="660" t="s">
        <v>1054</v>
      </c>
      <c r="C271" s="660">
        <v>89870255</v>
      </c>
      <c r="D271" s="739" t="s">
        <v>1530</v>
      </c>
      <c r="E271" s="740" t="s">
        <v>1154</v>
      </c>
      <c r="F271" s="660" t="s">
        <v>1141</v>
      </c>
      <c r="G271" s="660" t="s">
        <v>1180</v>
      </c>
      <c r="H271" s="660" t="s">
        <v>816</v>
      </c>
      <c r="I271" s="660" t="s">
        <v>942</v>
      </c>
      <c r="J271" s="660" t="s">
        <v>1110</v>
      </c>
      <c r="K271" s="660" t="s">
        <v>1111</v>
      </c>
      <c r="L271" s="661">
        <v>150.04</v>
      </c>
      <c r="M271" s="661">
        <v>750.19999999999993</v>
      </c>
      <c r="N271" s="660">
        <v>5</v>
      </c>
      <c r="O271" s="741"/>
      <c r="P271" s="661"/>
      <c r="Q271" s="676">
        <v>0</v>
      </c>
      <c r="R271" s="660"/>
      <c r="S271" s="676">
        <v>0</v>
      </c>
      <c r="T271" s="741"/>
      <c r="U271" s="699"/>
    </row>
    <row r="272" spans="1:21" ht="14.4" customHeight="1" x14ac:dyDescent="0.3">
      <c r="A272" s="659">
        <v>25</v>
      </c>
      <c r="B272" s="660" t="s">
        <v>1054</v>
      </c>
      <c r="C272" s="660">
        <v>89870255</v>
      </c>
      <c r="D272" s="739" t="s">
        <v>1530</v>
      </c>
      <c r="E272" s="740" t="s">
        <v>1154</v>
      </c>
      <c r="F272" s="660" t="s">
        <v>1141</v>
      </c>
      <c r="G272" s="660" t="s">
        <v>1180</v>
      </c>
      <c r="H272" s="660" t="s">
        <v>816</v>
      </c>
      <c r="I272" s="660" t="s">
        <v>942</v>
      </c>
      <c r="J272" s="660" t="s">
        <v>1110</v>
      </c>
      <c r="K272" s="660" t="s">
        <v>1111</v>
      </c>
      <c r="L272" s="661">
        <v>154.36000000000001</v>
      </c>
      <c r="M272" s="661">
        <v>308.72000000000003</v>
      </c>
      <c r="N272" s="660">
        <v>2</v>
      </c>
      <c r="O272" s="741"/>
      <c r="P272" s="661"/>
      <c r="Q272" s="676">
        <v>0</v>
      </c>
      <c r="R272" s="660"/>
      <c r="S272" s="676">
        <v>0</v>
      </c>
      <c r="T272" s="741"/>
      <c r="U272" s="699"/>
    </row>
    <row r="273" spans="1:21" ht="14.4" customHeight="1" x14ac:dyDescent="0.3">
      <c r="A273" s="659">
        <v>25</v>
      </c>
      <c r="B273" s="660" t="s">
        <v>1054</v>
      </c>
      <c r="C273" s="660">
        <v>89870255</v>
      </c>
      <c r="D273" s="739" t="s">
        <v>1530</v>
      </c>
      <c r="E273" s="740" t="s">
        <v>1155</v>
      </c>
      <c r="F273" s="660" t="s">
        <v>1141</v>
      </c>
      <c r="G273" s="660" t="s">
        <v>1510</v>
      </c>
      <c r="H273" s="660" t="s">
        <v>540</v>
      </c>
      <c r="I273" s="660" t="s">
        <v>1511</v>
      </c>
      <c r="J273" s="660" t="s">
        <v>1512</v>
      </c>
      <c r="K273" s="660" t="s">
        <v>1513</v>
      </c>
      <c r="L273" s="661">
        <v>51.87</v>
      </c>
      <c r="M273" s="661">
        <v>51.87</v>
      </c>
      <c r="N273" s="660">
        <v>1</v>
      </c>
      <c r="O273" s="741">
        <v>1</v>
      </c>
      <c r="P273" s="661"/>
      <c r="Q273" s="676">
        <v>0</v>
      </c>
      <c r="R273" s="660"/>
      <c r="S273" s="676">
        <v>0</v>
      </c>
      <c r="T273" s="741"/>
      <c r="U273" s="699">
        <v>0</v>
      </c>
    </row>
    <row r="274" spans="1:21" ht="14.4" customHeight="1" x14ac:dyDescent="0.3">
      <c r="A274" s="659">
        <v>25</v>
      </c>
      <c r="B274" s="660" t="s">
        <v>1054</v>
      </c>
      <c r="C274" s="660">
        <v>89870255</v>
      </c>
      <c r="D274" s="739" t="s">
        <v>1530</v>
      </c>
      <c r="E274" s="740" t="s">
        <v>1155</v>
      </c>
      <c r="F274" s="660" t="s">
        <v>1141</v>
      </c>
      <c r="G274" s="660" t="s">
        <v>1180</v>
      </c>
      <c r="H274" s="660" t="s">
        <v>816</v>
      </c>
      <c r="I274" s="660" t="s">
        <v>942</v>
      </c>
      <c r="J274" s="660" t="s">
        <v>1110</v>
      </c>
      <c r="K274" s="660" t="s">
        <v>1111</v>
      </c>
      <c r="L274" s="661">
        <v>150.04</v>
      </c>
      <c r="M274" s="661">
        <v>1200.32</v>
      </c>
      <c r="N274" s="660">
        <v>8</v>
      </c>
      <c r="O274" s="741">
        <v>8</v>
      </c>
      <c r="P274" s="661"/>
      <c r="Q274" s="676">
        <v>0</v>
      </c>
      <c r="R274" s="660"/>
      <c r="S274" s="676">
        <v>0</v>
      </c>
      <c r="T274" s="741"/>
      <c r="U274" s="699">
        <v>0</v>
      </c>
    </row>
    <row r="275" spans="1:21" ht="14.4" customHeight="1" x14ac:dyDescent="0.3">
      <c r="A275" s="659">
        <v>25</v>
      </c>
      <c r="B275" s="660" t="s">
        <v>1054</v>
      </c>
      <c r="C275" s="660">
        <v>89870255</v>
      </c>
      <c r="D275" s="739" t="s">
        <v>1530</v>
      </c>
      <c r="E275" s="740" t="s">
        <v>1155</v>
      </c>
      <c r="F275" s="660" t="s">
        <v>1141</v>
      </c>
      <c r="G275" s="660" t="s">
        <v>1180</v>
      </c>
      <c r="H275" s="660" t="s">
        <v>816</v>
      </c>
      <c r="I275" s="660" t="s">
        <v>942</v>
      </c>
      <c r="J275" s="660" t="s">
        <v>1110</v>
      </c>
      <c r="K275" s="660" t="s">
        <v>1111</v>
      </c>
      <c r="L275" s="661">
        <v>154.36000000000001</v>
      </c>
      <c r="M275" s="661">
        <v>463.08000000000004</v>
      </c>
      <c r="N275" s="660">
        <v>3</v>
      </c>
      <c r="O275" s="741">
        <v>2.5</v>
      </c>
      <c r="P275" s="661"/>
      <c r="Q275" s="676">
        <v>0</v>
      </c>
      <c r="R275" s="660"/>
      <c r="S275" s="676">
        <v>0</v>
      </c>
      <c r="T275" s="741"/>
      <c r="U275" s="699">
        <v>0</v>
      </c>
    </row>
    <row r="276" spans="1:21" ht="14.4" customHeight="1" x14ac:dyDescent="0.3">
      <c r="A276" s="659">
        <v>25</v>
      </c>
      <c r="B276" s="660" t="s">
        <v>1054</v>
      </c>
      <c r="C276" s="660">
        <v>89870255</v>
      </c>
      <c r="D276" s="739" t="s">
        <v>1530</v>
      </c>
      <c r="E276" s="740" t="s">
        <v>1155</v>
      </c>
      <c r="F276" s="660" t="s">
        <v>1141</v>
      </c>
      <c r="G276" s="660" t="s">
        <v>1180</v>
      </c>
      <c r="H276" s="660" t="s">
        <v>816</v>
      </c>
      <c r="I276" s="660" t="s">
        <v>1322</v>
      </c>
      <c r="J276" s="660" t="s">
        <v>1323</v>
      </c>
      <c r="K276" s="660" t="s">
        <v>1324</v>
      </c>
      <c r="L276" s="661">
        <v>95.36</v>
      </c>
      <c r="M276" s="661">
        <v>190.72</v>
      </c>
      <c r="N276" s="660">
        <v>2</v>
      </c>
      <c r="O276" s="741">
        <v>2</v>
      </c>
      <c r="P276" s="661"/>
      <c r="Q276" s="676">
        <v>0</v>
      </c>
      <c r="R276" s="660"/>
      <c r="S276" s="676">
        <v>0</v>
      </c>
      <c r="T276" s="741"/>
      <c r="U276" s="699">
        <v>0</v>
      </c>
    </row>
    <row r="277" spans="1:21" ht="14.4" customHeight="1" x14ac:dyDescent="0.3">
      <c r="A277" s="659">
        <v>25</v>
      </c>
      <c r="B277" s="660" t="s">
        <v>1054</v>
      </c>
      <c r="C277" s="660">
        <v>89870255</v>
      </c>
      <c r="D277" s="739" t="s">
        <v>1530</v>
      </c>
      <c r="E277" s="740" t="s">
        <v>1155</v>
      </c>
      <c r="F277" s="660" t="s">
        <v>1141</v>
      </c>
      <c r="G277" s="660" t="s">
        <v>1180</v>
      </c>
      <c r="H277" s="660" t="s">
        <v>816</v>
      </c>
      <c r="I277" s="660" t="s">
        <v>1322</v>
      </c>
      <c r="J277" s="660" t="s">
        <v>1323</v>
      </c>
      <c r="K277" s="660" t="s">
        <v>1324</v>
      </c>
      <c r="L277" s="661">
        <v>75.73</v>
      </c>
      <c r="M277" s="661">
        <v>75.73</v>
      </c>
      <c r="N277" s="660">
        <v>1</v>
      </c>
      <c r="O277" s="741">
        <v>1</v>
      </c>
      <c r="P277" s="661"/>
      <c r="Q277" s="676">
        <v>0</v>
      </c>
      <c r="R277" s="660"/>
      <c r="S277" s="676">
        <v>0</v>
      </c>
      <c r="T277" s="741"/>
      <c r="U277" s="699">
        <v>0</v>
      </c>
    </row>
    <row r="278" spans="1:21" ht="14.4" customHeight="1" x14ac:dyDescent="0.3">
      <c r="A278" s="659">
        <v>25</v>
      </c>
      <c r="B278" s="660" t="s">
        <v>1054</v>
      </c>
      <c r="C278" s="660">
        <v>89870255</v>
      </c>
      <c r="D278" s="739" t="s">
        <v>1530</v>
      </c>
      <c r="E278" s="740" t="s">
        <v>1155</v>
      </c>
      <c r="F278" s="660" t="s">
        <v>1141</v>
      </c>
      <c r="G278" s="660" t="s">
        <v>1259</v>
      </c>
      <c r="H278" s="660" t="s">
        <v>540</v>
      </c>
      <c r="I278" s="660" t="s">
        <v>1514</v>
      </c>
      <c r="J278" s="660" t="s">
        <v>1261</v>
      </c>
      <c r="K278" s="660" t="s">
        <v>1515</v>
      </c>
      <c r="L278" s="661">
        <v>0</v>
      </c>
      <c r="M278" s="661">
        <v>0</v>
      </c>
      <c r="N278" s="660">
        <v>1</v>
      </c>
      <c r="O278" s="741">
        <v>1</v>
      </c>
      <c r="P278" s="661"/>
      <c r="Q278" s="676"/>
      <c r="R278" s="660"/>
      <c r="S278" s="676">
        <v>0</v>
      </c>
      <c r="T278" s="741"/>
      <c r="U278" s="699">
        <v>0</v>
      </c>
    </row>
    <row r="279" spans="1:21" ht="14.4" customHeight="1" x14ac:dyDescent="0.3">
      <c r="A279" s="659">
        <v>25</v>
      </c>
      <c r="B279" s="660" t="s">
        <v>1054</v>
      </c>
      <c r="C279" s="660">
        <v>89870255</v>
      </c>
      <c r="D279" s="739" t="s">
        <v>1530</v>
      </c>
      <c r="E279" s="740" t="s">
        <v>1155</v>
      </c>
      <c r="F279" s="660" t="s">
        <v>1141</v>
      </c>
      <c r="G279" s="660" t="s">
        <v>1182</v>
      </c>
      <c r="H279" s="660" t="s">
        <v>540</v>
      </c>
      <c r="I279" s="660" t="s">
        <v>921</v>
      </c>
      <c r="J279" s="660" t="s">
        <v>922</v>
      </c>
      <c r="K279" s="660" t="s">
        <v>923</v>
      </c>
      <c r="L279" s="661">
        <v>147.31</v>
      </c>
      <c r="M279" s="661">
        <v>294.62</v>
      </c>
      <c r="N279" s="660">
        <v>2</v>
      </c>
      <c r="O279" s="741">
        <v>2</v>
      </c>
      <c r="P279" s="661">
        <v>147.31</v>
      </c>
      <c r="Q279" s="676">
        <v>0.5</v>
      </c>
      <c r="R279" s="660">
        <v>1</v>
      </c>
      <c r="S279" s="676">
        <v>0.5</v>
      </c>
      <c r="T279" s="741">
        <v>1</v>
      </c>
      <c r="U279" s="699">
        <v>0.5</v>
      </c>
    </row>
    <row r="280" spans="1:21" ht="14.4" customHeight="1" x14ac:dyDescent="0.3">
      <c r="A280" s="659">
        <v>25</v>
      </c>
      <c r="B280" s="660" t="s">
        <v>1054</v>
      </c>
      <c r="C280" s="660">
        <v>89870255</v>
      </c>
      <c r="D280" s="739" t="s">
        <v>1530</v>
      </c>
      <c r="E280" s="740" t="s">
        <v>1155</v>
      </c>
      <c r="F280" s="660" t="s">
        <v>1141</v>
      </c>
      <c r="G280" s="660" t="s">
        <v>1183</v>
      </c>
      <c r="H280" s="660" t="s">
        <v>816</v>
      </c>
      <c r="I280" s="660" t="s">
        <v>1246</v>
      </c>
      <c r="J280" s="660" t="s">
        <v>788</v>
      </c>
      <c r="K280" s="660" t="s">
        <v>1247</v>
      </c>
      <c r="L280" s="661">
        <v>24.22</v>
      </c>
      <c r="M280" s="661">
        <v>24.22</v>
      </c>
      <c r="N280" s="660">
        <v>1</v>
      </c>
      <c r="O280" s="741">
        <v>0.5</v>
      </c>
      <c r="P280" s="661"/>
      <c r="Q280" s="676">
        <v>0</v>
      </c>
      <c r="R280" s="660"/>
      <c r="S280" s="676">
        <v>0</v>
      </c>
      <c r="T280" s="741"/>
      <c r="U280" s="699">
        <v>0</v>
      </c>
    </row>
    <row r="281" spans="1:21" ht="14.4" customHeight="1" x14ac:dyDescent="0.3">
      <c r="A281" s="659">
        <v>25</v>
      </c>
      <c r="B281" s="660" t="s">
        <v>1054</v>
      </c>
      <c r="C281" s="660">
        <v>89870255</v>
      </c>
      <c r="D281" s="739" t="s">
        <v>1530</v>
      </c>
      <c r="E281" s="740" t="s">
        <v>1155</v>
      </c>
      <c r="F281" s="660" t="s">
        <v>1141</v>
      </c>
      <c r="G281" s="660" t="s">
        <v>1250</v>
      </c>
      <c r="H281" s="660" t="s">
        <v>816</v>
      </c>
      <c r="I281" s="660" t="s">
        <v>1251</v>
      </c>
      <c r="J281" s="660" t="s">
        <v>1252</v>
      </c>
      <c r="K281" s="660" t="s">
        <v>1253</v>
      </c>
      <c r="L281" s="661">
        <v>246.39</v>
      </c>
      <c r="M281" s="661">
        <v>492.78</v>
      </c>
      <c r="N281" s="660">
        <v>2</v>
      </c>
      <c r="O281" s="741">
        <v>1</v>
      </c>
      <c r="P281" s="661"/>
      <c r="Q281" s="676">
        <v>0</v>
      </c>
      <c r="R281" s="660"/>
      <c r="S281" s="676">
        <v>0</v>
      </c>
      <c r="T281" s="741"/>
      <c r="U281" s="699">
        <v>0</v>
      </c>
    </row>
    <row r="282" spans="1:21" ht="14.4" customHeight="1" x14ac:dyDescent="0.3">
      <c r="A282" s="659">
        <v>25</v>
      </c>
      <c r="B282" s="660" t="s">
        <v>1054</v>
      </c>
      <c r="C282" s="660">
        <v>89870255</v>
      </c>
      <c r="D282" s="739" t="s">
        <v>1530</v>
      </c>
      <c r="E282" s="740" t="s">
        <v>1156</v>
      </c>
      <c r="F282" s="660" t="s">
        <v>1141</v>
      </c>
      <c r="G282" s="660" t="s">
        <v>1180</v>
      </c>
      <c r="H282" s="660" t="s">
        <v>816</v>
      </c>
      <c r="I282" s="660" t="s">
        <v>942</v>
      </c>
      <c r="J282" s="660" t="s">
        <v>1110</v>
      </c>
      <c r="K282" s="660" t="s">
        <v>1111</v>
      </c>
      <c r="L282" s="661">
        <v>154.36000000000001</v>
      </c>
      <c r="M282" s="661">
        <v>463.08000000000004</v>
      </c>
      <c r="N282" s="660">
        <v>3</v>
      </c>
      <c r="O282" s="741">
        <v>3</v>
      </c>
      <c r="P282" s="661"/>
      <c r="Q282" s="676">
        <v>0</v>
      </c>
      <c r="R282" s="660"/>
      <c r="S282" s="676">
        <v>0</v>
      </c>
      <c r="T282" s="741"/>
      <c r="U282" s="699">
        <v>0</v>
      </c>
    </row>
    <row r="283" spans="1:21" ht="14.4" customHeight="1" x14ac:dyDescent="0.3">
      <c r="A283" s="659">
        <v>25</v>
      </c>
      <c r="B283" s="660" t="s">
        <v>1054</v>
      </c>
      <c r="C283" s="660">
        <v>89870255</v>
      </c>
      <c r="D283" s="739" t="s">
        <v>1530</v>
      </c>
      <c r="E283" s="740" t="s">
        <v>1156</v>
      </c>
      <c r="F283" s="660" t="s">
        <v>1141</v>
      </c>
      <c r="G283" s="660" t="s">
        <v>1180</v>
      </c>
      <c r="H283" s="660" t="s">
        <v>540</v>
      </c>
      <c r="I283" s="660" t="s">
        <v>1181</v>
      </c>
      <c r="J283" s="660" t="s">
        <v>1110</v>
      </c>
      <c r="K283" s="660" t="s">
        <v>1111</v>
      </c>
      <c r="L283" s="661">
        <v>154.36000000000001</v>
      </c>
      <c r="M283" s="661">
        <v>154.36000000000001</v>
      </c>
      <c r="N283" s="660">
        <v>1</v>
      </c>
      <c r="O283" s="741">
        <v>1</v>
      </c>
      <c r="P283" s="661"/>
      <c r="Q283" s="676">
        <v>0</v>
      </c>
      <c r="R283" s="660"/>
      <c r="S283" s="676">
        <v>0</v>
      </c>
      <c r="T283" s="741"/>
      <c r="U283" s="699">
        <v>0</v>
      </c>
    </row>
    <row r="284" spans="1:21" ht="14.4" customHeight="1" x14ac:dyDescent="0.3">
      <c r="A284" s="659">
        <v>25</v>
      </c>
      <c r="B284" s="660" t="s">
        <v>1054</v>
      </c>
      <c r="C284" s="660">
        <v>89870255</v>
      </c>
      <c r="D284" s="739" t="s">
        <v>1530</v>
      </c>
      <c r="E284" s="740" t="s">
        <v>1156</v>
      </c>
      <c r="F284" s="660" t="s">
        <v>1141</v>
      </c>
      <c r="G284" s="660" t="s">
        <v>1183</v>
      </c>
      <c r="H284" s="660" t="s">
        <v>816</v>
      </c>
      <c r="I284" s="660" t="s">
        <v>822</v>
      </c>
      <c r="J284" s="660" t="s">
        <v>788</v>
      </c>
      <c r="K284" s="660" t="s">
        <v>1127</v>
      </c>
      <c r="L284" s="661">
        <v>48.42</v>
      </c>
      <c r="M284" s="661">
        <v>48.42</v>
      </c>
      <c r="N284" s="660">
        <v>1</v>
      </c>
      <c r="O284" s="741">
        <v>1</v>
      </c>
      <c r="P284" s="661"/>
      <c r="Q284" s="676">
        <v>0</v>
      </c>
      <c r="R284" s="660"/>
      <c r="S284" s="676">
        <v>0</v>
      </c>
      <c r="T284" s="741"/>
      <c r="U284" s="699">
        <v>0</v>
      </c>
    </row>
    <row r="285" spans="1:21" ht="14.4" customHeight="1" x14ac:dyDescent="0.3">
      <c r="A285" s="659">
        <v>25</v>
      </c>
      <c r="B285" s="660" t="s">
        <v>1054</v>
      </c>
      <c r="C285" s="660">
        <v>89870255</v>
      </c>
      <c r="D285" s="739" t="s">
        <v>1530</v>
      </c>
      <c r="E285" s="740" t="s">
        <v>1157</v>
      </c>
      <c r="F285" s="660" t="s">
        <v>1141</v>
      </c>
      <c r="G285" s="660" t="s">
        <v>1180</v>
      </c>
      <c r="H285" s="660" t="s">
        <v>816</v>
      </c>
      <c r="I285" s="660" t="s">
        <v>942</v>
      </c>
      <c r="J285" s="660" t="s">
        <v>1110</v>
      </c>
      <c r="K285" s="660" t="s">
        <v>1111</v>
      </c>
      <c r="L285" s="661">
        <v>150.04</v>
      </c>
      <c r="M285" s="661">
        <v>150.04</v>
      </c>
      <c r="N285" s="660">
        <v>1</v>
      </c>
      <c r="O285" s="741">
        <v>1</v>
      </c>
      <c r="P285" s="661"/>
      <c r="Q285" s="676">
        <v>0</v>
      </c>
      <c r="R285" s="660"/>
      <c r="S285" s="676">
        <v>0</v>
      </c>
      <c r="T285" s="741"/>
      <c r="U285" s="699">
        <v>0</v>
      </c>
    </row>
    <row r="286" spans="1:21" ht="14.4" customHeight="1" x14ac:dyDescent="0.3">
      <c r="A286" s="659">
        <v>25</v>
      </c>
      <c r="B286" s="660" t="s">
        <v>1054</v>
      </c>
      <c r="C286" s="660">
        <v>89870255</v>
      </c>
      <c r="D286" s="739" t="s">
        <v>1530</v>
      </c>
      <c r="E286" s="740" t="s">
        <v>1160</v>
      </c>
      <c r="F286" s="660" t="s">
        <v>1141</v>
      </c>
      <c r="G286" s="660" t="s">
        <v>1180</v>
      </c>
      <c r="H286" s="660" t="s">
        <v>816</v>
      </c>
      <c r="I286" s="660" t="s">
        <v>942</v>
      </c>
      <c r="J286" s="660" t="s">
        <v>1110</v>
      </c>
      <c r="K286" s="660" t="s">
        <v>1111</v>
      </c>
      <c r="L286" s="661">
        <v>150.04</v>
      </c>
      <c r="M286" s="661">
        <v>150.04</v>
      </c>
      <c r="N286" s="660">
        <v>1</v>
      </c>
      <c r="O286" s="741">
        <v>1</v>
      </c>
      <c r="P286" s="661"/>
      <c r="Q286" s="676">
        <v>0</v>
      </c>
      <c r="R286" s="660"/>
      <c r="S286" s="676">
        <v>0</v>
      </c>
      <c r="T286" s="741"/>
      <c r="U286" s="699">
        <v>0</v>
      </c>
    </row>
    <row r="287" spans="1:21" ht="14.4" customHeight="1" x14ac:dyDescent="0.3">
      <c r="A287" s="659">
        <v>25</v>
      </c>
      <c r="B287" s="660" t="s">
        <v>1054</v>
      </c>
      <c r="C287" s="660">
        <v>89870255</v>
      </c>
      <c r="D287" s="739" t="s">
        <v>1530</v>
      </c>
      <c r="E287" s="740" t="s">
        <v>1160</v>
      </c>
      <c r="F287" s="660" t="s">
        <v>1141</v>
      </c>
      <c r="G287" s="660" t="s">
        <v>1180</v>
      </c>
      <c r="H287" s="660" t="s">
        <v>816</v>
      </c>
      <c r="I287" s="660" t="s">
        <v>942</v>
      </c>
      <c r="J287" s="660" t="s">
        <v>1110</v>
      </c>
      <c r="K287" s="660" t="s">
        <v>1111</v>
      </c>
      <c r="L287" s="661">
        <v>154.36000000000001</v>
      </c>
      <c r="M287" s="661">
        <v>154.36000000000001</v>
      </c>
      <c r="N287" s="660">
        <v>1</v>
      </c>
      <c r="O287" s="741">
        <v>1</v>
      </c>
      <c r="P287" s="661"/>
      <c r="Q287" s="676">
        <v>0</v>
      </c>
      <c r="R287" s="660"/>
      <c r="S287" s="676">
        <v>0</v>
      </c>
      <c r="T287" s="741"/>
      <c r="U287" s="699">
        <v>0</v>
      </c>
    </row>
    <row r="288" spans="1:21" ht="14.4" customHeight="1" x14ac:dyDescent="0.3">
      <c r="A288" s="659">
        <v>25</v>
      </c>
      <c r="B288" s="660" t="s">
        <v>1054</v>
      </c>
      <c r="C288" s="660">
        <v>89870255</v>
      </c>
      <c r="D288" s="739" t="s">
        <v>1530</v>
      </c>
      <c r="E288" s="740" t="s">
        <v>1160</v>
      </c>
      <c r="F288" s="660" t="s">
        <v>1141</v>
      </c>
      <c r="G288" s="660" t="s">
        <v>1182</v>
      </c>
      <c r="H288" s="660" t="s">
        <v>540</v>
      </c>
      <c r="I288" s="660" t="s">
        <v>921</v>
      </c>
      <c r="J288" s="660" t="s">
        <v>922</v>
      </c>
      <c r="K288" s="660" t="s">
        <v>923</v>
      </c>
      <c r="L288" s="661">
        <v>147.31</v>
      </c>
      <c r="M288" s="661">
        <v>294.62</v>
      </c>
      <c r="N288" s="660">
        <v>2</v>
      </c>
      <c r="O288" s="741">
        <v>2</v>
      </c>
      <c r="P288" s="661"/>
      <c r="Q288" s="676">
        <v>0</v>
      </c>
      <c r="R288" s="660"/>
      <c r="S288" s="676">
        <v>0</v>
      </c>
      <c r="T288" s="741"/>
      <c r="U288" s="699">
        <v>0</v>
      </c>
    </row>
    <row r="289" spans="1:21" ht="14.4" customHeight="1" x14ac:dyDescent="0.3">
      <c r="A289" s="659">
        <v>25</v>
      </c>
      <c r="B289" s="660" t="s">
        <v>1054</v>
      </c>
      <c r="C289" s="660">
        <v>89870255</v>
      </c>
      <c r="D289" s="739" t="s">
        <v>1530</v>
      </c>
      <c r="E289" s="740" t="s">
        <v>1161</v>
      </c>
      <c r="F289" s="660" t="s">
        <v>1141</v>
      </c>
      <c r="G289" s="660" t="s">
        <v>1180</v>
      </c>
      <c r="H289" s="660" t="s">
        <v>540</v>
      </c>
      <c r="I289" s="660" t="s">
        <v>1204</v>
      </c>
      <c r="J289" s="660" t="s">
        <v>1205</v>
      </c>
      <c r="K289" s="660" t="s">
        <v>1206</v>
      </c>
      <c r="L289" s="661">
        <v>154.36000000000001</v>
      </c>
      <c r="M289" s="661">
        <v>154.36000000000001</v>
      </c>
      <c r="N289" s="660">
        <v>1</v>
      </c>
      <c r="O289" s="741">
        <v>1</v>
      </c>
      <c r="P289" s="661"/>
      <c r="Q289" s="676">
        <v>0</v>
      </c>
      <c r="R289" s="660"/>
      <c r="S289" s="676">
        <v>0</v>
      </c>
      <c r="T289" s="741"/>
      <c r="U289" s="699">
        <v>0</v>
      </c>
    </row>
    <row r="290" spans="1:21" ht="14.4" customHeight="1" x14ac:dyDescent="0.3">
      <c r="A290" s="659">
        <v>25</v>
      </c>
      <c r="B290" s="660" t="s">
        <v>1054</v>
      </c>
      <c r="C290" s="660">
        <v>89870255</v>
      </c>
      <c r="D290" s="739" t="s">
        <v>1530</v>
      </c>
      <c r="E290" s="740" t="s">
        <v>1161</v>
      </c>
      <c r="F290" s="660" t="s">
        <v>1141</v>
      </c>
      <c r="G290" s="660" t="s">
        <v>1180</v>
      </c>
      <c r="H290" s="660" t="s">
        <v>816</v>
      </c>
      <c r="I290" s="660" t="s">
        <v>942</v>
      </c>
      <c r="J290" s="660" t="s">
        <v>1110</v>
      </c>
      <c r="K290" s="660" t="s">
        <v>1111</v>
      </c>
      <c r="L290" s="661">
        <v>150.04</v>
      </c>
      <c r="M290" s="661">
        <v>450.12</v>
      </c>
      <c r="N290" s="660">
        <v>3</v>
      </c>
      <c r="O290" s="741">
        <v>3</v>
      </c>
      <c r="P290" s="661"/>
      <c r="Q290" s="676">
        <v>0</v>
      </c>
      <c r="R290" s="660"/>
      <c r="S290" s="676">
        <v>0</v>
      </c>
      <c r="T290" s="741"/>
      <c r="U290" s="699">
        <v>0</v>
      </c>
    </row>
    <row r="291" spans="1:21" ht="14.4" customHeight="1" x14ac:dyDescent="0.3">
      <c r="A291" s="659">
        <v>25</v>
      </c>
      <c r="B291" s="660" t="s">
        <v>1054</v>
      </c>
      <c r="C291" s="660">
        <v>89870255</v>
      </c>
      <c r="D291" s="739" t="s">
        <v>1530</v>
      </c>
      <c r="E291" s="740" t="s">
        <v>1161</v>
      </c>
      <c r="F291" s="660" t="s">
        <v>1141</v>
      </c>
      <c r="G291" s="660" t="s">
        <v>1180</v>
      </c>
      <c r="H291" s="660" t="s">
        <v>816</v>
      </c>
      <c r="I291" s="660" t="s">
        <v>942</v>
      </c>
      <c r="J291" s="660" t="s">
        <v>1110</v>
      </c>
      <c r="K291" s="660" t="s">
        <v>1111</v>
      </c>
      <c r="L291" s="661">
        <v>154.36000000000001</v>
      </c>
      <c r="M291" s="661">
        <v>1389.2400000000002</v>
      </c>
      <c r="N291" s="660">
        <v>9</v>
      </c>
      <c r="O291" s="741">
        <v>7.5</v>
      </c>
      <c r="P291" s="661"/>
      <c r="Q291" s="676">
        <v>0</v>
      </c>
      <c r="R291" s="660"/>
      <c r="S291" s="676">
        <v>0</v>
      </c>
      <c r="T291" s="741"/>
      <c r="U291" s="699">
        <v>0</v>
      </c>
    </row>
    <row r="292" spans="1:21" ht="14.4" customHeight="1" x14ac:dyDescent="0.3">
      <c r="A292" s="659">
        <v>25</v>
      </c>
      <c r="B292" s="660" t="s">
        <v>1054</v>
      </c>
      <c r="C292" s="660">
        <v>89870255</v>
      </c>
      <c r="D292" s="739" t="s">
        <v>1530</v>
      </c>
      <c r="E292" s="740" t="s">
        <v>1161</v>
      </c>
      <c r="F292" s="660" t="s">
        <v>1141</v>
      </c>
      <c r="G292" s="660" t="s">
        <v>1259</v>
      </c>
      <c r="H292" s="660" t="s">
        <v>540</v>
      </c>
      <c r="I292" s="660" t="s">
        <v>1260</v>
      </c>
      <c r="J292" s="660" t="s">
        <v>1261</v>
      </c>
      <c r="K292" s="660" t="s">
        <v>1262</v>
      </c>
      <c r="L292" s="661">
        <v>71.930000000000007</v>
      </c>
      <c r="M292" s="661">
        <v>71.930000000000007</v>
      </c>
      <c r="N292" s="660">
        <v>1</v>
      </c>
      <c r="O292" s="741">
        <v>1</v>
      </c>
      <c r="P292" s="661"/>
      <c r="Q292" s="676">
        <v>0</v>
      </c>
      <c r="R292" s="660"/>
      <c r="S292" s="676">
        <v>0</v>
      </c>
      <c r="T292" s="741"/>
      <c r="U292" s="699">
        <v>0</v>
      </c>
    </row>
    <row r="293" spans="1:21" ht="14.4" customHeight="1" x14ac:dyDescent="0.3">
      <c r="A293" s="659">
        <v>25</v>
      </c>
      <c r="B293" s="660" t="s">
        <v>1054</v>
      </c>
      <c r="C293" s="660">
        <v>89870255</v>
      </c>
      <c r="D293" s="739" t="s">
        <v>1530</v>
      </c>
      <c r="E293" s="740" t="s">
        <v>1161</v>
      </c>
      <c r="F293" s="660" t="s">
        <v>1141</v>
      </c>
      <c r="G293" s="660" t="s">
        <v>1183</v>
      </c>
      <c r="H293" s="660" t="s">
        <v>816</v>
      </c>
      <c r="I293" s="660" t="s">
        <v>1246</v>
      </c>
      <c r="J293" s="660" t="s">
        <v>788</v>
      </c>
      <c r="K293" s="660" t="s">
        <v>1247</v>
      </c>
      <c r="L293" s="661">
        <v>24.22</v>
      </c>
      <c r="M293" s="661">
        <v>24.22</v>
      </c>
      <c r="N293" s="660">
        <v>1</v>
      </c>
      <c r="O293" s="741">
        <v>0.5</v>
      </c>
      <c r="P293" s="661"/>
      <c r="Q293" s="676">
        <v>0</v>
      </c>
      <c r="R293" s="660"/>
      <c r="S293" s="676">
        <v>0</v>
      </c>
      <c r="T293" s="741"/>
      <c r="U293" s="699">
        <v>0</v>
      </c>
    </row>
    <row r="294" spans="1:21" ht="14.4" customHeight="1" x14ac:dyDescent="0.3">
      <c r="A294" s="659">
        <v>25</v>
      </c>
      <c r="B294" s="660" t="s">
        <v>1054</v>
      </c>
      <c r="C294" s="660">
        <v>89870255</v>
      </c>
      <c r="D294" s="739" t="s">
        <v>1530</v>
      </c>
      <c r="E294" s="740" t="s">
        <v>1162</v>
      </c>
      <c r="F294" s="660" t="s">
        <v>1141</v>
      </c>
      <c r="G294" s="660" t="s">
        <v>1180</v>
      </c>
      <c r="H294" s="660" t="s">
        <v>816</v>
      </c>
      <c r="I294" s="660" t="s">
        <v>942</v>
      </c>
      <c r="J294" s="660" t="s">
        <v>1110</v>
      </c>
      <c r="K294" s="660" t="s">
        <v>1111</v>
      </c>
      <c r="L294" s="661">
        <v>150.04</v>
      </c>
      <c r="M294" s="661">
        <v>150.04</v>
      </c>
      <c r="N294" s="660">
        <v>1</v>
      </c>
      <c r="O294" s="741">
        <v>1</v>
      </c>
      <c r="P294" s="661"/>
      <c r="Q294" s="676">
        <v>0</v>
      </c>
      <c r="R294" s="660"/>
      <c r="S294" s="676">
        <v>0</v>
      </c>
      <c r="T294" s="741"/>
      <c r="U294" s="699">
        <v>0</v>
      </c>
    </row>
    <row r="295" spans="1:21" ht="14.4" customHeight="1" x14ac:dyDescent="0.3">
      <c r="A295" s="659">
        <v>25</v>
      </c>
      <c r="B295" s="660" t="s">
        <v>1054</v>
      </c>
      <c r="C295" s="660">
        <v>89870255</v>
      </c>
      <c r="D295" s="739" t="s">
        <v>1530</v>
      </c>
      <c r="E295" s="740" t="s">
        <v>1162</v>
      </c>
      <c r="F295" s="660" t="s">
        <v>1141</v>
      </c>
      <c r="G295" s="660" t="s">
        <v>1180</v>
      </c>
      <c r="H295" s="660" t="s">
        <v>816</v>
      </c>
      <c r="I295" s="660" t="s">
        <v>942</v>
      </c>
      <c r="J295" s="660" t="s">
        <v>1110</v>
      </c>
      <c r="K295" s="660" t="s">
        <v>1111</v>
      </c>
      <c r="L295" s="661">
        <v>154.36000000000001</v>
      </c>
      <c r="M295" s="661">
        <v>463.08000000000004</v>
      </c>
      <c r="N295" s="660">
        <v>3</v>
      </c>
      <c r="O295" s="741">
        <v>3</v>
      </c>
      <c r="P295" s="661"/>
      <c r="Q295" s="676">
        <v>0</v>
      </c>
      <c r="R295" s="660"/>
      <c r="S295" s="676">
        <v>0</v>
      </c>
      <c r="T295" s="741"/>
      <c r="U295" s="699">
        <v>0</v>
      </c>
    </row>
    <row r="296" spans="1:21" ht="14.4" customHeight="1" x14ac:dyDescent="0.3">
      <c r="A296" s="659">
        <v>25</v>
      </c>
      <c r="B296" s="660" t="s">
        <v>1054</v>
      </c>
      <c r="C296" s="660">
        <v>89870255</v>
      </c>
      <c r="D296" s="739" t="s">
        <v>1530</v>
      </c>
      <c r="E296" s="740" t="s">
        <v>1162</v>
      </c>
      <c r="F296" s="660" t="s">
        <v>1141</v>
      </c>
      <c r="G296" s="660" t="s">
        <v>1182</v>
      </c>
      <c r="H296" s="660" t="s">
        <v>540</v>
      </c>
      <c r="I296" s="660" t="s">
        <v>921</v>
      </c>
      <c r="J296" s="660" t="s">
        <v>922</v>
      </c>
      <c r="K296" s="660" t="s">
        <v>923</v>
      </c>
      <c r="L296" s="661">
        <v>147.31</v>
      </c>
      <c r="M296" s="661">
        <v>147.31</v>
      </c>
      <c r="N296" s="660">
        <v>1</v>
      </c>
      <c r="O296" s="741">
        <v>1</v>
      </c>
      <c r="P296" s="661"/>
      <c r="Q296" s="676">
        <v>0</v>
      </c>
      <c r="R296" s="660"/>
      <c r="S296" s="676">
        <v>0</v>
      </c>
      <c r="T296" s="741"/>
      <c r="U296" s="699">
        <v>0</v>
      </c>
    </row>
    <row r="297" spans="1:21" ht="14.4" customHeight="1" x14ac:dyDescent="0.3">
      <c r="A297" s="659">
        <v>25</v>
      </c>
      <c r="B297" s="660" t="s">
        <v>1054</v>
      </c>
      <c r="C297" s="660">
        <v>89870255</v>
      </c>
      <c r="D297" s="739" t="s">
        <v>1530</v>
      </c>
      <c r="E297" s="740" t="s">
        <v>1163</v>
      </c>
      <c r="F297" s="660" t="s">
        <v>1141</v>
      </c>
      <c r="G297" s="660" t="s">
        <v>1180</v>
      </c>
      <c r="H297" s="660" t="s">
        <v>816</v>
      </c>
      <c r="I297" s="660" t="s">
        <v>942</v>
      </c>
      <c r="J297" s="660" t="s">
        <v>1110</v>
      </c>
      <c r="K297" s="660" t="s">
        <v>1111</v>
      </c>
      <c r="L297" s="661">
        <v>150.04</v>
      </c>
      <c r="M297" s="661">
        <v>150.04</v>
      </c>
      <c r="N297" s="660">
        <v>1</v>
      </c>
      <c r="O297" s="741">
        <v>1</v>
      </c>
      <c r="P297" s="661"/>
      <c r="Q297" s="676">
        <v>0</v>
      </c>
      <c r="R297" s="660"/>
      <c r="S297" s="676">
        <v>0</v>
      </c>
      <c r="T297" s="741"/>
      <c r="U297" s="699">
        <v>0</v>
      </c>
    </row>
    <row r="298" spans="1:21" ht="14.4" customHeight="1" x14ac:dyDescent="0.3">
      <c r="A298" s="659">
        <v>25</v>
      </c>
      <c r="B298" s="660" t="s">
        <v>1054</v>
      </c>
      <c r="C298" s="660">
        <v>89870255</v>
      </c>
      <c r="D298" s="739" t="s">
        <v>1530</v>
      </c>
      <c r="E298" s="740" t="s">
        <v>1163</v>
      </c>
      <c r="F298" s="660" t="s">
        <v>1141</v>
      </c>
      <c r="G298" s="660" t="s">
        <v>1516</v>
      </c>
      <c r="H298" s="660" t="s">
        <v>540</v>
      </c>
      <c r="I298" s="660" t="s">
        <v>1517</v>
      </c>
      <c r="J298" s="660" t="s">
        <v>1518</v>
      </c>
      <c r="K298" s="660" t="s">
        <v>1519</v>
      </c>
      <c r="L298" s="661">
        <v>62.65</v>
      </c>
      <c r="M298" s="661">
        <v>62.65</v>
      </c>
      <c r="N298" s="660">
        <v>1</v>
      </c>
      <c r="O298" s="741">
        <v>0.5</v>
      </c>
      <c r="P298" s="661"/>
      <c r="Q298" s="676">
        <v>0</v>
      </c>
      <c r="R298" s="660"/>
      <c r="S298" s="676">
        <v>0</v>
      </c>
      <c r="T298" s="741"/>
      <c r="U298" s="699">
        <v>0</v>
      </c>
    </row>
    <row r="299" spans="1:21" ht="14.4" customHeight="1" x14ac:dyDescent="0.3">
      <c r="A299" s="659">
        <v>25</v>
      </c>
      <c r="B299" s="660" t="s">
        <v>1054</v>
      </c>
      <c r="C299" s="660">
        <v>89870255</v>
      </c>
      <c r="D299" s="739" t="s">
        <v>1530</v>
      </c>
      <c r="E299" s="740" t="s">
        <v>1166</v>
      </c>
      <c r="F299" s="660" t="s">
        <v>1141</v>
      </c>
      <c r="G299" s="660" t="s">
        <v>1180</v>
      </c>
      <c r="H299" s="660" t="s">
        <v>540</v>
      </c>
      <c r="I299" s="660" t="s">
        <v>1204</v>
      </c>
      <c r="J299" s="660" t="s">
        <v>1205</v>
      </c>
      <c r="K299" s="660" t="s">
        <v>1206</v>
      </c>
      <c r="L299" s="661">
        <v>150.04</v>
      </c>
      <c r="M299" s="661">
        <v>600.16</v>
      </c>
      <c r="N299" s="660">
        <v>4</v>
      </c>
      <c r="O299" s="741">
        <v>4</v>
      </c>
      <c r="P299" s="661"/>
      <c r="Q299" s="676">
        <v>0</v>
      </c>
      <c r="R299" s="660"/>
      <c r="S299" s="676">
        <v>0</v>
      </c>
      <c r="T299" s="741"/>
      <c r="U299" s="699">
        <v>0</v>
      </c>
    </row>
    <row r="300" spans="1:21" ht="14.4" customHeight="1" x14ac:dyDescent="0.3">
      <c r="A300" s="659">
        <v>25</v>
      </c>
      <c r="B300" s="660" t="s">
        <v>1054</v>
      </c>
      <c r="C300" s="660">
        <v>89870255</v>
      </c>
      <c r="D300" s="739" t="s">
        <v>1530</v>
      </c>
      <c r="E300" s="740" t="s">
        <v>1171</v>
      </c>
      <c r="F300" s="660" t="s">
        <v>1141</v>
      </c>
      <c r="G300" s="660" t="s">
        <v>1180</v>
      </c>
      <c r="H300" s="660" t="s">
        <v>816</v>
      </c>
      <c r="I300" s="660" t="s">
        <v>942</v>
      </c>
      <c r="J300" s="660" t="s">
        <v>1110</v>
      </c>
      <c r="K300" s="660" t="s">
        <v>1111</v>
      </c>
      <c r="L300" s="661">
        <v>154.36000000000001</v>
      </c>
      <c r="M300" s="661">
        <v>463.08000000000004</v>
      </c>
      <c r="N300" s="660">
        <v>3</v>
      </c>
      <c r="O300" s="741">
        <v>3</v>
      </c>
      <c r="P300" s="661"/>
      <c r="Q300" s="676">
        <v>0</v>
      </c>
      <c r="R300" s="660"/>
      <c r="S300" s="676">
        <v>0</v>
      </c>
      <c r="T300" s="741"/>
      <c r="U300" s="699">
        <v>0</v>
      </c>
    </row>
    <row r="301" spans="1:21" ht="14.4" customHeight="1" x14ac:dyDescent="0.3">
      <c r="A301" s="659">
        <v>25</v>
      </c>
      <c r="B301" s="660" t="s">
        <v>1054</v>
      </c>
      <c r="C301" s="660">
        <v>89870255</v>
      </c>
      <c r="D301" s="739" t="s">
        <v>1530</v>
      </c>
      <c r="E301" s="740" t="s">
        <v>1173</v>
      </c>
      <c r="F301" s="660" t="s">
        <v>1141</v>
      </c>
      <c r="G301" s="660" t="s">
        <v>1180</v>
      </c>
      <c r="H301" s="660" t="s">
        <v>540</v>
      </c>
      <c r="I301" s="660" t="s">
        <v>1207</v>
      </c>
      <c r="J301" s="660" t="s">
        <v>1110</v>
      </c>
      <c r="K301" s="660" t="s">
        <v>1208</v>
      </c>
      <c r="L301" s="661">
        <v>0</v>
      </c>
      <c r="M301" s="661">
        <v>0</v>
      </c>
      <c r="N301" s="660">
        <v>1</v>
      </c>
      <c r="O301" s="741">
        <v>1</v>
      </c>
      <c r="P301" s="661"/>
      <c r="Q301" s="676"/>
      <c r="R301" s="660"/>
      <c r="S301" s="676">
        <v>0</v>
      </c>
      <c r="T301" s="741"/>
      <c r="U301" s="699">
        <v>0</v>
      </c>
    </row>
    <row r="302" spans="1:21" ht="14.4" customHeight="1" x14ac:dyDescent="0.3">
      <c r="A302" s="659">
        <v>25</v>
      </c>
      <c r="B302" s="660" t="s">
        <v>1054</v>
      </c>
      <c r="C302" s="660">
        <v>89870255</v>
      </c>
      <c r="D302" s="739" t="s">
        <v>1530</v>
      </c>
      <c r="E302" s="740" t="s">
        <v>1173</v>
      </c>
      <c r="F302" s="660" t="s">
        <v>1141</v>
      </c>
      <c r="G302" s="660" t="s">
        <v>1180</v>
      </c>
      <c r="H302" s="660" t="s">
        <v>816</v>
      </c>
      <c r="I302" s="660" t="s">
        <v>942</v>
      </c>
      <c r="J302" s="660" t="s">
        <v>1110</v>
      </c>
      <c r="K302" s="660" t="s">
        <v>1111</v>
      </c>
      <c r="L302" s="661">
        <v>150.04</v>
      </c>
      <c r="M302" s="661">
        <v>900.2399999999999</v>
      </c>
      <c r="N302" s="660">
        <v>6</v>
      </c>
      <c r="O302" s="741">
        <v>6</v>
      </c>
      <c r="P302" s="661"/>
      <c r="Q302" s="676">
        <v>0</v>
      </c>
      <c r="R302" s="660"/>
      <c r="S302" s="676">
        <v>0</v>
      </c>
      <c r="T302" s="741"/>
      <c r="U302" s="699">
        <v>0</v>
      </c>
    </row>
    <row r="303" spans="1:21" ht="14.4" customHeight="1" x14ac:dyDescent="0.3">
      <c r="A303" s="659">
        <v>25</v>
      </c>
      <c r="B303" s="660" t="s">
        <v>1054</v>
      </c>
      <c r="C303" s="660">
        <v>89870255</v>
      </c>
      <c r="D303" s="739" t="s">
        <v>1530</v>
      </c>
      <c r="E303" s="740" t="s">
        <v>1173</v>
      </c>
      <c r="F303" s="660" t="s">
        <v>1141</v>
      </c>
      <c r="G303" s="660" t="s">
        <v>1180</v>
      </c>
      <c r="H303" s="660" t="s">
        <v>816</v>
      </c>
      <c r="I303" s="660" t="s">
        <v>942</v>
      </c>
      <c r="J303" s="660" t="s">
        <v>1110</v>
      </c>
      <c r="K303" s="660" t="s">
        <v>1111</v>
      </c>
      <c r="L303" s="661">
        <v>154.36000000000001</v>
      </c>
      <c r="M303" s="661">
        <v>308.72000000000003</v>
      </c>
      <c r="N303" s="660">
        <v>2</v>
      </c>
      <c r="O303" s="741">
        <v>1.5</v>
      </c>
      <c r="P303" s="661"/>
      <c r="Q303" s="676">
        <v>0</v>
      </c>
      <c r="R303" s="660"/>
      <c r="S303" s="676">
        <v>0</v>
      </c>
      <c r="T303" s="741"/>
      <c r="U303" s="699">
        <v>0</v>
      </c>
    </row>
    <row r="304" spans="1:21" ht="14.4" customHeight="1" x14ac:dyDescent="0.3">
      <c r="A304" s="659">
        <v>25</v>
      </c>
      <c r="B304" s="660" t="s">
        <v>1054</v>
      </c>
      <c r="C304" s="660">
        <v>89870255</v>
      </c>
      <c r="D304" s="739" t="s">
        <v>1530</v>
      </c>
      <c r="E304" s="740" t="s">
        <v>1173</v>
      </c>
      <c r="F304" s="660" t="s">
        <v>1141</v>
      </c>
      <c r="G304" s="660" t="s">
        <v>1520</v>
      </c>
      <c r="H304" s="660" t="s">
        <v>540</v>
      </c>
      <c r="I304" s="660" t="s">
        <v>1521</v>
      </c>
      <c r="J304" s="660" t="s">
        <v>1522</v>
      </c>
      <c r="K304" s="660" t="s">
        <v>1523</v>
      </c>
      <c r="L304" s="661">
        <v>59.16</v>
      </c>
      <c r="M304" s="661">
        <v>59.16</v>
      </c>
      <c r="N304" s="660">
        <v>1</v>
      </c>
      <c r="O304" s="741">
        <v>1</v>
      </c>
      <c r="P304" s="661"/>
      <c r="Q304" s="676">
        <v>0</v>
      </c>
      <c r="R304" s="660"/>
      <c r="S304" s="676">
        <v>0</v>
      </c>
      <c r="T304" s="741"/>
      <c r="U304" s="699">
        <v>0</v>
      </c>
    </row>
    <row r="305" spans="1:21" ht="14.4" customHeight="1" x14ac:dyDescent="0.3">
      <c r="A305" s="659">
        <v>25</v>
      </c>
      <c r="B305" s="660" t="s">
        <v>1054</v>
      </c>
      <c r="C305" s="660">
        <v>89870255</v>
      </c>
      <c r="D305" s="739" t="s">
        <v>1530</v>
      </c>
      <c r="E305" s="740" t="s">
        <v>1173</v>
      </c>
      <c r="F305" s="660" t="s">
        <v>1141</v>
      </c>
      <c r="G305" s="660" t="s">
        <v>1182</v>
      </c>
      <c r="H305" s="660" t="s">
        <v>540</v>
      </c>
      <c r="I305" s="660" t="s">
        <v>921</v>
      </c>
      <c r="J305" s="660" t="s">
        <v>922</v>
      </c>
      <c r="K305" s="660" t="s">
        <v>923</v>
      </c>
      <c r="L305" s="661">
        <v>147.31</v>
      </c>
      <c r="M305" s="661">
        <v>147.31</v>
      </c>
      <c r="N305" s="660">
        <v>1</v>
      </c>
      <c r="O305" s="741">
        <v>1</v>
      </c>
      <c r="P305" s="661"/>
      <c r="Q305" s="676">
        <v>0</v>
      </c>
      <c r="R305" s="660"/>
      <c r="S305" s="676">
        <v>0</v>
      </c>
      <c r="T305" s="741"/>
      <c r="U305" s="699">
        <v>0</v>
      </c>
    </row>
    <row r="306" spans="1:21" ht="14.4" customHeight="1" x14ac:dyDescent="0.3">
      <c r="A306" s="659">
        <v>25</v>
      </c>
      <c r="B306" s="660" t="s">
        <v>1054</v>
      </c>
      <c r="C306" s="660">
        <v>89870255</v>
      </c>
      <c r="D306" s="739" t="s">
        <v>1530</v>
      </c>
      <c r="E306" s="740" t="s">
        <v>1173</v>
      </c>
      <c r="F306" s="660" t="s">
        <v>1141</v>
      </c>
      <c r="G306" s="660" t="s">
        <v>1183</v>
      </c>
      <c r="H306" s="660" t="s">
        <v>540</v>
      </c>
      <c r="I306" s="660" t="s">
        <v>1202</v>
      </c>
      <c r="J306" s="660" t="s">
        <v>788</v>
      </c>
      <c r="K306" s="660" t="s">
        <v>1203</v>
      </c>
      <c r="L306" s="661">
        <v>24.22</v>
      </c>
      <c r="M306" s="661">
        <v>48.44</v>
      </c>
      <c r="N306" s="660">
        <v>2</v>
      </c>
      <c r="O306" s="741">
        <v>1.5</v>
      </c>
      <c r="P306" s="661"/>
      <c r="Q306" s="676">
        <v>0</v>
      </c>
      <c r="R306" s="660"/>
      <c r="S306" s="676">
        <v>0</v>
      </c>
      <c r="T306" s="741"/>
      <c r="U306" s="699">
        <v>0</v>
      </c>
    </row>
    <row r="307" spans="1:21" ht="14.4" customHeight="1" x14ac:dyDescent="0.3">
      <c r="A307" s="659">
        <v>25</v>
      </c>
      <c r="B307" s="660" t="s">
        <v>1054</v>
      </c>
      <c r="C307" s="660">
        <v>89870255</v>
      </c>
      <c r="D307" s="739" t="s">
        <v>1530</v>
      </c>
      <c r="E307" s="740" t="s">
        <v>1174</v>
      </c>
      <c r="F307" s="660" t="s">
        <v>1141</v>
      </c>
      <c r="G307" s="660" t="s">
        <v>1180</v>
      </c>
      <c r="H307" s="660" t="s">
        <v>816</v>
      </c>
      <c r="I307" s="660" t="s">
        <v>942</v>
      </c>
      <c r="J307" s="660" t="s">
        <v>1110</v>
      </c>
      <c r="K307" s="660" t="s">
        <v>1111</v>
      </c>
      <c r="L307" s="661">
        <v>150.04</v>
      </c>
      <c r="M307" s="661">
        <v>450.12</v>
      </c>
      <c r="N307" s="660">
        <v>3</v>
      </c>
      <c r="O307" s="741">
        <v>3</v>
      </c>
      <c r="P307" s="661"/>
      <c r="Q307" s="676">
        <v>0</v>
      </c>
      <c r="R307" s="660"/>
      <c r="S307" s="676">
        <v>0</v>
      </c>
      <c r="T307" s="741"/>
      <c r="U307" s="699">
        <v>0</v>
      </c>
    </row>
    <row r="308" spans="1:21" ht="14.4" customHeight="1" x14ac:dyDescent="0.3">
      <c r="A308" s="659">
        <v>25</v>
      </c>
      <c r="B308" s="660" t="s">
        <v>1054</v>
      </c>
      <c r="C308" s="660">
        <v>89870255</v>
      </c>
      <c r="D308" s="739" t="s">
        <v>1530</v>
      </c>
      <c r="E308" s="740" t="s">
        <v>1175</v>
      </c>
      <c r="F308" s="660" t="s">
        <v>1141</v>
      </c>
      <c r="G308" s="660" t="s">
        <v>1180</v>
      </c>
      <c r="H308" s="660" t="s">
        <v>816</v>
      </c>
      <c r="I308" s="660" t="s">
        <v>942</v>
      </c>
      <c r="J308" s="660" t="s">
        <v>1110</v>
      </c>
      <c r="K308" s="660" t="s">
        <v>1111</v>
      </c>
      <c r="L308" s="661">
        <v>150.04</v>
      </c>
      <c r="M308" s="661">
        <v>1350.36</v>
      </c>
      <c r="N308" s="660">
        <v>9</v>
      </c>
      <c r="O308" s="741">
        <v>8.5</v>
      </c>
      <c r="P308" s="661"/>
      <c r="Q308" s="676">
        <v>0</v>
      </c>
      <c r="R308" s="660"/>
      <c r="S308" s="676">
        <v>0</v>
      </c>
      <c r="T308" s="741"/>
      <c r="U308" s="699">
        <v>0</v>
      </c>
    </row>
    <row r="309" spans="1:21" ht="14.4" customHeight="1" x14ac:dyDescent="0.3">
      <c r="A309" s="659">
        <v>25</v>
      </c>
      <c r="B309" s="660" t="s">
        <v>1054</v>
      </c>
      <c r="C309" s="660">
        <v>89870255</v>
      </c>
      <c r="D309" s="739" t="s">
        <v>1530</v>
      </c>
      <c r="E309" s="740" t="s">
        <v>1175</v>
      </c>
      <c r="F309" s="660" t="s">
        <v>1141</v>
      </c>
      <c r="G309" s="660" t="s">
        <v>1180</v>
      </c>
      <c r="H309" s="660" t="s">
        <v>816</v>
      </c>
      <c r="I309" s="660" t="s">
        <v>942</v>
      </c>
      <c r="J309" s="660" t="s">
        <v>1110</v>
      </c>
      <c r="K309" s="660" t="s">
        <v>1111</v>
      </c>
      <c r="L309" s="661">
        <v>154.36000000000001</v>
      </c>
      <c r="M309" s="661">
        <v>1543.6000000000004</v>
      </c>
      <c r="N309" s="660">
        <v>10</v>
      </c>
      <c r="O309" s="741">
        <v>8.5</v>
      </c>
      <c r="P309" s="661"/>
      <c r="Q309" s="676">
        <v>0</v>
      </c>
      <c r="R309" s="660"/>
      <c r="S309" s="676">
        <v>0</v>
      </c>
      <c r="T309" s="741"/>
      <c r="U309" s="699">
        <v>0</v>
      </c>
    </row>
    <row r="310" spans="1:21" ht="14.4" customHeight="1" x14ac:dyDescent="0.3">
      <c r="A310" s="659">
        <v>25</v>
      </c>
      <c r="B310" s="660" t="s">
        <v>1054</v>
      </c>
      <c r="C310" s="660">
        <v>89870255</v>
      </c>
      <c r="D310" s="739" t="s">
        <v>1530</v>
      </c>
      <c r="E310" s="740" t="s">
        <v>1175</v>
      </c>
      <c r="F310" s="660" t="s">
        <v>1141</v>
      </c>
      <c r="G310" s="660" t="s">
        <v>1182</v>
      </c>
      <c r="H310" s="660" t="s">
        <v>540</v>
      </c>
      <c r="I310" s="660" t="s">
        <v>921</v>
      </c>
      <c r="J310" s="660" t="s">
        <v>922</v>
      </c>
      <c r="K310" s="660" t="s">
        <v>923</v>
      </c>
      <c r="L310" s="661">
        <v>147.31</v>
      </c>
      <c r="M310" s="661">
        <v>441.93</v>
      </c>
      <c r="N310" s="660">
        <v>3</v>
      </c>
      <c r="O310" s="741">
        <v>2</v>
      </c>
      <c r="P310" s="661"/>
      <c r="Q310" s="676">
        <v>0</v>
      </c>
      <c r="R310" s="660"/>
      <c r="S310" s="676">
        <v>0</v>
      </c>
      <c r="T310" s="741"/>
      <c r="U310" s="699">
        <v>0</v>
      </c>
    </row>
    <row r="311" spans="1:21" ht="14.4" customHeight="1" x14ac:dyDescent="0.3">
      <c r="A311" s="659">
        <v>25</v>
      </c>
      <c r="B311" s="660" t="s">
        <v>1054</v>
      </c>
      <c r="C311" s="660">
        <v>89870255</v>
      </c>
      <c r="D311" s="739" t="s">
        <v>1530</v>
      </c>
      <c r="E311" s="740" t="s">
        <v>1175</v>
      </c>
      <c r="F311" s="660" t="s">
        <v>1141</v>
      </c>
      <c r="G311" s="660" t="s">
        <v>1244</v>
      </c>
      <c r="H311" s="660" t="s">
        <v>540</v>
      </c>
      <c r="I311" s="660" t="s">
        <v>902</v>
      </c>
      <c r="J311" s="660" t="s">
        <v>903</v>
      </c>
      <c r="K311" s="660" t="s">
        <v>1245</v>
      </c>
      <c r="L311" s="661">
        <v>30.17</v>
      </c>
      <c r="M311" s="661">
        <v>30.17</v>
      </c>
      <c r="N311" s="660">
        <v>1</v>
      </c>
      <c r="O311" s="741">
        <v>0.5</v>
      </c>
      <c r="P311" s="661"/>
      <c r="Q311" s="676">
        <v>0</v>
      </c>
      <c r="R311" s="660"/>
      <c r="S311" s="676">
        <v>0</v>
      </c>
      <c r="T311" s="741"/>
      <c r="U311" s="699">
        <v>0</v>
      </c>
    </row>
    <row r="312" spans="1:21" ht="14.4" customHeight="1" x14ac:dyDescent="0.3">
      <c r="A312" s="659">
        <v>25</v>
      </c>
      <c r="B312" s="660" t="s">
        <v>1054</v>
      </c>
      <c r="C312" s="660">
        <v>89870255</v>
      </c>
      <c r="D312" s="739" t="s">
        <v>1530</v>
      </c>
      <c r="E312" s="740" t="s">
        <v>1175</v>
      </c>
      <c r="F312" s="660" t="s">
        <v>1141</v>
      </c>
      <c r="G312" s="660" t="s">
        <v>1183</v>
      </c>
      <c r="H312" s="660" t="s">
        <v>816</v>
      </c>
      <c r="I312" s="660" t="s">
        <v>1246</v>
      </c>
      <c r="J312" s="660" t="s">
        <v>788</v>
      </c>
      <c r="K312" s="660" t="s">
        <v>1247</v>
      </c>
      <c r="L312" s="661">
        <v>24.22</v>
      </c>
      <c r="M312" s="661">
        <v>24.22</v>
      </c>
      <c r="N312" s="660">
        <v>1</v>
      </c>
      <c r="O312" s="741">
        <v>0.5</v>
      </c>
      <c r="P312" s="661"/>
      <c r="Q312" s="676">
        <v>0</v>
      </c>
      <c r="R312" s="660"/>
      <c r="S312" s="676">
        <v>0</v>
      </c>
      <c r="T312" s="741"/>
      <c r="U312" s="699">
        <v>0</v>
      </c>
    </row>
    <row r="313" spans="1:21" ht="14.4" customHeight="1" x14ac:dyDescent="0.3">
      <c r="A313" s="659">
        <v>25</v>
      </c>
      <c r="B313" s="660" t="s">
        <v>1054</v>
      </c>
      <c r="C313" s="660">
        <v>89870255</v>
      </c>
      <c r="D313" s="739" t="s">
        <v>1530</v>
      </c>
      <c r="E313" s="740" t="s">
        <v>1175</v>
      </c>
      <c r="F313" s="660" t="s">
        <v>1141</v>
      </c>
      <c r="G313" s="660" t="s">
        <v>1183</v>
      </c>
      <c r="H313" s="660" t="s">
        <v>816</v>
      </c>
      <c r="I313" s="660" t="s">
        <v>822</v>
      </c>
      <c r="J313" s="660" t="s">
        <v>788</v>
      </c>
      <c r="K313" s="660" t="s">
        <v>1127</v>
      </c>
      <c r="L313" s="661">
        <v>48.42</v>
      </c>
      <c r="M313" s="661">
        <v>242.10000000000002</v>
      </c>
      <c r="N313" s="660">
        <v>5</v>
      </c>
      <c r="O313" s="741">
        <v>3</v>
      </c>
      <c r="P313" s="661"/>
      <c r="Q313" s="676">
        <v>0</v>
      </c>
      <c r="R313" s="660"/>
      <c r="S313" s="676">
        <v>0</v>
      </c>
      <c r="T313" s="741"/>
      <c r="U313" s="699">
        <v>0</v>
      </c>
    </row>
    <row r="314" spans="1:21" ht="14.4" customHeight="1" x14ac:dyDescent="0.3">
      <c r="A314" s="659">
        <v>25</v>
      </c>
      <c r="B314" s="660" t="s">
        <v>1054</v>
      </c>
      <c r="C314" s="660">
        <v>89870255</v>
      </c>
      <c r="D314" s="739" t="s">
        <v>1530</v>
      </c>
      <c r="E314" s="740" t="s">
        <v>1176</v>
      </c>
      <c r="F314" s="660" t="s">
        <v>1141</v>
      </c>
      <c r="G314" s="660" t="s">
        <v>1180</v>
      </c>
      <c r="H314" s="660" t="s">
        <v>540</v>
      </c>
      <c r="I314" s="660" t="s">
        <v>1204</v>
      </c>
      <c r="J314" s="660" t="s">
        <v>1205</v>
      </c>
      <c r="K314" s="660" t="s">
        <v>1206</v>
      </c>
      <c r="L314" s="661">
        <v>154.36000000000001</v>
      </c>
      <c r="M314" s="661">
        <v>154.36000000000001</v>
      </c>
      <c r="N314" s="660">
        <v>1</v>
      </c>
      <c r="O314" s="741">
        <v>1</v>
      </c>
      <c r="P314" s="661"/>
      <c r="Q314" s="676">
        <v>0</v>
      </c>
      <c r="R314" s="660"/>
      <c r="S314" s="676">
        <v>0</v>
      </c>
      <c r="T314" s="741"/>
      <c r="U314" s="699">
        <v>0</v>
      </c>
    </row>
    <row r="315" spans="1:21" ht="14.4" customHeight="1" x14ac:dyDescent="0.3">
      <c r="A315" s="659">
        <v>25</v>
      </c>
      <c r="B315" s="660" t="s">
        <v>1054</v>
      </c>
      <c r="C315" s="660">
        <v>89870255</v>
      </c>
      <c r="D315" s="739" t="s">
        <v>1530</v>
      </c>
      <c r="E315" s="740" t="s">
        <v>1176</v>
      </c>
      <c r="F315" s="660" t="s">
        <v>1141</v>
      </c>
      <c r="G315" s="660" t="s">
        <v>1180</v>
      </c>
      <c r="H315" s="660" t="s">
        <v>540</v>
      </c>
      <c r="I315" s="660" t="s">
        <v>1207</v>
      </c>
      <c r="J315" s="660" t="s">
        <v>1110</v>
      </c>
      <c r="K315" s="660" t="s">
        <v>1208</v>
      </c>
      <c r="L315" s="661">
        <v>0</v>
      </c>
      <c r="M315" s="661">
        <v>0</v>
      </c>
      <c r="N315" s="660">
        <v>1</v>
      </c>
      <c r="O315" s="741">
        <v>1</v>
      </c>
      <c r="P315" s="661">
        <v>0</v>
      </c>
      <c r="Q315" s="676"/>
      <c r="R315" s="660">
        <v>1</v>
      </c>
      <c r="S315" s="676">
        <v>1</v>
      </c>
      <c r="T315" s="741">
        <v>1</v>
      </c>
      <c r="U315" s="699">
        <v>1</v>
      </c>
    </row>
    <row r="316" spans="1:21" ht="14.4" customHeight="1" x14ac:dyDescent="0.3">
      <c r="A316" s="659">
        <v>25</v>
      </c>
      <c r="B316" s="660" t="s">
        <v>1054</v>
      </c>
      <c r="C316" s="660">
        <v>89870255</v>
      </c>
      <c r="D316" s="739" t="s">
        <v>1530</v>
      </c>
      <c r="E316" s="740" t="s">
        <v>1176</v>
      </c>
      <c r="F316" s="660" t="s">
        <v>1141</v>
      </c>
      <c r="G316" s="660" t="s">
        <v>1180</v>
      </c>
      <c r="H316" s="660" t="s">
        <v>540</v>
      </c>
      <c r="I316" s="660" t="s">
        <v>1181</v>
      </c>
      <c r="J316" s="660" t="s">
        <v>1110</v>
      </c>
      <c r="K316" s="660" t="s">
        <v>1111</v>
      </c>
      <c r="L316" s="661">
        <v>150.04</v>
      </c>
      <c r="M316" s="661">
        <v>150.04</v>
      </c>
      <c r="N316" s="660">
        <v>1</v>
      </c>
      <c r="O316" s="741">
        <v>1</v>
      </c>
      <c r="P316" s="661"/>
      <c r="Q316" s="676">
        <v>0</v>
      </c>
      <c r="R316" s="660"/>
      <c r="S316" s="676">
        <v>0</v>
      </c>
      <c r="T316" s="741"/>
      <c r="U316" s="699">
        <v>0</v>
      </c>
    </row>
    <row r="317" spans="1:21" ht="14.4" customHeight="1" x14ac:dyDescent="0.3">
      <c r="A317" s="659">
        <v>25</v>
      </c>
      <c r="B317" s="660" t="s">
        <v>1054</v>
      </c>
      <c r="C317" s="660">
        <v>89870255</v>
      </c>
      <c r="D317" s="739" t="s">
        <v>1530</v>
      </c>
      <c r="E317" s="740" t="s">
        <v>1176</v>
      </c>
      <c r="F317" s="660" t="s">
        <v>1141</v>
      </c>
      <c r="G317" s="660" t="s">
        <v>1180</v>
      </c>
      <c r="H317" s="660" t="s">
        <v>540</v>
      </c>
      <c r="I317" s="660" t="s">
        <v>1181</v>
      </c>
      <c r="J317" s="660" t="s">
        <v>1110</v>
      </c>
      <c r="K317" s="660" t="s">
        <v>1111</v>
      </c>
      <c r="L317" s="661">
        <v>154.36000000000001</v>
      </c>
      <c r="M317" s="661">
        <v>308.72000000000003</v>
      </c>
      <c r="N317" s="660">
        <v>2</v>
      </c>
      <c r="O317" s="741">
        <v>2</v>
      </c>
      <c r="P317" s="661"/>
      <c r="Q317" s="676">
        <v>0</v>
      </c>
      <c r="R317" s="660"/>
      <c r="S317" s="676">
        <v>0</v>
      </c>
      <c r="T317" s="741"/>
      <c r="U317" s="699">
        <v>0</v>
      </c>
    </row>
    <row r="318" spans="1:21" ht="14.4" customHeight="1" x14ac:dyDescent="0.3">
      <c r="A318" s="659">
        <v>25</v>
      </c>
      <c r="B318" s="660" t="s">
        <v>1054</v>
      </c>
      <c r="C318" s="660">
        <v>89870255</v>
      </c>
      <c r="D318" s="739" t="s">
        <v>1530</v>
      </c>
      <c r="E318" s="740" t="s">
        <v>1176</v>
      </c>
      <c r="F318" s="660" t="s">
        <v>1141</v>
      </c>
      <c r="G318" s="660" t="s">
        <v>1308</v>
      </c>
      <c r="H318" s="660" t="s">
        <v>540</v>
      </c>
      <c r="I318" s="660" t="s">
        <v>1524</v>
      </c>
      <c r="J318" s="660" t="s">
        <v>1525</v>
      </c>
      <c r="K318" s="660" t="s">
        <v>1311</v>
      </c>
      <c r="L318" s="661">
        <v>119.7</v>
      </c>
      <c r="M318" s="661">
        <v>119.7</v>
      </c>
      <c r="N318" s="660">
        <v>1</v>
      </c>
      <c r="O318" s="741">
        <v>1</v>
      </c>
      <c r="P318" s="661"/>
      <c r="Q318" s="676">
        <v>0</v>
      </c>
      <c r="R318" s="660"/>
      <c r="S318" s="676">
        <v>0</v>
      </c>
      <c r="T318" s="741"/>
      <c r="U318" s="699">
        <v>0</v>
      </c>
    </row>
    <row r="319" spans="1:21" ht="14.4" customHeight="1" x14ac:dyDescent="0.3">
      <c r="A319" s="659">
        <v>25</v>
      </c>
      <c r="B319" s="660" t="s">
        <v>1054</v>
      </c>
      <c r="C319" s="660">
        <v>89870255</v>
      </c>
      <c r="D319" s="739" t="s">
        <v>1530</v>
      </c>
      <c r="E319" s="740" t="s">
        <v>1176</v>
      </c>
      <c r="F319" s="660" t="s">
        <v>1141</v>
      </c>
      <c r="G319" s="660" t="s">
        <v>1183</v>
      </c>
      <c r="H319" s="660" t="s">
        <v>816</v>
      </c>
      <c r="I319" s="660" t="s">
        <v>1246</v>
      </c>
      <c r="J319" s="660" t="s">
        <v>788</v>
      </c>
      <c r="K319" s="660" t="s">
        <v>1247</v>
      </c>
      <c r="L319" s="661">
        <v>24.22</v>
      </c>
      <c r="M319" s="661">
        <v>24.22</v>
      </c>
      <c r="N319" s="660">
        <v>1</v>
      </c>
      <c r="O319" s="741">
        <v>1</v>
      </c>
      <c r="P319" s="661"/>
      <c r="Q319" s="676">
        <v>0</v>
      </c>
      <c r="R319" s="660"/>
      <c r="S319" s="676">
        <v>0</v>
      </c>
      <c r="T319" s="741"/>
      <c r="U319" s="699">
        <v>0</v>
      </c>
    </row>
    <row r="320" spans="1:21" ht="14.4" customHeight="1" x14ac:dyDescent="0.3">
      <c r="A320" s="659">
        <v>25</v>
      </c>
      <c r="B320" s="660" t="s">
        <v>1054</v>
      </c>
      <c r="C320" s="660">
        <v>89870255</v>
      </c>
      <c r="D320" s="739" t="s">
        <v>1530</v>
      </c>
      <c r="E320" s="740" t="s">
        <v>1176</v>
      </c>
      <c r="F320" s="660" t="s">
        <v>1141</v>
      </c>
      <c r="G320" s="660" t="s">
        <v>1183</v>
      </c>
      <c r="H320" s="660" t="s">
        <v>540</v>
      </c>
      <c r="I320" s="660" t="s">
        <v>1503</v>
      </c>
      <c r="J320" s="660" t="s">
        <v>788</v>
      </c>
      <c r="K320" s="660" t="s">
        <v>1504</v>
      </c>
      <c r="L320" s="661">
        <v>0</v>
      </c>
      <c r="M320" s="661">
        <v>0</v>
      </c>
      <c r="N320" s="660">
        <v>1</v>
      </c>
      <c r="O320" s="741">
        <v>1</v>
      </c>
      <c r="P320" s="661"/>
      <c r="Q320" s="676"/>
      <c r="R320" s="660"/>
      <c r="S320" s="676">
        <v>0</v>
      </c>
      <c r="T320" s="741"/>
      <c r="U320" s="699">
        <v>0</v>
      </c>
    </row>
    <row r="321" spans="1:21" ht="14.4" customHeight="1" x14ac:dyDescent="0.3">
      <c r="A321" s="659">
        <v>25</v>
      </c>
      <c r="B321" s="660" t="s">
        <v>1054</v>
      </c>
      <c r="C321" s="660">
        <v>89870255</v>
      </c>
      <c r="D321" s="739" t="s">
        <v>1530</v>
      </c>
      <c r="E321" s="740" t="s">
        <v>1176</v>
      </c>
      <c r="F321" s="660" t="s">
        <v>1141</v>
      </c>
      <c r="G321" s="660" t="s">
        <v>1183</v>
      </c>
      <c r="H321" s="660" t="s">
        <v>540</v>
      </c>
      <c r="I321" s="660" t="s">
        <v>1505</v>
      </c>
      <c r="J321" s="660" t="s">
        <v>788</v>
      </c>
      <c r="K321" s="660" t="s">
        <v>1506</v>
      </c>
      <c r="L321" s="661">
        <v>0</v>
      </c>
      <c r="M321" s="661">
        <v>0</v>
      </c>
      <c r="N321" s="660">
        <v>1</v>
      </c>
      <c r="O321" s="741">
        <v>1</v>
      </c>
      <c r="P321" s="661"/>
      <c r="Q321" s="676"/>
      <c r="R321" s="660"/>
      <c r="S321" s="676">
        <v>0</v>
      </c>
      <c r="T321" s="741"/>
      <c r="U321" s="699">
        <v>0</v>
      </c>
    </row>
    <row r="322" spans="1:21" ht="14.4" customHeight="1" x14ac:dyDescent="0.3">
      <c r="A322" s="659">
        <v>25</v>
      </c>
      <c r="B322" s="660" t="s">
        <v>1054</v>
      </c>
      <c r="C322" s="660">
        <v>89870255</v>
      </c>
      <c r="D322" s="739" t="s">
        <v>1530</v>
      </c>
      <c r="E322" s="740" t="s">
        <v>1177</v>
      </c>
      <c r="F322" s="660" t="s">
        <v>1141</v>
      </c>
      <c r="G322" s="660" t="s">
        <v>1180</v>
      </c>
      <c r="H322" s="660" t="s">
        <v>816</v>
      </c>
      <c r="I322" s="660" t="s">
        <v>942</v>
      </c>
      <c r="J322" s="660" t="s">
        <v>1110</v>
      </c>
      <c r="K322" s="660" t="s">
        <v>1111</v>
      </c>
      <c r="L322" s="661">
        <v>154.36000000000001</v>
      </c>
      <c r="M322" s="661">
        <v>154.36000000000001</v>
      </c>
      <c r="N322" s="660">
        <v>1</v>
      </c>
      <c r="O322" s="741">
        <v>1</v>
      </c>
      <c r="P322" s="661"/>
      <c r="Q322" s="676">
        <v>0</v>
      </c>
      <c r="R322" s="660"/>
      <c r="S322" s="676">
        <v>0</v>
      </c>
      <c r="T322" s="741"/>
      <c r="U322" s="699">
        <v>0</v>
      </c>
    </row>
    <row r="323" spans="1:21" ht="14.4" customHeight="1" x14ac:dyDescent="0.3">
      <c r="A323" s="659">
        <v>25</v>
      </c>
      <c r="B323" s="660" t="s">
        <v>1054</v>
      </c>
      <c r="C323" s="660">
        <v>89870255</v>
      </c>
      <c r="D323" s="739" t="s">
        <v>1530</v>
      </c>
      <c r="E323" s="740" t="s">
        <v>1177</v>
      </c>
      <c r="F323" s="660" t="s">
        <v>1141</v>
      </c>
      <c r="G323" s="660" t="s">
        <v>1180</v>
      </c>
      <c r="H323" s="660" t="s">
        <v>540</v>
      </c>
      <c r="I323" s="660" t="s">
        <v>1526</v>
      </c>
      <c r="J323" s="660" t="s">
        <v>1110</v>
      </c>
      <c r="K323" s="660" t="s">
        <v>1286</v>
      </c>
      <c r="L323" s="661">
        <v>225.06</v>
      </c>
      <c r="M323" s="661">
        <v>225.06</v>
      </c>
      <c r="N323" s="660">
        <v>1</v>
      </c>
      <c r="O323" s="741">
        <v>1</v>
      </c>
      <c r="P323" s="661"/>
      <c r="Q323" s="676">
        <v>0</v>
      </c>
      <c r="R323" s="660"/>
      <c r="S323" s="676">
        <v>0</v>
      </c>
      <c r="T323" s="741"/>
      <c r="U323" s="699">
        <v>0</v>
      </c>
    </row>
    <row r="324" spans="1:21" ht="14.4" customHeight="1" x14ac:dyDescent="0.3">
      <c r="A324" s="659">
        <v>25</v>
      </c>
      <c r="B324" s="660" t="s">
        <v>1054</v>
      </c>
      <c r="C324" s="660">
        <v>89870255</v>
      </c>
      <c r="D324" s="739" t="s">
        <v>1530</v>
      </c>
      <c r="E324" s="740" t="s">
        <v>1178</v>
      </c>
      <c r="F324" s="660" t="s">
        <v>1141</v>
      </c>
      <c r="G324" s="660" t="s">
        <v>1180</v>
      </c>
      <c r="H324" s="660" t="s">
        <v>816</v>
      </c>
      <c r="I324" s="660" t="s">
        <v>942</v>
      </c>
      <c r="J324" s="660" t="s">
        <v>1110</v>
      </c>
      <c r="K324" s="660" t="s">
        <v>1111</v>
      </c>
      <c r="L324" s="661">
        <v>154.36000000000001</v>
      </c>
      <c r="M324" s="661">
        <v>771.80000000000007</v>
      </c>
      <c r="N324" s="660">
        <v>5</v>
      </c>
      <c r="O324" s="741">
        <v>4.5</v>
      </c>
      <c r="P324" s="661"/>
      <c r="Q324" s="676">
        <v>0</v>
      </c>
      <c r="R324" s="660"/>
      <c r="S324" s="676">
        <v>0</v>
      </c>
      <c r="T324" s="741"/>
      <c r="U324" s="699">
        <v>0</v>
      </c>
    </row>
    <row r="325" spans="1:21" ht="14.4" customHeight="1" x14ac:dyDescent="0.3">
      <c r="A325" s="659">
        <v>25</v>
      </c>
      <c r="B325" s="660" t="s">
        <v>1054</v>
      </c>
      <c r="C325" s="660">
        <v>89870255</v>
      </c>
      <c r="D325" s="739" t="s">
        <v>1530</v>
      </c>
      <c r="E325" s="740" t="s">
        <v>1178</v>
      </c>
      <c r="F325" s="660" t="s">
        <v>1141</v>
      </c>
      <c r="G325" s="660" t="s">
        <v>1183</v>
      </c>
      <c r="H325" s="660" t="s">
        <v>816</v>
      </c>
      <c r="I325" s="660" t="s">
        <v>1246</v>
      </c>
      <c r="J325" s="660" t="s">
        <v>788</v>
      </c>
      <c r="K325" s="660" t="s">
        <v>1247</v>
      </c>
      <c r="L325" s="661">
        <v>24.22</v>
      </c>
      <c r="M325" s="661">
        <v>24.22</v>
      </c>
      <c r="N325" s="660">
        <v>1</v>
      </c>
      <c r="O325" s="741">
        <v>0.5</v>
      </c>
      <c r="P325" s="661"/>
      <c r="Q325" s="676">
        <v>0</v>
      </c>
      <c r="R325" s="660"/>
      <c r="S325" s="676">
        <v>0</v>
      </c>
      <c r="T325" s="741"/>
      <c r="U325" s="699">
        <v>0</v>
      </c>
    </row>
    <row r="326" spans="1:21" ht="14.4" customHeight="1" thickBot="1" x14ac:dyDescent="0.35">
      <c r="A326" s="665">
        <v>25</v>
      </c>
      <c r="B326" s="666" t="s">
        <v>1054</v>
      </c>
      <c r="C326" s="666">
        <v>89870255</v>
      </c>
      <c r="D326" s="742" t="s">
        <v>1530</v>
      </c>
      <c r="E326" s="743" t="s">
        <v>1179</v>
      </c>
      <c r="F326" s="666" t="s">
        <v>1141</v>
      </c>
      <c r="G326" s="666" t="s">
        <v>1180</v>
      </c>
      <c r="H326" s="666" t="s">
        <v>816</v>
      </c>
      <c r="I326" s="666" t="s">
        <v>942</v>
      </c>
      <c r="J326" s="666" t="s">
        <v>1110</v>
      </c>
      <c r="K326" s="666" t="s">
        <v>1111</v>
      </c>
      <c r="L326" s="667">
        <v>154.36000000000001</v>
      </c>
      <c r="M326" s="667">
        <v>1080.52</v>
      </c>
      <c r="N326" s="666">
        <v>7</v>
      </c>
      <c r="O326" s="744">
        <v>7</v>
      </c>
      <c r="P326" s="667"/>
      <c r="Q326" s="677">
        <v>0</v>
      </c>
      <c r="R326" s="666"/>
      <c r="S326" s="677">
        <v>0</v>
      </c>
      <c r="T326" s="744"/>
      <c r="U326" s="70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1532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5" t="s">
        <v>214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747" t="s">
        <v>1176</v>
      </c>
      <c r="B5" s="229">
        <v>3934.7</v>
      </c>
      <c r="C5" s="738">
        <v>0.95876158033499514</v>
      </c>
      <c r="D5" s="229">
        <v>169.24</v>
      </c>
      <c r="E5" s="738">
        <v>4.1238419665004855E-2</v>
      </c>
      <c r="F5" s="746">
        <v>4103.9399999999996</v>
      </c>
    </row>
    <row r="6" spans="1:6" ht="14.4" customHeight="1" x14ac:dyDescent="0.3">
      <c r="A6" s="686" t="s">
        <v>1168</v>
      </c>
      <c r="B6" s="663">
        <v>759.28</v>
      </c>
      <c r="C6" s="676">
        <v>0.16893724482417202</v>
      </c>
      <c r="D6" s="663">
        <v>3735.17</v>
      </c>
      <c r="E6" s="676">
        <v>0.83106275517582806</v>
      </c>
      <c r="F6" s="664">
        <v>4494.45</v>
      </c>
    </row>
    <row r="7" spans="1:6" ht="14.4" customHeight="1" x14ac:dyDescent="0.3">
      <c r="A7" s="686" t="s">
        <v>1159</v>
      </c>
      <c r="B7" s="663">
        <v>591.97</v>
      </c>
      <c r="C7" s="676">
        <v>0.79779248258109736</v>
      </c>
      <c r="D7" s="663">
        <v>150.04</v>
      </c>
      <c r="E7" s="676">
        <v>0.20220751741890269</v>
      </c>
      <c r="F7" s="664">
        <v>742.01</v>
      </c>
    </row>
    <row r="8" spans="1:6" ht="14.4" customHeight="1" x14ac:dyDescent="0.3">
      <c r="A8" s="686" t="s">
        <v>1161</v>
      </c>
      <c r="B8" s="663">
        <v>567.07999999999993</v>
      </c>
      <c r="C8" s="676">
        <v>7.5214736294810763E-2</v>
      </c>
      <c r="D8" s="663">
        <v>6972.4000000000015</v>
      </c>
      <c r="E8" s="676">
        <v>0.92478526370518921</v>
      </c>
      <c r="F8" s="664">
        <v>7539.4800000000014</v>
      </c>
    </row>
    <row r="9" spans="1:6" ht="14.4" customHeight="1" x14ac:dyDescent="0.3">
      <c r="A9" s="686" t="s">
        <v>1158</v>
      </c>
      <c r="B9" s="663">
        <v>555.88</v>
      </c>
      <c r="C9" s="676">
        <v>0.15638239811850491</v>
      </c>
      <c r="D9" s="663">
        <v>2998.7400000000007</v>
      </c>
      <c r="E9" s="676">
        <v>0.84361760188149504</v>
      </c>
      <c r="F9" s="664">
        <v>3554.6200000000008</v>
      </c>
    </row>
    <row r="10" spans="1:6" ht="14.4" customHeight="1" x14ac:dyDescent="0.3">
      <c r="A10" s="686" t="s">
        <v>1157</v>
      </c>
      <c r="B10" s="663">
        <v>308.72000000000003</v>
      </c>
      <c r="C10" s="676">
        <v>0.17175729656952743</v>
      </c>
      <c r="D10" s="663">
        <v>1488.7000000000003</v>
      </c>
      <c r="E10" s="676">
        <v>0.82824270343047257</v>
      </c>
      <c r="F10" s="664">
        <v>1797.4200000000003</v>
      </c>
    </row>
    <row r="11" spans="1:6" ht="14.4" customHeight="1" x14ac:dyDescent="0.3">
      <c r="A11" s="686" t="s">
        <v>1177</v>
      </c>
      <c r="B11" s="663">
        <v>225.06</v>
      </c>
      <c r="C11" s="676">
        <v>0.23039361212059173</v>
      </c>
      <c r="D11" s="663">
        <v>751.79</v>
      </c>
      <c r="E11" s="676">
        <v>0.76960638787940838</v>
      </c>
      <c r="F11" s="664">
        <v>976.84999999999991</v>
      </c>
    </row>
    <row r="12" spans="1:6" ht="14.4" customHeight="1" x14ac:dyDescent="0.3">
      <c r="A12" s="686" t="s">
        <v>1165</v>
      </c>
      <c r="B12" s="663">
        <v>193.68</v>
      </c>
      <c r="C12" s="676">
        <v>5.4473504355236554E-2</v>
      </c>
      <c r="D12" s="663">
        <v>3361.81</v>
      </c>
      <c r="E12" s="676">
        <v>0.94552649564476354</v>
      </c>
      <c r="F12" s="664">
        <v>3555.49</v>
      </c>
    </row>
    <row r="13" spans="1:6" ht="14.4" customHeight="1" x14ac:dyDescent="0.3">
      <c r="A13" s="686" t="s">
        <v>1156</v>
      </c>
      <c r="B13" s="663">
        <v>154.36000000000001</v>
      </c>
      <c r="C13" s="676">
        <v>0.23182050280839814</v>
      </c>
      <c r="D13" s="663">
        <v>511.50000000000006</v>
      </c>
      <c r="E13" s="676">
        <v>0.76817949719160172</v>
      </c>
      <c r="F13" s="664">
        <v>665.86000000000013</v>
      </c>
    </row>
    <row r="14" spans="1:6" ht="14.4" customHeight="1" x14ac:dyDescent="0.3">
      <c r="A14" s="686" t="s">
        <v>1155</v>
      </c>
      <c r="B14" s="663">
        <v>150.04</v>
      </c>
      <c r="C14" s="676">
        <v>1.5060431436592909E-2</v>
      </c>
      <c r="D14" s="663">
        <v>9812.4900000000016</v>
      </c>
      <c r="E14" s="676">
        <v>0.98493956856340703</v>
      </c>
      <c r="F14" s="664">
        <v>9962.5300000000025</v>
      </c>
    </row>
    <row r="15" spans="1:6" ht="14.4" customHeight="1" x14ac:dyDescent="0.3">
      <c r="A15" s="686" t="s">
        <v>1162</v>
      </c>
      <c r="B15" s="663">
        <v>107.86</v>
      </c>
      <c r="C15" s="676">
        <v>5.3673067028136307E-3</v>
      </c>
      <c r="D15" s="663">
        <v>19987.88</v>
      </c>
      <c r="E15" s="676">
        <v>0.99463269329718629</v>
      </c>
      <c r="F15" s="664">
        <v>20095.740000000002</v>
      </c>
    </row>
    <row r="16" spans="1:6" ht="14.4" customHeight="1" x14ac:dyDescent="0.3">
      <c r="A16" s="686" t="s">
        <v>1163</v>
      </c>
      <c r="B16" s="663">
        <v>62.65</v>
      </c>
      <c r="C16" s="676">
        <v>0.29456015797639756</v>
      </c>
      <c r="D16" s="663">
        <v>150.04</v>
      </c>
      <c r="E16" s="676">
        <v>0.70543984202360244</v>
      </c>
      <c r="F16" s="664">
        <v>212.69</v>
      </c>
    </row>
    <row r="17" spans="1:6" ht="14.4" customHeight="1" x14ac:dyDescent="0.3">
      <c r="A17" s="686" t="s">
        <v>1178</v>
      </c>
      <c r="B17" s="663"/>
      <c r="C17" s="676">
        <v>0</v>
      </c>
      <c r="D17" s="663">
        <v>2635.61</v>
      </c>
      <c r="E17" s="676">
        <v>1</v>
      </c>
      <c r="F17" s="664">
        <v>2635.61</v>
      </c>
    </row>
    <row r="18" spans="1:6" ht="14.4" customHeight="1" x14ac:dyDescent="0.3">
      <c r="A18" s="686" t="s">
        <v>1171</v>
      </c>
      <c r="B18" s="663"/>
      <c r="C18" s="676">
        <v>0</v>
      </c>
      <c r="D18" s="663">
        <v>463.08000000000004</v>
      </c>
      <c r="E18" s="676">
        <v>1</v>
      </c>
      <c r="F18" s="664">
        <v>463.08000000000004</v>
      </c>
    </row>
    <row r="19" spans="1:6" ht="14.4" customHeight="1" x14ac:dyDescent="0.3">
      <c r="A19" s="686" t="s">
        <v>1164</v>
      </c>
      <c r="B19" s="663"/>
      <c r="C19" s="676">
        <v>0</v>
      </c>
      <c r="D19" s="663">
        <v>2513.4599999999996</v>
      </c>
      <c r="E19" s="676">
        <v>1</v>
      </c>
      <c r="F19" s="664">
        <v>2513.4599999999996</v>
      </c>
    </row>
    <row r="20" spans="1:6" ht="14.4" customHeight="1" x14ac:dyDescent="0.3">
      <c r="A20" s="686" t="s">
        <v>1152</v>
      </c>
      <c r="B20" s="663"/>
      <c r="C20" s="676">
        <v>0</v>
      </c>
      <c r="D20" s="663">
        <v>2849.8900000000008</v>
      </c>
      <c r="E20" s="676">
        <v>1</v>
      </c>
      <c r="F20" s="664">
        <v>2849.8900000000008</v>
      </c>
    </row>
    <row r="21" spans="1:6" ht="14.4" customHeight="1" x14ac:dyDescent="0.3">
      <c r="A21" s="686" t="s">
        <v>1172</v>
      </c>
      <c r="B21" s="663"/>
      <c r="C21" s="676">
        <v>0</v>
      </c>
      <c r="D21" s="663">
        <v>1192.6500000000001</v>
      </c>
      <c r="E21" s="676">
        <v>1</v>
      </c>
      <c r="F21" s="664">
        <v>1192.6500000000001</v>
      </c>
    </row>
    <row r="22" spans="1:6" ht="14.4" customHeight="1" x14ac:dyDescent="0.3">
      <c r="A22" s="686" t="s">
        <v>1173</v>
      </c>
      <c r="B22" s="663">
        <v>0</v>
      </c>
      <c r="C22" s="676">
        <v>0</v>
      </c>
      <c r="D22" s="663">
        <v>1356.27</v>
      </c>
      <c r="E22" s="676">
        <v>1</v>
      </c>
      <c r="F22" s="664">
        <v>1356.27</v>
      </c>
    </row>
    <row r="23" spans="1:6" ht="14.4" customHeight="1" x14ac:dyDescent="0.3">
      <c r="A23" s="686" t="s">
        <v>1174</v>
      </c>
      <c r="B23" s="663"/>
      <c r="C23" s="676">
        <v>0</v>
      </c>
      <c r="D23" s="663">
        <v>450.12</v>
      </c>
      <c r="E23" s="676">
        <v>1</v>
      </c>
      <c r="F23" s="664">
        <v>450.12</v>
      </c>
    </row>
    <row r="24" spans="1:6" ht="14.4" customHeight="1" x14ac:dyDescent="0.3">
      <c r="A24" s="686" t="s">
        <v>1153</v>
      </c>
      <c r="B24" s="663"/>
      <c r="C24" s="676">
        <v>0</v>
      </c>
      <c r="D24" s="663">
        <v>1676.3600000000001</v>
      </c>
      <c r="E24" s="676">
        <v>1</v>
      </c>
      <c r="F24" s="664">
        <v>1676.3600000000001</v>
      </c>
    </row>
    <row r="25" spans="1:6" ht="14.4" customHeight="1" x14ac:dyDescent="0.3">
      <c r="A25" s="686" t="s">
        <v>1154</v>
      </c>
      <c r="B25" s="663"/>
      <c r="C25" s="676">
        <v>0</v>
      </c>
      <c r="D25" s="663">
        <v>1058.92</v>
      </c>
      <c r="E25" s="676">
        <v>1</v>
      </c>
      <c r="F25" s="664">
        <v>1058.92</v>
      </c>
    </row>
    <row r="26" spans="1:6" ht="14.4" customHeight="1" x14ac:dyDescent="0.3">
      <c r="A26" s="686" t="s">
        <v>1175</v>
      </c>
      <c r="B26" s="663"/>
      <c r="C26" s="676">
        <v>0</v>
      </c>
      <c r="D26" s="663">
        <v>13197.270000000002</v>
      </c>
      <c r="E26" s="676">
        <v>1</v>
      </c>
      <c r="F26" s="664">
        <v>13197.270000000002</v>
      </c>
    </row>
    <row r="27" spans="1:6" ht="14.4" customHeight="1" x14ac:dyDescent="0.3">
      <c r="A27" s="686" t="s">
        <v>1179</v>
      </c>
      <c r="B27" s="663">
        <v>0</v>
      </c>
      <c r="C27" s="676">
        <v>0</v>
      </c>
      <c r="D27" s="663">
        <v>2451.36</v>
      </c>
      <c r="E27" s="676">
        <v>1</v>
      </c>
      <c r="F27" s="664">
        <v>2451.36</v>
      </c>
    </row>
    <row r="28" spans="1:6" ht="14.4" customHeight="1" x14ac:dyDescent="0.3">
      <c r="A28" s="686" t="s">
        <v>1169</v>
      </c>
      <c r="B28" s="663">
        <v>0</v>
      </c>
      <c r="C28" s="676">
        <v>0</v>
      </c>
      <c r="D28" s="663">
        <v>178.58</v>
      </c>
      <c r="E28" s="676">
        <v>1</v>
      </c>
      <c r="F28" s="664">
        <v>178.58</v>
      </c>
    </row>
    <row r="29" spans="1:6" ht="14.4" customHeight="1" x14ac:dyDescent="0.3">
      <c r="A29" s="686" t="s">
        <v>1160</v>
      </c>
      <c r="B29" s="663"/>
      <c r="C29" s="676">
        <v>0</v>
      </c>
      <c r="D29" s="663">
        <v>613.12</v>
      </c>
      <c r="E29" s="676">
        <v>1</v>
      </c>
      <c r="F29" s="664">
        <v>613.12</v>
      </c>
    </row>
    <row r="30" spans="1:6" ht="14.4" customHeight="1" x14ac:dyDescent="0.3">
      <c r="A30" s="686" t="s">
        <v>1170</v>
      </c>
      <c r="B30" s="663"/>
      <c r="C30" s="676">
        <v>0</v>
      </c>
      <c r="D30" s="663">
        <v>147.31</v>
      </c>
      <c r="E30" s="676">
        <v>1</v>
      </c>
      <c r="F30" s="664">
        <v>147.31</v>
      </c>
    </row>
    <row r="31" spans="1:6" ht="14.4" customHeight="1" thickBot="1" x14ac:dyDescent="0.35">
      <c r="A31" s="687" t="s">
        <v>1167</v>
      </c>
      <c r="B31" s="678"/>
      <c r="C31" s="679">
        <v>0</v>
      </c>
      <c r="D31" s="678">
        <v>5007.28</v>
      </c>
      <c r="E31" s="679">
        <v>1</v>
      </c>
      <c r="F31" s="680">
        <v>5007.28</v>
      </c>
    </row>
    <row r="32" spans="1:6" ht="14.4" customHeight="1" thickBot="1" x14ac:dyDescent="0.35">
      <c r="A32" s="681" t="s">
        <v>3</v>
      </c>
      <c r="B32" s="682">
        <v>7611.28</v>
      </c>
      <c r="C32" s="683">
        <v>8.1410716340886022E-2</v>
      </c>
      <c r="D32" s="682">
        <v>85881.08</v>
      </c>
      <c r="E32" s="683">
        <v>0.91858928365911385</v>
      </c>
      <c r="F32" s="684">
        <v>93492.360000000015</v>
      </c>
    </row>
    <row r="33" spans="1:6" ht="14.4" customHeight="1" thickBot="1" x14ac:dyDescent="0.35"/>
    <row r="34" spans="1:6" ht="14.4" customHeight="1" x14ac:dyDescent="0.3">
      <c r="A34" s="747" t="s">
        <v>1088</v>
      </c>
      <c r="B34" s="229">
        <v>4564.3399999999992</v>
      </c>
      <c r="C34" s="738">
        <v>7.2269832031074288E-2</v>
      </c>
      <c r="D34" s="229">
        <v>58592.580000000038</v>
      </c>
      <c r="E34" s="738">
        <v>0.92773016796892571</v>
      </c>
      <c r="F34" s="746">
        <v>63156.920000000035</v>
      </c>
    </row>
    <row r="35" spans="1:6" ht="14.4" customHeight="1" x14ac:dyDescent="0.3">
      <c r="A35" s="686" t="s">
        <v>1067</v>
      </c>
      <c r="B35" s="663">
        <v>1767.72</v>
      </c>
      <c r="C35" s="676">
        <v>0.27272643119200946</v>
      </c>
      <c r="D35" s="663">
        <v>4713.9399999999996</v>
      </c>
      <c r="E35" s="676">
        <v>0.72727356880799054</v>
      </c>
      <c r="F35" s="664">
        <v>6481.66</v>
      </c>
    </row>
    <row r="36" spans="1:6" ht="14.4" customHeight="1" x14ac:dyDescent="0.3">
      <c r="A36" s="686" t="s">
        <v>1533</v>
      </c>
      <c r="B36" s="663">
        <v>664.56999999999994</v>
      </c>
      <c r="C36" s="676">
        <v>0.37882130296241823</v>
      </c>
      <c r="D36" s="663">
        <v>1089.74</v>
      </c>
      <c r="E36" s="676">
        <v>0.62117869703758177</v>
      </c>
      <c r="F36" s="664">
        <v>1754.31</v>
      </c>
    </row>
    <row r="37" spans="1:6" ht="14.4" customHeight="1" x14ac:dyDescent="0.3">
      <c r="A37" s="686" t="s">
        <v>1068</v>
      </c>
      <c r="B37" s="663">
        <v>334.1</v>
      </c>
      <c r="C37" s="676">
        <v>1</v>
      </c>
      <c r="D37" s="663"/>
      <c r="E37" s="676">
        <v>0</v>
      </c>
      <c r="F37" s="664">
        <v>334.1</v>
      </c>
    </row>
    <row r="38" spans="1:6" ht="14.4" customHeight="1" x14ac:dyDescent="0.3">
      <c r="A38" s="686" t="s">
        <v>1534</v>
      </c>
      <c r="B38" s="663">
        <v>193.68</v>
      </c>
      <c r="C38" s="676">
        <v>1</v>
      </c>
      <c r="D38" s="663"/>
      <c r="E38" s="676">
        <v>0</v>
      </c>
      <c r="F38" s="664">
        <v>193.68</v>
      </c>
    </row>
    <row r="39" spans="1:6" ht="14.4" customHeight="1" x14ac:dyDescent="0.3">
      <c r="A39" s="686" t="s">
        <v>1535</v>
      </c>
      <c r="B39" s="663">
        <v>62.65</v>
      </c>
      <c r="C39" s="676">
        <v>1</v>
      </c>
      <c r="D39" s="663"/>
      <c r="E39" s="676">
        <v>0</v>
      </c>
      <c r="F39" s="664">
        <v>62.65</v>
      </c>
    </row>
    <row r="40" spans="1:6" ht="14.4" customHeight="1" x14ac:dyDescent="0.3">
      <c r="A40" s="686" t="s">
        <v>1083</v>
      </c>
      <c r="B40" s="663">
        <v>24.22</v>
      </c>
      <c r="C40" s="676">
        <v>8.774345003477858E-3</v>
      </c>
      <c r="D40" s="663">
        <v>2736.1</v>
      </c>
      <c r="E40" s="676">
        <v>0.99122565499652227</v>
      </c>
      <c r="F40" s="664">
        <v>2760.3199999999997</v>
      </c>
    </row>
    <row r="41" spans="1:6" ht="14.4" customHeight="1" x14ac:dyDescent="0.3">
      <c r="A41" s="686" t="s">
        <v>1081</v>
      </c>
      <c r="B41" s="663"/>
      <c r="C41" s="676">
        <v>0</v>
      </c>
      <c r="D41" s="663">
        <v>2015.85</v>
      </c>
      <c r="E41" s="676">
        <v>1</v>
      </c>
      <c r="F41" s="664">
        <v>2015.85</v>
      </c>
    </row>
    <row r="42" spans="1:6" ht="14.4" customHeight="1" x14ac:dyDescent="0.3">
      <c r="A42" s="686" t="s">
        <v>1084</v>
      </c>
      <c r="B42" s="663"/>
      <c r="C42" s="676"/>
      <c r="D42" s="663">
        <v>0</v>
      </c>
      <c r="E42" s="676"/>
      <c r="F42" s="664">
        <v>0</v>
      </c>
    </row>
    <row r="43" spans="1:6" ht="14.4" customHeight="1" x14ac:dyDescent="0.3">
      <c r="A43" s="686" t="s">
        <v>1536</v>
      </c>
      <c r="B43" s="663"/>
      <c r="C43" s="676">
        <v>0</v>
      </c>
      <c r="D43" s="663">
        <v>1231.9499999999998</v>
      </c>
      <c r="E43" s="676">
        <v>1</v>
      </c>
      <c r="F43" s="664">
        <v>1231.9499999999998</v>
      </c>
    </row>
    <row r="44" spans="1:6" ht="14.4" customHeight="1" x14ac:dyDescent="0.3">
      <c r="A44" s="686" t="s">
        <v>1085</v>
      </c>
      <c r="B44" s="663"/>
      <c r="C44" s="676">
        <v>0</v>
      </c>
      <c r="D44" s="663">
        <v>86.5</v>
      </c>
      <c r="E44" s="676">
        <v>1</v>
      </c>
      <c r="F44" s="664">
        <v>86.5</v>
      </c>
    </row>
    <row r="45" spans="1:6" ht="14.4" customHeight="1" x14ac:dyDescent="0.3">
      <c r="A45" s="686" t="s">
        <v>1537</v>
      </c>
      <c r="B45" s="663"/>
      <c r="C45" s="676">
        <v>0</v>
      </c>
      <c r="D45" s="663">
        <v>127.5</v>
      </c>
      <c r="E45" s="676">
        <v>1</v>
      </c>
      <c r="F45" s="664">
        <v>127.5</v>
      </c>
    </row>
    <row r="46" spans="1:6" ht="14.4" customHeight="1" x14ac:dyDescent="0.3">
      <c r="A46" s="686" t="s">
        <v>1075</v>
      </c>
      <c r="B46" s="663"/>
      <c r="C46" s="676">
        <v>0</v>
      </c>
      <c r="D46" s="663">
        <v>13849.26</v>
      </c>
      <c r="E46" s="676">
        <v>1</v>
      </c>
      <c r="F46" s="664">
        <v>13849.26</v>
      </c>
    </row>
    <row r="47" spans="1:6" ht="14.4" customHeight="1" x14ac:dyDescent="0.3">
      <c r="A47" s="686" t="s">
        <v>1538</v>
      </c>
      <c r="B47" s="663"/>
      <c r="C47" s="676">
        <v>0</v>
      </c>
      <c r="D47" s="663">
        <v>919.42</v>
      </c>
      <c r="E47" s="676">
        <v>1</v>
      </c>
      <c r="F47" s="664">
        <v>919.42</v>
      </c>
    </row>
    <row r="48" spans="1:6" ht="14.4" customHeight="1" x14ac:dyDescent="0.3">
      <c r="A48" s="686" t="s">
        <v>1539</v>
      </c>
      <c r="B48" s="663">
        <v>0</v>
      </c>
      <c r="C48" s="676">
        <v>0</v>
      </c>
      <c r="D48" s="663">
        <v>511.56000000000006</v>
      </c>
      <c r="E48" s="676">
        <v>1</v>
      </c>
      <c r="F48" s="664">
        <v>511.56000000000006</v>
      </c>
    </row>
    <row r="49" spans="1:6" ht="14.4" customHeight="1" thickBot="1" x14ac:dyDescent="0.35">
      <c r="A49" s="687" t="s">
        <v>1540</v>
      </c>
      <c r="B49" s="678"/>
      <c r="C49" s="679">
        <v>0</v>
      </c>
      <c r="D49" s="678">
        <v>6.68</v>
      </c>
      <c r="E49" s="679">
        <v>1</v>
      </c>
      <c r="F49" s="680">
        <v>6.68</v>
      </c>
    </row>
    <row r="50" spans="1:6" ht="14.4" customHeight="1" thickBot="1" x14ac:dyDescent="0.35">
      <c r="A50" s="681" t="s">
        <v>3</v>
      </c>
      <c r="B50" s="682">
        <v>7611.28</v>
      </c>
      <c r="C50" s="683">
        <v>8.1410716340886036E-2</v>
      </c>
      <c r="D50" s="682">
        <v>85881.080000000031</v>
      </c>
      <c r="E50" s="683">
        <v>0.9185892836591143</v>
      </c>
      <c r="F50" s="684">
        <v>93492.36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3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{0D46682F-F75C-4C2E-8C59-CFF532F46A87}</x14:id>
        </ext>
      </extLst>
    </cfRule>
  </conditionalFormatting>
  <conditionalFormatting sqref="F34:F4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{BC1B1964-AAFB-4B3A-A2F6-FC603210469D}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46682F-F75C-4C2E-8C59-CFF532F46A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F5:F31</xm:sqref>
        </x14:conditionalFormatting>
        <x14:conditionalFormatting xmlns:xm="http://schemas.microsoft.com/office/excel/2006/main">
          <x14:cfRule type="dataBar" id="{BC1B1964-AAFB-4B3A-A2F6-FC60321046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F34:F49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1549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77</v>
      </c>
      <c r="G3" s="47">
        <f>SUBTOTAL(9,G6:G1048576)</f>
        <v>7611.2800000000007</v>
      </c>
      <c r="H3" s="48">
        <f>IF(M3=0,0,G3/M3)</f>
        <v>8.1410716340886036E-2</v>
      </c>
      <c r="I3" s="47">
        <f>SUBTOTAL(9,I6:I1048576)</f>
        <v>518</v>
      </c>
      <c r="J3" s="47">
        <f>SUBTOTAL(9,J6:J1048576)</f>
        <v>85881.080000000016</v>
      </c>
      <c r="K3" s="48">
        <f>IF(M3=0,0,J3/M3)</f>
        <v>0.91858928365911419</v>
      </c>
      <c r="L3" s="47">
        <f>SUBTOTAL(9,L6:L1048576)</f>
        <v>595</v>
      </c>
      <c r="M3" s="49">
        <f>SUBTOTAL(9,M6:M1048576)</f>
        <v>93492.36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5" t="s">
        <v>168</v>
      </c>
      <c r="B5" s="748" t="s">
        <v>164</v>
      </c>
      <c r="C5" s="748" t="s">
        <v>90</v>
      </c>
      <c r="D5" s="748" t="s">
        <v>165</v>
      </c>
      <c r="E5" s="748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732" t="s">
        <v>1175</v>
      </c>
      <c r="B6" s="733" t="s">
        <v>1109</v>
      </c>
      <c r="C6" s="733" t="s">
        <v>942</v>
      </c>
      <c r="D6" s="733" t="s">
        <v>1110</v>
      </c>
      <c r="E6" s="733" t="s">
        <v>1111</v>
      </c>
      <c r="F6" s="229"/>
      <c r="G6" s="229"/>
      <c r="H6" s="738">
        <v>0</v>
      </c>
      <c r="I6" s="229">
        <v>66</v>
      </c>
      <c r="J6" s="229">
        <v>10105.680000000004</v>
      </c>
      <c r="K6" s="738">
        <v>1</v>
      </c>
      <c r="L6" s="229">
        <v>66</v>
      </c>
      <c r="M6" s="746">
        <v>10105.680000000004</v>
      </c>
    </row>
    <row r="7" spans="1:13" ht="14.4" customHeight="1" x14ac:dyDescent="0.3">
      <c r="A7" s="659" t="s">
        <v>1175</v>
      </c>
      <c r="B7" s="660" t="s">
        <v>1541</v>
      </c>
      <c r="C7" s="660" t="s">
        <v>910</v>
      </c>
      <c r="D7" s="660" t="s">
        <v>911</v>
      </c>
      <c r="E7" s="660" t="s">
        <v>1120</v>
      </c>
      <c r="F7" s="663"/>
      <c r="G7" s="663"/>
      <c r="H7" s="676">
        <v>0</v>
      </c>
      <c r="I7" s="663">
        <v>1</v>
      </c>
      <c r="J7" s="663">
        <v>170.52</v>
      </c>
      <c r="K7" s="676">
        <v>1</v>
      </c>
      <c r="L7" s="663">
        <v>1</v>
      </c>
      <c r="M7" s="664">
        <v>170.52</v>
      </c>
    </row>
    <row r="8" spans="1:13" ht="14.4" customHeight="1" x14ac:dyDescent="0.3">
      <c r="A8" s="659" t="s">
        <v>1175</v>
      </c>
      <c r="B8" s="660" t="s">
        <v>1542</v>
      </c>
      <c r="C8" s="660" t="s">
        <v>1431</v>
      </c>
      <c r="D8" s="660" t="s">
        <v>1355</v>
      </c>
      <c r="E8" s="660" t="s">
        <v>1432</v>
      </c>
      <c r="F8" s="663"/>
      <c r="G8" s="663"/>
      <c r="H8" s="676">
        <v>0</v>
      </c>
      <c r="I8" s="663">
        <v>1</v>
      </c>
      <c r="J8" s="663">
        <v>425.17</v>
      </c>
      <c r="K8" s="676">
        <v>1</v>
      </c>
      <c r="L8" s="663">
        <v>1</v>
      </c>
      <c r="M8" s="664">
        <v>425.17</v>
      </c>
    </row>
    <row r="9" spans="1:13" ht="14.4" customHeight="1" x14ac:dyDescent="0.3">
      <c r="A9" s="659" t="s">
        <v>1175</v>
      </c>
      <c r="B9" s="660" t="s">
        <v>1114</v>
      </c>
      <c r="C9" s="660" t="s">
        <v>921</v>
      </c>
      <c r="D9" s="660" t="s">
        <v>922</v>
      </c>
      <c r="E9" s="660" t="s">
        <v>923</v>
      </c>
      <c r="F9" s="663"/>
      <c r="G9" s="663"/>
      <c r="H9" s="676">
        <v>0</v>
      </c>
      <c r="I9" s="663">
        <v>6</v>
      </c>
      <c r="J9" s="663">
        <v>883.8599999999999</v>
      </c>
      <c r="K9" s="676">
        <v>1</v>
      </c>
      <c r="L9" s="663">
        <v>6</v>
      </c>
      <c r="M9" s="664">
        <v>883.8599999999999</v>
      </c>
    </row>
    <row r="10" spans="1:13" ht="14.4" customHeight="1" x14ac:dyDescent="0.3">
      <c r="A10" s="659" t="s">
        <v>1175</v>
      </c>
      <c r="B10" s="660" t="s">
        <v>1114</v>
      </c>
      <c r="C10" s="660" t="s">
        <v>1194</v>
      </c>
      <c r="D10" s="660" t="s">
        <v>1195</v>
      </c>
      <c r="E10" s="660" t="s">
        <v>1196</v>
      </c>
      <c r="F10" s="663"/>
      <c r="G10" s="663"/>
      <c r="H10" s="676">
        <v>0</v>
      </c>
      <c r="I10" s="663">
        <v>1</v>
      </c>
      <c r="J10" s="663">
        <v>73.66</v>
      </c>
      <c r="K10" s="676">
        <v>1</v>
      </c>
      <c r="L10" s="663">
        <v>1</v>
      </c>
      <c r="M10" s="664">
        <v>73.66</v>
      </c>
    </row>
    <row r="11" spans="1:13" ht="14.4" customHeight="1" x14ac:dyDescent="0.3">
      <c r="A11" s="659" t="s">
        <v>1175</v>
      </c>
      <c r="B11" s="660" t="s">
        <v>1126</v>
      </c>
      <c r="C11" s="660" t="s">
        <v>1246</v>
      </c>
      <c r="D11" s="660" t="s">
        <v>788</v>
      </c>
      <c r="E11" s="660" t="s">
        <v>1247</v>
      </c>
      <c r="F11" s="663"/>
      <c r="G11" s="663"/>
      <c r="H11" s="676">
        <v>0</v>
      </c>
      <c r="I11" s="663">
        <v>2</v>
      </c>
      <c r="J11" s="663">
        <v>48.44</v>
      </c>
      <c r="K11" s="676">
        <v>1</v>
      </c>
      <c r="L11" s="663">
        <v>2</v>
      </c>
      <c r="M11" s="664">
        <v>48.44</v>
      </c>
    </row>
    <row r="12" spans="1:13" ht="14.4" customHeight="1" x14ac:dyDescent="0.3">
      <c r="A12" s="659" t="s">
        <v>1175</v>
      </c>
      <c r="B12" s="660" t="s">
        <v>1126</v>
      </c>
      <c r="C12" s="660" t="s">
        <v>822</v>
      </c>
      <c r="D12" s="660" t="s">
        <v>788</v>
      </c>
      <c r="E12" s="660" t="s">
        <v>1127</v>
      </c>
      <c r="F12" s="663"/>
      <c r="G12" s="663"/>
      <c r="H12" s="676">
        <v>0</v>
      </c>
      <c r="I12" s="663">
        <v>28</v>
      </c>
      <c r="J12" s="663">
        <v>1355.7600000000002</v>
      </c>
      <c r="K12" s="676">
        <v>1</v>
      </c>
      <c r="L12" s="663">
        <v>28</v>
      </c>
      <c r="M12" s="664">
        <v>1355.7600000000002</v>
      </c>
    </row>
    <row r="13" spans="1:13" ht="14.4" customHeight="1" x14ac:dyDescent="0.3">
      <c r="A13" s="659" t="s">
        <v>1175</v>
      </c>
      <c r="B13" s="660" t="s">
        <v>1543</v>
      </c>
      <c r="C13" s="660" t="s">
        <v>1454</v>
      </c>
      <c r="D13" s="660" t="s">
        <v>1455</v>
      </c>
      <c r="E13" s="660" t="s">
        <v>1456</v>
      </c>
      <c r="F13" s="663"/>
      <c r="G13" s="663"/>
      <c r="H13" s="676">
        <v>0</v>
      </c>
      <c r="I13" s="663">
        <v>1</v>
      </c>
      <c r="J13" s="663">
        <v>6.68</v>
      </c>
      <c r="K13" s="676">
        <v>1</v>
      </c>
      <c r="L13" s="663">
        <v>1</v>
      </c>
      <c r="M13" s="664">
        <v>6.68</v>
      </c>
    </row>
    <row r="14" spans="1:13" ht="14.4" customHeight="1" x14ac:dyDescent="0.3">
      <c r="A14" s="659" t="s">
        <v>1175</v>
      </c>
      <c r="B14" s="660" t="s">
        <v>1544</v>
      </c>
      <c r="C14" s="660" t="s">
        <v>1482</v>
      </c>
      <c r="D14" s="660" t="s">
        <v>1483</v>
      </c>
      <c r="E14" s="660" t="s">
        <v>1484</v>
      </c>
      <c r="F14" s="663"/>
      <c r="G14" s="663"/>
      <c r="H14" s="676">
        <v>0</v>
      </c>
      <c r="I14" s="663">
        <v>2</v>
      </c>
      <c r="J14" s="663">
        <v>127.5</v>
      </c>
      <c r="K14" s="676">
        <v>1</v>
      </c>
      <c r="L14" s="663">
        <v>2</v>
      </c>
      <c r="M14" s="664">
        <v>127.5</v>
      </c>
    </row>
    <row r="15" spans="1:13" ht="14.4" customHeight="1" x14ac:dyDescent="0.3">
      <c r="A15" s="659" t="s">
        <v>1179</v>
      </c>
      <c r="B15" s="660" t="s">
        <v>1109</v>
      </c>
      <c r="C15" s="660" t="s">
        <v>1207</v>
      </c>
      <c r="D15" s="660" t="s">
        <v>1110</v>
      </c>
      <c r="E15" s="660" t="s">
        <v>1208</v>
      </c>
      <c r="F15" s="663">
        <v>1</v>
      </c>
      <c r="G15" s="663">
        <v>0</v>
      </c>
      <c r="H15" s="676"/>
      <c r="I15" s="663"/>
      <c r="J15" s="663"/>
      <c r="K15" s="676"/>
      <c r="L15" s="663">
        <v>1</v>
      </c>
      <c r="M15" s="664">
        <v>0</v>
      </c>
    </row>
    <row r="16" spans="1:13" ht="14.4" customHeight="1" x14ac:dyDescent="0.3">
      <c r="A16" s="659" t="s">
        <v>1179</v>
      </c>
      <c r="B16" s="660" t="s">
        <v>1109</v>
      </c>
      <c r="C16" s="660" t="s">
        <v>942</v>
      </c>
      <c r="D16" s="660" t="s">
        <v>1110</v>
      </c>
      <c r="E16" s="660" t="s">
        <v>1111</v>
      </c>
      <c r="F16" s="663"/>
      <c r="G16" s="663"/>
      <c r="H16" s="676">
        <v>0</v>
      </c>
      <c r="I16" s="663">
        <v>15</v>
      </c>
      <c r="J16" s="663">
        <v>2280.84</v>
      </c>
      <c r="K16" s="676">
        <v>1</v>
      </c>
      <c r="L16" s="663">
        <v>15</v>
      </c>
      <c r="M16" s="664">
        <v>2280.84</v>
      </c>
    </row>
    <row r="17" spans="1:13" ht="14.4" customHeight="1" x14ac:dyDescent="0.3">
      <c r="A17" s="659" t="s">
        <v>1179</v>
      </c>
      <c r="B17" s="660" t="s">
        <v>1541</v>
      </c>
      <c r="C17" s="660" t="s">
        <v>910</v>
      </c>
      <c r="D17" s="660" t="s">
        <v>911</v>
      </c>
      <c r="E17" s="660" t="s">
        <v>1120</v>
      </c>
      <c r="F17" s="663"/>
      <c r="G17" s="663"/>
      <c r="H17" s="676">
        <v>0</v>
      </c>
      <c r="I17" s="663">
        <v>1</v>
      </c>
      <c r="J17" s="663">
        <v>170.52</v>
      </c>
      <c r="K17" s="676">
        <v>1</v>
      </c>
      <c r="L17" s="663">
        <v>1</v>
      </c>
      <c r="M17" s="664">
        <v>170.52</v>
      </c>
    </row>
    <row r="18" spans="1:13" ht="14.4" customHeight="1" x14ac:dyDescent="0.3">
      <c r="A18" s="659" t="s">
        <v>1152</v>
      </c>
      <c r="B18" s="660" t="s">
        <v>1109</v>
      </c>
      <c r="C18" s="660" t="s">
        <v>942</v>
      </c>
      <c r="D18" s="660" t="s">
        <v>1110</v>
      </c>
      <c r="E18" s="660" t="s">
        <v>1111</v>
      </c>
      <c r="F18" s="663"/>
      <c r="G18" s="663"/>
      <c r="H18" s="676">
        <v>0</v>
      </c>
      <c r="I18" s="663">
        <v>18</v>
      </c>
      <c r="J18" s="663">
        <v>2774.1600000000008</v>
      </c>
      <c r="K18" s="676">
        <v>1</v>
      </c>
      <c r="L18" s="663">
        <v>18</v>
      </c>
      <c r="M18" s="664">
        <v>2774.1600000000008</v>
      </c>
    </row>
    <row r="19" spans="1:13" ht="14.4" customHeight="1" x14ac:dyDescent="0.3">
      <c r="A19" s="659" t="s">
        <v>1152</v>
      </c>
      <c r="B19" s="660" t="s">
        <v>1109</v>
      </c>
      <c r="C19" s="660" t="s">
        <v>1322</v>
      </c>
      <c r="D19" s="660" t="s">
        <v>1323</v>
      </c>
      <c r="E19" s="660" t="s">
        <v>1324</v>
      </c>
      <c r="F19" s="663"/>
      <c r="G19" s="663"/>
      <c r="H19" s="676">
        <v>0</v>
      </c>
      <c r="I19" s="663">
        <v>1</v>
      </c>
      <c r="J19" s="663">
        <v>75.73</v>
      </c>
      <c r="K19" s="676">
        <v>1</v>
      </c>
      <c r="L19" s="663">
        <v>1</v>
      </c>
      <c r="M19" s="664">
        <v>75.73</v>
      </c>
    </row>
    <row r="20" spans="1:13" ht="14.4" customHeight="1" x14ac:dyDescent="0.3">
      <c r="A20" s="659" t="s">
        <v>1153</v>
      </c>
      <c r="B20" s="660" t="s">
        <v>1109</v>
      </c>
      <c r="C20" s="660" t="s">
        <v>942</v>
      </c>
      <c r="D20" s="660" t="s">
        <v>1110</v>
      </c>
      <c r="E20" s="660" t="s">
        <v>1111</v>
      </c>
      <c r="F20" s="663"/>
      <c r="G20" s="663"/>
      <c r="H20" s="676">
        <v>0</v>
      </c>
      <c r="I20" s="663">
        <v>11</v>
      </c>
      <c r="J20" s="663">
        <v>1676.3600000000001</v>
      </c>
      <c r="K20" s="676">
        <v>1</v>
      </c>
      <c r="L20" s="663">
        <v>11</v>
      </c>
      <c r="M20" s="664">
        <v>1676.3600000000001</v>
      </c>
    </row>
    <row r="21" spans="1:13" ht="14.4" customHeight="1" x14ac:dyDescent="0.3">
      <c r="A21" s="659" t="s">
        <v>1176</v>
      </c>
      <c r="B21" s="660" t="s">
        <v>1109</v>
      </c>
      <c r="C21" s="660" t="s">
        <v>1207</v>
      </c>
      <c r="D21" s="660" t="s">
        <v>1110</v>
      </c>
      <c r="E21" s="660" t="s">
        <v>1208</v>
      </c>
      <c r="F21" s="663">
        <v>14</v>
      </c>
      <c r="G21" s="663">
        <v>0</v>
      </c>
      <c r="H21" s="676"/>
      <c r="I21" s="663"/>
      <c r="J21" s="663"/>
      <c r="K21" s="676"/>
      <c r="L21" s="663">
        <v>14</v>
      </c>
      <c r="M21" s="664">
        <v>0</v>
      </c>
    </row>
    <row r="22" spans="1:13" ht="14.4" customHeight="1" x14ac:dyDescent="0.3">
      <c r="A22" s="659" t="s">
        <v>1176</v>
      </c>
      <c r="B22" s="660" t="s">
        <v>1109</v>
      </c>
      <c r="C22" s="660" t="s">
        <v>1320</v>
      </c>
      <c r="D22" s="660" t="s">
        <v>1321</v>
      </c>
      <c r="E22" s="660" t="s">
        <v>1286</v>
      </c>
      <c r="F22" s="663"/>
      <c r="G22" s="663"/>
      <c r="H22" s="676">
        <v>0</v>
      </c>
      <c r="I22" s="663">
        <v>1</v>
      </c>
      <c r="J22" s="663">
        <v>145.02000000000001</v>
      </c>
      <c r="K22" s="676">
        <v>1</v>
      </c>
      <c r="L22" s="663">
        <v>1</v>
      </c>
      <c r="M22" s="664">
        <v>145.02000000000001</v>
      </c>
    </row>
    <row r="23" spans="1:13" ht="14.4" customHeight="1" x14ac:dyDescent="0.3">
      <c r="A23" s="659" t="s">
        <v>1176</v>
      </c>
      <c r="B23" s="660" t="s">
        <v>1109</v>
      </c>
      <c r="C23" s="660" t="s">
        <v>1181</v>
      </c>
      <c r="D23" s="660" t="s">
        <v>1110</v>
      </c>
      <c r="E23" s="660" t="s">
        <v>1111</v>
      </c>
      <c r="F23" s="663">
        <v>19</v>
      </c>
      <c r="G23" s="663">
        <v>2906.92</v>
      </c>
      <c r="H23" s="676">
        <v>1</v>
      </c>
      <c r="I23" s="663"/>
      <c r="J23" s="663"/>
      <c r="K23" s="676">
        <v>0</v>
      </c>
      <c r="L23" s="663">
        <v>19</v>
      </c>
      <c r="M23" s="664">
        <v>2906.92</v>
      </c>
    </row>
    <row r="24" spans="1:13" ht="14.4" customHeight="1" x14ac:dyDescent="0.3">
      <c r="A24" s="659" t="s">
        <v>1176</v>
      </c>
      <c r="B24" s="660" t="s">
        <v>1109</v>
      </c>
      <c r="C24" s="660" t="s">
        <v>1495</v>
      </c>
      <c r="D24" s="660" t="s">
        <v>1205</v>
      </c>
      <c r="E24" s="660" t="s">
        <v>1496</v>
      </c>
      <c r="F24" s="663">
        <v>1</v>
      </c>
      <c r="G24" s="663">
        <v>0</v>
      </c>
      <c r="H24" s="676"/>
      <c r="I24" s="663"/>
      <c r="J24" s="663"/>
      <c r="K24" s="676"/>
      <c r="L24" s="663">
        <v>1</v>
      </c>
      <c r="M24" s="664">
        <v>0</v>
      </c>
    </row>
    <row r="25" spans="1:13" ht="14.4" customHeight="1" x14ac:dyDescent="0.3">
      <c r="A25" s="659" t="s">
        <v>1176</v>
      </c>
      <c r="B25" s="660" t="s">
        <v>1542</v>
      </c>
      <c r="C25" s="660" t="s">
        <v>1524</v>
      </c>
      <c r="D25" s="660" t="s">
        <v>1525</v>
      </c>
      <c r="E25" s="660" t="s">
        <v>1311</v>
      </c>
      <c r="F25" s="663">
        <v>1</v>
      </c>
      <c r="G25" s="663">
        <v>119.7</v>
      </c>
      <c r="H25" s="676">
        <v>1</v>
      </c>
      <c r="I25" s="663"/>
      <c r="J25" s="663"/>
      <c r="K25" s="676">
        <v>0</v>
      </c>
      <c r="L25" s="663">
        <v>1</v>
      </c>
      <c r="M25" s="664">
        <v>119.7</v>
      </c>
    </row>
    <row r="26" spans="1:13" ht="14.4" customHeight="1" x14ac:dyDescent="0.3">
      <c r="A26" s="659" t="s">
        <v>1176</v>
      </c>
      <c r="B26" s="660" t="s">
        <v>1114</v>
      </c>
      <c r="C26" s="660" t="s">
        <v>1197</v>
      </c>
      <c r="D26" s="660" t="s">
        <v>922</v>
      </c>
      <c r="E26" s="660" t="s">
        <v>923</v>
      </c>
      <c r="F26" s="663">
        <v>6</v>
      </c>
      <c r="G26" s="663">
        <v>883.8599999999999</v>
      </c>
      <c r="H26" s="676">
        <v>1</v>
      </c>
      <c r="I26" s="663"/>
      <c r="J26" s="663"/>
      <c r="K26" s="676">
        <v>0</v>
      </c>
      <c r="L26" s="663">
        <v>6</v>
      </c>
      <c r="M26" s="664">
        <v>883.8599999999999</v>
      </c>
    </row>
    <row r="27" spans="1:13" ht="14.4" customHeight="1" x14ac:dyDescent="0.3">
      <c r="A27" s="659" t="s">
        <v>1176</v>
      </c>
      <c r="B27" s="660" t="s">
        <v>1126</v>
      </c>
      <c r="C27" s="660" t="s">
        <v>1246</v>
      </c>
      <c r="D27" s="660" t="s">
        <v>788</v>
      </c>
      <c r="E27" s="660" t="s">
        <v>1247</v>
      </c>
      <c r="F27" s="663"/>
      <c r="G27" s="663"/>
      <c r="H27" s="676">
        <v>0</v>
      </c>
      <c r="I27" s="663">
        <v>1</v>
      </c>
      <c r="J27" s="663">
        <v>24.22</v>
      </c>
      <c r="K27" s="676">
        <v>1</v>
      </c>
      <c r="L27" s="663">
        <v>1</v>
      </c>
      <c r="M27" s="664">
        <v>24.22</v>
      </c>
    </row>
    <row r="28" spans="1:13" ht="14.4" customHeight="1" x14ac:dyDescent="0.3">
      <c r="A28" s="659" t="s">
        <v>1176</v>
      </c>
      <c r="B28" s="660" t="s">
        <v>1126</v>
      </c>
      <c r="C28" s="660" t="s">
        <v>1503</v>
      </c>
      <c r="D28" s="660" t="s">
        <v>788</v>
      </c>
      <c r="E28" s="660" t="s">
        <v>1504</v>
      </c>
      <c r="F28" s="663">
        <v>3</v>
      </c>
      <c r="G28" s="663">
        <v>0</v>
      </c>
      <c r="H28" s="676"/>
      <c r="I28" s="663"/>
      <c r="J28" s="663"/>
      <c r="K28" s="676"/>
      <c r="L28" s="663">
        <v>3</v>
      </c>
      <c r="M28" s="664">
        <v>0</v>
      </c>
    </row>
    <row r="29" spans="1:13" ht="14.4" customHeight="1" x14ac:dyDescent="0.3">
      <c r="A29" s="659" t="s">
        <v>1176</v>
      </c>
      <c r="B29" s="660" t="s">
        <v>1126</v>
      </c>
      <c r="C29" s="660" t="s">
        <v>1505</v>
      </c>
      <c r="D29" s="660" t="s">
        <v>788</v>
      </c>
      <c r="E29" s="660" t="s">
        <v>1506</v>
      </c>
      <c r="F29" s="663">
        <v>2</v>
      </c>
      <c r="G29" s="663">
        <v>0</v>
      </c>
      <c r="H29" s="676"/>
      <c r="I29" s="663"/>
      <c r="J29" s="663"/>
      <c r="K29" s="676"/>
      <c r="L29" s="663">
        <v>2</v>
      </c>
      <c r="M29" s="664">
        <v>0</v>
      </c>
    </row>
    <row r="30" spans="1:13" ht="14.4" customHeight="1" x14ac:dyDescent="0.3">
      <c r="A30" s="659" t="s">
        <v>1176</v>
      </c>
      <c r="B30" s="660" t="s">
        <v>1126</v>
      </c>
      <c r="C30" s="660" t="s">
        <v>1507</v>
      </c>
      <c r="D30" s="660" t="s">
        <v>788</v>
      </c>
      <c r="E30" s="660" t="s">
        <v>1247</v>
      </c>
      <c r="F30" s="663">
        <v>1</v>
      </c>
      <c r="G30" s="663">
        <v>24.22</v>
      </c>
      <c r="H30" s="676">
        <v>1</v>
      </c>
      <c r="I30" s="663"/>
      <c r="J30" s="663"/>
      <c r="K30" s="676">
        <v>0</v>
      </c>
      <c r="L30" s="663">
        <v>1</v>
      </c>
      <c r="M30" s="664">
        <v>24.22</v>
      </c>
    </row>
    <row r="31" spans="1:13" ht="14.4" customHeight="1" x14ac:dyDescent="0.3">
      <c r="A31" s="659" t="s">
        <v>1154</v>
      </c>
      <c r="B31" s="660" t="s">
        <v>1109</v>
      </c>
      <c r="C31" s="660" t="s">
        <v>942</v>
      </c>
      <c r="D31" s="660" t="s">
        <v>1110</v>
      </c>
      <c r="E31" s="660" t="s">
        <v>1111</v>
      </c>
      <c r="F31" s="663"/>
      <c r="G31" s="663"/>
      <c r="H31" s="676">
        <v>0</v>
      </c>
      <c r="I31" s="663">
        <v>7</v>
      </c>
      <c r="J31" s="663">
        <v>1058.92</v>
      </c>
      <c r="K31" s="676">
        <v>1</v>
      </c>
      <c r="L31" s="663">
        <v>7</v>
      </c>
      <c r="M31" s="664">
        <v>1058.92</v>
      </c>
    </row>
    <row r="32" spans="1:13" ht="14.4" customHeight="1" x14ac:dyDescent="0.3">
      <c r="A32" s="659" t="s">
        <v>1155</v>
      </c>
      <c r="B32" s="660" t="s">
        <v>1109</v>
      </c>
      <c r="C32" s="660" t="s">
        <v>942</v>
      </c>
      <c r="D32" s="660" t="s">
        <v>1110</v>
      </c>
      <c r="E32" s="660" t="s">
        <v>1111</v>
      </c>
      <c r="F32" s="663"/>
      <c r="G32" s="663"/>
      <c r="H32" s="676">
        <v>0</v>
      </c>
      <c r="I32" s="663">
        <v>47</v>
      </c>
      <c r="J32" s="663">
        <v>7177.1600000000008</v>
      </c>
      <c r="K32" s="676">
        <v>1</v>
      </c>
      <c r="L32" s="663">
        <v>47</v>
      </c>
      <c r="M32" s="664">
        <v>7177.1600000000008</v>
      </c>
    </row>
    <row r="33" spans="1:13" ht="14.4" customHeight="1" x14ac:dyDescent="0.3">
      <c r="A33" s="659" t="s">
        <v>1155</v>
      </c>
      <c r="B33" s="660" t="s">
        <v>1109</v>
      </c>
      <c r="C33" s="660" t="s">
        <v>1322</v>
      </c>
      <c r="D33" s="660" t="s">
        <v>1323</v>
      </c>
      <c r="E33" s="660" t="s">
        <v>1324</v>
      </c>
      <c r="F33" s="663"/>
      <c r="G33" s="663"/>
      <c r="H33" s="676">
        <v>0</v>
      </c>
      <c r="I33" s="663">
        <v>3</v>
      </c>
      <c r="J33" s="663">
        <v>266.45</v>
      </c>
      <c r="K33" s="676">
        <v>1</v>
      </c>
      <c r="L33" s="663">
        <v>3</v>
      </c>
      <c r="M33" s="664">
        <v>266.45</v>
      </c>
    </row>
    <row r="34" spans="1:13" ht="14.4" customHeight="1" x14ac:dyDescent="0.3">
      <c r="A34" s="659" t="s">
        <v>1155</v>
      </c>
      <c r="B34" s="660" t="s">
        <v>1109</v>
      </c>
      <c r="C34" s="660" t="s">
        <v>1181</v>
      </c>
      <c r="D34" s="660" t="s">
        <v>1110</v>
      </c>
      <c r="E34" s="660" t="s">
        <v>1111</v>
      </c>
      <c r="F34" s="663">
        <v>1</v>
      </c>
      <c r="G34" s="663">
        <v>150.04</v>
      </c>
      <c r="H34" s="676">
        <v>1</v>
      </c>
      <c r="I34" s="663"/>
      <c r="J34" s="663"/>
      <c r="K34" s="676">
        <v>0</v>
      </c>
      <c r="L34" s="663">
        <v>1</v>
      </c>
      <c r="M34" s="664">
        <v>150.04</v>
      </c>
    </row>
    <row r="35" spans="1:13" ht="14.4" customHeight="1" x14ac:dyDescent="0.3">
      <c r="A35" s="659" t="s">
        <v>1155</v>
      </c>
      <c r="B35" s="660" t="s">
        <v>1114</v>
      </c>
      <c r="C35" s="660" t="s">
        <v>921</v>
      </c>
      <c r="D35" s="660" t="s">
        <v>922</v>
      </c>
      <c r="E35" s="660" t="s">
        <v>923</v>
      </c>
      <c r="F35" s="663"/>
      <c r="G35" s="663"/>
      <c r="H35" s="676">
        <v>0</v>
      </c>
      <c r="I35" s="663">
        <v>3</v>
      </c>
      <c r="J35" s="663">
        <v>441.93</v>
      </c>
      <c r="K35" s="676">
        <v>1</v>
      </c>
      <c r="L35" s="663">
        <v>3</v>
      </c>
      <c r="M35" s="664">
        <v>441.93</v>
      </c>
    </row>
    <row r="36" spans="1:13" ht="14.4" customHeight="1" x14ac:dyDescent="0.3">
      <c r="A36" s="659" t="s">
        <v>1155</v>
      </c>
      <c r="B36" s="660" t="s">
        <v>1114</v>
      </c>
      <c r="C36" s="660" t="s">
        <v>1194</v>
      </c>
      <c r="D36" s="660" t="s">
        <v>1195</v>
      </c>
      <c r="E36" s="660" t="s">
        <v>1196</v>
      </c>
      <c r="F36" s="663"/>
      <c r="G36" s="663"/>
      <c r="H36" s="676">
        <v>0</v>
      </c>
      <c r="I36" s="663">
        <v>3</v>
      </c>
      <c r="J36" s="663">
        <v>220.98</v>
      </c>
      <c r="K36" s="676">
        <v>1</v>
      </c>
      <c r="L36" s="663">
        <v>3</v>
      </c>
      <c r="M36" s="664">
        <v>220.98</v>
      </c>
    </row>
    <row r="37" spans="1:13" ht="14.4" customHeight="1" x14ac:dyDescent="0.3">
      <c r="A37" s="659" t="s">
        <v>1155</v>
      </c>
      <c r="B37" s="660" t="s">
        <v>1126</v>
      </c>
      <c r="C37" s="660" t="s">
        <v>1246</v>
      </c>
      <c r="D37" s="660" t="s">
        <v>788</v>
      </c>
      <c r="E37" s="660" t="s">
        <v>1247</v>
      </c>
      <c r="F37" s="663"/>
      <c r="G37" s="663"/>
      <c r="H37" s="676">
        <v>0</v>
      </c>
      <c r="I37" s="663">
        <v>16</v>
      </c>
      <c r="J37" s="663">
        <v>387.52</v>
      </c>
      <c r="K37" s="676">
        <v>1</v>
      </c>
      <c r="L37" s="663">
        <v>16</v>
      </c>
      <c r="M37" s="664">
        <v>387.52</v>
      </c>
    </row>
    <row r="38" spans="1:13" ht="14.4" customHeight="1" x14ac:dyDescent="0.3">
      <c r="A38" s="659" t="s">
        <v>1155</v>
      </c>
      <c r="B38" s="660" t="s">
        <v>1126</v>
      </c>
      <c r="C38" s="660" t="s">
        <v>1248</v>
      </c>
      <c r="D38" s="660" t="s">
        <v>788</v>
      </c>
      <c r="E38" s="660" t="s">
        <v>1249</v>
      </c>
      <c r="F38" s="663"/>
      <c r="G38" s="663"/>
      <c r="H38" s="676"/>
      <c r="I38" s="663">
        <v>1</v>
      </c>
      <c r="J38" s="663">
        <v>0</v>
      </c>
      <c r="K38" s="676"/>
      <c r="L38" s="663">
        <v>1</v>
      </c>
      <c r="M38" s="664">
        <v>0</v>
      </c>
    </row>
    <row r="39" spans="1:13" ht="14.4" customHeight="1" x14ac:dyDescent="0.3">
      <c r="A39" s="659" t="s">
        <v>1155</v>
      </c>
      <c r="B39" s="660" t="s">
        <v>1545</v>
      </c>
      <c r="C39" s="660" t="s">
        <v>1251</v>
      </c>
      <c r="D39" s="660" t="s">
        <v>1252</v>
      </c>
      <c r="E39" s="660" t="s">
        <v>1253</v>
      </c>
      <c r="F39" s="663"/>
      <c r="G39" s="663"/>
      <c r="H39" s="676">
        <v>0</v>
      </c>
      <c r="I39" s="663">
        <v>5</v>
      </c>
      <c r="J39" s="663">
        <v>1231.9499999999998</v>
      </c>
      <c r="K39" s="676">
        <v>1</v>
      </c>
      <c r="L39" s="663">
        <v>5</v>
      </c>
      <c r="M39" s="664">
        <v>1231.9499999999998</v>
      </c>
    </row>
    <row r="40" spans="1:13" ht="14.4" customHeight="1" x14ac:dyDescent="0.3">
      <c r="A40" s="659" t="s">
        <v>1155</v>
      </c>
      <c r="B40" s="660" t="s">
        <v>1128</v>
      </c>
      <c r="C40" s="660" t="s">
        <v>1217</v>
      </c>
      <c r="D40" s="660" t="s">
        <v>1218</v>
      </c>
      <c r="E40" s="660" t="s">
        <v>1219</v>
      </c>
      <c r="F40" s="663"/>
      <c r="G40" s="663"/>
      <c r="H40" s="676">
        <v>0</v>
      </c>
      <c r="I40" s="663">
        <v>1</v>
      </c>
      <c r="J40" s="663">
        <v>86.5</v>
      </c>
      <c r="K40" s="676">
        <v>1</v>
      </c>
      <c r="L40" s="663">
        <v>1</v>
      </c>
      <c r="M40" s="664">
        <v>86.5</v>
      </c>
    </row>
    <row r="41" spans="1:13" ht="14.4" customHeight="1" x14ac:dyDescent="0.3">
      <c r="A41" s="659" t="s">
        <v>1156</v>
      </c>
      <c r="B41" s="660" t="s">
        <v>1109</v>
      </c>
      <c r="C41" s="660" t="s">
        <v>942</v>
      </c>
      <c r="D41" s="660" t="s">
        <v>1110</v>
      </c>
      <c r="E41" s="660" t="s">
        <v>1111</v>
      </c>
      <c r="F41" s="663"/>
      <c r="G41" s="663"/>
      <c r="H41" s="676">
        <v>0</v>
      </c>
      <c r="I41" s="663">
        <v>3</v>
      </c>
      <c r="J41" s="663">
        <v>463.08000000000004</v>
      </c>
      <c r="K41" s="676">
        <v>1</v>
      </c>
      <c r="L41" s="663">
        <v>3</v>
      </c>
      <c r="M41" s="664">
        <v>463.08000000000004</v>
      </c>
    </row>
    <row r="42" spans="1:13" ht="14.4" customHeight="1" x14ac:dyDescent="0.3">
      <c r="A42" s="659" t="s">
        <v>1156</v>
      </c>
      <c r="B42" s="660" t="s">
        <v>1109</v>
      </c>
      <c r="C42" s="660" t="s">
        <v>1181</v>
      </c>
      <c r="D42" s="660" t="s">
        <v>1110</v>
      </c>
      <c r="E42" s="660" t="s">
        <v>1111</v>
      </c>
      <c r="F42" s="663">
        <v>1</v>
      </c>
      <c r="G42" s="663">
        <v>154.36000000000001</v>
      </c>
      <c r="H42" s="676">
        <v>1</v>
      </c>
      <c r="I42" s="663"/>
      <c r="J42" s="663"/>
      <c r="K42" s="676">
        <v>0</v>
      </c>
      <c r="L42" s="663">
        <v>1</v>
      </c>
      <c r="M42" s="664">
        <v>154.36000000000001</v>
      </c>
    </row>
    <row r="43" spans="1:13" ht="14.4" customHeight="1" x14ac:dyDescent="0.3">
      <c r="A43" s="659" t="s">
        <v>1156</v>
      </c>
      <c r="B43" s="660" t="s">
        <v>1126</v>
      </c>
      <c r="C43" s="660" t="s">
        <v>822</v>
      </c>
      <c r="D43" s="660" t="s">
        <v>788</v>
      </c>
      <c r="E43" s="660" t="s">
        <v>1127</v>
      </c>
      <c r="F43" s="663"/>
      <c r="G43" s="663"/>
      <c r="H43" s="676">
        <v>0</v>
      </c>
      <c r="I43" s="663">
        <v>1</v>
      </c>
      <c r="J43" s="663">
        <v>48.42</v>
      </c>
      <c r="K43" s="676">
        <v>1</v>
      </c>
      <c r="L43" s="663">
        <v>1</v>
      </c>
      <c r="M43" s="664">
        <v>48.42</v>
      </c>
    </row>
    <row r="44" spans="1:13" ht="14.4" customHeight="1" x14ac:dyDescent="0.3">
      <c r="A44" s="659" t="s">
        <v>1157</v>
      </c>
      <c r="B44" s="660" t="s">
        <v>1109</v>
      </c>
      <c r="C44" s="660" t="s">
        <v>942</v>
      </c>
      <c r="D44" s="660" t="s">
        <v>1110</v>
      </c>
      <c r="E44" s="660" t="s">
        <v>1111</v>
      </c>
      <c r="F44" s="663"/>
      <c r="G44" s="663"/>
      <c r="H44" s="676">
        <v>0</v>
      </c>
      <c r="I44" s="663">
        <v>9</v>
      </c>
      <c r="J44" s="663">
        <v>1367.6399999999999</v>
      </c>
      <c r="K44" s="676">
        <v>1</v>
      </c>
      <c r="L44" s="663">
        <v>9</v>
      </c>
      <c r="M44" s="664">
        <v>1367.6399999999999</v>
      </c>
    </row>
    <row r="45" spans="1:13" ht="14.4" customHeight="1" x14ac:dyDescent="0.3">
      <c r="A45" s="659" t="s">
        <v>1157</v>
      </c>
      <c r="B45" s="660" t="s">
        <v>1109</v>
      </c>
      <c r="C45" s="660" t="s">
        <v>1181</v>
      </c>
      <c r="D45" s="660" t="s">
        <v>1110</v>
      </c>
      <c r="E45" s="660" t="s">
        <v>1111</v>
      </c>
      <c r="F45" s="663">
        <v>2</v>
      </c>
      <c r="G45" s="663">
        <v>308.72000000000003</v>
      </c>
      <c r="H45" s="676">
        <v>1</v>
      </c>
      <c r="I45" s="663"/>
      <c r="J45" s="663"/>
      <c r="K45" s="676">
        <v>0</v>
      </c>
      <c r="L45" s="663">
        <v>2</v>
      </c>
      <c r="M45" s="664">
        <v>308.72000000000003</v>
      </c>
    </row>
    <row r="46" spans="1:13" ht="14.4" customHeight="1" x14ac:dyDescent="0.3">
      <c r="A46" s="659" t="s">
        <v>1157</v>
      </c>
      <c r="B46" s="660" t="s">
        <v>1126</v>
      </c>
      <c r="C46" s="660" t="s">
        <v>1246</v>
      </c>
      <c r="D46" s="660" t="s">
        <v>788</v>
      </c>
      <c r="E46" s="660" t="s">
        <v>1247</v>
      </c>
      <c r="F46" s="663"/>
      <c r="G46" s="663"/>
      <c r="H46" s="676">
        <v>0</v>
      </c>
      <c r="I46" s="663">
        <v>1</v>
      </c>
      <c r="J46" s="663">
        <v>24.22</v>
      </c>
      <c r="K46" s="676">
        <v>1</v>
      </c>
      <c r="L46" s="663">
        <v>1</v>
      </c>
      <c r="M46" s="664">
        <v>24.22</v>
      </c>
    </row>
    <row r="47" spans="1:13" ht="14.4" customHeight="1" x14ac:dyDescent="0.3">
      <c r="A47" s="659" t="s">
        <v>1157</v>
      </c>
      <c r="B47" s="660" t="s">
        <v>1126</v>
      </c>
      <c r="C47" s="660" t="s">
        <v>822</v>
      </c>
      <c r="D47" s="660" t="s">
        <v>788</v>
      </c>
      <c r="E47" s="660" t="s">
        <v>1127</v>
      </c>
      <c r="F47" s="663"/>
      <c r="G47" s="663"/>
      <c r="H47" s="676">
        <v>0</v>
      </c>
      <c r="I47" s="663">
        <v>2</v>
      </c>
      <c r="J47" s="663">
        <v>96.84</v>
      </c>
      <c r="K47" s="676">
        <v>1</v>
      </c>
      <c r="L47" s="663">
        <v>2</v>
      </c>
      <c r="M47" s="664">
        <v>96.84</v>
      </c>
    </row>
    <row r="48" spans="1:13" ht="14.4" customHeight="1" x14ac:dyDescent="0.3">
      <c r="A48" s="659" t="s">
        <v>1157</v>
      </c>
      <c r="B48" s="660" t="s">
        <v>1126</v>
      </c>
      <c r="C48" s="660" t="s">
        <v>1508</v>
      </c>
      <c r="D48" s="660" t="s">
        <v>788</v>
      </c>
      <c r="E48" s="660" t="s">
        <v>1509</v>
      </c>
      <c r="F48" s="663">
        <v>1</v>
      </c>
      <c r="G48" s="663">
        <v>0</v>
      </c>
      <c r="H48" s="676"/>
      <c r="I48" s="663"/>
      <c r="J48" s="663"/>
      <c r="K48" s="676"/>
      <c r="L48" s="663">
        <v>1</v>
      </c>
      <c r="M48" s="664">
        <v>0</v>
      </c>
    </row>
    <row r="49" spans="1:13" ht="14.4" customHeight="1" x14ac:dyDescent="0.3">
      <c r="A49" s="659" t="s">
        <v>1158</v>
      </c>
      <c r="B49" s="660" t="s">
        <v>1109</v>
      </c>
      <c r="C49" s="660" t="s">
        <v>942</v>
      </c>
      <c r="D49" s="660" t="s">
        <v>1110</v>
      </c>
      <c r="E49" s="660" t="s">
        <v>1111</v>
      </c>
      <c r="F49" s="663"/>
      <c r="G49" s="663"/>
      <c r="H49" s="676">
        <v>0</v>
      </c>
      <c r="I49" s="663">
        <v>13</v>
      </c>
      <c r="J49" s="663">
        <v>2006.6800000000005</v>
      </c>
      <c r="K49" s="676">
        <v>1</v>
      </c>
      <c r="L49" s="663">
        <v>13</v>
      </c>
      <c r="M49" s="664">
        <v>2006.6800000000005</v>
      </c>
    </row>
    <row r="50" spans="1:13" ht="14.4" customHeight="1" x14ac:dyDescent="0.3">
      <c r="A50" s="659" t="s">
        <v>1158</v>
      </c>
      <c r="B50" s="660" t="s">
        <v>1109</v>
      </c>
      <c r="C50" s="660" t="s">
        <v>1284</v>
      </c>
      <c r="D50" s="660" t="s">
        <v>1285</v>
      </c>
      <c r="E50" s="660" t="s">
        <v>1286</v>
      </c>
      <c r="F50" s="663">
        <v>1</v>
      </c>
      <c r="G50" s="663">
        <v>111.22</v>
      </c>
      <c r="H50" s="676">
        <v>1</v>
      </c>
      <c r="I50" s="663"/>
      <c r="J50" s="663"/>
      <c r="K50" s="676">
        <v>0</v>
      </c>
      <c r="L50" s="663">
        <v>1</v>
      </c>
      <c r="M50" s="664">
        <v>111.22</v>
      </c>
    </row>
    <row r="51" spans="1:13" ht="14.4" customHeight="1" x14ac:dyDescent="0.3">
      <c r="A51" s="659" t="s">
        <v>1158</v>
      </c>
      <c r="B51" s="660" t="s">
        <v>1109</v>
      </c>
      <c r="C51" s="660" t="s">
        <v>1181</v>
      </c>
      <c r="D51" s="660" t="s">
        <v>1110</v>
      </c>
      <c r="E51" s="660" t="s">
        <v>1111</v>
      </c>
      <c r="F51" s="663">
        <v>1</v>
      </c>
      <c r="G51" s="663">
        <v>150.04</v>
      </c>
      <c r="H51" s="676">
        <v>1</v>
      </c>
      <c r="I51" s="663"/>
      <c r="J51" s="663"/>
      <c r="K51" s="676">
        <v>0</v>
      </c>
      <c r="L51" s="663">
        <v>1</v>
      </c>
      <c r="M51" s="664">
        <v>150.04</v>
      </c>
    </row>
    <row r="52" spans="1:13" ht="14.4" customHeight="1" x14ac:dyDescent="0.3">
      <c r="A52" s="659" t="s">
        <v>1158</v>
      </c>
      <c r="B52" s="660" t="s">
        <v>1541</v>
      </c>
      <c r="C52" s="660" t="s">
        <v>1287</v>
      </c>
      <c r="D52" s="660" t="s">
        <v>911</v>
      </c>
      <c r="E52" s="660" t="s">
        <v>1288</v>
      </c>
      <c r="F52" s="663">
        <v>1</v>
      </c>
      <c r="G52" s="663">
        <v>0</v>
      </c>
      <c r="H52" s="676"/>
      <c r="I52" s="663"/>
      <c r="J52" s="663"/>
      <c r="K52" s="676"/>
      <c r="L52" s="663">
        <v>1</v>
      </c>
      <c r="M52" s="664">
        <v>0</v>
      </c>
    </row>
    <row r="53" spans="1:13" ht="14.4" customHeight="1" x14ac:dyDescent="0.3">
      <c r="A53" s="659" t="s">
        <v>1158</v>
      </c>
      <c r="B53" s="660" t="s">
        <v>1114</v>
      </c>
      <c r="C53" s="660" t="s">
        <v>1234</v>
      </c>
      <c r="D53" s="660" t="s">
        <v>922</v>
      </c>
      <c r="E53" s="660" t="s">
        <v>1235</v>
      </c>
      <c r="F53" s="663">
        <v>1</v>
      </c>
      <c r="G53" s="663">
        <v>0</v>
      </c>
      <c r="H53" s="676"/>
      <c r="I53" s="663"/>
      <c r="J53" s="663"/>
      <c r="K53" s="676"/>
      <c r="L53" s="663">
        <v>1</v>
      </c>
      <c r="M53" s="664">
        <v>0</v>
      </c>
    </row>
    <row r="54" spans="1:13" ht="14.4" customHeight="1" x14ac:dyDescent="0.3">
      <c r="A54" s="659" t="s">
        <v>1158</v>
      </c>
      <c r="B54" s="660" t="s">
        <v>1114</v>
      </c>
      <c r="C54" s="660" t="s">
        <v>1197</v>
      </c>
      <c r="D54" s="660" t="s">
        <v>922</v>
      </c>
      <c r="E54" s="660" t="s">
        <v>923</v>
      </c>
      <c r="F54" s="663">
        <v>2</v>
      </c>
      <c r="G54" s="663">
        <v>294.62</v>
      </c>
      <c r="H54" s="676">
        <v>1</v>
      </c>
      <c r="I54" s="663"/>
      <c r="J54" s="663"/>
      <c r="K54" s="676">
        <v>0</v>
      </c>
      <c r="L54" s="663">
        <v>2</v>
      </c>
      <c r="M54" s="664">
        <v>294.62</v>
      </c>
    </row>
    <row r="55" spans="1:13" ht="14.4" customHeight="1" x14ac:dyDescent="0.3">
      <c r="A55" s="659" t="s">
        <v>1158</v>
      </c>
      <c r="B55" s="660" t="s">
        <v>1126</v>
      </c>
      <c r="C55" s="660" t="s">
        <v>1246</v>
      </c>
      <c r="D55" s="660" t="s">
        <v>788</v>
      </c>
      <c r="E55" s="660" t="s">
        <v>1247</v>
      </c>
      <c r="F55" s="663"/>
      <c r="G55" s="663"/>
      <c r="H55" s="676">
        <v>0</v>
      </c>
      <c r="I55" s="663">
        <v>1</v>
      </c>
      <c r="J55" s="663">
        <v>24.22</v>
      </c>
      <c r="K55" s="676">
        <v>1</v>
      </c>
      <c r="L55" s="663">
        <v>1</v>
      </c>
      <c r="M55" s="664">
        <v>24.22</v>
      </c>
    </row>
    <row r="56" spans="1:13" ht="14.4" customHeight="1" x14ac:dyDescent="0.3">
      <c r="A56" s="659" t="s">
        <v>1158</v>
      </c>
      <c r="B56" s="660" t="s">
        <v>1126</v>
      </c>
      <c r="C56" s="660" t="s">
        <v>822</v>
      </c>
      <c r="D56" s="660" t="s">
        <v>788</v>
      </c>
      <c r="E56" s="660" t="s">
        <v>1127</v>
      </c>
      <c r="F56" s="663"/>
      <c r="G56" s="663"/>
      <c r="H56" s="676">
        <v>0</v>
      </c>
      <c r="I56" s="663">
        <v>1</v>
      </c>
      <c r="J56" s="663">
        <v>48.42</v>
      </c>
      <c r="K56" s="676">
        <v>1</v>
      </c>
      <c r="L56" s="663">
        <v>1</v>
      </c>
      <c r="M56" s="664">
        <v>48.42</v>
      </c>
    </row>
    <row r="57" spans="1:13" ht="14.4" customHeight="1" x14ac:dyDescent="0.3">
      <c r="A57" s="659" t="s">
        <v>1158</v>
      </c>
      <c r="B57" s="660" t="s">
        <v>1546</v>
      </c>
      <c r="C57" s="660" t="s">
        <v>1304</v>
      </c>
      <c r="D57" s="660" t="s">
        <v>1305</v>
      </c>
      <c r="E57" s="660" t="s">
        <v>1306</v>
      </c>
      <c r="F57" s="663"/>
      <c r="G57" s="663"/>
      <c r="H57" s="676">
        <v>0</v>
      </c>
      <c r="I57" s="663">
        <v>1</v>
      </c>
      <c r="J57" s="663">
        <v>919.42</v>
      </c>
      <c r="K57" s="676">
        <v>1</v>
      </c>
      <c r="L57" s="663">
        <v>1</v>
      </c>
      <c r="M57" s="664">
        <v>919.42</v>
      </c>
    </row>
    <row r="58" spans="1:13" ht="14.4" customHeight="1" x14ac:dyDescent="0.3">
      <c r="A58" s="659" t="s">
        <v>1159</v>
      </c>
      <c r="B58" s="660" t="s">
        <v>1109</v>
      </c>
      <c r="C58" s="660" t="s">
        <v>942</v>
      </c>
      <c r="D58" s="660" t="s">
        <v>1110</v>
      </c>
      <c r="E58" s="660" t="s">
        <v>1111</v>
      </c>
      <c r="F58" s="663"/>
      <c r="G58" s="663"/>
      <c r="H58" s="676">
        <v>0</v>
      </c>
      <c r="I58" s="663">
        <v>1</v>
      </c>
      <c r="J58" s="663">
        <v>150.04</v>
      </c>
      <c r="K58" s="676">
        <v>1</v>
      </c>
      <c r="L58" s="663">
        <v>1</v>
      </c>
      <c r="M58" s="664">
        <v>150.04</v>
      </c>
    </row>
    <row r="59" spans="1:13" ht="14.4" customHeight="1" x14ac:dyDescent="0.3">
      <c r="A59" s="659" t="s">
        <v>1159</v>
      </c>
      <c r="B59" s="660" t="s">
        <v>1109</v>
      </c>
      <c r="C59" s="660" t="s">
        <v>1181</v>
      </c>
      <c r="D59" s="660" t="s">
        <v>1110</v>
      </c>
      <c r="E59" s="660" t="s">
        <v>1111</v>
      </c>
      <c r="F59" s="663">
        <v>1</v>
      </c>
      <c r="G59" s="663">
        <v>150.04</v>
      </c>
      <c r="H59" s="676">
        <v>1</v>
      </c>
      <c r="I59" s="663"/>
      <c r="J59" s="663"/>
      <c r="K59" s="676">
        <v>0</v>
      </c>
      <c r="L59" s="663">
        <v>1</v>
      </c>
      <c r="M59" s="664">
        <v>150.04</v>
      </c>
    </row>
    <row r="60" spans="1:13" ht="14.4" customHeight="1" x14ac:dyDescent="0.3">
      <c r="A60" s="659" t="s">
        <v>1159</v>
      </c>
      <c r="B60" s="660" t="s">
        <v>1114</v>
      </c>
      <c r="C60" s="660" t="s">
        <v>1197</v>
      </c>
      <c r="D60" s="660" t="s">
        <v>922</v>
      </c>
      <c r="E60" s="660" t="s">
        <v>923</v>
      </c>
      <c r="F60" s="663">
        <v>3</v>
      </c>
      <c r="G60" s="663">
        <v>441.93</v>
      </c>
      <c r="H60" s="676">
        <v>1</v>
      </c>
      <c r="I60" s="663"/>
      <c r="J60" s="663"/>
      <c r="K60" s="676">
        <v>0</v>
      </c>
      <c r="L60" s="663">
        <v>3</v>
      </c>
      <c r="M60" s="664">
        <v>441.93</v>
      </c>
    </row>
    <row r="61" spans="1:13" ht="14.4" customHeight="1" x14ac:dyDescent="0.3">
      <c r="A61" s="659" t="s">
        <v>1160</v>
      </c>
      <c r="B61" s="660" t="s">
        <v>1109</v>
      </c>
      <c r="C61" s="660" t="s">
        <v>942</v>
      </c>
      <c r="D61" s="660" t="s">
        <v>1110</v>
      </c>
      <c r="E61" s="660" t="s">
        <v>1111</v>
      </c>
      <c r="F61" s="663"/>
      <c r="G61" s="663"/>
      <c r="H61" s="676">
        <v>0</v>
      </c>
      <c r="I61" s="663">
        <v>4</v>
      </c>
      <c r="J61" s="663">
        <v>613.12</v>
      </c>
      <c r="K61" s="676">
        <v>1</v>
      </c>
      <c r="L61" s="663">
        <v>4</v>
      </c>
      <c r="M61" s="664">
        <v>613.12</v>
      </c>
    </row>
    <row r="62" spans="1:13" ht="14.4" customHeight="1" x14ac:dyDescent="0.3">
      <c r="A62" s="659" t="s">
        <v>1178</v>
      </c>
      <c r="B62" s="660" t="s">
        <v>1109</v>
      </c>
      <c r="C62" s="660" t="s">
        <v>942</v>
      </c>
      <c r="D62" s="660" t="s">
        <v>1110</v>
      </c>
      <c r="E62" s="660" t="s">
        <v>1111</v>
      </c>
      <c r="F62" s="663"/>
      <c r="G62" s="663"/>
      <c r="H62" s="676">
        <v>0</v>
      </c>
      <c r="I62" s="663">
        <v>12</v>
      </c>
      <c r="J62" s="663">
        <v>1826.4</v>
      </c>
      <c r="K62" s="676">
        <v>1</v>
      </c>
      <c r="L62" s="663">
        <v>12</v>
      </c>
      <c r="M62" s="664">
        <v>1826.4</v>
      </c>
    </row>
    <row r="63" spans="1:13" ht="14.4" customHeight="1" x14ac:dyDescent="0.3">
      <c r="A63" s="659" t="s">
        <v>1178</v>
      </c>
      <c r="B63" s="660" t="s">
        <v>1114</v>
      </c>
      <c r="C63" s="660" t="s">
        <v>921</v>
      </c>
      <c r="D63" s="660" t="s">
        <v>922</v>
      </c>
      <c r="E63" s="660" t="s">
        <v>923</v>
      </c>
      <c r="F63" s="663"/>
      <c r="G63" s="663"/>
      <c r="H63" s="676">
        <v>0</v>
      </c>
      <c r="I63" s="663">
        <v>5</v>
      </c>
      <c r="J63" s="663">
        <v>736.55</v>
      </c>
      <c r="K63" s="676">
        <v>1</v>
      </c>
      <c r="L63" s="663">
        <v>5</v>
      </c>
      <c r="M63" s="664">
        <v>736.55</v>
      </c>
    </row>
    <row r="64" spans="1:13" ht="14.4" customHeight="1" x14ac:dyDescent="0.3">
      <c r="A64" s="659" t="s">
        <v>1178</v>
      </c>
      <c r="B64" s="660" t="s">
        <v>1126</v>
      </c>
      <c r="C64" s="660" t="s">
        <v>1246</v>
      </c>
      <c r="D64" s="660" t="s">
        <v>788</v>
      </c>
      <c r="E64" s="660" t="s">
        <v>1247</v>
      </c>
      <c r="F64" s="663"/>
      <c r="G64" s="663"/>
      <c r="H64" s="676">
        <v>0</v>
      </c>
      <c r="I64" s="663">
        <v>3</v>
      </c>
      <c r="J64" s="663">
        <v>72.66</v>
      </c>
      <c r="K64" s="676">
        <v>1</v>
      </c>
      <c r="L64" s="663">
        <v>3</v>
      </c>
      <c r="M64" s="664">
        <v>72.66</v>
      </c>
    </row>
    <row r="65" spans="1:13" ht="14.4" customHeight="1" x14ac:dyDescent="0.3">
      <c r="A65" s="659" t="s">
        <v>1161</v>
      </c>
      <c r="B65" s="660" t="s">
        <v>1109</v>
      </c>
      <c r="C65" s="660" t="s">
        <v>942</v>
      </c>
      <c r="D65" s="660" t="s">
        <v>1110</v>
      </c>
      <c r="E65" s="660" t="s">
        <v>1111</v>
      </c>
      <c r="F65" s="663"/>
      <c r="G65" s="663"/>
      <c r="H65" s="676">
        <v>0</v>
      </c>
      <c r="I65" s="663">
        <v>42</v>
      </c>
      <c r="J65" s="663">
        <v>6435.6000000000022</v>
      </c>
      <c r="K65" s="676">
        <v>1</v>
      </c>
      <c r="L65" s="663">
        <v>42</v>
      </c>
      <c r="M65" s="664">
        <v>6435.6000000000022</v>
      </c>
    </row>
    <row r="66" spans="1:13" ht="14.4" customHeight="1" x14ac:dyDescent="0.3">
      <c r="A66" s="659" t="s">
        <v>1161</v>
      </c>
      <c r="B66" s="660" t="s">
        <v>1109</v>
      </c>
      <c r="C66" s="660" t="s">
        <v>1181</v>
      </c>
      <c r="D66" s="660" t="s">
        <v>1110</v>
      </c>
      <c r="E66" s="660" t="s">
        <v>1111</v>
      </c>
      <c r="F66" s="663">
        <v>2</v>
      </c>
      <c r="G66" s="663">
        <v>300.08</v>
      </c>
      <c r="H66" s="676">
        <v>1</v>
      </c>
      <c r="I66" s="663"/>
      <c r="J66" s="663"/>
      <c r="K66" s="676">
        <v>0</v>
      </c>
      <c r="L66" s="663">
        <v>2</v>
      </c>
      <c r="M66" s="664">
        <v>300.08</v>
      </c>
    </row>
    <row r="67" spans="1:13" ht="14.4" customHeight="1" x14ac:dyDescent="0.3">
      <c r="A67" s="659" t="s">
        <v>1161</v>
      </c>
      <c r="B67" s="660" t="s">
        <v>1542</v>
      </c>
      <c r="C67" s="660" t="s">
        <v>1309</v>
      </c>
      <c r="D67" s="660" t="s">
        <v>1310</v>
      </c>
      <c r="E67" s="660" t="s">
        <v>1311</v>
      </c>
      <c r="F67" s="663">
        <v>1</v>
      </c>
      <c r="G67" s="663">
        <v>119.69</v>
      </c>
      <c r="H67" s="676">
        <v>1</v>
      </c>
      <c r="I67" s="663"/>
      <c r="J67" s="663"/>
      <c r="K67" s="676">
        <v>0</v>
      </c>
      <c r="L67" s="663">
        <v>1</v>
      </c>
      <c r="M67" s="664">
        <v>119.69</v>
      </c>
    </row>
    <row r="68" spans="1:13" ht="14.4" customHeight="1" x14ac:dyDescent="0.3">
      <c r="A68" s="659" t="s">
        <v>1161</v>
      </c>
      <c r="B68" s="660" t="s">
        <v>1114</v>
      </c>
      <c r="C68" s="660" t="s">
        <v>921</v>
      </c>
      <c r="D68" s="660" t="s">
        <v>922</v>
      </c>
      <c r="E68" s="660" t="s">
        <v>923</v>
      </c>
      <c r="F68" s="663"/>
      <c r="G68" s="663"/>
      <c r="H68" s="676">
        <v>0</v>
      </c>
      <c r="I68" s="663">
        <v>2</v>
      </c>
      <c r="J68" s="663">
        <v>294.62</v>
      </c>
      <c r="K68" s="676">
        <v>1</v>
      </c>
      <c r="L68" s="663">
        <v>2</v>
      </c>
      <c r="M68" s="664">
        <v>294.62</v>
      </c>
    </row>
    <row r="69" spans="1:13" ht="14.4" customHeight="1" x14ac:dyDescent="0.3">
      <c r="A69" s="659" t="s">
        <v>1161</v>
      </c>
      <c r="B69" s="660" t="s">
        <v>1114</v>
      </c>
      <c r="C69" s="660" t="s">
        <v>1197</v>
      </c>
      <c r="D69" s="660" t="s">
        <v>922</v>
      </c>
      <c r="E69" s="660" t="s">
        <v>923</v>
      </c>
      <c r="F69" s="663">
        <v>1</v>
      </c>
      <c r="G69" s="663">
        <v>147.31</v>
      </c>
      <c r="H69" s="676">
        <v>1</v>
      </c>
      <c r="I69" s="663"/>
      <c r="J69" s="663"/>
      <c r="K69" s="676">
        <v>0</v>
      </c>
      <c r="L69" s="663">
        <v>1</v>
      </c>
      <c r="M69" s="664">
        <v>147.31</v>
      </c>
    </row>
    <row r="70" spans="1:13" ht="14.4" customHeight="1" x14ac:dyDescent="0.3">
      <c r="A70" s="659" t="s">
        <v>1161</v>
      </c>
      <c r="B70" s="660" t="s">
        <v>1126</v>
      </c>
      <c r="C70" s="660" t="s">
        <v>1246</v>
      </c>
      <c r="D70" s="660" t="s">
        <v>788</v>
      </c>
      <c r="E70" s="660" t="s">
        <v>1247</v>
      </c>
      <c r="F70" s="663"/>
      <c r="G70" s="663"/>
      <c r="H70" s="676">
        <v>0</v>
      </c>
      <c r="I70" s="663">
        <v>8</v>
      </c>
      <c r="J70" s="663">
        <v>193.76</v>
      </c>
      <c r="K70" s="676">
        <v>1</v>
      </c>
      <c r="L70" s="663">
        <v>8</v>
      </c>
      <c r="M70" s="664">
        <v>193.76</v>
      </c>
    </row>
    <row r="71" spans="1:13" ht="14.4" customHeight="1" x14ac:dyDescent="0.3">
      <c r="A71" s="659" t="s">
        <v>1161</v>
      </c>
      <c r="B71" s="660" t="s">
        <v>1126</v>
      </c>
      <c r="C71" s="660" t="s">
        <v>822</v>
      </c>
      <c r="D71" s="660" t="s">
        <v>788</v>
      </c>
      <c r="E71" s="660" t="s">
        <v>1127</v>
      </c>
      <c r="F71" s="663"/>
      <c r="G71" s="663"/>
      <c r="H71" s="676">
        <v>0</v>
      </c>
      <c r="I71" s="663">
        <v>1</v>
      </c>
      <c r="J71" s="663">
        <v>48.42</v>
      </c>
      <c r="K71" s="676">
        <v>1</v>
      </c>
      <c r="L71" s="663">
        <v>1</v>
      </c>
      <c r="M71" s="664">
        <v>48.42</v>
      </c>
    </row>
    <row r="72" spans="1:13" ht="14.4" customHeight="1" x14ac:dyDescent="0.3">
      <c r="A72" s="659" t="s">
        <v>1174</v>
      </c>
      <c r="B72" s="660" t="s">
        <v>1109</v>
      </c>
      <c r="C72" s="660" t="s">
        <v>942</v>
      </c>
      <c r="D72" s="660" t="s">
        <v>1110</v>
      </c>
      <c r="E72" s="660" t="s">
        <v>1111</v>
      </c>
      <c r="F72" s="663"/>
      <c r="G72" s="663"/>
      <c r="H72" s="676">
        <v>0</v>
      </c>
      <c r="I72" s="663">
        <v>3</v>
      </c>
      <c r="J72" s="663">
        <v>450.12</v>
      </c>
      <c r="K72" s="676">
        <v>1</v>
      </c>
      <c r="L72" s="663">
        <v>3</v>
      </c>
      <c r="M72" s="664">
        <v>450.12</v>
      </c>
    </row>
    <row r="73" spans="1:13" ht="14.4" customHeight="1" x14ac:dyDescent="0.3">
      <c r="A73" s="659" t="s">
        <v>1162</v>
      </c>
      <c r="B73" s="660" t="s">
        <v>1109</v>
      </c>
      <c r="C73" s="660" t="s">
        <v>942</v>
      </c>
      <c r="D73" s="660" t="s">
        <v>1110</v>
      </c>
      <c r="E73" s="660" t="s">
        <v>1111</v>
      </c>
      <c r="F73" s="663"/>
      <c r="G73" s="663"/>
      <c r="H73" s="676">
        <v>0</v>
      </c>
      <c r="I73" s="663">
        <v>34</v>
      </c>
      <c r="J73" s="663">
        <v>5187.7600000000011</v>
      </c>
      <c r="K73" s="676">
        <v>1</v>
      </c>
      <c r="L73" s="663">
        <v>34</v>
      </c>
      <c r="M73" s="664">
        <v>5187.7600000000011</v>
      </c>
    </row>
    <row r="74" spans="1:13" ht="14.4" customHeight="1" x14ac:dyDescent="0.3">
      <c r="A74" s="659" t="s">
        <v>1162</v>
      </c>
      <c r="B74" s="660" t="s">
        <v>1109</v>
      </c>
      <c r="C74" s="660" t="s">
        <v>1284</v>
      </c>
      <c r="D74" s="660" t="s">
        <v>1285</v>
      </c>
      <c r="E74" s="660" t="s">
        <v>1286</v>
      </c>
      <c r="F74" s="663">
        <v>1</v>
      </c>
      <c r="G74" s="663">
        <v>107.86</v>
      </c>
      <c r="H74" s="676">
        <v>1</v>
      </c>
      <c r="I74" s="663"/>
      <c r="J74" s="663"/>
      <c r="K74" s="676">
        <v>0</v>
      </c>
      <c r="L74" s="663">
        <v>1</v>
      </c>
      <c r="M74" s="664">
        <v>107.86</v>
      </c>
    </row>
    <row r="75" spans="1:13" ht="14.4" customHeight="1" x14ac:dyDescent="0.3">
      <c r="A75" s="659" t="s">
        <v>1162</v>
      </c>
      <c r="B75" s="660" t="s">
        <v>1109</v>
      </c>
      <c r="C75" s="660" t="s">
        <v>1320</v>
      </c>
      <c r="D75" s="660" t="s">
        <v>1321</v>
      </c>
      <c r="E75" s="660" t="s">
        <v>1286</v>
      </c>
      <c r="F75" s="663"/>
      <c r="G75" s="663"/>
      <c r="H75" s="676">
        <v>0</v>
      </c>
      <c r="I75" s="663">
        <v>2</v>
      </c>
      <c r="J75" s="663">
        <v>294.54000000000002</v>
      </c>
      <c r="K75" s="676">
        <v>1</v>
      </c>
      <c r="L75" s="663">
        <v>2</v>
      </c>
      <c r="M75" s="664">
        <v>294.54000000000002</v>
      </c>
    </row>
    <row r="76" spans="1:13" ht="14.4" customHeight="1" x14ac:dyDescent="0.3">
      <c r="A76" s="659" t="s">
        <v>1162</v>
      </c>
      <c r="B76" s="660" t="s">
        <v>1109</v>
      </c>
      <c r="C76" s="660" t="s">
        <v>1322</v>
      </c>
      <c r="D76" s="660" t="s">
        <v>1323</v>
      </c>
      <c r="E76" s="660" t="s">
        <v>1324</v>
      </c>
      <c r="F76" s="663"/>
      <c r="G76" s="663"/>
      <c r="H76" s="676">
        <v>0</v>
      </c>
      <c r="I76" s="663">
        <v>1</v>
      </c>
      <c r="J76" s="663">
        <v>95.36</v>
      </c>
      <c r="K76" s="676">
        <v>1</v>
      </c>
      <c r="L76" s="663">
        <v>1</v>
      </c>
      <c r="M76" s="664">
        <v>95.36</v>
      </c>
    </row>
    <row r="77" spans="1:13" ht="14.4" customHeight="1" x14ac:dyDescent="0.3">
      <c r="A77" s="659" t="s">
        <v>1162</v>
      </c>
      <c r="B77" s="660" t="s">
        <v>1114</v>
      </c>
      <c r="C77" s="660" t="s">
        <v>921</v>
      </c>
      <c r="D77" s="660" t="s">
        <v>922</v>
      </c>
      <c r="E77" s="660" t="s">
        <v>923</v>
      </c>
      <c r="F77" s="663"/>
      <c r="G77" s="663"/>
      <c r="H77" s="676">
        <v>0</v>
      </c>
      <c r="I77" s="663">
        <v>2</v>
      </c>
      <c r="J77" s="663">
        <v>294.62</v>
      </c>
      <c r="K77" s="676">
        <v>1</v>
      </c>
      <c r="L77" s="663">
        <v>2</v>
      </c>
      <c r="M77" s="664">
        <v>294.62</v>
      </c>
    </row>
    <row r="78" spans="1:13" ht="14.4" customHeight="1" x14ac:dyDescent="0.3">
      <c r="A78" s="659" t="s">
        <v>1162</v>
      </c>
      <c r="B78" s="660" t="s">
        <v>1126</v>
      </c>
      <c r="C78" s="660" t="s">
        <v>1246</v>
      </c>
      <c r="D78" s="660" t="s">
        <v>788</v>
      </c>
      <c r="E78" s="660" t="s">
        <v>1247</v>
      </c>
      <c r="F78" s="663"/>
      <c r="G78" s="663"/>
      <c r="H78" s="676">
        <v>0</v>
      </c>
      <c r="I78" s="663">
        <v>3</v>
      </c>
      <c r="J78" s="663">
        <v>72.66</v>
      </c>
      <c r="K78" s="676">
        <v>1</v>
      </c>
      <c r="L78" s="663">
        <v>3</v>
      </c>
      <c r="M78" s="664">
        <v>72.66</v>
      </c>
    </row>
    <row r="79" spans="1:13" ht="14.4" customHeight="1" x14ac:dyDescent="0.3">
      <c r="A79" s="659" t="s">
        <v>1162</v>
      </c>
      <c r="B79" s="660" t="s">
        <v>1126</v>
      </c>
      <c r="C79" s="660" t="s">
        <v>822</v>
      </c>
      <c r="D79" s="660" t="s">
        <v>788</v>
      </c>
      <c r="E79" s="660" t="s">
        <v>1127</v>
      </c>
      <c r="F79" s="663"/>
      <c r="G79" s="663"/>
      <c r="H79" s="676">
        <v>0</v>
      </c>
      <c r="I79" s="663">
        <v>4</v>
      </c>
      <c r="J79" s="663">
        <v>193.68</v>
      </c>
      <c r="K79" s="676">
        <v>1</v>
      </c>
      <c r="L79" s="663">
        <v>4</v>
      </c>
      <c r="M79" s="664">
        <v>193.68</v>
      </c>
    </row>
    <row r="80" spans="1:13" ht="14.4" customHeight="1" x14ac:dyDescent="0.3">
      <c r="A80" s="659" t="s">
        <v>1162</v>
      </c>
      <c r="B80" s="660" t="s">
        <v>1125</v>
      </c>
      <c r="C80" s="660" t="s">
        <v>1185</v>
      </c>
      <c r="D80" s="660" t="s">
        <v>960</v>
      </c>
      <c r="E80" s="660" t="s">
        <v>1186</v>
      </c>
      <c r="F80" s="663"/>
      <c r="G80" s="663"/>
      <c r="H80" s="676">
        <v>0</v>
      </c>
      <c r="I80" s="663">
        <v>1</v>
      </c>
      <c r="J80" s="663">
        <v>13849.26</v>
      </c>
      <c r="K80" s="676">
        <v>1</v>
      </c>
      <c r="L80" s="663">
        <v>1</v>
      </c>
      <c r="M80" s="664">
        <v>13849.26</v>
      </c>
    </row>
    <row r="81" spans="1:13" ht="14.4" customHeight="1" x14ac:dyDescent="0.3">
      <c r="A81" s="659" t="s">
        <v>1163</v>
      </c>
      <c r="B81" s="660" t="s">
        <v>1109</v>
      </c>
      <c r="C81" s="660" t="s">
        <v>942</v>
      </c>
      <c r="D81" s="660" t="s">
        <v>1110</v>
      </c>
      <c r="E81" s="660" t="s">
        <v>1111</v>
      </c>
      <c r="F81" s="663"/>
      <c r="G81" s="663"/>
      <c r="H81" s="676">
        <v>0</v>
      </c>
      <c r="I81" s="663">
        <v>1</v>
      </c>
      <c r="J81" s="663">
        <v>150.04</v>
      </c>
      <c r="K81" s="676">
        <v>1</v>
      </c>
      <c r="L81" s="663">
        <v>1</v>
      </c>
      <c r="M81" s="664">
        <v>150.04</v>
      </c>
    </row>
    <row r="82" spans="1:13" ht="14.4" customHeight="1" x14ac:dyDescent="0.3">
      <c r="A82" s="659" t="s">
        <v>1163</v>
      </c>
      <c r="B82" s="660" t="s">
        <v>1547</v>
      </c>
      <c r="C82" s="660" t="s">
        <v>1517</v>
      </c>
      <c r="D82" s="660" t="s">
        <v>1518</v>
      </c>
      <c r="E82" s="660" t="s">
        <v>1519</v>
      </c>
      <c r="F82" s="663">
        <v>1</v>
      </c>
      <c r="G82" s="663">
        <v>62.65</v>
      </c>
      <c r="H82" s="676">
        <v>1</v>
      </c>
      <c r="I82" s="663"/>
      <c r="J82" s="663"/>
      <c r="K82" s="676">
        <v>0</v>
      </c>
      <c r="L82" s="663">
        <v>1</v>
      </c>
      <c r="M82" s="664">
        <v>62.65</v>
      </c>
    </row>
    <row r="83" spans="1:13" ht="14.4" customHeight="1" x14ac:dyDescent="0.3">
      <c r="A83" s="659" t="s">
        <v>1164</v>
      </c>
      <c r="B83" s="660" t="s">
        <v>1109</v>
      </c>
      <c r="C83" s="660" t="s">
        <v>942</v>
      </c>
      <c r="D83" s="660" t="s">
        <v>1110</v>
      </c>
      <c r="E83" s="660" t="s">
        <v>1111</v>
      </c>
      <c r="F83" s="663"/>
      <c r="G83" s="663"/>
      <c r="H83" s="676">
        <v>0</v>
      </c>
      <c r="I83" s="663">
        <v>11</v>
      </c>
      <c r="J83" s="663">
        <v>1663.4</v>
      </c>
      <c r="K83" s="676">
        <v>1</v>
      </c>
      <c r="L83" s="663">
        <v>11</v>
      </c>
      <c r="M83" s="664">
        <v>1663.4</v>
      </c>
    </row>
    <row r="84" spans="1:13" ht="14.4" customHeight="1" x14ac:dyDescent="0.3">
      <c r="A84" s="659" t="s">
        <v>1164</v>
      </c>
      <c r="B84" s="660" t="s">
        <v>1109</v>
      </c>
      <c r="C84" s="660" t="s">
        <v>1329</v>
      </c>
      <c r="D84" s="660" t="s">
        <v>1330</v>
      </c>
      <c r="E84" s="660" t="s">
        <v>1331</v>
      </c>
      <c r="F84" s="663"/>
      <c r="G84" s="663"/>
      <c r="H84" s="676">
        <v>0</v>
      </c>
      <c r="I84" s="663">
        <v>1</v>
      </c>
      <c r="J84" s="663">
        <v>66.08</v>
      </c>
      <c r="K84" s="676">
        <v>1</v>
      </c>
      <c r="L84" s="663">
        <v>1</v>
      </c>
      <c r="M84" s="664">
        <v>66.08</v>
      </c>
    </row>
    <row r="85" spans="1:13" ht="14.4" customHeight="1" x14ac:dyDescent="0.3">
      <c r="A85" s="659" t="s">
        <v>1164</v>
      </c>
      <c r="B85" s="660" t="s">
        <v>1541</v>
      </c>
      <c r="C85" s="660" t="s">
        <v>910</v>
      </c>
      <c r="D85" s="660" t="s">
        <v>911</v>
      </c>
      <c r="E85" s="660" t="s">
        <v>1120</v>
      </c>
      <c r="F85" s="663"/>
      <c r="G85" s="663"/>
      <c r="H85" s="676">
        <v>0</v>
      </c>
      <c r="I85" s="663">
        <v>1</v>
      </c>
      <c r="J85" s="663">
        <v>170.52</v>
      </c>
      <c r="K85" s="676">
        <v>1</v>
      </c>
      <c r="L85" s="663">
        <v>1</v>
      </c>
      <c r="M85" s="664">
        <v>170.52</v>
      </c>
    </row>
    <row r="86" spans="1:13" ht="14.4" customHeight="1" x14ac:dyDescent="0.3">
      <c r="A86" s="659" t="s">
        <v>1164</v>
      </c>
      <c r="B86" s="660" t="s">
        <v>1114</v>
      </c>
      <c r="C86" s="660" t="s">
        <v>921</v>
      </c>
      <c r="D86" s="660" t="s">
        <v>922</v>
      </c>
      <c r="E86" s="660" t="s">
        <v>923</v>
      </c>
      <c r="F86" s="663"/>
      <c r="G86" s="663"/>
      <c r="H86" s="676">
        <v>0</v>
      </c>
      <c r="I86" s="663">
        <v>4</v>
      </c>
      <c r="J86" s="663">
        <v>589.24</v>
      </c>
      <c r="K86" s="676">
        <v>1</v>
      </c>
      <c r="L86" s="663">
        <v>4</v>
      </c>
      <c r="M86" s="664">
        <v>589.24</v>
      </c>
    </row>
    <row r="87" spans="1:13" ht="14.4" customHeight="1" x14ac:dyDescent="0.3">
      <c r="A87" s="659" t="s">
        <v>1164</v>
      </c>
      <c r="B87" s="660" t="s">
        <v>1126</v>
      </c>
      <c r="C87" s="660" t="s">
        <v>1246</v>
      </c>
      <c r="D87" s="660" t="s">
        <v>788</v>
      </c>
      <c r="E87" s="660" t="s">
        <v>1247</v>
      </c>
      <c r="F87" s="663"/>
      <c r="G87" s="663"/>
      <c r="H87" s="676">
        <v>0</v>
      </c>
      <c r="I87" s="663">
        <v>1</v>
      </c>
      <c r="J87" s="663">
        <v>24.22</v>
      </c>
      <c r="K87" s="676">
        <v>1</v>
      </c>
      <c r="L87" s="663">
        <v>1</v>
      </c>
      <c r="M87" s="664">
        <v>24.22</v>
      </c>
    </row>
    <row r="88" spans="1:13" ht="14.4" customHeight="1" x14ac:dyDescent="0.3">
      <c r="A88" s="659" t="s">
        <v>1165</v>
      </c>
      <c r="B88" s="660" t="s">
        <v>1109</v>
      </c>
      <c r="C88" s="660" t="s">
        <v>942</v>
      </c>
      <c r="D88" s="660" t="s">
        <v>1110</v>
      </c>
      <c r="E88" s="660" t="s">
        <v>1111</v>
      </c>
      <c r="F88" s="663"/>
      <c r="G88" s="663"/>
      <c r="H88" s="676">
        <v>0</v>
      </c>
      <c r="I88" s="663">
        <v>19</v>
      </c>
      <c r="J88" s="663">
        <v>2919.88</v>
      </c>
      <c r="K88" s="676">
        <v>1</v>
      </c>
      <c r="L88" s="663">
        <v>19</v>
      </c>
      <c r="M88" s="664">
        <v>2919.88</v>
      </c>
    </row>
    <row r="89" spans="1:13" ht="14.4" customHeight="1" x14ac:dyDescent="0.3">
      <c r="A89" s="659" t="s">
        <v>1165</v>
      </c>
      <c r="B89" s="660" t="s">
        <v>1114</v>
      </c>
      <c r="C89" s="660" t="s">
        <v>921</v>
      </c>
      <c r="D89" s="660" t="s">
        <v>922</v>
      </c>
      <c r="E89" s="660" t="s">
        <v>923</v>
      </c>
      <c r="F89" s="663"/>
      <c r="G89" s="663"/>
      <c r="H89" s="676">
        <v>0</v>
      </c>
      <c r="I89" s="663">
        <v>3</v>
      </c>
      <c r="J89" s="663">
        <v>441.93</v>
      </c>
      <c r="K89" s="676">
        <v>1</v>
      </c>
      <c r="L89" s="663">
        <v>3</v>
      </c>
      <c r="M89" s="664">
        <v>441.93</v>
      </c>
    </row>
    <row r="90" spans="1:13" ht="14.4" customHeight="1" x14ac:dyDescent="0.3">
      <c r="A90" s="659" t="s">
        <v>1165</v>
      </c>
      <c r="B90" s="660" t="s">
        <v>1548</v>
      </c>
      <c r="C90" s="660" t="s">
        <v>1347</v>
      </c>
      <c r="D90" s="660" t="s">
        <v>1348</v>
      </c>
      <c r="E90" s="660" t="s">
        <v>1349</v>
      </c>
      <c r="F90" s="663">
        <v>2</v>
      </c>
      <c r="G90" s="663">
        <v>193.68</v>
      </c>
      <c r="H90" s="676">
        <v>1</v>
      </c>
      <c r="I90" s="663"/>
      <c r="J90" s="663"/>
      <c r="K90" s="676">
        <v>0</v>
      </c>
      <c r="L90" s="663">
        <v>2</v>
      </c>
      <c r="M90" s="664">
        <v>193.68</v>
      </c>
    </row>
    <row r="91" spans="1:13" ht="14.4" customHeight="1" x14ac:dyDescent="0.3">
      <c r="A91" s="659" t="s">
        <v>1177</v>
      </c>
      <c r="B91" s="660" t="s">
        <v>1109</v>
      </c>
      <c r="C91" s="660" t="s">
        <v>942</v>
      </c>
      <c r="D91" s="660" t="s">
        <v>1110</v>
      </c>
      <c r="E91" s="660" t="s">
        <v>1111</v>
      </c>
      <c r="F91" s="663"/>
      <c r="G91" s="663"/>
      <c r="H91" s="676">
        <v>0</v>
      </c>
      <c r="I91" s="663">
        <v>4</v>
      </c>
      <c r="J91" s="663">
        <v>604.48</v>
      </c>
      <c r="K91" s="676">
        <v>1</v>
      </c>
      <c r="L91" s="663">
        <v>4</v>
      </c>
      <c r="M91" s="664">
        <v>604.48</v>
      </c>
    </row>
    <row r="92" spans="1:13" ht="14.4" customHeight="1" x14ac:dyDescent="0.3">
      <c r="A92" s="659" t="s">
        <v>1177</v>
      </c>
      <c r="B92" s="660" t="s">
        <v>1109</v>
      </c>
      <c r="C92" s="660" t="s">
        <v>1526</v>
      </c>
      <c r="D92" s="660" t="s">
        <v>1110</v>
      </c>
      <c r="E92" s="660" t="s">
        <v>1286</v>
      </c>
      <c r="F92" s="663">
        <v>1</v>
      </c>
      <c r="G92" s="663">
        <v>225.06</v>
      </c>
      <c r="H92" s="676">
        <v>1</v>
      </c>
      <c r="I92" s="663"/>
      <c r="J92" s="663"/>
      <c r="K92" s="676">
        <v>0</v>
      </c>
      <c r="L92" s="663">
        <v>1</v>
      </c>
      <c r="M92" s="664">
        <v>225.06</v>
      </c>
    </row>
    <row r="93" spans="1:13" ht="14.4" customHeight="1" x14ac:dyDescent="0.3">
      <c r="A93" s="659" t="s">
        <v>1177</v>
      </c>
      <c r="B93" s="660" t="s">
        <v>1114</v>
      </c>
      <c r="C93" s="660" t="s">
        <v>921</v>
      </c>
      <c r="D93" s="660" t="s">
        <v>922</v>
      </c>
      <c r="E93" s="660" t="s">
        <v>923</v>
      </c>
      <c r="F93" s="663"/>
      <c r="G93" s="663"/>
      <c r="H93" s="676">
        <v>0</v>
      </c>
      <c r="I93" s="663">
        <v>1</v>
      </c>
      <c r="J93" s="663">
        <v>147.31</v>
      </c>
      <c r="K93" s="676">
        <v>1</v>
      </c>
      <c r="L93" s="663">
        <v>1</v>
      </c>
      <c r="M93" s="664">
        <v>147.31</v>
      </c>
    </row>
    <row r="94" spans="1:13" ht="14.4" customHeight="1" x14ac:dyDescent="0.3">
      <c r="A94" s="659" t="s">
        <v>1167</v>
      </c>
      <c r="B94" s="660" t="s">
        <v>1109</v>
      </c>
      <c r="C94" s="660" t="s">
        <v>942</v>
      </c>
      <c r="D94" s="660" t="s">
        <v>1110</v>
      </c>
      <c r="E94" s="660" t="s">
        <v>1111</v>
      </c>
      <c r="F94" s="663"/>
      <c r="G94" s="663"/>
      <c r="H94" s="676">
        <v>0</v>
      </c>
      <c r="I94" s="663">
        <v>31</v>
      </c>
      <c r="J94" s="663">
        <v>4767.88</v>
      </c>
      <c r="K94" s="676">
        <v>1</v>
      </c>
      <c r="L94" s="663">
        <v>31</v>
      </c>
      <c r="M94" s="664">
        <v>4767.88</v>
      </c>
    </row>
    <row r="95" spans="1:13" ht="14.4" customHeight="1" x14ac:dyDescent="0.3">
      <c r="A95" s="659" t="s">
        <v>1167</v>
      </c>
      <c r="B95" s="660" t="s">
        <v>1542</v>
      </c>
      <c r="C95" s="660" t="s">
        <v>1354</v>
      </c>
      <c r="D95" s="660" t="s">
        <v>1355</v>
      </c>
      <c r="E95" s="660" t="s">
        <v>1311</v>
      </c>
      <c r="F95" s="663"/>
      <c r="G95" s="663"/>
      <c r="H95" s="676">
        <v>0</v>
      </c>
      <c r="I95" s="663">
        <v>2</v>
      </c>
      <c r="J95" s="663">
        <v>239.4</v>
      </c>
      <c r="K95" s="676">
        <v>1</v>
      </c>
      <c r="L95" s="663">
        <v>2</v>
      </c>
      <c r="M95" s="664">
        <v>239.4</v>
      </c>
    </row>
    <row r="96" spans="1:13" ht="14.4" customHeight="1" x14ac:dyDescent="0.3">
      <c r="A96" s="659" t="s">
        <v>1168</v>
      </c>
      <c r="B96" s="660" t="s">
        <v>1109</v>
      </c>
      <c r="C96" s="660" t="s">
        <v>942</v>
      </c>
      <c r="D96" s="660" t="s">
        <v>1110</v>
      </c>
      <c r="E96" s="660" t="s">
        <v>1111</v>
      </c>
      <c r="F96" s="663"/>
      <c r="G96" s="663"/>
      <c r="H96" s="676">
        <v>0</v>
      </c>
      <c r="I96" s="663">
        <v>9</v>
      </c>
      <c r="J96" s="663">
        <v>1376.2800000000002</v>
      </c>
      <c r="K96" s="676">
        <v>1</v>
      </c>
      <c r="L96" s="663">
        <v>9</v>
      </c>
      <c r="M96" s="664">
        <v>1376.2800000000002</v>
      </c>
    </row>
    <row r="97" spans="1:13" ht="14.4" customHeight="1" x14ac:dyDescent="0.3">
      <c r="A97" s="659" t="s">
        <v>1168</v>
      </c>
      <c r="B97" s="660" t="s">
        <v>1542</v>
      </c>
      <c r="C97" s="660" t="s">
        <v>1376</v>
      </c>
      <c r="D97" s="660" t="s">
        <v>1377</v>
      </c>
      <c r="E97" s="660" t="s">
        <v>1311</v>
      </c>
      <c r="F97" s="663">
        <v>2</v>
      </c>
      <c r="G97" s="663">
        <v>425.18</v>
      </c>
      <c r="H97" s="676">
        <v>1</v>
      </c>
      <c r="I97" s="663"/>
      <c r="J97" s="663"/>
      <c r="K97" s="676">
        <v>0</v>
      </c>
      <c r="L97" s="663">
        <v>2</v>
      </c>
      <c r="M97" s="664">
        <v>425.18</v>
      </c>
    </row>
    <row r="98" spans="1:13" ht="14.4" customHeight="1" x14ac:dyDescent="0.3">
      <c r="A98" s="659" t="s">
        <v>1168</v>
      </c>
      <c r="B98" s="660" t="s">
        <v>1114</v>
      </c>
      <c r="C98" s="660" t="s">
        <v>921</v>
      </c>
      <c r="D98" s="660" t="s">
        <v>922</v>
      </c>
      <c r="E98" s="660" t="s">
        <v>923</v>
      </c>
      <c r="F98" s="663"/>
      <c r="G98" s="663"/>
      <c r="H98" s="676">
        <v>0</v>
      </c>
      <c r="I98" s="663">
        <v>2</v>
      </c>
      <c r="J98" s="663">
        <v>294.62</v>
      </c>
      <c r="K98" s="676">
        <v>1</v>
      </c>
      <c r="L98" s="663">
        <v>2</v>
      </c>
      <c r="M98" s="664">
        <v>294.62</v>
      </c>
    </row>
    <row r="99" spans="1:13" ht="14.4" customHeight="1" x14ac:dyDescent="0.3">
      <c r="A99" s="659" t="s">
        <v>1168</v>
      </c>
      <c r="B99" s="660" t="s">
        <v>1119</v>
      </c>
      <c r="C99" s="660" t="s">
        <v>1384</v>
      </c>
      <c r="D99" s="660" t="s">
        <v>1385</v>
      </c>
      <c r="E99" s="660" t="s">
        <v>1386</v>
      </c>
      <c r="F99" s="663">
        <v>1</v>
      </c>
      <c r="G99" s="663">
        <v>334.1</v>
      </c>
      <c r="H99" s="676">
        <v>1</v>
      </c>
      <c r="I99" s="663"/>
      <c r="J99" s="663"/>
      <c r="K99" s="676">
        <v>0</v>
      </c>
      <c r="L99" s="663">
        <v>1</v>
      </c>
      <c r="M99" s="664">
        <v>334.1</v>
      </c>
    </row>
    <row r="100" spans="1:13" ht="14.4" customHeight="1" x14ac:dyDescent="0.3">
      <c r="A100" s="659" t="s">
        <v>1168</v>
      </c>
      <c r="B100" s="660" t="s">
        <v>1124</v>
      </c>
      <c r="C100" s="660" t="s">
        <v>1387</v>
      </c>
      <c r="D100" s="660" t="s">
        <v>1388</v>
      </c>
      <c r="E100" s="660" t="s">
        <v>1389</v>
      </c>
      <c r="F100" s="663"/>
      <c r="G100" s="663"/>
      <c r="H100" s="676">
        <v>0</v>
      </c>
      <c r="I100" s="663">
        <v>1</v>
      </c>
      <c r="J100" s="663">
        <v>519.42999999999995</v>
      </c>
      <c r="K100" s="676">
        <v>1</v>
      </c>
      <c r="L100" s="663">
        <v>1</v>
      </c>
      <c r="M100" s="664">
        <v>519.42999999999995</v>
      </c>
    </row>
    <row r="101" spans="1:13" ht="14.4" customHeight="1" x14ac:dyDescent="0.3">
      <c r="A101" s="659" t="s">
        <v>1168</v>
      </c>
      <c r="B101" s="660" t="s">
        <v>1124</v>
      </c>
      <c r="C101" s="660" t="s">
        <v>1344</v>
      </c>
      <c r="D101" s="660" t="s">
        <v>1334</v>
      </c>
      <c r="E101" s="660" t="s">
        <v>1345</v>
      </c>
      <c r="F101" s="663"/>
      <c r="G101" s="663"/>
      <c r="H101" s="676">
        <v>0</v>
      </c>
      <c r="I101" s="663">
        <v>2</v>
      </c>
      <c r="J101" s="663">
        <v>1496.42</v>
      </c>
      <c r="K101" s="676">
        <v>1</v>
      </c>
      <c r="L101" s="663">
        <v>2</v>
      </c>
      <c r="M101" s="664">
        <v>1496.42</v>
      </c>
    </row>
    <row r="102" spans="1:13" ht="14.4" customHeight="1" x14ac:dyDescent="0.3">
      <c r="A102" s="659" t="s">
        <v>1168</v>
      </c>
      <c r="B102" s="660" t="s">
        <v>1126</v>
      </c>
      <c r="C102" s="660" t="s">
        <v>822</v>
      </c>
      <c r="D102" s="660" t="s">
        <v>788</v>
      </c>
      <c r="E102" s="660" t="s">
        <v>1127</v>
      </c>
      <c r="F102" s="663"/>
      <c r="G102" s="663"/>
      <c r="H102" s="676">
        <v>0</v>
      </c>
      <c r="I102" s="663">
        <v>1</v>
      </c>
      <c r="J102" s="663">
        <v>48.42</v>
      </c>
      <c r="K102" s="676">
        <v>1</v>
      </c>
      <c r="L102" s="663">
        <v>1</v>
      </c>
      <c r="M102" s="664">
        <v>48.42</v>
      </c>
    </row>
    <row r="103" spans="1:13" ht="14.4" customHeight="1" x14ac:dyDescent="0.3">
      <c r="A103" s="659" t="s">
        <v>1169</v>
      </c>
      <c r="B103" s="660" t="s">
        <v>1109</v>
      </c>
      <c r="C103" s="660" t="s">
        <v>1207</v>
      </c>
      <c r="D103" s="660" t="s">
        <v>1110</v>
      </c>
      <c r="E103" s="660" t="s">
        <v>1208</v>
      </c>
      <c r="F103" s="663">
        <v>1</v>
      </c>
      <c r="G103" s="663">
        <v>0</v>
      </c>
      <c r="H103" s="676"/>
      <c r="I103" s="663"/>
      <c r="J103" s="663"/>
      <c r="K103" s="676"/>
      <c r="L103" s="663">
        <v>1</v>
      </c>
      <c r="M103" s="664">
        <v>0</v>
      </c>
    </row>
    <row r="104" spans="1:13" ht="14.4" customHeight="1" x14ac:dyDescent="0.3">
      <c r="A104" s="659" t="s">
        <v>1169</v>
      </c>
      <c r="B104" s="660" t="s">
        <v>1109</v>
      </c>
      <c r="C104" s="660" t="s">
        <v>942</v>
      </c>
      <c r="D104" s="660" t="s">
        <v>1110</v>
      </c>
      <c r="E104" s="660" t="s">
        <v>1111</v>
      </c>
      <c r="F104" s="663"/>
      <c r="G104" s="663"/>
      <c r="H104" s="676">
        <v>0</v>
      </c>
      <c r="I104" s="663">
        <v>1</v>
      </c>
      <c r="J104" s="663">
        <v>154.36000000000001</v>
      </c>
      <c r="K104" s="676">
        <v>1</v>
      </c>
      <c r="L104" s="663">
        <v>1</v>
      </c>
      <c r="M104" s="664">
        <v>154.36000000000001</v>
      </c>
    </row>
    <row r="105" spans="1:13" ht="14.4" customHeight="1" x14ac:dyDescent="0.3">
      <c r="A105" s="659" t="s">
        <v>1169</v>
      </c>
      <c r="B105" s="660" t="s">
        <v>1126</v>
      </c>
      <c r="C105" s="660" t="s">
        <v>1246</v>
      </c>
      <c r="D105" s="660" t="s">
        <v>788</v>
      </c>
      <c r="E105" s="660" t="s">
        <v>1247</v>
      </c>
      <c r="F105" s="663"/>
      <c r="G105" s="663"/>
      <c r="H105" s="676">
        <v>0</v>
      </c>
      <c r="I105" s="663">
        <v>1</v>
      </c>
      <c r="J105" s="663">
        <v>24.22</v>
      </c>
      <c r="K105" s="676">
        <v>1</v>
      </c>
      <c r="L105" s="663">
        <v>1</v>
      </c>
      <c r="M105" s="664">
        <v>24.22</v>
      </c>
    </row>
    <row r="106" spans="1:13" ht="14.4" customHeight="1" x14ac:dyDescent="0.3">
      <c r="A106" s="659" t="s">
        <v>1170</v>
      </c>
      <c r="B106" s="660" t="s">
        <v>1114</v>
      </c>
      <c r="C106" s="660" t="s">
        <v>921</v>
      </c>
      <c r="D106" s="660" t="s">
        <v>922</v>
      </c>
      <c r="E106" s="660" t="s">
        <v>923</v>
      </c>
      <c r="F106" s="663"/>
      <c r="G106" s="663"/>
      <c r="H106" s="676">
        <v>0</v>
      </c>
      <c r="I106" s="663">
        <v>1</v>
      </c>
      <c r="J106" s="663">
        <v>147.31</v>
      </c>
      <c r="K106" s="676">
        <v>1</v>
      </c>
      <c r="L106" s="663">
        <v>1</v>
      </c>
      <c r="M106" s="664">
        <v>147.31</v>
      </c>
    </row>
    <row r="107" spans="1:13" ht="14.4" customHeight="1" x14ac:dyDescent="0.3">
      <c r="A107" s="659" t="s">
        <v>1171</v>
      </c>
      <c r="B107" s="660" t="s">
        <v>1109</v>
      </c>
      <c r="C107" s="660" t="s">
        <v>942</v>
      </c>
      <c r="D107" s="660" t="s">
        <v>1110</v>
      </c>
      <c r="E107" s="660" t="s">
        <v>1111</v>
      </c>
      <c r="F107" s="663"/>
      <c r="G107" s="663"/>
      <c r="H107" s="676">
        <v>0</v>
      </c>
      <c r="I107" s="663">
        <v>3</v>
      </c>
      <c r="J107" s="663">
        <v>463.08000000000004</v>
      </c>
      <c r="K107" s="676">
        <v>1</v>
      </c>
      <c r="L107" s="663">
        <v>3</v>
      </c>
      <c r="M107" s="664">
        <v>463.08000000000004</v>
      </c>
    </row>
    <row r="108" spans="1:13" ht="14.4" customHeight="1" x14ac:dyDescent="0.3">
      <c r="A108" s="659" t="s">
        <v>1172</v>
      </c>
      <c r="B108" s="660" t="s">
        <v>1089</v>
      </c>
      <c r="C108" s="660" t="s">
        <v>1449</v>
      </c>
      <c r="D108" s="660" t="s">
        <v>1450</v>
      </c>
      <c r="E108" s="660" t="s">
        <v>1451</v>
      </c>
      <c r="F108" s="663"/>
      <c r="G108" s="663"/>
      <c r="H108" s="676"/>
      <c r="I108" s="663">
        <v>1</v>
      </c>
      <c r="J108" s="663">
        <v>0</v>
      </c>
      <c r="K108" s="676"/>
      <c r="L108" s="663">
        <v>1</v>
      </c>
      <c r="M108" s="664">
        <v>0</v>
      </c>
    </row>
    <row r="109" spans="1:13" ht="14.4" customHeight="1" x14ac:dyDescent="0.3">
      <c r="A109" s="659" t="s">
        <v>1172</v>
      </c>
      <c r="B109" s="660" t="s">
        <v>1109</v>
      </c>
      <c r="C109" s="660" t="s">
        <v>942</v>
      </c>
      <c r="D109" s="660" t="s">
        <v>1110</v>
      </c>
      <c r="E109" s="660" t="s">
        <v>1111</v>
      </c>
      <c r="F109" s="663"/>
      <c r="G109" s="663"/>
      <c r="H109" s="676">
        <v>0</v>
      </c>
      <c r="I109" s="663">
        <v>5</v>
      </c>
      <c r="J109" s="663">
        <v>767.48</v>
      </c>
      <c r="K109" s="676">
        <v>1</v>
      </c>
      <c r="L109" s="663">
        <v>5</v>
      </c>
      <c r="M109" s="664">
        <v>767.48</v>
      </c>
    </row>
    <row r="110" spans="1:13" ht="14.4" customHeight="1" x14ac:dyDescent="0.3">
      <c r="A110" s="659" t="s">
        <v>1172</v>
      </c>
      <c r="B110" s="660" t="s">
        <v>1542</v>
      </c>
      <c r="C110" s="660" t="s">
        <v>1431</v>
      </c>
      <c r="D110" s="660" t="s">
        <v>1355</v>
      </c>
      <c r="E110" s="660" t="s">
        <v>1432</v>
      </c>
      <c r="F110" s="663"/>
      <c r="G110" s="663"/>
      <c r="H110" s="676">
        <v>0</v>
      </c>
      <c r="I110" s="663">
        <v>1</v>
      </c>
      <c r="J110" s="663">
        <v>425.17</v>
      </c>
      <c r="K110" s="676">
        <v>1</v>
      </c>
      <c r="L110" s="663">
        <v>1</v>
      </c>
      <c r="M110" s="664">
        <v>425.17</v>
      </c>
    </row>
    <row r="111" spans="1:13" ht="14.4" customHeight="1" x14ac:dyDescent="0.3">
      <c r="A111" s="659" t="s">
        <v>1173</v>
      </c>
      <c r="B111" s="660" t="s">
        <v>1109</v>
      </c>
      <c r="C111" s="660" t="s">
        <v>1207</v>
      </c>
      <c r="D111" s="660" t="s">
        <v>1110</v>
      </c>
      <c r="E111" s="660" t="s">
        <v>1208</v>
      </c>
      <c r="F111" s="663">
        <v>1</v>
      </c>
      <c r="G111" s="663">
        <v>0</v>
      </c>
      <c r="H111" s="676"/>
      <c r="I111" s="663"/>
      <c r="J111" s="663"/>
      <c r="K111" s="676"/>
      <c r="L111" s="663">
        <v>1</v>
      </c>
      <c r="M111" s="664">
        <v>0</v>
      </c>
    </row>
    <row r="112" spans="1:13" ht="14.4" customHeight="1" x14ac:dyDescent="0.3">
      <c r="A112" s="659" t="s">
        <v>1173</v>
      </c>
      <c r="B112" s="660" t="s">
        <v>1109</v>
      </c>
      <c r="C112" s="660" t="s">
        <v>942</v>
      </c>
      <c r="D112" s="660" t="s">
        <v>1110</v>
      </c>
      <c r="E112" s="660" t="s">
        <v>1111</v>
      </c>
      <c r="F112" s="663"/>
      <c r="G112" s="663"/>
      <c r="H112" s="676">
        <v>0</v>
      </c>
      <c r="I112" s="663">
        <v>8</v>
      </c>
      <c r="J112" s="663">
        <v>1208.96</v>
      </c>
      <c r="K112" s="676">
        <v>1</v>
      </c>
      <c r="L112" s="663">
        <v>8</v>
      </c>
      <c r="M112" s="664">
        <v>1208.96</v>
      </c>
    </row>
    <row r="113" spans="1:13" ht="14.4" customHeight="1" thickBot="1" x14ac:dyDescent="0.35">
      <c r="A113" s="665" t="s">
        <v>1173</v>
      </c>
      <c r="B113" s="666" t="s">
        <v>1114</v>
      </c>
      <c r="C113" s="666" t="s">
        <v>921</v>
      </c>
      <c r="D113" s="666" t="s">
        <v>922</v>
      </c>
      <c r="E113" s="666" t="s">
        <v>923</v>
      </c>
      <c r="F113" s="669"/>
      <c r="G113" s="669"/>
      <c r="H113" s="677">
        <v>0</v>
      </c>
      <c r="I113" s="669">
        <v>1</v>
      </c>
      <c r="J113" s="669">
        <v>147.31</v>
      </c>
      <c r="K113" s="677">
        <v>1</v>
      </c>
      <c r="L113" s="669">
        <v>1</v>
      </c>
      <c r="M113" s="670">
        <v>147.31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538</v>
      </c>
      <c r="B5" s="644" t="s">
        <v>539</v>
      </c>
      <c r="C5" s="645" t="s">
        <v>540</v>
      </c>
      <c r="D5" s="645" t="s">
        <v>540</v>
      </c>
      <c r="E5" s="645"/>
      <c r="F5" s="645" t="s">
        <v>540</v>
      </c>
      <c r="G5" s="645" t="s">
        <v>540</v>
      </c>
      <c r="H5" s="645" t="s">
        <v>540</v>
      </c>
      <c r="I5" s="646" t="s">
        <v>540</v>
      </c>
      <c r="J5" s="647" t="s">
        <v>74</v>
      </c>
    </row>
    <row r="6" spans="1:10" ht="14.4" customHeight="1" x14ac:dyDescent="0.3">
      <c r="A6" s="643" t="s">
        <v>538</v>
      </c>
      <c r="B6" s="644" t="s">
        <v>355</v>
      </c>
      <c r="C6" s="645">
        <v>1.8121600000000002</v>
      </c>
      <c r="D6" s="645">
        <v>0</v>
      </c>
      <c r="E6" s="645"/>
      <c r="F6" s="645">
        <v>0.78635999999999995</v>
      </c>
      <c r="G6" s="645">
        <v>1.749999944879</v>
      </c>
      <c r="H6" s="645">
        <v>-0.96363994487900007</v>
      </c>
      <c r="I6" s="646">
        <v>0.44934858558202478</v>
      </c>
      <c r="J6" s="647" t="s">
        <v>1</v>
      </c>
    </row>
    <row r="7" spans="1:10" ht="14.4" customHeight="1" x14ac:dyDescent="0.3">
      <c r="A7" s="643" t="s">
        <v>538</v>
      </c>
      <c r="B7" s="644" t="s">
        <v>356</v>
      </c>
      <c r="C7" s="645">
        <v>0</v>
      </c>
      <c r="D7" s="645">
        <v>0</v>
      </c>
      <c r="E7" s="645"/>
      <c r="F7" s="645">
        <v>70.151399999999995</v>
      </c>
      <c r="G7" s="645">
        <v>75.499997621933005</v>
      </c>
      <c r="H7" s="645">
        <v>-5.3485976219330098</v>
      </c>
      <c r="I7" s="646">
        <v>0.92915764516025334</v>
      </c>
      <c r="J7" s="647" t="s">
        <v>1</v>
      </c>
    </row>
    <row r="8" spans="1:10" ht="14.4" customHeight="1" x14ac:dyDescent="0.3">
      <c r="A8" s="643" t="s">
        <v>538</v>
      </c>
      <c r="B8" s="644" t="s">
        <v>358</v>
      </c>
      <c r="C8" s="645">
        <v>8.6074999999999999</v>
      </c>
      <c r="D8" s="645">
        <v>4.80105</v>
      </c>
      <c r="E8" s="645"/>
      <c r="F8" s="645">
        <v>0</v>
      </c>
      <c r="G8" s="645">
        <v>2.7499999133815001</v>
      </c>
      <c r="H8" s="645">
        <v>-2.7499999133815001</v>
      </c>
      <c r="I8" s="646">
        <v>0</v>
      </c>
      <c r="J8" s="647" t="s">
        <v>1</v>
      </c>
    </row>
    <row r="9" spans="1:10" ht="14.4" customHeight="1" x14ac:dyDescent="0.3">
      <c r="A9" s="643" t="s">
        <v>538</v>
      </c>
      <c r="B9" s="644" t="s">
        <v>359</v>
      </c>
      <c r="C9" s="645" t="s">
        <v>540</v>
      </c>
      <c r="D9" s="645">
        <v>0</v>
      </c>
      <c r="E9" s="645"/>
      <c r="F9" s="645">
        <v>0</v>
      </c>
      <c r="G9" s="645">
        <v>0.49999998425100001</v>
      </c>
      <c r="H9" s="645">
        <v>-0.49999998425100001</v>
      </c>
      <c r="I9" s="646">
        <v>0</v>
      </c>
      <c r="J9" s="647" t="s">
        <v>1</v>
      </c>
    </row>
    <row r="10" spans="1:10" ht="14.4" customHeight="1" x14ac:dyDescent="0.3">
      <c r="A10" s="643" t="s">
        <v>538</v>
      </c>
      <c r="B10" s="644" t="s">
        <v>360</v>
      </c>
      <c r="C10" s="645">
        <v>2.0979999999999999E-2</v>
      </c>
      <c r="D10" s="645">
        <v>1.404E-2</v>
      </c>
      <c r="E10" s="645"/>
      <c r="F10" s="645">
        <v>0</v>
      </c>
      <c r="G10" s="645">
        <v>0.32048998990499999</v>
      </c>
      <c r="H10" s="645">
        <v>-0.32048998990499999</v>
      </c>
      <c r="I10" s="646">
        <v>0</v>
      </c>
      <c r="J10" s="647" t="s">
        <v>1</v>
      </c>
    </row>
    <row r="11" spans="1:10" ht="14.4" customHeight="1" x14ac:dyDescent="0.3">
      <c r="A11" s="643" t="s">
        <v>538</v>
      </c>
      <c r="B11" s="644" t="s">
        <v>361</v>
      </c>
      <c r="C11" s="645">
        <v>53.387749999999997</v>
      </c>
      <c r="D11" s="645">
        <v>54.99794</v>
      </c>
      <c r="E11" s="645"/>
      <c r="F11" s="645">
        <v>43.651579999999996</v>
      </c>
      <c r="G11" s="645">
        <v>65.424476253119252</v>
      </c>
      <c r="H11" s="645">
        <v>-21.772896253119256</v>
      </c>
      <c r="I11" s="646">
        <v>0.66720564687621498</v>
      </c>
      <c r="J11" s="647" t="s">
        <v>1</v>
      </c>
    </row>
    <row r="12" spans="1:10" ht="14.4" customHeight="1" x14ac:dyDescent="0.3">
      <c r="A12" s="643" t="s">
        <v>538</v>
      </c>
      <c r="B12" s="644" t="s">
        <v>362</v>
      </c>
      <c r="C12" s="645">
        <v>68.334640000000007</v>
      </c>
      <c r="D12" s="645">
        <v>65.502110000000002</v>
      </c>
      <c r="E12" s="645"/>
      <c r="F12" s="645">
        <v>47.989059999999995</v>
      </c>
      <c r="G12" s="645">
        <v>94.632875493796007</v>
      </c>
      <c r="H12" s="645">
        <v>-46.643815493796012</v>
      </c>
      <c r="I12" s="646">
        <v>0.50710770173253472</v>
      </c>
      <c r="J12" s="647" t="s">
        <v>1</v>
      </c>
    </row>
    <row r="13" spans="1:10" ht="14.4" customHeight="1" x14ac:dyDescent="0.3">
      <c r="A13" s="643" t="s">
        <v>538</v>
      </c>
      <c r="B13" s="644" t="s">
        <v>363</v>
      </c>
      <c r="C13" s="645">
        <v>6.7829999999999995</v>
      </c>
      <c r="D13" s="645">
        <v>4.5979999999999999</v>
      </c>
      <c r="E13" s="645"/>
      <c r="F13" s="645">
        <v>3.2679999999999998</v>
      </c>
      <c r="G13" s="645">
        <v>5.9999998110144999</v>
      </c>
      <c r="H13" s="645">
        <v>-2.7319998110145001</v>
      </c>
      <c r="I13" s="646">
        <v>0.54466668382235095</v>
      </c>
      <c r="J13" s="647" t="s">
        <v>1</v>
      </c>
    </row>
    <row r="14" spans="1:10" ht="14.4" customHeight="1" x14ac:dyDescent="0.3">
      <c r="A14" s="643" t="s">
        <v>538</v>
      </c>
      <c r="B14" s="644" t="s">
        <v>364</v>
      </c>
      <c r="C14" s="645">
        <v>39.57938</v>
      </c>
      <c r="D14" s="645">
        <v>38.172229999999999</v>
      </c>
      <c r="E14" s="645"/>
      <c r="F14" s="645">
        <v>51.293739999999993</v>
      </c>
      <c r="G14" s="645">
        <v>94.371930308739991</v>
      </c>
      <c r="H14" s="645">
        <v>-43.078190308739998</v>
      </c>
      <c r="I14" s="646">
        <v>0.54352750687827744</v>
      </c>
      <c r="J14" s="647" t="s">
        <v>1</v>
      </c>
    </row>
    <row r="15" spans="1:10" ht="14.4" customHeight="1" x14ac:dyDescent="0.3">
      <c r="A15" s="643" t="s">
        <v>538</v>
      </c>
      <c r="B15" s="644" t="s">
        <v>365</v>
      </c>
      <c r="C15" s="645">
        <v>1.9829999999999997</v>
      </c>
      <c r="D15" s="645">
        <v>2.9485199999999998</v>
      </c>
      <c r="E15" s="645"/>
      <c r="F15" s="645">
        <v>2.7279999999999998</v>
      </c>
      <c r="G15" s="645">
        <v>1.7499999448787502</v>
      </c>
      <c r="H15" s="645">
        <v>0.97800005512124955</v>
      </c>
      <c r="I15" s="646">
        <v>1.5588571919578036</v>
      </c>
      <c r="J15" s="647" t="s">
        <v>1</v>
      </c>
    </row>
    <row r="16" spans="1:10" ht="14.4" customHeight="1" x14ac:dyDescent="0.3">
      <c r="A16" s="643" t="s">
        <v>538</v>
      </c>
      <c r="B16" s="644" t="s">
        <v>366</v>
      </c>
      <c r="C16" s="645">
        <v>26.6768</v>
      </c>
      <c r="D16" s="645">
        <v>26.032330000000002</v>
      </c>
      <c r="E16" s="645"/>
      <c r="F16" s="645">
        <v>28.387999999999998</v>
      </c>
      <c r="G16" s="645">
        <v>38.900144101751749</v>
      </c>
      <c r="H16" s="645">
        <v>-10.512144101751751</v>
      </c>
      <c r="I16" s="646">
        <v>0.7297659341761058</v>
      </c>
      <c r="J16" s="647" t="s">
        <v>1</v>
      </c>
    </row>
    <row r="17" spans="1:10" ht="14.4" customHeight="1" x14ac:dyDescent="0.3">
      <c r="A17" s="643" t="s">
        <v>538</v>
      </c>
      <c r="B17" s="644" t="s">
        <v>367</v>
      </c>
      <c r="C17" s="645">
        <v>0</v>
      </c>
      <c r="D17" s="645">
        <v>0</v>
      </c>
      <c r="E17" s="645"/>
      <c r="F17" s="645">
        <v>0</v>
      </c>
      <c r="G17" s="645">
        <v>0.17367074062425</v>
      </c>
      <c r="H17" s="645">
        <v>-0.17367074062425</v>
      </c>
      <c r="I17" s="646">
        <v>0</v>
      </c>
      <c r="J17" s="647" t="s">
        <v>1</v>
      </c>
    </row>
    <row r="18" spans="1:10" ht="14.4" customHeight="1" x14ac:dyDescent="0.3">
      <c r="A18" s="643" t="s">
        <v>538</v>
      </c>
      <c r="B18" s="644" t="s">
        <v>368</v>
      </c>
      <c r="C18" s="645" t="s">
        <v>540</v>
      </c>
      <c r="D18" s="645" t="s">
        <v>540</v>
      </c>
      <c r="E18" s="645"/>
      <c r="F18" s="645">
        <v>0.2782</v>
      </c>
      <c r="G18" s="645">
        <v>0</v>
      </c>
      <c r="H18" s="645">
        <v>0.2782</v>
      </c>
      <c r="I18" s="646" t="s">
        <v>540</v>
      </c>
      <c r="J18" s="647" t="s">
        <v>1</v>
      </c>
    </row>
    <row r="19" spans="1:10" ht="14.4" customHeight="1" x14ac:dyDescent="0.3">
      <c r="A19" s="643" t="s">
        <v>538</v>
      </c>
      <c r="B19" s="644" t="s">
        <v>369</v>
      </c>
      <c r="C19" s="645">
        <v>162.74987999999999</v>
      </c>
      <c r="D19" s="645">
        <v>238.10520000000002</v>
      </c>
      <c r="E19" s="645"/>
      <c r="F19" s="645">
        <v>107.02094</v>
      </c>
      <c r="G19" s="645">
        <v>228.59285617466301</v>
      </c>
      <c r="H19" s="645">
        <v>-121.57191617466302</v>
      </c>
      <c r="I19" s="646">
        <v>0.46817272329030063</v>
      </c>
      <c r="J19" s="647" t="s">
        <v>1</v>
      </c>
    </row>
    <row r="20" spans="1:10" ht="14.4" customHeight="1" x14ac:dyDescent="0.3">
      <c r="A20" s="643" t="s">
        <v>538</v>
      </c>
      <c r="B20" s="644" t="s">
        <v>541</v>
      </c>
      <c r="C20" s="645">
        <v>369.93508999999995</v>
      </c>
      <c r="D20" s="645">
        <v>435.17142000000001</v>
      </c>
      <c r="E20" s="645"/>
      <c r="F20" s="645">
        <v>355.55527999999998</v>
      </c>
      <c r="G20" s="645">
        <v>610.66644028293706</v>
      </c>
      <c r="H20" s="645">
        <v>-255.11116028293708</v>
      </c>
      <c r="I20" s="646">
        <v>0.58224139488533599</v>
      </c>
      <c r="J20" s="647" t="s">
        <v>542</v>
      </c>
    </row>
    <row r="22" spans="1:10" ht="14.4" customHeight="1" x14ac:dyDescent="0.3">
      <c r="A22" s="643" t="s">
        <v>538</v>
      </c>
      <c r="B22" s="644" t="s">
        <v>539</v>
      </c>
      <c r="C22" s="645" t="s">
        <v>540</v>
      </c>
      <c r="D22" s="645" t="s">
        <v>540</v>
      </c>
      <c r="E22" s="645"/>
      <c r="F22" s="645" t="s">
        <v>540</v>
      </c>
      <c r="G22" s="645" t="s">
        <v>540</v>
      </c>
      <c r="H22" s="645" t="s">
        <v>540</v>
      </c>
      <c r="I22" s="646" t="s">
        <v>540</v>
      </c>
      <c r="J22" s="647" t="s">
        <v>74</v>
      </c>
    </row>
    <row r="23" spans="1:10" ht="14.4" customHeight="1" x14ac:dyDescent="0.3">
      <c r="A23" s="643" t="s">
        <v>548</v>
      </c>
      <c r="B23" s="644" t="s">
        <v>549</v>
      </c>
      <c r="C23" s="645" t="s">
        <v>540</v>
      </c>
      <c r="D23" s="645" t="s">
        <v>540</v>
      </c>
      <c r="E23" s="645"/>
      <c r="F23" s="645" t="s">
        <v>540</v>
      </c>
      <c r="G23" s="645" t="s">
        <v>540</v>
      </c>
      <c r="H23" s="645" t="s">
        <v>540</v>
      </c>
      <c r="I23" s="646" t="s">
        <v>540</v>
      </c>
      <c r="J23" s="647" t="s">
        <v>0</v>
      </c>
    </row>
    <row r="24" spans="1:10" ht="14.4" customHeight="1" x14ac:dyDescent="0.3">
      <c r="A24" s="643" t="s">
        <v>548</v>
      </c>
      <c r="B24" s="644" t="s">
        <v>360</v>
      </c>
      <c r="C24" s="645">
        <v>0</v>
      </c>
      <c r="D24" s="645">
        <v>0</v>
      </c>
      <c r="E24" s="645"/>
      <c r="F24" s="645">
        <v>0</v>
      </c>
      <c r="G24" s="645">
        <v>0.31697999001575</v>
      </c>
      <c r="H24" s="645">
        <v>-0.31697999001575</v>
      </c>
      <c r="I24" s="646">
        <v>0</v>
      </c>
      <c r="J24" s="647" t="s">
        <v>1</v>
      </c>
    </row>
    <row r="25" spans="1:10" ht="14.4" customHeight="1" x14ac:dyDescent="0.3">
      <c r="A25" s="643" t="s">
        <v>548</v>
      </c>
      <c r="B25" s="644" t="s">
        <v>361</v>
      </c>
      <c r="C25" s="645">
        <v>3.6885699999999999</v>
      </c>
      <c r="D25" s="645">
        <v>8.9902300000000004</v>
      </c>
      <c r="E25" s="645"/>
      <c r="F25" s="645">
        <v>7.3768599999999998</v>
      </c>
      <c r="G25" s="645">
        <v>8.2736040644810007</v>
      </c>
      <c r="H25" s="645">
        <v>-0.89674406448100097</v>
      </c>
      <c r="I25" s="646">
        <v>0.89161385322621756</v>
      </c>
      <c r="J25" s="647" t="s">
        <v>1</v>
      </c>
    </row>
    <row r="26" spans="1:10" ht="14.4" customHeight="1" x14ac:dyDescent="0.3">
      <c r="A26" s="643" t="s">
        <v>548</v>
      </c>
      <c r="B26" s="644" t="s">
        <v>362</v>
      </c>
      <c r="C26" s="645">
        <v>6.7352500000000006</v>
      </c>
      <c r="D26" s="645">
        <v>21.62443</v>
      </c>
      <c r="E26" s="645"/>
      <c r="F26" s="645">
        <v>9.1445299999999996</v>
      </c>
      <c r="G26" s="645">
        <v>24.415318880914995</v>
      </c>
      <c r="H26" s="645">
        <v>-15.270788880914996</v>
      </c>
      <c r="I26" s="646">
        <v>0.37454067442666539</v>
      </c>
      <c r="J26" s="647" t="s">
        <v>1</v>
      </c>
    </row>
    <row r="27" spans="1:10" ht="14.4" customHeight="1" x14ac:dyDescent="0.3">
      <c r="A27" s="643" t="s">
        <v>548</v>
      </c>
      <c r="B27" s="644" t="s">
        <v>363</v>
      </c>
      <c r="C27" s="645">
        <v>6.7829999999999995</v>
      </c>
      <c r="D27" s="645">
        <v>4.5979999999999999</v>
      </c>
      <c r="E27" s="645"/>
      <c r="F27" s="645">
        <v>3.2679999999999998</v>
      </c>
      <c r="G27" s="645">
        <v>5.9999998110144999</v>
      </c>
      <c r="H27" s="645">
        <v>-2.7319998110145001</v>
      </c>
      <c r="I27" s="646">
        <v>0.54466668382235095</v>
      </c>
      <c r="J27" s="647" t="s">
        <v>1</v>
      </c>
    </row>
    <row r="28" spans="1:10" ht="14.4" customHeight="1" x14ac:dyDescent="0.3">
      <c r="A28" s="643" t="s">
        <v>548</v>
      </c>
      <c r="B28" s="644" t="s">
        <v>364</v>
      </c>
      <c r="C28" s="645">
        <v>7.5408900000000001</v>
      </c>
      <c r="D28" s="645">
        <v>6.4769399999999999</v>
      </c>
      <c r="E28" s="645"/>
      <c r="F28" s="645">
        <v>11.16794</v>
      </c>
      <c r="G28" s="645">
        <v>9.9128279349574999</v>
      </c>
      <c r="H28" s="645">
        <v>1.2551120650424998</v>
      </c>
      <c r="I28" s="646">
        <v>1.1266149350395116</v>
      </c>
      <c r="J28" s="647" t="s">
        <v>1</v>
      </c>
    </row>
    <row r="29" spans="1:10" ht="14.4" customHeight="1" x14ac:dyDescent="0.3">
      <c r="A29" s="643" t="s">
        <v>548</v>
      </c>
      <c r="B29" s="644" t="s">
        <v>365</v>
      </c>
      <c r="C29" s="645">
        <v>0.44299999999999995</v>
      </c>
      <c r="D29" s="645">
        <v>0.44999999999999996</v>
      </c>
      <c r="E29" s="645"/>
      <c r="F29" s="645">
        <v>1.0249999999999999</v>
      </c>
      <c r="G29" s="645">
        <v>0.52221443906675002</v>
      </c>
      <c r="H29" s="645">
        <v>0.50278556093324989</v>
      </c>
      <c r="I29" s="646">
        <v>1.9627952107792701</v>
      </c>
      <c r="J29" s="647" t="s">
        <v>1</v>
      </c>
    </row>
    <row r="30" spans="1:10" ht="14.4" customHeight="1" x14ac:dyDescent="0.3">
      <c r="A30" s="643" t="s">
        <v>548</v>
      </c>
      <c r="B30" s="644" t="s">
        <v>366</v>
      </c>
      <c r="C30" s="645">
        <v>2.3703000000000003</v>
      </c>
      <c r="D30" s="645">
        <v>4.4681999999999995</v>
      </c>
      <c r="E30" s="645"/>
      <c r="F30" s="645">
        <v>5.7714999999999996</v>
      </c>
      <c r="G30" s="645">
        <v>6.0253715975324997</v>
      </c>
      <c r="H30" s="645">
        <v>-0.2538715975325001</v>
      </c>
      <c r="I30" s="646">
        <v>0.95786623390390313</v>
      </c>
      <c r="J30" s="647" t="s">
        <v>1</v>
      </c>
    </row>
    <row r="31" spans="1:10" ht="14.4" customHeight="1" x14ac:dyDescent="0.3">
      <c r="A31" s="643" t="s">
        <v>548</v>
      </c>
      <c r="B31" s="644" t="s">
        <v>367</v>
      </c>
      <c r="C31" s="645">
        <v>0</v>
      </c>
      <c r="D31" s="645">
        <v>0</v>
      </c>
      <c r="E31" s="645"/>
      <c r="F31" s="645">
        <v>0</v>
      </c>
      <c r="G31" s="645">
        <v>0.17367074062425</v>
      </c>
      <c r="H31" s="645">
        <v>-0.17367074062425</v>
      </c>
      <c r="I31" s="646">
        <v>0</v>
      </c>
      <c r="J31" s="647" t="s">
        <v>1</v>
      </c>
    </row>
    <row r="32" spans="1:10" ht="14.4" customHeight="1" x14ac:dyDescent="0.3">
      <c r="A32" s="643" t="s">
        <v>548</v>
      </c>
      <c r="B32" s="644" t="s">
        <v>368</v>
      </c>
      <c r="C32" s="645" t="s">
        <v>540</v>
      </c>
      <c r="D32" s="645" t="s">
        <v>540</v>
      </c>
      <c r="E32" s="645"/>
      <c r="F32" s="645">
        <v>0.2782</v>
      </c>
      <c r="G32" s="645">
        <v>0</v>
      </c>
      <c r="H32" s="645">
        <v>0.2782</v>
      </c>
      <c r="I32" s="646" t="s">
        <v>540</v>
      </c>
      <c r="J32" s="647" t="s">
        <v>1</v>
      </c>
    </row>
    <row r="33" spans="1:10" ht="14.4" customHeight="1" x14ac:dyDescent="0.3">
      <c r="A33" s="643" t="s">
        <v>548</v>
      </c>
      <c r="B33" s="644" t="s">
        <v>369</v>
      </c>
      <c r="C33" s="645">
        <v>0</v>
      </c>
      <c r="D33" s="645">
        <v>0</v>
      </c>
      <c r="E33" s="645"/>
      <c r="F33" s="645">
        <v>0</v>
      </c>
      <c r="G33" s="645">
        <v>0.2768802116115</v>
      </c>
      <c r="H33" s="645">
        <v>-0.2768802116115</v>
      </c>
      <c r="I33" s="646">
        <v>0</v>
      </c>
      <c r="J33" s="647" t="s">
        <v>1</v>
      </c>
    </row>
    <row r="34" spans="1:10" ht="14.4" customHeight="1" x14ac:dyDescent="0.3">
      <c r="A34" s="643" t="s">
        <v>548</v>
      </c>
      <c r="B34" s="644" t="s">
        <v>550</v>
      </c>
      <c r="C34" s="645">
        <v>27.561010000000003</v>
      </c>
      <c r="D34" s="645">
        <v>46.607799999999997</v>
      </c>
      <c r="E34" s="645"/>
      <c r="F34" s="645">
        <v>38.032029999999992</v>
      </c>
      <c r="G34" s="645">
        <v>55.916867670218743</v>
      </c>
      <c r="H34" s="645">
        <v>-17.884837670218751</v>
      </c>
      <c r="I34" s="646">
        <v>0.68015308411590092</v>
      </c>
      <c r="J34" s="647" t="s">
        <v>546</v>
      </c>
    </row>
    <row r="35" spans="1:10" ht="14.4" customHeight="1" x14ac:dyDescent="0.3">
      <c r="A35" s="643" t="s">
        <v>540</v>
      </c>
      <c r="B35" s="644" t="s">
        <v>540</v>
      </c>
      <c r="C35" s="645" t="s">
        <v>540</v>
      </c>
      <c r="D35" s="645" t="s">
        <v>540</v>
      </c>
      <c r="E35" s="645"/>
      <c r="F35" s="645" t="s">
        <v>540</v>
      </c>
      <c r="G35" s="645" t="s">
        <v>540</v>
      </c>
      <c r="H35" s="645" t="s">
        <v>540</v>
      </c>
      <c r="I35" s="646" t="s">
        <v>540</v>
      </c>
      <c r="J35" s="647" t="s">
        <v>547</v>
      </c>
    </row>
    <row r="36" spans="1:10" ht="14.4" customHeight="1" x14ac:dyDescent="0.3">
      <c r="A36" s="643" t="s">
        <v>551</v>
      </c>
      <c r="B36" s="644" t="s">
        <v>552</v>
      </c>
      <c r="C36" s="645" t="s">
        <v>540</v>
      </c>
      <c r="D36" s="645" t="s">
        <v>540</v>
      </c>
      <c r="E36" s="645"/>
      <c r="F36" s="645" t="s">
        <v>540</v>
      </c>
      <c r="G36" s="645" t="s">
        <v>540</v>
      </c>
      <c r="H36" s="645" t="s">
        <v>540</v>
      </c>
      <c r="I36" s="646" t="s">
        <v>540</v>
      </c>
      <c r="J36" s="647" t="s">
        <v>0</v>
      </c>
    </row>
    <row r="37" spans="1:10" ht="14.4" customHeight="1" x14ac:dyDescent="0.3">
      <c r="A37" s="643" t="s">
        <v>551</v>
      </c>
      <c r="B37" s="644" t="s">
        <v>355</v>
      </c>
      <c r="C37" s="645">
        <v>0</v>
      </c>
      <c r="D37" s="645" t="s">
        <v>540</v>
      </c>
      <c r="E37" s="645"/>
      <c r="F37" s="645" t="s">
        <v>540</v>
      </c>
      <c r="G37" s="645" t="s">
        <v>540</v>
      </c>
      <c r="H37" s="645" t="s">
        <v>540</v>
      </c>
      <c r="I37" s="646" t="s">
        <v>540</v>
      </c>
      <c r="J37" s="647" t="s">
        <v>1</v>
      </c>
    </row>
    <row r="38" spans="1:10" ht="14.4" customHeight="1" x14ac:dyDescent="0.3">
      <c r="A38" s="643" t="s">
        <v>551</v>
      </c>
      <c r="B38" s="644" t="s">
        <v>356</v>
      </c>
      <c r="C38" s="645">
        <v>0</v>
      </c>
      <c r="D38" s="645">
        <v>0</v>
      </c>
      <c r="E38" s="645"/>
      <c r="F38" s="645">
        <v>70.151399999999995</v>
      </c>
      <c r="G38" s="645">
        <v>75.499997621933005</v>
      </c>
      <c r="H38" s="645">
        <v>-5.3485976219330098</v>
      </c>
      <c r="I38" s="646">
        <v>0.92915764516025334</v>
      </c>
      <c r="J38" s="647" t="s">
        <v>1</v>
      </c>
    </row>
    <row r="39" spans="1:10" ht="14.4" customHeight="1" x14ac:dyDescent="0.3">
      <c r="A39" s="643" t="s">
        <v>551</v>
      </c>
      <c r="B39" s="644" t="s">
        <v>358</v>
      </c>
      <c r="C39" s="645">
        <v>8.6074999999999999</v>
      </c>
      <c r="D39" s="645">
        <v>4.80105</v>
      </c>
      <c r="E39" s="645"/>
      <c r="F39" s="645">
        <v>0</v>
      </c>
      <c r="G39" s="645">
        <v>2.7499999133815001</v>
      </c>
      <c r="H39" s="645">
        <v>-2.7499999133815001</v>
      </c>
      <c r="I39" s="646">
        <v>0</v>
      </c>
      <c r="J39" s="647" t="s">
        <v>1</v>
      </c>
    </row>
    <row r="40" spans="1:10" ht="14.4" customHeight="1" x14ac:dyDescent="0.3">
      <c r="A40" s="643" t="s">
        <v>551</v>
      </c>
      <c r="B40" s="644" t="s">
        <v>360</v>
      </c>
      <c r="C40" s="645">
        <v>0</v>
      </c>
      <c r="D40" s="645" t="s">
        <v>540</v>
      </c>
      <c r="E40" s="645"/>
      <c r="F40" s="645" t="s">
        <v>540</v>
      </c>
      <c r="G40" s="645" t="s">
        <v>540</v>
      </c>
      <c r="H40" s="645" t="s">
        <v>540</v>
      </c>
      <c r="I40" s="646" t="s">
        <v>540</v>
      </c>
      <c r="J40" s="647" t="s">
        <v>1</v>
      </c>
    </row>
    <row r="41" spans="1:10" ht="14.4" customHeight="1" x14ac:dyDescent="0.3">
      <c r="A41" s="643" t="s">
        <v>551</v>
      </c>
      <c r="B41" s="644" t="s">
        <v>361</v>
      </c>
      <c r="C41" s="645">
        <v>10.647639999999999</v>
      </c>
      <c r="D41" s="645">
        <v>11.475860000000001</v>
      </c>
      <c r="E41" s="645"/>
      <c r="F41" s="645">
        <v>12.67191</v>
      </c>
      <c r="G41" s="645">
        <v>12.659844140503999</v>
      </c>
      <c r="H41" s="645">
        <v>1.2065859496001252E-2</v>
      </c>
      <c r="I41" s="646">
        <v>1.0009530812040093</v>
      </c>
      <c r="J41" s="647" t="s">
        <v>1</v>
      </c>
    </row>
    <row r="42" spans="1:10" ht="14.4" customHeight="1" x14ac:dyDescent="0.3">
      <c r="A42" s="643" t="s">
        <v>551</v>
      </c>
      <c r="B42" s="644" t="s">
        <v>362</v>
      </c>
      <c r="C42" s="645">
        <v>8.1000899999999998</v>
      </c>
      <c r="D42" s="645">
        <v>3.3562099999999999</v>
      </c>
      <c r="E42" s="645"/>
      <c r="F42" s="645">
        <v>3.3185700000000002</v>
      </c>
      <c r="G42" s="645">
        <v>11.4340613188385</v>
      </c>
      <c r="H42" s="645">
        <v>-8.1154913188385009</v>
      </c>
      <c r="I42" s="646">
        <v>0.29023545592959166</v>
      </c>
      <c r="J42" s="647" t="s">
        <v>1</v>
      </c>
    </row>
    <row r="43" spans="1:10" ht="14.4" customHeight="1" x14ac:dyDescent="0.3">
      <c r="A43" s="643" t="s">
        <v>551</v>
      </c>
      <c r="B43" s="644" t="s">
        <v>364</v>
      </c>
      <c r="C43" s="645">
        <v>13.798679999999999</v>
      </c>
      <c r="D43" s="645">
        <v>14.99761</v>
      </c>
      <c r="E43" s="645"/>
      <c r="F43" s="645">
        <v>18.185939999999999</v>
      </c>
      <c r="G43" s="645">
        <v>18.825845708935748</v>
      </c>
      <c r="H43" s="645">
        <v>-0.63990570893574983</v>
      </c>
      <c r="I43" s="646">
        <v>0.96600919189346079</v>
      </c>
      <c r="J43" s="647" t="s">
        <v>1</v>
      </c>
    </row>
    <row r="44" spans="1:10" ht="14.4" customHeight="1" x14ac:dyDescent="0.3">
      <c r="A44" s="643" t="s">
        <v>551</v>
      </c>
      <c r="B44" s="644" t="s">
        <v>365</v>
      </c>
      <c r="C44" s="645">
        <v>0.31899999999999995</v>
      </c>
      <c r="D44" s="645">
        <v>0.54299999999999993</v>
      </c>
      <c r="E44" s="645"/>
      <c r="F44" s="645">
        <v>0.52200000000000002</v>
      </c>
      <c r="G44" s="645">
        <v>0.38736449307800003</v>
      </c>
      <c r="H44" s="645">
        <v>0.13463550692199999</v>
      </c>
      <c r="I44" s="646">
        <v>1.3475680123704308</v>
      </c>
      <c r="J44" s="647" t="s">
        <v>1</v>
      </c>
    </row>
    <row r="45" spans="1:10" ht="14.4" customHeight="1" x14ac:dyDescent="0.3">
      <c r="A45" s="643" t="s">
        <v>551</v>
      </c>
      <c r="B45" s="644" t="s">
        <v>366</v>
      </c>
      <c r="C45" s="645">
        <v>4.5221999999999998</v>
      </c>
      <c r="D45" s="645">
        <v>5.5995800000000004</v>
      </c>
      <c r="E45" s="645"/>
      <c r="F45" s="645">
        <v>8.2447599999999994</v>
      </c>
      <c r="G45" s="645">
        <v>8.4811031519462503</v>
      </c>
      <c r="H45" s="645">
        <v>-0.23634315194625088</v>
      </c>
      <c r="I45" s="646">
        <v>0.97213297047424607</v>
      </c>
      <c r="J45" s="647" t="s">
        <v>1</v>
      </c>
    </row>
    <row r="46" spans="1:10" ht="14.4" customHeight="1" x14ac:dyDescent="0.3">
      <c r="A46" s="643" t="s">
        <v>551</v>
      </c>
      <c r="B46" s="644" t="s">
        <v>369</v>
      </c>
      <c r="C46" s="645">
        <v>126.0727</v>
      </c>
      <c r="D46" s="645">
        <v>134.46093000000002</v>
      </c>
      <c r="E46" s="645"/>
      <c r="F46" s="645">
        <v>14.37336</v>
      </c>
      <c r="G46" s="645">
        <v>93.392902824100247</v>
      </c>
      <c r="H46" s="645">
        <v>-79.019542824100242</v>
      </c>
      <c r="I46" s="646">
        <v>0.15390205856510675</v>
      </c>
      <c r="J46" s="647" t="s">
        <v>1</v>
      </c>
    </row>
    <row r="47" spans="1:10" ht="14.4" customHeight="1" x14ac:dyDescent="0.3">
      <c r="A47" s="643" t="s">
        <v>551</v>
      </c>
      <c r="B47" s="644" t="s">
        <v>553</v>
      </c>
      <c r="C47" s="645">
        <v>172.06781000000001</v>
      </c>
      <c r="D47" s="645">
        <v>175.23424000000003</v>
      </c>
      <c r="E47" s="645"/>
      <c r="F47" s="645">
        <v>127.46794</v>
      </c>
      <c r="G47" s="645">
        <v>223.43111917271725</v>
      </c>
      <c r="H47" s="645">
        <v>-95.963179172717247</v>
      </c>
      <c r="I47" s="646">
        <v>0.57050217745838905</v>
      </c>
      <c r="J47" s="647" t="s">
        <v>546</v>
      </c>
    </row>
    <row r="48" spans="1:10" ht="14.4" customHeight="1" x14ac:dyDescent="0.3">
      <c r="A48" s="643" t="s">
        <v>540</v>
      </c>
      <c r="B48" s="644" t="s">
        <v>540</v>
      </c>
      <c r="C48" s="645" t="s">
        <v>540</v>
      </c>
      <c r="D48" s="645" t="s">
        <v>540</v>
      </c>
      <c r="E48" s="645"/>
      <c r="F48" s="645" t="s">
        <v>540</v>
      </c>
      <c r="G48" s="645" t="s">
        <v>540</v>
      </c>
      <c r="H48" s="645" t="s">
        <v>540</v>
      </c>
      <c r="I48" s="646" t="s">
        <v>540</v>
      </c>
      <c r="J48" s="647" t="s">
        <v>547</v>
      </c>
    </row>
    <row r="49" spans="1:10" ht="14.4" customHeight="1" x14ac:dyDescent="0.3">
      <c r="A49" s="643" t="s">
        <v>554</v>
      </c>
      <c r="B49" s="644" t="s">
        <v>555</v>
      </c>
      <c r="C49" s="645" t="s">
        <v>540</v>
      </c>
      <c r="D49" s="645" t="s">
        <v>540</v>
      </c>
      <c r="E49" s="645"/>
      <c r="F49" s="645" t="s">
        <v>540</v>
      </c>
      <c r="G49" s="645" t="s">
        <v>540</v>
      </c>
      <c r="H49" s="645" t="s">
        <v>540</v>
      </c>
      <c r="I49" s="646" t="s">
        <v>540</v>
      </c>
      <c r="J49" s="647" t="s">
        <v>0</v>
      </c>
    </row>
    <row r="50" spans="1:10" ht="14.4" customHeight="1" x14ac:dyDescent="0.3">
      <c r="A50" s="643" t="s">
        <v>554</v>
      </c>
      <c r="B50" s="644" t="s">
        <v>356</v>
      </c>
      <c r="C50" s="645">
        <v>0</v>
      </c>
      <c r="D50" s="645" t="s">
        <v>540</v>
      </c>
      <c r="E50" s="645"/>
      <c r="F50" s="645" t="s">
        <v>540</v>
      </c>
      <c r="G50" s="645" t="s">
        <v>540</v>
      </c>
      <c r="H50" s="645" t="s">
        <v>540</v>
      </c>
      <c r="I50" s="646" t="s">
        <v>540</v>
      </c>
      <c r="J50" s="647" t="s">
        <v>1</v>
      </c>
    </row>
    <row r="51" spans="1:10" ht="14.4" customHeight="1" x14ac:dyDescent="0.3">
      <c r="A51" s="643" t="s">
        <v>554</v>
      </c>
      <c r="B51" s="644" t="s">
        <v>358</v>
      </c>
      <c r="C51" s="645">
        <v>0</v>
      </c>
      <c r="D51" s="645" t="s">
        <v>540</v>
      </c>
      <c r="E51" s="645"/>
      <c r="F51" s="645" t="s">
        <v>540</v>
      </c>
      <c r="G51" s="645" t="s">
        <v>540</v>
      </c>
      <c r="H51" s="645" t="s">
        <v>540</v>
      </c>
      <c r="I51" s="646" t="s">
        <v>540</v>
      </c>
      <c r="J51" s="647" t="s">
        <v>1</v>
      </c>
    </row>
    <row r="52" spans="1:10" ht="14.4" customHeight="1" x14ac:dyDescent="0.3">
      <c r="A52" s="643" t="s">
        <v>554</v>
      </c>
      <c r="B52" s="644" t="s">
        <v>361</v>
      </c>
      <c r="C52" s="645">
        <v>25.321559999999998</v>
      </c>
      <c r="D52" s="645">
        <v>22.675049999999999</v>
      </c>
      <c r="E52" s="645"/>
      <c r="F52" s="645">
        <v>12.93627</v>
      </c>
      <c r="G52" s="645">
        <v>21.991028756829749</v>
      </c>
      <c r="H52" s="645">
        <v>-9.0547587568297487</v>
      </c>
      <c r="I52" s="646">
        <v>0.58825215241385131</v>
      </c>
      <c r="J52" s="647" t="s">
        <v>1</v>
      </c>
    </row>
    <row r="53" spans="1:10" ht="14.4" customHeight="1" x14ac:dyDescent="0.3">
      <c r="A53" s="643" t="s">
        <v>554</v>
      </c>
      <c r="B53" s="644" t="s">
        <v>362</v>
      </c>
      <c r="C53" s="645">
        <v>13.153700000000001</v>
      </c>
      <c r="D53" s="645">
        <v>2.1401000000000003</v>
      </c>
      <c r="E53" s="645"/>
      <c r="F53" s="645">
        <v>1.2012</v>
      </c>
      <c r="G53" s="645">
        <v>2.7834970579067502</v>
      </c>
      <c r="H53" s="645">
        <v>-1.5822970579067501</v>
      </c>
      <c r="I53" s="646">
        <v>0.43154347750715005</v>
      </c>
      <c r="J53" s="647" t="s">
        <v>1</v>
      </c>
    </row>
    <row r="54" spans="1:10" ht="14.4" customHeight="1" x14ac:dyDescent="0.3">
      <c r="A54" s="643" t="s">
        <v>554</v>
      </c>
      <c r="B54" s="644" t="s">
        <v>364</v>
      </c>
      <c r="C54" s="645">
        <v>14.925770000000002</v>
      </c>
      <c r="D54" s="645">
        <v>10.318059999999999</v>
      </c>
      <c r="E54" s="645"/>
      <c r="F54" s="645">
        <v>6.6285999999999996</v>
      </c>
      <c r="G54" s="645">
        <v>36.633257578276499</v>
      </c>
      <c r="H54" s="645">
        <v>-30.0046575782765</v>
      </c>
      <c r="I54" s="646">
        <v>0.18094486917621969</v>
      </c>
      <c r="J54" s="647" t="s">
        <v>1</v>
      </c>
    </row>
    <row r="55" spans="1:10" ht="14.4" customHeight="1" x14ac:dyDescent="0.3">
      <c r="A55" s="643" t="s">
        <v>554</v>
      </c>
      <c r="B55" s="644" t="s">
        <v>365</v>
      </c>
      <c r="C55" s="645">
        <v>0.46199999999999997</v>
      </c>
      <c r="D55" s="645">
        <v>0.76100000000000001</v>
      </c>
      <c r="E55" s="645"/>
      <c r="F55" s="645">
        <v>0.6</v>
      </c>
      <c r="G55" s="645">
        <v>0.40054613417649998</v>
      </c>
      <c r="H55" s="645">
        <v>0.1994538658235</v>
      </c>
      <c r="I55" s="646">
        <v>1.4979547892368648</v>
      </c>
      <c r="J55" s="647" t="s">
        <v>1</v>
      </c>
    </row>
    <row r="56" spans="1:10" ht="14.4" customHeight="1" x14ac:dyDescent="0.3">
      <c r="A56" s="643" t="s">
        <v>554</v>
      </c>
      <c r="B56" s="644" t="s">
        <v>366</v>
      </c>
      <c r="C56" s="645">
        <v>12.1693</v>
      </c>
      <c r="D56" s="645">
        <v>7.3365500000000008</v>
      </c>
      <c r="E56" s="645"/>
      <c r="F56" s="645">
        <v>6.4942399999999996</v>
      </c>
      <c r="G56" s="645">
        <v>12.393669730244</v>
      </c>
      <c r="H56" s="645">
        <v>-5.899429730244</v>
      </c>
      <c r="I56" s="646">
        <v>0.5239965354371392</v>
      </c>
      <c r="J56" s="647" t="s">
        <v>1</v>
      </c>
    </row>
    <row r="57" spans="1:10" ht="14.4" customHeight="1" x14ac:dyDescent="0.3">
      <c r="A57" s="643" t="s">
        <v>554</v>
      </c>
      <c r="B57" s="644" t="s">
        <v>369</v>
      </c>
      <c r="C57" s="645">
        <v>24.04571</v>
      </c>
      <c r="D57" s="645">
        <v>62.186850000000007</v>
      </c>
      <c r="E57" s="645"/>
      <c r="F57" s="645">
        <v>20.20025</v>
      </c>
      <c r="G57" s="645">
        <v>50.673075792622001</v>
      </c>
      <c r="H57" s="645">
        <v>-30.472825792622</v>
      </c>
      <c r="I57" s="646">
        <v>0.39863871857056599</v>
      </c>
      <c r="J57" s="647" t="s">
        <v>1</v>
      </c>
    </row>
    <row r="58" spans="1:10" ht="14.4" customHeight="1" x14ac:dyDescent="0.3">
      <c r="A58" s="643" t="s">
        <v>554</v>
      </c>
      <c r="B58" s="644" t="s">
        <v>556</v>
      </c>
      <c r="C58" s="645">
        <v>90.078040000000001</v>
      </c>
      <c r="D58" s="645">
        <v>105.41761000000001</v>
      </c>
      <c r="E58" s="645"/>
      <c r="F58" s="645">
        <v>48.060559999999995</v>
      </c>
      <c r="G58" s="645">
        <v>124.8750750500555</v>
      </c>
      <c r="H58" s="645">
        <v>-76.814515050055505</v>
      </c>
      <c r="I58" s="646">
        <v>0.38486911804245305</v>
      </c>
      <c r="J58" s="647" t="s">
        <v>546</v>
      </c>
    </row>
    <row r="59" spans="1:10" ht="14.4" customHeight="1" x14ac:dyDescent="0.3">
      <c r="A59" s="643" t="s">
        <v>540</v>
      </c>
      <c r="B59" s="644" t="s">
        <v>540</v>
      </c>
      <c r="C59" s="645" t="s">
        <v>540</v>
      </c>
      <c r="D59" s="645" t="s">
        <v>540</v>
      </c>
      <c r="E59" s="645"/>
      <c r="F59" s="645" t="s">
        <v>540</v>
      </c>
      <c r="G59" s="645" t="s">
        <v>540</v>
      </c>
      <c r="H59" s="645" t="s">
        <v>540</v>
      </c>
      <c r="I59" s="646" t="s">
        <v>540</v>
      </c>
      <c r="J59" s="647" t="s">
        <v>547</v>
      </c>
    </row>
    <row r="60" spans="1:10" ht="14.4" customHeight="1" x14ac:dyDescent="0.3">
      <c r="A60" s="643" t="s">
        <v>557</v>
      </c>
      <c r="B60" s="644" t="s">
        <v>558</v>
      </c>
      <c r="C60" s="645" t="s">
        <v>540</v>
      </c>
      <c r="D60" s="645" t="s">
        <v>540</v>
      </c>
      <c r="E60" s="645"/>
      <c r="F60" s="645" t="s">
        <v>540</v>
      </c>
      <c r="G60" s="645" t="s">
        <v>540</v>
      </c>
      <c r="H60" s="645" t="s">
        <v>540</v>
      </c>
      <c r="I60" s="646" t="s">
        <v>540</v>
      </c>
      <c r="J60" s="647" t="s">
        <v>0</v>
      </c>
    </row>
    <row r="61" spans="1:10" ht="14.4" customHeight="1" x14ac:dyDescent="0.3">
      <c r="A61" s="643" t="s">
        <v>557</v>
      </c>
      <c r="B61" s="644" t="s">
        <v>355</v>
      </c>
      <c r="C61" s="645">
        <v>1.8121600000000002</v>
      </c>
      <c r="D61" s="645">
        <v>0</v>
      </c>
      <c r="E61" s="645"/>
      <c r="F61" s="645">
        <v>0.78635999999999995</v>
      </c>
      <c r="G61" s="645">
        <v>1.749999944879</v>
      </c>
      <c r="H61" s="645">
        <v>-0.96363994487900007</v>
      </c>
      <c r="I61" s="646">
        <v>0.44934858558202478</v>
      </c>
      <c r="J61" s="647" t="s">
        <v>1</v>
      </c>
    </row>
    <row r="62" spans="1:10" ht="14.4" customHeight="1" x14ac:dyDescent="0.3">
      <c r="A62" s="643" t="s">
        <v>557</v>
      </c>
      <c r="B62" s="644" t="s">
        <v>356</v>
      </c>
      <c r="C62" s="645">
        <v>0</v>
      </c>
      <c r="D62" s="645" t="s">
        <v>540</v>
      </c>
      <c r="E62" s="645"/>
      <c r="F62" s="645" t="s">
        <v>540</v>
      </c>
      <c r="G62" s="645" t="s">
        <v>540</v>
      </c>
      <c r="H62" s="645" t="s">
        <v>540</v>
      </c>
      <c r="I62" s="646" t="s">
        <v>540</v>
      </c>
      <c r="J62" s="647" t="s">
        <v>1</v>
      </c>
    </row>
    <row r="63" spans="1:10" ht="14.4" customHeight="1" x14ac:dyDescent="0.3">
      <c r="A63" s="643" t="s">
        <v>557</v>
      </c>
      <c r="B63" s="644" t="s">
        <v>359</v>
      </c>
      <c r="C63" s="645" t="s">
        <v>540</v>
      </c>
      <c r="D63" s="645">
        <v>0</v>
      </c>
      <c r="E63" s="645"/>
      <c r="F63" s="645">
        <v>0</v>
      </c>
      <c r="G63" s="645">
        <v>0.49999998425100001</v>
      </c>
      <c r="H63" s="645">
        <v>-0.49999998425100001</v>
      </c>
      <c r="I63" s="646">
        <v>0</v>
      </c>
      <c r="J63" s="647" t="s">
        <v>1</v>
      </c>
    </row>
    <row r="64" spans="1:10" ht="14.4" customHeight="1" x14ac:dyDescent="0.3">
      <c r="A64" s="643" t="s">
        <v>557</v>
      </c>
      <c r="B64" s="644" t="s">
        <v>360</v>
      </c>
      <c r="C64" s="645">
        <v>2.0979999999999999E-2</v>
      </c>
      <c r="D64" s="645">
        <v>1.404E-2</v>
      </c>
      <c r="E64" s="645"/>
      <c r="F64" s="645">
        <v>0</v>
      </c>
      <c r="G64" s="645">
        <v>3.5099998892500007E-3</v>
      </c>
      <c r="H64" s="645">
        <v>-3.5099998892500007E-3</v>
      </c>
      <c r="I64" s="646">
        <v>0</v>
      </c>
      <c r="J64" s="647" t="s">
        <v>1</v>
      </c>
    </row>
    <row r="65" spans="1:10" ht="14.4" customHeight="1" x14ac:dyDescent="0.3">
      <c r="A65" s="643" t="s">
        <v>557</v>
      </c>
      <c r="B65" s="644" t="s">
        <v>361</v>
      </c>
      <c r="C65" s="645">
        <v>13.729979999999999</v>
      </c>
      <c r="D65" s="645">
        <v>11.8568</v>
      </c>
      <c r="E65" s="645"/>
      <c r="F65" s="645">
        <v>10.666539999999999</v>
      </c>
      <c r="G65" s="645">
        <v>22.499999291304501</v>
      </c>
      <c r="H65" s="645">
        <v>-11.833459291304502</v>
      </c>
      <c r="I65" s="646">
        <v>0.47406845937645259</v>
      </c>
      <c r="J65" s="647" t="s">
        <v>1</v>
      </c>
    </row>
    <row r="66" spans="1:10" ht="14.4" customHeight="1" x14ac:dyDescent="0.3">
      <c r="A66" s="643" t="s">
        <v>557</v>
      </c>
      <c r="B66" s="644" t="s">
        <v>362</v>
      </c>
      <c r="C66" s="645">
        <v>40.345599999999997</v>
      </c>
      <c r="D66" s="645">
        <v>38.381370000000004</v>
      </c>
      <c r="E66" s="645"/>
      <c r="F66" s="645">
        <v>34.324759999999998</v>
      </c>
      <c r="G66" s="645">
        <v>55.999998236135752</v>
      </c>
      <c r="H66" s="645">
        <v>-21.675238236135755</v>
      </c>
      <c r="I66" s="646">
        <v>0.61294216216333508</v>
      </c>
      <c r="J66" s="647" t="s">
        <v>1</v>
      </c>
    </row>
    <row r="67" spans="1:10" ht="14.4" customHeight="1" x14ac:dyDescent="0.3">
      <c r="A67" s="643" t="s">
        <v>557</v>
      </c>
      <c r="B67" s="644" t="s">
        <v>363</v>
      </c>
      <c r="C67" s="645">
        <v>0</v>
      </c>
      <c r="D67" s="645" t="s">
        <v>540</v>
      </c>
      <c r="E67" s="645"/>
      <c r="F67" s="645" t="s">
        <v>540</v>
      </c>
      <c r="G67" s="645" t="s">
        <v>540</v>
      </c>
      <c r="H67" s="645" t="s">
        <v>540</v>
      </c>
      <c r="I67" s="646" t="s">
        <v>540</v>
      </c>
      <c r="J67" s="647" t="s">
        <v>1</v>
      </c>
    </row>
    <row r="68" spans="1:10" ht="14.4" customHeight="1" x14ac:dyDescent="0.3">
      <c r="A68" s="643" t="s">
        <v>557</v>
      </c>
      <c r="B68" s="644" t="s">
        <v>364</v>
      </c>
      <c r="C68" s="645">
        <v>3.3140399999999999</v>
      </c>
      <c r="D68" s="645">
        <v>6.3796199999999992</v>
      </c>
      <c r="E68" s="645"/>
      <c r="F68" s="645">
        <v>15.311259999999999</v>
      </c>
      <c r="G68" s="645">
        <v>28.999999086570249</v>
      </c>
      <c r="H68" s="645">
        <v>-13.68873908657025</v>
      </c>
      <c r="I68" s="646">
        <v>0.52797449938853847</v>
      </c>
      <c r="J68" s="647" t="s">
        <v>1</v>
      </c>
    </row>
    <row r="69" spans="1:10" ht="14.4" customHeight="1" x14ac:dyDescent="0.3">
      <c r="A69" s="643" t="s">
        <v>557</v>
      </c>
      <c r="B69" s="644" t="s">
        <v>365</v>
      </c>
      <c r="C69" s="645">
        <v>0.75900000000000001</v>
      </c>
      <c r="D69" s="645">
        <v>1.1945199999999998</v>
      </c>
      <c r="E69" s="645"/>
      <c r="F69" s="645">
        <v>0.58099999999999996</v>
      </c>
      <c r="G69" s="645">
        <v>0.43987487855750007</v>
      </c>
      <c r="H69" s="645">
        <v>0.14112512144249989</v>
      </c>
      <c r="I69" s="646">
        <v>1.3208301458480587</v>
      </c>
      <c r="J69" s="647" t="s">
        <v>1</v>
      </c>
    </row>
    <row r="70" spans="1:10" ht="14.4" customHeight="1" x14ac:dyDescent="0.3">
      <c r="A70" s="643" t="s">
        <v>557</v>
      </c>
      <c r="B70" s="644" t="s">
        <v>366</v>
      </c>
      <c r="C70" s="645">
        <v>7.6150000000000002</v>
      </c>
      <c r="D70" s="645">
        <v>8.6280000000000001</v>
      </c>
      <c r="E70" s="645"/>
      <c r="F70" s="645">
        <v>7.8774999999999995</v>
      </c>
      <c r="G70" s="645">
        <v>11.999999622029</v>
      </c>
      <c r="H70" s="645">
        <v>-4.1224996220290002</v>
      </c>
      <c r="I70" s="646">
        <v>0.65645835401018504</v>
      </c>
      <c r="J70" s="647" t="s">
        <v>1</v>
      </c>
    </row>
    <row r="71" spans="1:10" ht="14.4" customHeight="1" x14ac:dyDescent="0.3">
      <c r="A71" s="643" t="s">
        <v>557</v>
      </c>
      <c r="B71" s="644" t="s">
        <v>369</v>
      </c>
      <c r="C71" s="645">
        <v>12.63147</v>
      </c>
      <c r="D71" s="645">
        <v>41.457419999999999</v>
      </c>
      <c r="E71" s="645"/>
      <c r="F71" s="645">
        <v>72.447329999999994</v>
      </c>
      <c r="G71" s="645">
        <v>84.249997346329252</v>
      </c>
      <c r="H71" s="645">
        <v>-11.802667346329258</v>
      </c>
      <c r="I71" s="646">
        <v>0.85990898850938069</v>
      </c>
      <c r="J71" s="647" t="s">
        <v>1</v>
      </c>
    </row>
    <row r="72" spans="1:10" ht="14.4" customHeight="1" x14ac:dyDescent="0.3">
      <c r="A72" s="643" t="s">
        <v>557</v>
      </c>
      <c r="B72" s="644" t="s">
        <v>559</v>
      </c>
      <c r="C72" s="645">
        <v>80.228229999999996</v>
      </c>
      <c r="D72" s="645">
        <v>107.91177</v>
      </c>
      <c r="E72" s="645"/>
      <c r="F72" s="645">
        <v>141.99475000000001</v>
      </c>
      <c r="G72" s="645">
        <v>206.44337838994551</v>
      </c>
      <c r="H72" s="645">
        <v>-64.448628389945497</v>
      </c>
      <c r="I72" s="646">
        <v>0.68781450442934444</v>
      </c>
      <c r="J72" s="647" t="s">
        <v>546</v>
      </c>
    </row>
    <row r="73" spans="1:10" ht="14.4" customHeight="1" x14ac:dyDescent="0.3">
      <c r="A73" s="643" t="s">
        <v>540</v>
      </c>
      <c r="B73" s="644" t="s">
        <v>540</v>
      </c>
      <c r="C73" s="645" t="s">
        <v>540</v>
      </c>
      <c r="D73" s="645" t="s">
        <v>540</v>
      </c>
      <c r="E73" s="645"/>
      <c r="F73" s="645" t="s">
        <v>540</v>
      </c>
      <c r="G73" s="645" t="s">
        <v>540</v>
      </c>
      <c r="H73" s="645" t="s">
        <v>540</v>
      </c>
      <c r="I73" s="646" t="s">
        <v>540</v>
      </c>
      <c r="J73" s="647" t="s">
        <v>547</v>
      </c>
    </row>
    <row r="74" spans="1:10" ht="14.4" customHeight="1" x14ac:dyDescent="0.3">
      <c r="A74" s="643" t="s">
        <v>538</v>
      </c>
      <c r="B74" s="644" t="s">
        <v>541</v>
      </c>
      <c r="C74" s="645">
        <v>369.93509</v>
      </c>
      <c r="D74" s="645">
        <v>435.17142000000007</v>
      </c>
      <c r="E74" s="645"/>
      <c r="F74" s="645">
        <v>355.55527999999993</v>
      </c>
      <c r="G74" s="645">
        <v>610.66644028293695</v>
      </c>
      <c r="H74" s="645">
        <v>-255.11116028293702</v>
      </c>
      <c r="I74" s="646">
        <v>0.58224139488533599</v>
      </c>
      <c r="J74" s="647" t="s">
        <v>542</v>
      </c>
    </row>
  </sheetData>
  <mergeCells count="3">
    <mergeCell ref="A1:I1"/>
    <mergeCell ref="F3:I3"/>
    <mergeCell ref="C4:D4"/>
  </mergeCells>
  <conditionalFormatting sqref="F21 F75:F65537">
    <cfRule type="cellIs" dxfId="38" priority="18" stopIfTrue="1" operator="greaterThan">
      <formula>1</formula>
    </cfRule>
  </conditionalFormatting>
  <conditionalFormatting sqref="H5:H20">
    <cfRule type="expression" dxfId="37" priority="14">
      <formula>$H5&gt;0</formula>
    </cfRule>
  </conditionalFormatting>
  <conditionalFormatting sqref="I5:I20">
    <cfRule type="expression" dxfId="36" priority="15">
      <formula>$I5&gt;1</formula>
    </cfRule>
  </conditionalFormatting>
  <conditionalFormatting sqref="B5:B20">
    <cfRule type="expression" dxfId="35" priority="11">
      <formula>OR($J5="NS",$J5="SumaNS",$J5="Účet")</formula>
    </cfRule>
  </conditionalFormatting>
  <conditionalFormatting sqref="F5:I20 B5:D20">
    <cfRule type="expression" dxfId="34" priority="17">
      <formula>AND($J5&lt;&gt;"",$J5&lt;&gt;"mezeraKL")</formula>
    </cfRule>
  </conditionalFormatting>
  <conditionalFormatting sqref="B5:D20 F5:I2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2" priority="13">
      <formula>OR($J5="SumaNS",$J5="NS")</formula>
    </cfRule>
  </conditionalFormatting>
  <conditionalFormatting sqref="A5:A20">
    <cfRule type="expression" dxfId="31" priority="9">
      <formula>AND($J5&lt;&gt;"mezeraKL",$J5&lt;&gt;"")</formula>
    </cfRule>
  </conditionalFormatting>
  <conditionalFormatting sqref="A5:A20">
    <cfRule type="expression" dxfId="30" priority="10">
      <formula>AND($J5&lt;&gt;"",$J5&lt;&gt;"mezeraKL")</formula>
    </cfRule>
  </conditionalFormatting>
  <conditionalFormatting sqref="H22:H74">
    <cfRule type="expression" dxfId="29" priority="5">
      <formula>$H22&gt;0</formula>
    </cfRule>
  </conditionalFormatting>
  <conditionalFormatting sqref="A22:A74">
    <cfRule type="expression" dxfId="28" priority="2">
      <formula>AND($J22&lt;&gt;"mezeraKL",$J22&lt;&gt;"")</formula>
    </cfRule>
  </conditionalFormatting>
  <conditionalFormatting sqref="I22:I74">
    <cfRule type="expression" dxfId="27" priority="6">
      <formula>$I22&gt;1</formula>
    </cfRule>
  </conditionalFormatting>
  <conditionalFormatting sqref="B22:B74">
    <cfRule type="expression" dxfId="26" priority="1">
      <formula>OR($J22="NS",$J22="SumaNS",$J22="Účet")</formula>
    </cfRule>
  </conditionalFormatting>
  <conditionalFormatting sqref="A22:D74 F22:I74">
    <cfRule type="expression" dxfId="25" priority="8">
      <formula>AND($J22&lt;&gt;"",$J22&lt;&gt;"mezeraKL")</formula>
    </cfRule>
  </conditionalFormatting>
  <conditionalFormatting sqref="B22:D74 F22:I74">
    <cfRule type="expression" dxfId="24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74 F22:I74">
    <cfRule type="expression" dxfId="23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1834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5.9126179429616723</v>
      </c>
      <c r="J3" s="207">
        <f>SUBTOTAL(9,J5:J1048576)</f>
        <v>60135</v>
      </c>
      <c r="K3" s="208">
        <f>SUBTOTAL(9,K5:K1048576)</f>
        <v>355555.28000000014</v>
      </c>
    </row>
    <row r="4" spans="1:11" s="338" customFormat="1" ht="14.4" customHeight="1" thickBot="1" x14ac:dyDescent="0.35">
      <c r="A4" s="749" t="s">
        <v>4</v>
      </c>
      <c r="B4" s="750" t="s">
        <v>5</v>
      </c>
      <c r="C4" s="750" t="s">
        <v>0</v>
      </c>
      <c r="D4" s="750" t="s">
        <v>6</v>
      </c>
      <c r="E4" s="750" t="s">
        <v>7</v>
      </c>
      <c r="F4" s="750" t="s">
        <v>1</v>
      </c>
      <c r="G4" s="750" t="s">
        <v>90</v>
      </c>
      <c r="H4" s="650" t="s">
        <v>11</v>
      </c>
      <c r="I4" s="651" t="s">
        <v>185</v>
      </c>
      <c r="J4" s="651" t="s">
        <v>13</v>
      </c>
      <c r="K4" s="652" t="s">
        <v>202</v>
      </c>
    </row>
    <row r="5" spans="1:11" ht="14.4" customHeight="1" x14ac:dyDescent="0.3">
      <c r="A5" s="732" t="s">
        <v>538</v>
      </c>
      <c r="B5" s="733" t="s">
        <v>1054</v>
      </c>
      <c r="C5" s="736" t="s">
        <v>548</v>
      </c>
      <c r="D5" s="751" t="s">
        <v>1055</v>
      </c>
      <c r="E5" s="736" t="s">
        <v>1816</v>
      </c>
      <c r="F5" s="751" t="s">
        <v>1817</v>
      </c>
      <c r="G5" s="736" t="s">
        <v>1550</v>
      </c>
      <c r="H5" s="736" t="s">
        <v>1551</v>
      </c>
      <c r="I5" s="229">
        <v>156.12</v>
      </c>
      <c r="J5" s="229">
        <v>1</v>
      </c>
      <c r="K5" s="746">
        <v>156.12</v>
      </c>
    </row>
    <row r="6" spans="1:11" ht="14.4" customHeight="1" x14ac:dyDescent="0.3">
      <c r="A6" s="659" t="s">
        <v>538</v>
      </c>
      <c r="B6" s="660" t="s">
        <v>1054</v>
      </c>
      <c r="C6" s="661" t="s">
        <v>548</v>
      </c>
      <c r="D6" s="662" t="s">
        <v>1055</v>
      </c>
      <c r="E6" s="661" t="s">
        <v>1816</v>
      </c>
      <c r="F6" s="662" t="s">
        <v>1817</v>
      </c>
      <c r="G6" s="661" t="s">
        <v>1552</v>
      </c>
      <c r="H6" s="661" t="s">
        <v>1553</v>
      </c>
      <c r="I6" s="663">
        <v>12.074999999999999</v>
      </c>
      <c r="J6" s="663">
        <v>40</v>
      </c>
      <c r="K6" s="664">
        <v>483</v>
      </c>
    </row>
    <row r="7" spans="1:11" ht="14.4" customHeight="1" x14ac:dyDescent="0.3">
      <c r="A7" s="659" t="s">
        <v>538</v>
      </c>
      <c r="B7" s="660" t="s">
        <v>1054</v>
      </c>
      <c r="C7" s="661" t="s">
        <v>548</v>
      </c>
      <c r="D7" s="662" t="s">
        <v>1055</v>
      </c>
      <c r="E7" s="661" t="s">
        <v>1816</v>
      </c>
      <c r="F7" s="662" t="s">
        <v>1817</v>
      </c>
      <c r="G7" s="661" t="s">
        <v>1554</v>
      </c>
      <c r="H7" s="661" t="s">
        <v>1555</v>
      </c>
      <c r="I7" s="663">
        <v>1.38</v>
      </c>
      <c r="J7" s="663">
        <v>50</v>
      </c>
      <c r="K7" s="664">
        <v>69</v>
      </c>
    </row>
    <row r="8" spans="1:11" ht="14.4" customHeight="1" x14ac:dyDescent="0.3">
      <c r="A8" s="659" t="s">
        <v>538</v>
      </c>
      <c r="B8" s="660" t="s">
        <v>1054</v>
      </c>
      <c r="C8" s="661" t="s">
        <v>548</v>
      </c>
      <c r="D8" s="662" t="s">
        <v>1055</v>
      </c>
      <c r="E8" s="661" t="s">
        <v>1816</v>
      </c>
      <c r="F8" s="662" t="s">
        <v>1817</v>
      </c>
      <c r="G8" s="661" t="s">
        <v>1556</v>
      </c>
      <c r="H8" s="661" t="s">
        <v>1557</v>
      </c>
      <c r="I8" s="663">
        <v>0.6</v>
      </c>
      <c r="J8" s="663">
        <v>500</v>
      </c>
      <c r="K8" s="664">
        <v>300</v>
      </c>
    </row>
    <row r="9" spans="1:11" ht="14.4" customHeight="1" x14ac:dyDescent="0.3">
      <c r="A9" s="659" t="s">
        <v>538</v>
      </c>
      <c r="B9" s="660" t="s">
        <v>1054</v>
      </c>
      <c r="C9" s="661" t="s">
        <v>548</v>
      </c>
      <c r="D9" s="662" t="s">
        <v>1055</v>
      </c>
      <c r="E9" s="661" t="s">
        <v>1816</v>
      </c>
      <c r="F9" s="662" t="s">
        <v>1817</v>
      </c>
      <c r="G9" s="661" t="s">
        <v>1558</v>
      </c>
      <c r="H9" s="661" t="s">
        <v>1559</v>
      </c>
      <c r="I9" s="663">
        <v>27.94</v>
      </c>
      <c r="J9" s="663">
        <v>3</v>
      </c>
      <c r="K9" s="664">
        <v>83.82</v>
      </c>
    </row>
    <row r="10" spans="1:11" ht="14.4" customHeight="1" x14ac:dyDescent="0.3">
      <c r="A10" s="659" t="s">
        <v>538</v>
      </c>
      <c r="B10" s="660" t="s">
        <v>1054</v>
      </c>
      <c r="C10" s="661" t="s">
        <v>548</v>
      </c>
      <c r="D10" s="662" t="s">
        <v>1055</v>
      </c>
      <c r="E10" s="661" t="s">
        <v>1816</v>
      </c>
      <c r="F10" s="662" t="s">
        <v>1817</v>
      </c>
      <c r="G10" s="661" t="s">
        <v>1560</v>
      </c>
      <c r="H10" s="661" t="s">
        <v>1561</v>
      </c>
      <c r="I10" s="663">
        <v>13.16</v>
      </c>
      <c r="J10" s="663">
        <v>24</v>
      </c>
      <c r="K10" s="664">
        <v>315.74</v>
      </c>
    </row>
    <row r="11" spans="1:11" ht="14.4" customHeight="1" x14ac:dyDescent="0.3">
      <c r="A11" s="659" t="s">
        <v>538</v>
      </c>
      <c r="B11" s="660" t="s">
        <v>1054</v>
      </c>
      <c r="C11" s="661" t="s">
        <v>548</v>
      </c>
      <c r="D11" s="662" t="s">
        <v>1055</v>
      </c>
      <c r="E11" s="661" t="s">
        <v>1816</v>
      </c>
      <c r="F11" s="662" t="s">
        <v>1817</v>
      </c>
      <c r="G11" s="661" t="s">
        <v>1562</v>
      </c>
      <c r="H11" s="661" t="s">
        <v>1563</v>
      </c>
      <c r="I11" s="663">
        <v>26.37</v>
      </c>
      <c r="J11" s="663">
        <v>24</v>
      </c>
      <c r="K11" s="664">
        <v>632.88</v>
      </c>
    </row>
    <row r="12" spans="1:11" ht="14.4" customHeight="1" x14ac:dyDescent="0.3">
      <c r="A12" s="659" t="s">
        <v>538</v>
      </c>
      <c r="B12" s="660" t="s">
        <v>1054</v>
      </c>
      <c r="C12" s="661" t="s">
        <v>548</v>
      </c>
      <c r="D12" s="662" t="s">
        <v>1055</v>
      </c>
      <c r="E12" s="661" t="s">
        <v>1816</v>
      </c>
      <c r="F12" s="662" t="s">
        <v>1817</v>
      </c>
      <c r="G12" s="661" t="s">
        <v>1564</v>
      </c>
      <c r="H12" s="661" t="s">
        <v>1565</v>
      </c>
      <c r="I12" s="663">
        <v>191.13</v>
      </c>
      <c r="J12" s="663">
        <v>11</v>
      </c>
      <c r="K12" s="664">
        <v>2102.4299999999998</v>
      </c>
    </row>
    <row r="13" spans="1:11" ht="14.4" customHeight="1" x14ac:dyDescent="0.3">
      <c r="A13" s="659" t="s">
        <v>538</v>
      </c>
      <c r="B13" s="660" t="s">
        <v>1054</v>
      </c>
      <c r="C13" s="661" t="s">
        <v>548</v>
      </c>
      <c r="D13" s="662" t="s">
        <v>1055</v>
      </c>
      <c r="E13" s="661" t="s">
        <v>1816</v>
      </c>
      <c r="F13" s="662" t="s">
        <v>1817</v>
      </c>
      <c r="G13" s="661" t="s">
        <v>1566</v>
      </c>
      <c r="H13" s="661" t="s">
        <v>1567</v>
      </c>
      <c r="I13" s="663">
        <v>790.88</v>
      </c>
      <c r="J13" s="663">
        <v>1</v>
      </c>
      <c r="K13" s="664">
        <v>790.88</v>
      </c>
    </row>
    <row r="14" spans="1:11" ht="14.4" customHeight="1" x14ac:dyDescent="0.3">
      <c r="A14" s="659" t="s">
        <v>538</v>
      </c>
      <c r="B14" s="660" t="s">
        <v>1054</v>
      </c>
      <c r="C14" s="661" t="s">
        <v>548</v>
      </c>
      <c r="D14" s="662" t="s">
        <v>1055</v>
      </c>
      <c r="E14" s="661" t="s">
        <v>1816</v>
      </c>
      <c r="F14" s="662" t="s">
        <v>1817</v>
      </c>
      <c r="G14" s="661" t="s">
        <v>1568</v>
      </c>
      <c r="H14" s="661" t="s">
        <v>1569</v>
      </c>
      <c r="I14" s="663">
        <v>5.28</v>
      </c>
      <c r="J14" s="663">
        <v>40</v>
      </c>
      <c r="K14" s="664">
        <v>211.2</v>
      </c>
    </row>
    <row r="15" spans="1:11" ht="14.4" customHeight="1" x14ac:dyDescent="0.3">
      <c r="A15" s="659" t="s">
        <v>538</v>
      </c>
      <c r="B15" s="660" t="s">
        <v>1054</v>
      </c>
      <c r="C15" s="661" t="s">
        <v>548</v>
      </c>
      <c r="D15" s="662" t="s">
        <v>1055</v>
      </c>
      <c r="E15" s="661" t="s">
        <v>1816</v>
      </c>
      <c r="F15" s="662" t="s">
        <v>1817</v>
      </c>
      <c r="G15" s="661" t="s">
        <v>1570</v>
      </c>
      <c r="H15" s="661" t="s">
        <v>1571</v>
      </c>
      <c r="I15" s="663">
        <v>111.59</v>
      </c>
      <c r="J15" s="663">
        <v>20</v>
      </c>
      <c r="K15" s="664">
        <v>2231.79</v>
      </c>
    </row>
    <row r="16" spans="1:11" ht="14.4" customHeight="1" x14ac:dyDescent="0.3">
      <c r="A16" s="659" t="s">
        <v>538</v>
      </c>
      <c r="B16" s="660" t="s">
        <v>1054</v>
      </c>
      <c r="C16" s="661" t="s">
        <v>548</v>
      </c>
      <c r="D16" s="662" t="s">
        <v>1055</v>
      </c>
      <c r="E16" s="661" t="s">
        <v>1818</v>
      </c>
      <c r="F16" s="662" t="s">
        <v>1819</v>
      </c>
      <c r="G16" s="661" t="s">
        <v>1572</v>
      </c>
      <c r="H16" s="661" t="s">
        <v>1573</v>
      </c>
      <c r="I16" s="663">
        <v>1.0900000000000001</v>
      </c>
      <c r="J16" s="663">
        <v>600</v>
      </c>
      <c r="K16" s="664">
        <v>654</v>
      </c>
    </row>
    <row r="17" spans="1:11" ht="14.4" customHeight="1" x14ac:dyDescent="0.3">
      <c r="A17" s="659" t="s">
        <v>538</v>
      </c>
      <c r="B17" s="660" t="s">
        <v>1054</v>
      </c>
      <c r="C17" s="661" t="s">
        <v>548</v>
      </c>
      <c r="D17" s="662" t="s">
        <v>1055</v>
      </c>
      <c r="E17" s="661" t="s">
        <v>1818</v>
      </c>
      <c r="F17" s="662" t="s">
        <v>1819</v>
      </c>
      <c r="G17" s="661" t="s">
        <v>1574</v>
      </c>
      <c r="H17" s="661" t="s">
        <v>1575</v>
      </c>
      <c r="I17" s="663">
        <v>1.68</v>
      </c>
      <c r="J17" s="663">
        <v>200</v>
      </c>
      <c r="K17" s="664">
        <v>336</v>
      </c>
    </row>
    <row r="18" spans="1:11" ht="14.4" customHeight="1" x14ac:dyDescent="0.3">
      <c r="A18" s="659" t="s">
        <v>538</v>
      </c>
      <c r="B18" s="660" t="s">
        <v>1054</v>
      </c>
      <c r="C18" s="661" t="s">
        <v>548</v>
      </c>
      <c r="D18" s="662" t="s">
        <v>1055</v>
      </c>
      <c r="E18" s="661" t="s">
        <v>1818</v>
      </c>
      <c r="F18" s="662" t="s">
        <v>1819</v>
      </c>
      <c r="G18" s="661" t="s">
        <v>1576</v>
      </c>
      <c r="H18" s="661" t="s">
        <v>1577</v>
      </c>
      <c r="I18" s="663">
        <v>0.47499999999999998</v>
      </c>
      <c r="J18" s="663">
        <v>400</v>
      </c>
      <c r="K18" s="664">
        <v>190</v>
      </c>
    </row>
    <row r="19" spans="1:11" ht="14.4" customHeight="1" x14ac:dyDescent="0.3">
      <c r="A19" s="659" t="s">
        <v>538</v>
      </c>
      <c r="B19" s="660" t="s">
        <v>1054</v>
      </c>
      <c r="C19" s="661" t="s">
        <v>548</v>
      </c>
      <c r="D19" s="662" t="s">
        <v>1055</v>
      </c>
      <c r="E19" s="661" t="s">
        <v>1818</v>
      </c>
      <c r="F19" s="662" t="s">
        <v>1819</v>
      </c>
      <c r="G19" s="661" t="s">
        <v>1578</v>
      </c>
      <c r="H19" s="661" t="s">
        <v>1579</v>
      </c>
      <c r="I19" s="663">
        <v>0.67</v>
      </c>
      <c r="J19" s="663">
        <v>400</v>
      </c>
      <c r="K19" s="664">
        <v>268</v>
      </c>
    </row>
    <row r="20" spans="1:11" ht="14.4" customHeight="1" x14ac:dyDescent="0.3">
      <c r="A20" s="659" t="s">
        <v>538</v>
      </c>
      <c r="B20" s="660" t="s">
        <v>1054</v>
      </c>
      <c r="C20" s="661" t="s">
        <v>548</v>
      </c>
      <c r="D20" s="662" t="s">
        <v>1055</v>
      </c>
      <c r="E20" s="661" t="s">
        <v>1818</v>
      </c>
      <c r="F20" s="662" t="s">
        <v>1819</v>
      </c>
      <c r="G20" s="661" t="s">
        <v>1580</v>
      </c>
      <c r="H20" s="661" t="s">
        <v>1581</v>
      </c>
      <c r="I20" s="663">
        <v>2.38</v>
      </c>
      <c r="J20" s="663">
        <v>50</v>
      </c>
      <c r="K20" s="664">
        <v>119</v>
      </c>
    </row>
    <row r="21" spans="1:11" ht="14.4" customHeight="1" x14ac:dyDescent="0.3">
      <c r="A21" s="659" t="s">
        <v>538</v>
      </c>
      <c r="B21" s="660" t="s">
        <v>1054</v>
      </c>
      <c r="C21" s="661" t="s">
        <v>548</v>
      </c>
      <c r="D21" s="662" t="s">
        <v>1055</v>
      </c>
      <c r="E21" s="661" t="s">
        <v>1818</v>
      </c>
      <c r="F21" s="662" t="s">
        <v>1819</v>
      </c>
      <c r="G21" s="661" t="s">
        <v>1582</v>
      </c>
      <c r="H21" s="661" t="s">
        <v>1583</v>
      </c>
      <c r="I21" s="663">
        <v>1.99</v>
      </c>
      <c r="J21" s="663">
        <v>50</v>
      </c>
      <c r="K21" s="664">
        <v>99.5</v>
      </c>
    </row>
    <row r="22" spans="1:11" ht="14.4" customHeight="1" x14ac:dyDescent="0.3">
      <c r="A22" s="659" t="s">
        <v>538</v>
      </c>
      <c r="B22" s="660" t="s">
        <v>1054</v>
      </c>
      <c r="C22" s="661" t="s">
        <v>548</v>
      </c>
      <c r="D22" s="662" t="s">
        <v>1055</v>
      </c>
      <c r="E22" s="661" t="s">
        <v>1818</v>
      </c>
      <c r="F22" s="662" t="s">
        <v>1819</v>
      </c>
      <c r="G22" s="661" t="s">
        <v>1584</v>
      </c>
      <c r="H22" s="661" t="s">
        <v>1585</v>
      </c>
      <c r="I22" s="663">
        <v>1.4999999999999999E-2</v>
      </c>
      <c r="J22" s="663">
        <v>100</v>
      </c>
      <c r="K22" s="664">
        <v>1.5</v>
      </c>
    </row>
    <row r="23" spans="1:11" ht="14.4" customHeight="1" x14ac:dyDescent="0.3">
      <c r="A23" s="659" t="s">
        <v>538</v>
      </c>
      <c r="B23" s="660" t="s">
        <v>1054</v>
      </c>
      <c r="C23" s="661" t="s">
        <v>548</v>
      </c>
      <c r="D23" s="662" t="s">
        <v>1055</v>
      </c>
      <c r="E23" s="661" t="s">
        <v>1818</v>
      </c>
      <c r="F23" s="662" t="s">
        <v>1819</v>
      </c>
      <c r="G23" s="661" t="s">
        <v>1586</v>
      </c>
      <c r="H23" s="661" t="s">
        <v>1587</v>
      </c>
      <c r="I23" s="663">
        <v>2.16</v>
      </c>
      <c r="J23" s="663">
        <v>50</v>
      </c>
      <c r="K23" s="664">
        <v>108</v>
      </c>
    </row>
    <row r="24" spans="1:11" ht="14.4" customHeight="1" x14ac:dyDescent="0.3">
      <c r="A24" s="659" t="s">
        <v>538</v>
      </c>
      <c r="B24" s="660" t="s">
        <v>1054</v>
      </c>
      <c r="C24" s="661" t="s">
        <v>548</v>
      </c>
      <c r="D24" s="662" t="s">
        <v>1055</v>
      </c>
      <c r="E24" s="661" t="s">
        <v>1818</v>
      </c>
      <c r="F24" s="662" t="s">
        <v>1819</v>
      </c>
      <c r="G24" s="661" t="s">
        <v>1588</v>
      </c>
      <c r="H24" s="661" t="s">
        <v>1589</v>
      </c>
      <c r="I24" s="663">
        <v>2.52</v>
      </c>
      <c r="J24" s="663">
        <v>50</v>
      </c>
      <c r="K24" s="664">
        <v>126</v>
      </c>
    </row>
    <row r="25" spans="1:11" ht="14.4" customHeight="1" x14ac:dyDescent="0.3">
      <c r="A25" s="659" t="s">
        <v>538</v>
      </c>
      <c r="B25" s="660" t="s">
        <v>1054</v>
      </c>
      <c r="C25" s="661" t="s">
        <v>548</v>
      </c>
      <c r="D25" s="662" t="s">
        <v>1055</v>
      </c>
      <c r="E25" s="661" t="s">
        <v>1818</v>
      </c>
      <c r="F25" s="662" t="s">
        <v>1819</v>
      </c>
      <c r="G25" s="661" t="s">
        <v>1590</v>
      </c>
      <c r="H25" s="661" t="s">
        <v>1591</v>
      </c>
      <c r="I25" s="663">
        <v>2.9</v>
      </c>
      <c r="J25" s="663">
        <v>200</v>
      </c>
      <c r="K25" s="664">
        <v>580</v>
      </c>
    </row>
    <row r="26" spans="1:11" ht="14.4" customHeight="1" x14ac:dyDescent="0.3">
      <c r="A26" s="659" t="s">
        <v>538</v>
      </c>
      <c r="B26" s="660" t="s">
        <v>1054</v>
      </c>
      <c r="C26" s="661" t="s">
        <v>548</v>
      </c>
      <c r="D26" s="662" t="s">
        <v>1055</v>
      </c>
      <c r="E26" s="661" t="s">
        <v>1818</v>
      </c>
      <c r="F26" s="662" t="s">
        <v>1819</v>
      </c>
      <c r="G26" s="661" t="s">
        <v>1592</v>
      </c>
      <c r="H26" s="661" t="s">
        <v>1593</v>
      </c>
      <c r="I26" s="663">
        <v>5.13</v>
      </c>
      <c r="J26" s="663">
        <v>40</v>
      </c>
      <c r="K26" s="664">
        <v>205.2</v>
      </c>
    </row>
    <row r="27" spans="1:11" ht="14.4" customHeight="1" x14ac:dyDescent="0.3">
      <c r="A27" s="659" t="s">
        <v>538</v>
      </c>
      <c r="B27" s="660" t="s">
        <v>1054</v>
      </c>
      <c r="C27" s="661" t="s">
        <v>548</v>
      </c>
      <c r="D27" s="662" t="s">
        <v>1055</v>
      </c>
      <c r="E27" s="661" t="s">
        <v>1818</v>
      </c>
      <c r="F27" s="662" t="s">
        <v>1819</v>
      </c>
      <c r="G27" s="661" t="s">
        <v>1594</v>
      </c>
      <c r="H27" s="661" t="s">
        <v>1595</v>
      </c>
      <c r="I27" s="663">
        <v>7.95</v>
      </c>
      <c r="J27" s="663">
        <v>40</v>
      </c>
      <c r="K27" s="664">
        <v>318</v>
      </c>
    </row>
    <row r="28" spans="1:11" ht="14.4" customHeight="1" x14ac:dyDescent="0.3">
      <c r="A28" s="659" t="s">
        <v>538</v>
      </c>
      <c r="B28" s="660" t="s">
        <v>1054</v>
      </c>
      <c r="C28" s="661" t="s">
        <v>548</v>
      </c>
      <c r="D28" s="662" t="s">
        <v>1055</v>
      </c>
      <c r="E28" s="661" t="s">
        <v>1818</v>
      </c>
      <c r="F28" s="662" t="s">
        <v>1819</v>
      </c>
      <c r="G28" s="661" t="s">
        <v>1596</v>
      </c>
      <c r="H28" s="661" t="s">
        <v>1597</v>
      </c>
      <c r="I28" s="663">
        <v>17.984999999999999</v>
      </c>
      <c r="J28" s="663">
        <v>100</v>
      </c>
      <c r="K28" s="664">
        <v>1798.5</v>
      </c>
    </row>
    <row r="29" spans="1:11" ht="14.4" customHeight="1" x14ac:dyDescent="0.3">
      <c r="A29" s="659" t="s">
        <v>538</v>
      </c>
      <c r="B29" s="660" t="s">
        <v>1054</v>
      </c>
      <c r="C29" s="661" t="s">
        <v>548</v>
      </c>
      <c r="D29" s="662" t="s">
        <v>1055</v>
      </c>
      <c r="E29" s="661" t="s">
        <v>1818</v>
      </c>
      <c r="F29" s="662" t="s">
        <v>1819</v>
      </c>
      <c r="G29" s="661" t="s">
        <v>1598</v>
      </c>
      <c r="H29" s="661" t="s">
        <v>1599</v>
      </c>
      <c r="I29" s="663">
        <v>12.105</v>
      </c>
      <c r="J29" s="663">
        <v>20</v>
      </c>
      <c r="K29" s="664">
        <v>242.1</v>
      </c>
    </row>
    <row r="30" spans="1:11" ht="14.4" customHeight="1" x14ac:dyDescent="0.3">
      <c r="A30" s="659" t="s">
        <v>538</v>
      </c>
      <c r="B30" s="660" t="s">
        <v>1054</v>
      </c>
      <c r="C30" s="661" t="s">
        <v>548</v>
      </c>
      <c r="D30" s="662" t="s">
        <v>1055</v>
      </c>
      <c r="E30" s="661" t="s">
        <v>1818</v>
      </c>
      <c r="F30" s="662" t="s">
        <v>1819</v>
      </c>
      <c r="G30" s="661" t="s">
        <v>1600</v>
      </c>
      <c r="H30" s="661" t="s">
        <v>1601</v>
      </c>
      <c r="I30" s="663">
        <v>2.5099999999999998</v>
      </c>
      <c r="J30" s="663">
        <v>100</v>
      </c>
      <c r="K30" s="664">
        <v>251</v>
      </c>
    </row>
    <row r="31" spans="1:11" ht="14.4" customHeight="1" x14ac:dyDescent="0.3">
      <c r="A31" s="659" t="s">
        <v>538</v>
      </c>
      <c r="B31" s="660" t="s">
        <v>1054</v>
      </c>
      <c r="C31" s="661" t="s">
        <v>548</v>
      </c>
      <c r="D31" s="662" t="s">
        <v>1055</v>
      </c>
      <c r="E31" s="661" t="s">
        <v>1818</v>
      </c>
      <c r="F31" s="662" t="s">
        <v>1819</v>
      </c>
      <c r="G31" s="661" t="s">
        <v>1602</v>
      </c>
      <c r="H31" s="661" t="s">
        <v>1603</v>
      </c>
      <c r="I31" s="663">
        <v>13.205</v>
      </c>
      <c r="J31" s="663">
        <v>20</v>
      </c>
      <c r="K31" s="664">
        <v>264.10000000000002</v>
      </c>
    </row>
    <row r="32" spans="1:11" ht="14.4" customHeight="1" x14ac:dyDescent="0.3">
      <c r="A32" s="659" t="s">
        <v>538</v>
      </c>
      <c r="B32" s="660" t="s">
        <v>1054</v>
      </c>
      <c r="C32" s="661" t="s">
        <v>548</v>
      </c>
      <c r="D32" s="662" t="s">
        <v>1055</v>
      </c>
      <c r="E32" s="661" t="s">
        <v>1818</v>
      </c>
      <c r="F32" s="662" t="s">
        <v>1819</v>
      </c>
      <c r="G32" s="661" t="s">
        <v>1604</v>
      </c>
      <c r="H32" s="661" t="s">
        <v>1605</v>
      </c>
      <c r="I32" s="663">
        <v>4.03</v>
      </c>
      <c r="J32" s="663">
        <v>39</v>
      </c>
      <c r="K32" s="664">
        <v>157.16999999999999</v>
      </c>
    </row>
    <row r="33" spans="1:11" ht="14.4" customHeight="1" x14ac:dyDescent="0.3">
      <c r="A33" s="659" t="s">
        <v>538</v>
      </c>
      <c r="B33" s="660" t="s">
        <v>1054</v>
      </c>
      <c r="C33" s="661" t="s">
        <v>548</v>
      </c>
      <c r="D33" s="662" t="s">
        <v>1055</v>
      </c>
      <c r="E33" s="661" t="s">
        <v>1818</v>
      </c>
      <c r="F33" s="662" t="s">
        <v>1819</v>
      </c>
      <c r="G33" s="661" t="s">
        <v>1606</v>
      </c>
      <c r="H33" s="661" t="s">
        <v>1607</v>
      </c>
      <c r="I33" s="663">
        <v>2.6</v>
      </c>
      <c r="J33" s="663">
        <v>40</v>
      </c>
      <c r="K33" s="664">
        <v>104</v>
      </c>
    </row>
    <row r="34" spans="1:11" ht="14.4" customHeight="1" x14ac:dyDescent="0.3">
      <c r="A34" s="659" t="s">
        <v>538</v>
      </c>
      <c r="B34" s="660" t="s">
        <v>1054</v>
      </c>
      <c r="C34" s="661" t="s">
        <v>548</v>
      </c>
      <c r="D34" s="662" t="s">
        <v>1055</v>
      </c>
      <c r="E34" s="661" t="s">
        <v>1818</v>
      </c>
      <c r="F34" s="662" t="s">
        <v>1819</v>
      </c>
      <c r="G34" s="661" t="s">
        <v>1608</v>
      </c>
      <c r="H34" s="661" t="s">
        <v>1609</v>
      </c>
      <c r="I34" s="663">
        <v>2.6</v>
      </c>
      <c r="J34" s="663">
        <v>40</v>
      </c>
      <c r="K34" s="664">
        <v>104</v>
      </c>
    </row>
    <row r="35" spans="1:11" ht="14.4" customHeight="1" x14ac:dyDescent="0.3">
      <c r="A35" s="659" t="s">
        <v>538</v>
      </c>
      <c r="B35" s="660" t="s">
        <v>1054</v>
      </c>
      <c r="C35" s="661" t="s">
        <v>548</v>
      </c>
      <c r="D35" s="662" t="s">
        <v>1055</v>
      </c>
      <c r="E35" s="661" t="s">
        <v>1818</v>
      </c>
      <c r="F35" s="662" t="s">
        <v>1819</v>
      </c>
      <c r="G35" s="661" t="s">
        <v>1610</v>
      </c>
      <c r="H35" s="661" t="s">
        <v>1611</v>
      </c>
      <c r="I35" s="663">
        <v>2.62</v>
      </c>
      <c r="J35" s="663">
        <v>20</v>
      </c>
      <c r="K35" s="664">
        <v>52.4</v>
      </c>
    </row>
    <row r="36" spans="1:11" ht="14.4" customHeight="1" x14ac:dyDescent="0.3">
      <c r="A36" s="659" t="s">
        <v>538</v>
      </c>
      <c r="B36" s="660" t="s">
        <v>1054</v>
      </c>
      <c r="C36" s="661" t="s">
        <v>548</v>
      </c>
      <c r="D36" s="662" t="s">
        <v>1055</v>
      </c>
      <c r="E36" s="661" t="s">
        <v>1818</v>
      </c>
      <c r="F36" s="662" t="s">
        <v>1819</v>
      </c>
      <c r="G36" s="661" t="s">
        <v>1612</v>
      </c>
      <c r="H36" s="661" t="s">
        <v>1613</v>
      </c>
      <c r="I36" s="663">
        <v>2.2866666666666666</v>
      </c>
      <c r="J36" s="663">
        <v>110</v>
      </c>
      <c r="K36" s="664">
        <v>251.8</v>
      </c>
    </row>
    <row r="37" spans="1:11" ht="14.4" customHeight="1" x14ac:dyDescent="0.3">
      <c r="A37" s="659" t="s">
        <v>538</v>
      </c>
      <c r="B37" s="660" t="s">
        <v>1054</v>
      </c>
      <c r="C37" s="661" t="s">
        <v>548</v>
      </c>
      <c r="D37" s="662" t="s">
        <v>1055</v>
      </c>
      <c r="E37" s="661" t="s">
        <v>1818</v>
      </c>
      <c r="F37" s="662" t="s">
        <v>1819</v>
      </c>
      <c r="G37" s="661" t="s">
        <v>1614</v>
      </c>
      <c r="H37" s="661" t="s">
        <v>1615</v>
      </c>
      <c r="I37" s="663">
        <v>60.5</v>
      </c>
      <c r="J37" s="663">
        <v>25</v>
      </c>
      <c r="K37" s="664">
        <v>1512.5</v>
      </c>
    </row>
    <row r="38" spans="1:11" ht="14.4" customHeight="1" x14ac:dyDescent="0.3">
      <c r="A38" s="659" t="s">
        <v>538</v>
      </c>
      <c r="B38" s="660" t="s">
        <v>1054</v>
      </c>
      <c r="C38" s="661" t="s">
        <v>548</v>
      </c>
      <c r="D38" s="662" t="s">
        <v>1055</v>
      </c>
      <c r="E38" s="661" t="s">
        <v>1818</v>
      </c>
      <c r="F38" s="662" t="s">
        <v>1819</v>
      </c>
      <c r="G38" s="661" t="s">
        <v>1616</v>
      </c>
      <c r="H38" s="661" t="s">
        <v>1617</v>
      </c>
      <c r="I38" s="663">
        <v>9.1999999999999993</v>
      </c>
      <c r="J38" s="663">
        <v>100</v>
      </c>
      <c r="K38" s="664">
        <v>920</v>
      </c>
    </row>
    <row r="39" spans="1:11" ht="14.4" customHeight="1" x14ac:dyDescent="0.3">
      <c r="A39" s="659" t="s">
        <v>538</v>
      </c>
      <c r="B39" s="660" t="s">
        <v>1054</v>
      </c>
      <c r="C39" s="661" t="s">
        <v>548</v>
      </c>
      <c r="D39" s="662" t="s">
        <v>1055</v>
      </c>
      <c r="E39" s="661" t="s">
        <v>1818</v>
      </c>
      <c r="F39" s="662" t="s">
        <v>1819</v>
      </c>
      <c r="G39" s="661" t="s">
        <v>1618</v>
      </c>
      <c r="H39" s="661" t="s">
        <v>1619</v>
      </c>
      <c r="I39" s="663">
        <v>240.88</v>
      </c>
      <c r="J39" s="663">
        <v>2</v>
      </c>
      <c r="K39" s="664">
        <v>481.76</v>
      </c>
    </row>
    <row r="40" spans="1:11" ht="14.4" customHeight="1" x14ac:dyDescent="0.3">
      <c r="A40" s="659" t="s">
        <v>538</v>
      </c>
      <c r="B40" s="660" t="s">
        <v>1054</v>
      </c>
      <c r="C40" s="661" t="s">
        <v>548</v>
      </c>
      <c r="D40" s="662" t="s">
        <v>1055</v>
      </c>
      <c r="E40" s="661" t="s">
        <v>1820</v>
      </c>
      <c r="F40" s="662" t="s">
        <v>1821</v>
      </c>
      <c r="G40" s="661" t="s">
        <v>1620</v>
      </c>
      <c r="H40" s="661" t="s">
        <v>1621</v>
      </c>
      <c r="I40" s="663">
        <v>8.17</v>
      </c>
      <c r="J40" s="663">
        <v>400</v>
      </c>
      <c r="K40" s="664">
        <v>3268</v>
      </c>
    </row>
    <row r="41" spans="1:11" ht="14.4" customHeight="1" x14ac:dyDescent="0.3">
      <c r="A41" s="659" t="s">
        <v>538</v>
      </c>
      <c r="B41" s="660" t="s">
        <v>1054</v>
      </c>
      <c r="C41" s="661" t="s">
        <v>548</v>
      </c>
      <c r="D41" s="662" t="s">
        <v>1055</v>
      </c>
      <c r="E41" s="661" t="s">
        <v>1822</v>
      </c>
      <c r="F41" s="662" t="s">
        <v>1823</v>
      </c>
      <c r="G41" s="661" t="s">
        <v>1622</v>
      </c>
      <c r="H41" s="661" t="s">
        <v>1623</v>
      </c>
      <c r="I41" s="663">
        <v>46.03</v>
      </c>
      <c r="J41" s="663">
        <v>36</v>
      </c>
      <c r="K41" s="664">
        <v>1657.08</v>
      </c>
    </row>
    <row r="42" spans="1:11" ht="14.4" customHeight="1" x14ac:dyDescent="0.3">
      <c r="A42" s="659" t="s">
        <v>538</v>
      </c>
      <c r="B42" s="660" t="s">
        <v>1054</v>
      </c>
      <c r="C42" s="661" t="s">
        <v>548</v>
      </c>
      <c r="D42" s="662" t="s">
        <v>1055</v>
      </c>
      <c r="E42" s="661" t="s">
        <v>1822</v>
      </c>
      <c r="F42" s="662" t="s">
        <v>1823</v>
      </c>
      <c r="G42" s="661" t="s">
        <v>1624</v>
      </c>
      <c r="H42" s="661" t="s">
        <v>1625</v>
      </c>
      <c r="I42" s="663">
        <v>69.92</v>
      </c>
      <c r="J42" s="663">
        <v>48</v>
      </c>
      <c r="K42" s="664">
        <v>3356</v>
      </c>
    </row>
    <row r="43" spans="1:11" ht="14.4" customHeight="1" x14ac:dyDescent="0.3">
      <c r="A43" s="659" t="s">
        <v>538</v>
      </c>
      <c r="B43" s="660" t="s">
        <v>1054</v>
      </c>
      <c r="C43" s="661" t="s">
        <v>548</v>
      </c>
      <c r="D43" s="662" t="s">
        <v>1055</v>
      </c>
      <c r="E43" s="661" t="s">
        <v>1822</v>
      </c>
      <c r="F43" s="662" t="s">
        <v>1823</v>
      </c>
      <c r="G43" s="661" t="s">
        <v>1626</v>
      </c>
      <c r="H43" s="661" t="s">
        <v>1627</v>
      </c>
      <c r="I43" s="663">
        <v>81.069999999999993</v>
      </c>
      <c r="J43" s="663">
        <v>36</v>
      </c>
      <c r="K43" s="664">
        <v>2918.7</v>
      </c>
    </row>
    <row r="44" spans="1:11" ht="14.4" customHeight="1" x14ac:dyDescent="0.3">
      <c r="A44" s="659" t="s">
        <v>538</v>
      </c>
      <c r="B44" s="660" t="s">
        <v>1054</v>
      </c>
      <c r="C44" s="661" t="s">
        <v>548</v>
      </c>
      <c r="D44" s="662" t="s">
        <v>1055</v>
      </c>
      <c r="E44" s="661" t="s">
        <v>1822</v>
      </c>
      <c r="F44" s="662" t="s">
        <v>1823</v>
      </c>
      <c r="G44" s="661" t="s">
        <v>1628</v>
      </c>
      <c r="H44" s="661" t="s">
        <v>1629</v>
      </c>
      <c r="I44" s="663">
        <v>67.42</v>
      </c>
      <c r="J44" s="663">
        <v>48</v>
      </c>
      <c r="K44" s="664">
        <v>3236.16</v>
      </c>
    </row>
    <row r="45" spans="1:11" ht="14.4" customHeight="1" x14ac:dyDescent="0.3">
      <c r="A45" s="659" t="s">
        <v>538</v>
      </c>
      <c r="B45" s="660" t="s">
        <v>1054</v>
      </c>
      <c r="C45" s="661" t="s">
        <v>548</v>
      </c>
      <c r="D45" s="662" t="s">
        <v>1055</v>
      </c>
      <c r="E45" s="661" t="s">
        <v>1824</v>
      </c>
      <c r="F45" s="662" t="s">
        <v>1825</v>
      </c>
      <c r="G45" s="661" t="s">
        <v>1630</v>
      </c>
      <c r="H45" s="661" t="s">
        <v>1631</v>
      </c>
      <c r="I45" s="663">
        <v>0.31</v>
      </c>
      <c r="J45" s="663">
        <v>500</v>
      </c>
      <c r="K45" s="664">
        <v>155</v>
      </c>
    </row>
    <row r="46" spans="1:11" ht="14.4" customHeight="1" x14ac:dyDescent="0.3">
      <c r="A46" s="659" t="s">
        <v>538</v>
      </c>
      <c r="B46" s="660" t="s">
        <v>1054</v>
      </c>
      <c r="C46" s="661" t="s">
        <v>548</v>
      </c>
      <c r="D46" s="662" t="s">
        <v>1055</v>
      </c>
      <c r="E46" s="661" t="s">
        <v>1824</v>
      </c>
      <c r="F46" s="662" t="s">
        <v>1825</v>
      </c>
      <c r="G46" s="661" t="s">
        <v>1632</v>
      </c>
      <c r="H46" s="661" t="s">
        <v>1633</v>
      </c>
      <c r="I46" s="663">
        <v>0.30499999999999999</v>
      </c>
      <c r="J46" s="663">
        <v>1100</v>
      </c>
      <c r="K46" s="664">
        <v>335</v>
      </c>
    </row>
    <row r="47" spans="1:11" ht="14.4" customHeight="1" x14ac:dyDescent="0.3">
      <c r="A47" s="659" t="s">
        <v>538</v>
      </c>
      <c r="B47" s="660" t="s">
        <v>1054</v>
      </c>
      <c r="C47" s="661" t="s">
        <v>548</v>
      </c>
      <c r="D47" s="662" t="s">
        <v>1055</v>
      </c>
      <c r="E47" s="661" t="s">
        <v>1824</v>
      </c>
      <c r="F47" s="662" t="s">
        <v>1825</v>
      </c>
      <c r="G47" s="661" t="s">
        <v>1634</v>
      </c>
      <c r="H47" s="661" t="s">
        <v>1635</v>
      </c>
      <c r="I47" s="663">
        <v>1.76</v>
      </c>
      <c r="J47" s="663">
        <v>100</v>
      </c>
      <c r="K47" s="664">
        <v>176</v>
      </c>
    </row>
    <row r="48" spans="1:11" ht="14.4" customHeight="1" x14ac:dyDescent="0.3">
      <c r="A48" s="659" t="s">
        <v>538</v>
      </c>
      <c r="B48" s="660" t="s">
        <v>1054</v>
      </c>
      <c r="C48" s="661" t="s">
        <v>548</v>
      </c>
      <c r="D48" s="662" t="s">
        <v>1055</v>
      </c>
      <c r="E48" s="661" t="s">
        <v>1824</v>
      </c>
      <c r="F48" s="662" t="s">
        <v>1825</v>
      </c>
      <c r="G48" s="661" t="s">
        <v>1636</v>
      </c>
      <c r="H48" s="661" t="s">
        <v>1637</v>
      </c>
      <c r="I48" s="663">
        <v>1.7949999999999999</v>
      </c>
      <c r="J48" s="663">
        <v>200</v>
      </c>
      <c r="K48" s="664">
        <v>359</v>
      </c>
    </row>
    <row r="49" spans="1:11" ht="14.4" customHeight="1" x14ac:dyDescent="0.3">
      <c r="A49" s="659" t="s">
        <v>538</v>
      </c>
      <c r="B49" s="660" t="s">
        <v>1054</v>
      </c>
      <c r="C49" s="661" t="s">
        <v>548</v>
      </c>
      <c r="D49" s="662" t="s">
        <v>1055</v>
      </c>
      <c r="E49" s="661" t="s">
        <v>1826</v>
      </c>
      <c r="F49" s="662" t="s">
        <v>1827</v>
      </c>
      <c r="G49" s="661" t="s">
        <v>1638</v>
      </c>
      <c r="H49" s="661" t="s">
        <v>1639</v>
      </c>
      <c r="I49" s="663">
        <v>7.51</v>
      </c>
      <c r="J49" s="663">
        <v>50</v>
      </c>
      <c r="K49" s="664">
        <v>375.5</v>
      </c>
    </row>
    <row r="50" spans="1:11" ht="14.4" customHeight="1" x14ac:dyDescent="0.3">
      <c r="A50" s="659" t="s">
        <v>538</v>
      </c>
      <c r="B50" s="660" t="s">
        <v>1054</v>
      </c>
      <c r="C50" s="661" t="s">
        <v>548</v>
      </c>
      <c r="D50" s="662" t="s">
        <v>1055</v>
      </c>
      <c r="E50" s="661" t="s">
        <v>1826</v>
      </c>
      <c r="F50" s="662" t="s">
        <v>1827</v>
      </c>
      <c r="G50" s="661" t="s">
        <v>1640</v>
      </c>
      <c r="H50" s="661" t="s">
        <v>1641</v>
      </c>
      <c r="I50" s="663">
        <v>0.71</v>
      </c>
      <c r="J50" s="663">
        <v>3600</v>
      </c>
      <c r="K50" s="664">
        <v>2556</v>
      </c>
    </row>
    <row r="51" spans="1:11" ht="14.4" customHeight="1" x14ac:dyDescent="0.3">
      <c r="A51" s="659" t="s">
        <v>538</v>
      </c>
      <c r="B51" s="660" t="s">
        <v>1054</v>
      </c>
      <c r="C51" s="661" t="s">
        <v>548</v>
      </c>
      <c r="D51" s="662" t="s">
        <v>1055</v>
      </c>
      <c r="E51" s="661" t="s">
        <v>1826</v>
      </c>
      <c r="F51" s="662" t="s">
        <v>1827</v>
      </c>
      <c r="G51" s="661" t="s">
        <v>1642</v>
      </c>
      <c r="H51" s="661" t="s">
        <v>1643</v>
      </c>
      <c r="I51" s="663">
        <v>0.71</v>
      </c>
      <c r="J51" s="663">
        <v>4000</v>
      </c>
      <c r="K51" s="664">
        <v>2840</v>
      </c>
    </row>
    <row r="52" spans="1:11" ht="14.4" customHeight="1" x14ac:dyDescent="0.3">
      <c r="A52" s="659" t="s">
        <v>538</v>
      </c>
      <c r="B52" s="660" t="s">
        <v>1054</v>
      </c>
      <c r="C52" s="661" t="s">
        <v>548</v>
      </c>
      <c r="D52" s="662" t="s">
        <v>1055</v>
      </c>
      <c r="E52" s="661" t="s">
        <v>1828</v>
      </c>
      <c r="F52" s="662" t="s">
        <v>1829</v>
      </c>
      <c r="G52" s="661" t="s">
        <v>1644</v>
      </c>
      <c r="H52" s="661" t="s">
        <v>1645</v>
      </c>
      <c r="I52" s="663">
        <v>13.91</v>
      </c>
      <c r="J52" s="663">
        <v>20</v>
      </c>
      <c r="K52" s="664">
        <v>278.2</v>
      </c>
    </row>
    <row r="53" spans="1:11" ht="14.4" customHeight="1" x14ac:dyDescent="0.3">
      <c r="A53" s="659" t="s">
        <v>538</v>
      </c>
      <c r="B53" s="660" t="s">
        <v>1054</v>
      </c>
      <c r="C53" s="661" t="s">
        <v>551</v>
      </c>
      <c r="D53" s="662" t="s">
        <v>1056</v>
      </c>
      <c r="E53" s="661" t="s">
        <v>1816</v>
      </c>
      <c r="F53" s="662" t="s">
        <v>1817</v>
      </c>
      <c r="G53" s="661" t="s">
        <v>1550</v>
      </c>
      <c r="H53" s="661" t="s">
        <v>1551</v>
      </c>
      <c r="I53" s="663">
        <v>156.11000000000001</v>
      </c>
      <c r="J53" s="663">
        <v>1</v>
      </c>
      <c r="K53" s="664">
        <v>156.11000000000001</v>
      </c>
    </row>
    <row r="54" spans="1:11" ht="14.4" customHeight="1" x14ac:dyDescent="0.3">
      <c r="A54" s="659" t="s">
        <v>538</v>
      </c>
      <c r="B54" s="660" t="s">
        <v>1054</v>
      </c>
      <c r="C54" s="661" t="s">
        <v>551</v>
      </c>
      <c r="D54" s="662" t="s">
        <v>1056</v>
      </c>
      <c r="E54" s="661" t="s">
        <v>1816</v>
      </c>
      <c r="F54" s="662" t="s">
        <v>1817</v>
      </c>
      <c r="G54" s="661" t="s">
        <v>1646</v>
      </c>
      <c r="H54" s="661" t="s">
        <v>1647</v>
      </c>
      <c r="I54" s="663">
        <v>166.74</v>
      </c>
      <c r="J54" s="663">
        <v>1</v>
      </c>
      <c r="K54" s="664">
        <v>166.74</v>
      </c>
    </row>
    <row r="55" spans="1:11" ht="14.4" customHeight="1" x14ac:dyDescent="0.3">
      <c r="A55" s="659" t="s">
        <v>538</v>
      </c>
      <c r="B55" s="660" t="s">
        <v>1054</v>
      </c>
      <c r="C55" s="661" t="s">
        <v>551</v>
      </c>
      <c r="D55" s="662" t="s">
        <v>1056</v>
      </c>
      <c r="E55" s="661" t="s">
        <v>1816</v>
      </c>
      <c r="F55" s="662" t="s">
        <v>1817</v>
      </c>
      <c r="G55" s="661" t="s">
        <v>1648</v>
      </c>
      <c r="H55" s="661" t="s">
        <v>1649</v>
      </c>
      <c r="I55" s="663">
        <v>16.100000000000001</v>
      </c>
      <c r="J55" s="663">
        <v>360</v>
      </c>
      <c r="K55" s="664">
        <v>5796</v>
      </c>
    </row>
    <row r="56" spans="1:11" ht="14.4" customHeight="1" x14ac:dyDescent="0.3">
      <c r="A56" s="659" t="s">
        <v>538</v>
      </c>
      <c r="B56" s="660" t="s">
        <v>1054</v>
      </c>
      <c r="C56" s="661" t="s">
        <v>551</v>
      </c>
      <c r="D56" s="662" t="s">
        <v>1056</v>
      </c>
      <c r="E56" s="661" t="s">
        <v>1816</v>
      </c>
      <c r="F56" s="662" t="s">
        <v>1817</v>
      </c>
      <c r="G56" s="661" t="s">
        <v>1556</v>
      </c>
      <c r="H56" s="661" t="s">
        <v>1557</v>
      </c>
      <c r="I56" s="663">
        <v>0.6</v>
      </c>
      <c r="J56" s="663">
        <v>500</v>
      </c>
      <c r="K56" s="664">
        <v>300</v>
      </c>
    </row>
    <row r="57" spans="1:11" ht="14.4" customHeight="1" x14ac:dyDescent="0.3">
      <c r="A57" s="659" t="s">
        <v>538</v>
      </c>
      <c r="B57" s="660" t="s">
        <v>1054</v>
      </c>
      <c r="C57" s="661" t="s">
        <v>551</v>
      </c>
      <c r="D57" s="662" t="s">
        <v>1056</v>
      </c>
      <c r="E57" s="661" t="s">
        <v>1816</v>
      </c>
      <c r="F57" s="662" t="s">
        <v>1817</v>
      </c>
      <c r="G57" s="661" t="s">
        <v>1560</v>
      </c>
      <c r="H57" s="661" t="s">
        <v>1561</v>
      </c>
      <c r="I57" s="663">
        <v>13.16</v>
      </c>
      <c r="J57" s="663">
        <v>24</v>
      </c>
      <c r="K57" s="664">
        <v>315.83999999999997</v>
      </c>
    </row>
    <row r="58" spans="1:11" ht="14.4" customHeight="1" x14ac:dyDescent="0.3">
      <c r="A58" s="659" t="s">
        <v>538</v>
      </c>
      <c r="B58" s="660" t="s">
        <v>1054</v>
      </c>
      <c r="C58" s="661" t="s">
        <v>551</v>
      </c>
      <c r="D58" s="662" t="s">
        <v>1056</v>
      </c>
      <c r="E58" s="661" t="s">
        <v>1816</v>
      </c>
      <c r="F58" s="662" t="s">
        <v>1817</v>
      </c>
      <c r="G58" s="661" t="s">
        <v>1562</v>
      </c>
      <c r="H58" s="661" t="s">
        <v>1563</v>
      </c>
      <c r="I58" s="663">
        <v>26.37</v>
      </c>
      <c r="J58" s="663">
        <v>48</v>
      </c>
      <c r="K58" s="664">
        <v>1265.72</v>
      </c>
    </row>
    <row r="59" spans="1:11" ht="14.4" customHeight="1" x14ac:dyDescent="0.3">
      <c r="A59" s="659" t="s">
        <v>538</v>
      </c>
      <c r="B59" s="660" t="s">
        <v>1054</v>
      </c>
      <c r="C59" s="661" t="s">
        <v>551</v>
      </c>
      <c r="D59" s="662" t="s">
        <v>1056</v>
      </c>
      <c r="E59" s="661" t="s">
        <v>1816</v>
      </c>
      <c r="F59" s="662" t="s">
        <v>1817</v>
      </c>
      <c r="G59" s="661" t="s">
        <v>1650</v>
      </c>
      <c r="H59" s="661" t="s">
        <v>1651</v>
      </c>
      <c r="I59" s="663">
        <v>0.85</v>
      </c>
      <c r="J59" s="663">
        <v>100</v>
      </c>
      <c r="K59" s="664">
        <v>85</v>
      </c>
    </row>
    <row r="60" spans="1:11" ht="14.4" customHeight="1" x14ac:dyDescent="0.3">
      <c r="A60" s="659" t="s">
        <v>538</v>
      </c>
      <c r="B60" s="660" t="s">
        <v>1054</v>
      </c>
      <c r="C60" s="661" t="s">
        <v>551</v>
      </c>
      <c r="D60" s="662" t="s">
        <v>1056</v>
      </c>
      <c r="E60" s="661" t="s">
        <v>1816</v>
      </c>
      <c r="F60" s="662" t="s">
        <v>1817</v>
      </c>
      <c r="G60" s="661" t="s">
        <v>1652</v>
      </c>
      <c r="H60" s="661" t="s">
        <v>1653</v>
      </c>
      <c r="I60" s="663">
        <v>0.62</v>
      </c>
      <c r="J60" s="663">
        <v>4800</v>
      </c>
      <c r="K60" s="664">
        <v>2985.3999999999996</v>
      </c>
    </row>
    <row r="61" spans="1:11" ht="14.4" customHeight="1" x14ac:dyDescent="0.3">
      <c r="A61" s="659" t="s">
        <v>538</v>
      </c>
      <c r="B61" s="660" t="s">
        <v>1054</v>
      </c>
      <c r="C61" s="661" t="s">
        <v>551</v>
      </c>
      <c r="D61" s="662" t="s">
        <v>1056</v>
      </c>
      <c r="E61" s="661" t="s">
        <v>1816</v>
      </c>
      <c r="F61" s="662" t="s">
        <v>1817</v>
      </c>
      <c r="G61" s="661" t="s">
        <v>1654</v>
      </c>
      <c r="H61" s="661" t="s">
        <v>1655</v>
      </c>
      <c r="I61" s="663">
        <v>97.04</v>
      </c>
      <c r="J61" s="663">
        <v>5</v>
      </c>
      <c r="K61" s="664">
        <v>485.2</v>
      </c>
    </row>
    <row r="62" spans="1:11" ht="14.4" customHeight="1" x14ac:dyDescent="0.3">
      <c r="A62" s="659" t="s">
        <v>538</v>
      </c>
      <c r="B62" s="660" t="s">
        <v>1054</v>
      </c>
      <c r="C62" s="661" t="s">
        <v>551</v>
      </c>
      <c r="D62" s="662" t="s">
        <v>1056</v>
      </c>
      <c r="E62" s="661" t="s">
        <v>1816</v>
      </c>
      <c r="F62" s="662" t="s">
        <v>1817</v>
      </c>
      <c r="G62" s="661" t="s">
        <v>1570</v>
      </c>
      <c r="H62" s="661" t="s">
        <v>1571</v>
      </c>
      <c r="I62" s="663">
        <v>111.59</v>
      </c>
      <c r="J62" s="663">
        <v>10</v>
      </c>
      <c r="K62" s="664">
        <v>1115.9000000000001</v>
      </c>
    </row>
    <row r="63" spans="1:11" ht="14.4" customHeight="1" x14ac:dyDescent="0.3">
      <c r="A63" s="659" t="s">
        <v>538</v>
      </c>
      <c r="B63" s="660" t="s">
        <v>1054</v>
      </c>
      <c r="C63" s="661" t="s">
        <v>551</v>
      </c>
      <c r="D63" s="662" t="s">
        <v>1056</v>
      </c>
      <c r="E63" s="661" t="s">
        <v>1818</v>
      </c>
      <c r="F63" s="662" t="s">
        <v>1819</v>
      </c>
      <c r="G63" s="661" t="s">
        <v>1656</v>
      </c>
      <c r="H63" s="661" t="s">
        <v>1657</v>
      </c>
      <c r="I63" s="663">
        <v>3.03</v>
      </c>
      <c r="J63" s="663">
        <v>150</v>
      </c>
      <c r="K63" s="664">
        <v>454.5</v>
      </c>
    </row>
    <row r="64" spans="1:11" ht="14.4" customHeight="1" x14ac:dyDescent="0.3">
      <c r="A64" s="659" t="s">
        <v>538</v>
      </c>
      <c r="B64" s="660" t="s">
        <v>1054</v>
      </c>
      <c r="C64" s="661" t="s">
        <v>551</v>
      </c>
      <c r="D64" s="662" t="s">
        <v>1056</v>
      </c>
      <c r="E64" s="661" t="s">
        <v>1818</v>
      </c>
      <c r="F64" s="662" t="s">
        <v>1819</v>
      </c>
      <c r="G64" s="661" t="s">
        <v>1576</v>
      </c>
      <c r="H64" s="661" t="s">
        <v>1577</v>
      </c>
      <c r="I64" s="663">
        <v>0.47333333333333333</v>
      </c>
      <c r="J64" s="663">
        <v>1000</v>
      </c>
      <c r="K64" s="664">
        <v>472</v>
      </c>
    </row>
    <row r="65" spans="1:11" ht="14.4" customHeight="1" x14ac:dyDescent="0.3">
      <c r="A65" s="659" t="s">
        <v>538</v>
      </c>
      <c r="B65" s="660" t="s">
        <v>1054</v>
      </c>
      <c r="C65" s="661" t="s">
        <v>551</v>
      </c>
      <c r="D65" s="662" t="s">
        <v>1056</v>
      </c>
      <c r="E65" s="661" t="s">
        <v>1818</v>
      </c>
      <c r="F65" s="662" t="s">
        <v>1819</v>
      </c>
      <c r="G65" s="661" t="s">
        <v>1578</v>
      </c>
      <c r="H65" s="661" t="s">
        <v>1579</v>
      </c>
      <c r="I65" s="663">
        <v>0.67</v>
      </c>
      <c r="J65" s="663">
        <v>1200</v>
      </c>
      <c r="K65" s="664">
        <v>804</v>
      </c>
    </row>
    <row r="66" spans="1:11" ht="14.4" customHeight="1" x14ac:dyDescent="0.3">
      <c r="A66" s="659" t="s">
        <v>538</v>
      </c>
      <c r="B66" s="660" t="s">
        <v>1054</v>
      </c>
      <c r="C66" s="661" t="s">
        <v>551</v>
      </c>
      <c r="D66" s="662" t="s">
        <v>1056</v>
      </c>
      <c r="E66" s="661" t="s">
        <v>1818</v>
      </c>
      <c r="F66" s="662" t="s">
        <v>1819</v>
      </c>
      <c r="G66" s="661" t="s">
        <v>1658</v>
      </c>
      <c r="H66" s="661" t="s">
        <v>1659</v>
      </c>
      <c r="I66" s="663">
        <v>4.2300000000000004</v>
      </c>
      <c r="J66" s="663">
        <v>50</v>
      </c>
      <c r="K66" s="664">
        <v>211.5</v>
      </c>
    </row>
    <row r="67" spans="1:11" ht="14.4" customHeight="1" x14ac:dyDescent="0.3">
      <c r="A67" s="659" t="s">
        <v>538</v>
      </c>
      <c r="B67" s="660" t="s">
        <v>1054</v>
      </c>
      <c r="C67" s="661" t="s">
        <v>551</v>
      </c>
      <c r="D67" s="662" t="s">
        <v>1056</v>
      </c>
      <c r="E67" s="661" t="s">
        <v>1818</v>
      </c>
      <c r="F67" s="662" t="s">
        <v>1819</v>
      </c>
      <c r="G67" s="661" t="s">
        <v>1660</v>
      </c>
      <c r="H67" s="661" t="s">
        <v>1661</v>
      </c>
      <c r="I67" s="663">
        <v>33.880000000000003</v>
      </c>
      <c r="J67" s="663">
        <v>4</v>
      </c>
      <c r="K67" s="664">
        <v>135.52000000000001</v>
      </c>
    </row>
    <row r="68" spans="1:11" ht="14.4" customHeight="1" x14ac:dyDescent="0.3">
      <c r="A68" s="659" t="s">
        <v>538</v>
      </c>
      <c r="B68" s="660" t="s">
        <v>1054</v>
      </c>
      <c r="C68" s="661" t="s">
        <v>551</v>
      </c>
      <c r="D68" s="662" t="s">
        <v>1056</v>
      </c>
      <c r="E68" s="661" t="s">
        <v>1818</v>
      </c>
      <c r="F68" s="662" t="s">
        <v>1819</v>
      </c>
      <c r="G68" s="661" t="s">
        <v>1590</v>
      </c>
      <c r="H68" s="661" t="s">
        <v>1591</v>
      </c>
      <c r="I68" s="663">
        <v>2.9050000000000002</v>
      </c>
      <c r="J68" s="663">
        <v>300</v>
      </c>
      <c r="K68" s="664">
        <v>872</v>
      </c>
    </row>
    <row r="69" spans="1:11" ht="14.4" customHeight="1" x14ac:dyDescent="0.3">
      <c r="A69" s="659" t="s">
        <v>538</v>
      </c>
      <c r="B69" s="660" t="s">
        <v>1054</v>
      </c>
      <c r="C69" s="661" t="s">
        <v>551</v>
      </c>
      <c r="D69" s="662" t="s">
        <v>1056</v>
      </c>
      <c r="E69" s="661" t="s">
        <v>1818</v>
      </c>
      <c r="F69" s="662" t="s">
        <v>1819</v>
      </c>
      <c r="G69" s="661" t="s">
        <v>1662</v>
      </c>
      <c r="H69" s="661" t="s">
        <v>1663</v>
      </c>
      <c r="I69" s="663">
        <v>127.05</v>
      </c>
      <c r="J69" s="663">
        <v>1</v>
      </c>
      <c r="K69" s="664">
        <v>127.05</v>
      </c>
    </row>
    <row r="70" spans="1:11" ht="14.4" customHeight="1" x14ac:dyDescent="0.3">
      <c r="A70" s="659" t="s">
        <v>538</v>
      </c>
      <c r="B70" s="660" t="s">
        <v>1054</v>
      </c>
      <c r="C70" s="661" t="s">
        <v>551</v>
      </c>
      <c r="D70" s="662" t="s">
        <v>1056</v>
      </c>
      <c r="E70" s="661" t="s">
        <v>1818</v>
      </c>
      <c r="F70" s="662" t="s">
        <v>1819</v>
      </c>
      <c r="G70" s="661" t="s">
        <v>1598</v>
      </c>
      <c r="H70" s="661" t="s">
        <v>1599</v>
      </c>
      <c r="I70" s="663">
        <v>12.1</v>
      </c>
      <c r="J70" s="663">
        <v>20</v>
      </c>
      <c r="K70" s="664">
        <v>242</v>
      </c>
    </row>
    <row r="71" spans="1:11" ht="14.4" customHeight="1" x14ac:dyDescent="0.3">
      <c r="A71" s="659" t="s">
        <v>538</v>
      </c>
      <c r="B71" s="660" t="s">
        <v>1054</v>
      </c>
      <c r="C71" s="661" t="s">
        <v>551</v>
      </c>
      <c r="D71" s="662" t="s">
        <v>1056</v>
      </c>
      <c r="E71" s="661" t="s">
        <v>1830</v>
      </c>
      <c r="F71" s="662" t="s">
        <v>1831</v>
      </c>
      <c r="G71" s="661" t="s">
        <v>1664</v>
      </c>
      <c r="H71" s="661" t="s">
        <v>1665</v>
      </c>
      <c r="I71" s="663">
        <v>3979.0150000000003</v>
      </c>
      <c r="J71" s="663">
        <v>4</v>
      </c>
      <c r="K71" s="664">
        <v>15916.05</v>
      </c>
    </row>
    <row r="72" spans="1:11" ht="14.4" customHeight="1" x14ac:dyDescent="0.3">
      <c r="A72" s="659" t="s">
        <v>538</v>
      </c>
      <c r="B72" s="660" t="s">
        <v>1054</v>
      </c>
      <c r="C72" s="661" t="s">
        <v>551</v>
      </c>
      <c r="D72" s="662" t="s">
        <v>1056</v>
      </c>
      <c r="E72" s="661" t="s">
        <v>1830</v>
      </c>
      <c r="F72" s="662" t="s">
        <v>1831</v>
      </c>
      <c r="G72" s="661" t="s">
        <v>1666</v>
      </c>
      <c r="H72" s="661" t="s">
        <v>1667</v>
      </c>
      <c r="I72" s="663">
        <v>4114</v>
      </c>
      <c r="J72" s="663">
        <v>2</v>
      </c>
      <c r="K72" s="664">
        <v>8228</v>
      </c>
    </row>
    <row r="73" spans="1:11" ht="14.4" customHeight="1" x14ac:dyDescent="0.3">
      <c r="A73" s="659" t="s">
        <v>538</v>
      </c>
      <c r="B73" s="660" t="s">
        <v>1054</v>
      </c>
      <c r="C73" s="661" t="s">
        <v>551</v>
      </c>
      <c r="D73" s="662" t="s">
        <v>1056</v>
      </c>
      <c r="E73" s="661" t="s">
        <v>1830</v>
      </c>
      <c r="F73" s="662" t="s">
        <v>1831</v>
      </c>
      <c r="G73" s="661" t="s">
        <v>1668</v>
      </c>
      <c r="H73" s="661" t="s">
        <v>1669</v>
      </c>
      <c r="I73" s="663">
        <v>118.58</v>
      </c>
      <c r="J73" s="663">
        <v>20</v>
      </c>
      <c r="K73" s="664">
        <v>2371.6</v>
      </c>
    </row>
    <row r="74" spans="1:11" ht="14.4" customHeight="1" x14ac:dyDescent="0.3">
      <c r="A74" s="659" t="s">
        <v>538</v>
      </c>
      <c r="B74" s="660" t="s">
        <v>1054</v>
      </c>
      <c r="C74" s="661" t="s">
        <v>551</v>
      </c>
      <c r="D74" s="662" t="s">
        <v>1056</v>
      </c>
      <c r="E74" s="661" t="s">
        <v>1830</v>
      </c>
      <c r="F74" s="662" t="s">
        <v>1831</v>
      </c>
      <c r="G74" s="661" t="s">
        <v>1670</v>
      </c>
      <c r="H74" s="661" t="s">
        <v>1671</v>
      </c>
      <c r="I74" s="663">
        <v>695.45</v>
      </c>
      <c r="J74" s="663">
        <v>3</v>
      </c>
      <c r="K74" s="664">
        <v>2086.3500000000004</v>
      </c>
    </row>
    <row r="75" spans="1:11" ht="14.4" customHeight="1" x14ac:dyDescent="0.3">
      <c r="A75" s="659" t="s">
        <v>538</v>
      </c>
      <c r="B75" s="660" t="s">
        <v>1054</v>
      </c>
      <c r="C75" s="661" t="s">
        <v>551</v>
      </c>
      <c r="D75" s="662" t="s">
        <v>1056</v>
      </c>
      <c r="E75" s="661" t="s">
        <v>1830</v>
      </c>
      <c r="F75" s="662" t="s">
        <v>1831</v>
      </c>
      <c r="G75" s="661" t="s">
        <v>1672</v>
      </c>
      <c r="H75" s="661" t="s">
        <v>1673</v>
      </c>
      <c r="I75" s="663">
        <v>1018.7049999999999</v>
      </c>
      <c r="J75" s="663">
        <v>2</v>
      </c>
      <c r="K75" s="664">
        <v>2037.4099999999999</v>
      </c>
    </row>
    <row r="76" spans="1:11" ht="14.4" customHeight="1" x14ac:dyDescent="0.3">
      <c r="A76" s="659" t="s">
        <v>538</v>
      </c>
      <c r="B76" s="660" t="s">
        <v>1054</v>
      </c>
      <c r="C76" s="661" t="s">
        <v>551</v>
      </c>
      <c r="D76" s="662" t="s">
        <v>1056</v>
      </c>
      <c r="E76" s="661" t="s">
        <v>1830</v>
      </c>
      <c r="F76" s="662" t="s">
        <v>1831</v>
      </c>
      <c r="G76" s="661" t="s">
        <v>1674</v>
      </c>
      <c r="H76" s="661" t="s">
        <v>1675</v>
      </c>
      <c r="I76" s="663">
        <v>482.79</v>
      </c>
      <c r="J76" s="663">
        <v>3</v>
      </c>
      <c r="K76" s="664">
        <v>1448.3700000000001</v>
      </c>
    </row>
    <row r="77" spans="1:11" ht="14.4" customHeight="1" x14ac:dyDescent="0.3">
      <c r="A77" s="659" t="s">
        <v>538</v>
      </c>
      <c r="B77" s="660" t="s">
        <v>1054</v>
      </c>
      <c r="C77" s="661" t="s">
        <v>551</v>
      </c>
      <c r="D77" s="662" t="s">
        <v>1056</v>
      </c>
      <c r="E77" s="661" t="s">
        <v>1830</v>
      </c>
      <c r="F77" s="662" t="s">
        <v>1831</v>
      </c>
      <c r="G77" s="661" t="s">
        <v>1676</v>
      </c>
      <c r="H77" s="661" t="s">
        <v>1677</v>
      </c>
      <c r="I77" s="663">
        <v>4180</v>
      </c>
      <c r="J77" s="663">
        <v>1</v>
      </c>
      <c r="K77" s="664">
        <v>4180</v>
      </c>
    </row>
    <row r="78" spans="1:11" ht="14.4" customHeight="1" x14ac:dyDescent="0.3">
      <c r="A78" s="659" t="s">
        <v>538</v>
      </c>
      <c r="B78" s="660" t="s">
        <v>1054</v>
      </c>
      <c r="C78" s="661" t="s">
        <v>551</v>
      </c>
      <c r="D78" s="662" t="s">
        <v>1056</v>
      </c>
      <c r="E78" s="661" t="s">
        <v>1830</v>
      </c>
      <c r="F78" s="662" t="s">
        <v>1831</v>
      </c>
      <c r="G78" s="661" t="s">
        <v>1678</v>
      </c>
      <c r="H78" s="661" t="s">
        <v>1679</v>
      </c>
      <c r="I78" s="663">
        <v>3949</v>
      </c>
      <c r="J78" s="663">
        <v>1</v>
      </c>
      <c r="K78" s="664">
        <v>3949</v>
      </c>
    </row>
    <row r="79" spans="1:11" ht="14.4" customHeight="1" x14ac:dyDescent="0.3">
      <c r="A79" s="659" t="s">
        <v>538</v>
      </c>
      <c r="B79" s="660" t="s">
        <v>1054</v>
      </c>
      <c r="C79" s="661" t="s">
        <v>551</v>
      </c>
      <c r="D79" s="662" t="s">
        <v>1056</v>
      </c>
      <c r="E79" s="661" t="s">
        <v>1830</v>
      </c>
      <c r="F79" s="662" t="s">
        <v>1831</v>
      </c>
      <c r="G79" s="661" t="s">
        <v>1680</v>
      </c>
      <c r="H79" s="661" t="s">
        <v>1681</v>
      </c>
      <c r="I79" s="663">
        <v>1725</v>
      </c>
      <c r="J79" s="663">
        <v>3</v>
      </c>
      <c r="K79" s="664">
        <v>5175</v>
      </c>
    </row>
    <row r="80" spans="1:11" ht="14.4" customHeight="1" x14ac:dyDescent="0.3">
      <c r="A80" s="659" t="s">
        <v>538</v>
      </c>
      <c r="B80" s="660" t="s">
        <v>1054</v>
      </c>
      <c r="C80" s="661" t="s">
        <v>551</v>
      </c>
      <c r="D80" s="662" t="s">
        <v>1056</v>
      </c>
      <c r="E80" s="661" t="s">
        <v>1830</v>
      </c>
      <c r="F80" s="662" t="s">
        <v>1831</v>
      </c>
      <c r="G80" s="661" t="s">
        <v>1682</v>
      </c>
      <c r="H80" s="661" t="s">
        <v>1683</v>
      </c>
      <c r="I80" s="663">
        <v>3898.9933333333333</v>
      </c>
      <c r="J80" s="663">
        <v>5</v>
      </c>
      <c r="K80" s="664">
        <v>19462.59</v>
      </c>
    </row>
    <row r="81" spans="1:11" ht="14.4" customHeight="1" x14ac:dyDescent="0.3">
      <c r="A81" s="659" t="s">
        <v>538</v>
      </c>
      <c r="B81" s="660" t="s">
        <v>1054</v>
      </c>
      <c r="C81" s="661" t="s">
        <v>551</v>
      </c>
      <c r="D81" s="662" t="s">
        <v>1056</v>
      </c>
      <c r="E81" s="661" t="s">
        <v>1830</v>
      </c>
      <c r="F81" s="662" t="s">
        <v>1831</v>
      </c>
      <c r="G81" s="661" t="s">
        <v>1684</v>
      </c>
      <c r="H81" s="661" t="s">
        <v>1685</v>
      </c>
      <c r="I81" s="663">
        <v>3920.4749999999999</v>
      </c>
      <c r="J81" s="663">
        <v>2</v>
      </c>
      <c r="K81" s="664">
        <v>7840.95</v>
      </c>
    </row>
    <row r="82" spans="1:11" ht="14.4" customHeight="1" x14ac:dyDescent="0.3">
      <c r="A82" s="659" t="s">
        <v>538</v>
      </c>
      <c r="B82" s="660" t="s">
        <v>1054</v>
      </c>
      <c r="C82" s="661" t="s">
        <v>551</v>
      </c>
      <c r="D82" s="662" t="s">
        <v>1056</v>
      </c>
      <c r="E82" s="661" t="s">
        <v>1830</v>
      </c>
      <c r="F82" s="662" t="s">
        <v>1831</v>
      </c>
      <c r="G82" s="661" t="s">
        <v>1686</v>
      </c>
      <c r="H82" s="661" t="s">
        <v>1687</v>
      </c>
      <c r="I82" s="663">
        <v>2897.51</v>
      </c>
      <c r="J82" s="663">
        <v>1</v>
      </c>
      <c r="K82" s="664">
        <v>2897.51</v>
      </c>
    </row>
    <row r="83" spans="1:11" ht="14.4" customHeight="1" x14ac:dyDescent="0.3">
      <c r="A83" s="659" t="s">
        <v>538</v>
      </c>
      <c r="B83" s="660" t="s">
        <v>1054</v>
      </c>
      <c r="C83" s="661" t="s">
        <v>551</v>
      </c>
      <c r="D83" s="662" t="s">
        <v>1056</v>
      </c>
      <c r="E83" s="661" t="s">
        <v>1830</v>
      </c>
      <c r="F83" s="662" t="s">
        <v>1831</v>
      </c>
      <c r="G83" s="661" t="s">
        <v>1688</v>
      </c>
      <c r="H83" s="661" t="s">
        <v>1689</v>
      </c>
      <c r="I83" s="663">
        <v>2897.51</v>
      </c>
      <c r="J83" s="663">
        <v>1</v>
      </c>
      <c r="K83" s="664">
        <v>2897.51</v>
      </c>
    </row>
    <row r="84" spans="1:11" ht="14.4" customHeight="1" x14ac:dyDescent="0.3">
      <c r="A84" s="659" t="s">
        <v>538</v>
      </c>
      <c r="B84" s="660" t="s">
        <v>1054</v>
      </c>
      <c r="C84" s="661" t="s">
        <v>551</v>
      </c>
      <c r="D84" s="662" t="s">
        <v>1056</v>
      </c>
      <c r="E84" s="661" t="s">
        <v>1830</v>
      </c>
      <c r="F84" s="662" t="s">
        <v>1831</v>
      </c>
      <c r="G84" s="661" t="s">
        <v>1690</v>
      </c>
      <c r="H84" s="661" t="s">
        <v>1691</v>
      </c>
      <c r="I84" s="663">
        <v>2897.51</v>
      </c>
      <c r="J84" s="663">
        <v>1</v>
      </c>
      <c r="K84" s="664">
        <v>2897.51</v>
      </c>
    </row>
    <row r="85" spans="1:11" ht="14.4" customHeight="1" x14ac:dyDescent="0.3">
      <c r="A85" s="659" t="s">
        <v>538</v>
      </c>
      <c r="B85" s="660" t="s">
        <v>1054</v>
      </c>
      <c r="C85" s="661" t="s">
        <v>551</v>
      </c>
      <c r="D85" s="662" t="s">
        <v>1056</v>
      </c>
      <c r="E85" s="661" t="s">
        <v>1830</v>
      </c>
      <c r="F85" s="662" t="s">
        <v>1831</v>
      </c>
      <c r="G85" s="661" t="s">
        <v>1692</v>
      </c>
      <c r="H85" s="661" t="s">
        <v>1693</v>
      </c>
      <c r="I85" s="663">
        <v>59.85</v>
      </c>
      <c r="J85" s="663">
        <v>4</v>
      </c>
      <c r="K85" s="664">
        <v>239.4</v>
      </c>
    </row>
    <row r="86" spans="1:11" ht="14.4" customHeight="1" x14ac:dyDescent="0.3">
      <c r="A86" s="659" t="s">
        <v>538</v>
      </c>
      <c r="B86" s="660" t="s">
        <v>1054</v>
      </c>
      <c r="C86" s="661" t="s">
        <v>551</v>
      </c>
      <c r="D86" s="662" t="s">
        <v>1056</v>
      </c>
      <c r="E86" s="661" t="s">
        <v>1830</v>
      </c>
      <c r="F86" s="662" t="s">
        <v>1831</v>
      </c>
      <c r="G86" s="661" t="s">
        <v>1694</v>
      </c>
      <c r="H86" s="661" t="s">
        <v>1695</v>
      </c>
      <c r="I86" s="663">
        <v>2897.51</v>
      </c>
      <c r="J86" s="663">
        <v>1</v>
      </c>
      <c r="K86" s="664">
        <v>2897.51</v>
      </c>
    </row>
    <row r="87" spans="1:11" ht="14.4" customHeight="1" x14ac:dyDescent="0.3">
      <c r="A87" s="659" t="s">
        <v>538</v>
      </c>
      <c r="B87" s="660" t="s">
        <v>1054</v>
      </c>
      <c r="C87" s="661" t="s">
        <v>551</v>
      </c>
      <c r="D87" s="662" t="s">
        <v>1056</v>
      </c>
      <c r="E87" s="661" t="s">
        <v>1822</v>
      </c>
      <c r="F87" s="662" t="s">
        <v>1823</v>
      </c>
      <c r="G87" s="661" t="s">
        <v>1622</v>
      </c>
      <c r="H87" s="661" t="s">
        <v>1623</v>
      </c>
      <c r="I87" s="663">
        <v>46.03</v>
      </c>
      <c r="J87" s="663">
        <v>144</v>
      </c>
      <c r="K87" s="664">
        <v>6628.67</v>
      </c>
    </row>
    <row r="88" spans="1:11" ht="14.4" customHeight="1" x14ac:dyDescent="0.3">
      <c r="A88" s="659" t="s">
        <v>538</v>
      </c>
      <c r="B88" s="660" t="s">
        <v>1054</v>
      </c>
      <c r="C88" s="661" t="s">
        <v>551</v>
      </c>
      <c r="D88" s="662" t="s">
        <v>1056</v>
      </c>
      <c r="E88" s="661" t="s">
        <v>1822</v>
      </c>
      <c r="F88" s="662" t="s">
        <v>1823</v>
      </c>
      <c r="G88" s="661" t="s">
        <v>1696</v>
      </c>
      <c r="H88" s="661" t="s">
        <v>1697</v>
      </c>
      <c r="I88" s="663">
        <v>72.040000000000006</v>
      </c>
      <c r="J88" s="663">
        <v>24</v>
      </c>
      <c r="K88" s="664">
        <v>1728.86</v>
      </c>
    </row>
    <row r="89" spans="1:11" ht="14.4" customHeight="1" x14ac:dyDescent="0.3">
      <c r="A89" s="659" t="s">
        <v>538</v>
      </c>
      <c r="B89" s="660" t="s">
        <v>1054</v>
      </c>
      <c r="C89" s="661" t="s">
        <v>551</v>
      </c>
      <c r="D89" s="662" t="s">
        <v>1056</v>
      </c>
      <c r="E89" s="661" t="s">
        <v>1822</v>
      </c>
      <c r="F89" s="662" t="s">
        <v>1823</v>
      </c>
      <c r="G89" s="661" t="s">
        <v>1624</v>
      </c>
      <c r="H89" s="661" t="s">
        <v>1625</v>
      </c>
      <c r="I89" s="663">
        <v>69.92</v>
      </c>
      <c r="J89" s="663">
        <v>48</v>
      </c>
      <c r="K89" s="664">
        <v>3355.99</v>
      </c>
    </row>
    <row r="90" spans="1:11" ht="14.4" customHeight="1" x14ac:dyDescent="0.3">
      <c r="A90" s="659" t="s">
        <v>538</v>
      </c>
      <c r="B90" s="660" t="s">
        <v>1054</v>
      </c>
      <c r="C90" s="661" t="s">
        <v>551</v>
      </c>
      <c r="D90" s="662" t="s">
        <v>1056</v>
      </c>
      <c r="E90" s="661" t="s">
        <v>1822</v>
      </c>
      <c r="F90" s="662" t="s">
        <v>1823</v>
      </c>
      <c r="G90" s="661" t="s">
        <v>1628</v>
      </c>
      <c r="H90" s="661" t="s">
        <v>1629</v>
      </c>
      <c r="I90" s="663">
        <v>67.42</v>
      </c>
      <c r="J90" s="663">
        <v>96</v>
      </c>
      <c r="K90" s="664">
        <v>6472.42</v>
      </c>
    </row>
    <row r="91" spans="1:11" ht="14.4" customHeight="1" x14ac:dyDescent="0.3">
      <c r="A91" s="659" t="s">
        <v>538</v>
      </c>
      <c r="B91" s="660" t="s">
        <v>1054</v>
      </c>
      <c r="C91" s="661" t="s">
        <v>551</v>
      </c>
      <c r="D91" s="662" t="s">
        <v>1056</v>
      </c>
      <c r="E91" s="661" t="s">
        <v>1824</v>
      </c>
      <c r="F91" s="662" t="s">
        <v>1825</v>
      </c>
      <c r="G91" s="661" t="s">
        <v>1630</v>
      </c>
      <c r="H91" s="661" t="s">
        <v>1631</v>
      </c>
      <c r="I91" s="663">
        <v>0.3</v>
      </c>
      <c r="J91" s="663">
        <v>500</v>
      </c>
      <c r="K91" s="664">
        <v>150</v>
      </c>
    </row>
    <row r="92" spans="1:11" ht="14.4" customHeight="1" x14ac:dyDescent="0.3">
      <c r="A92" s="659" t="s">
        <v>538</v>
      </c>
      <c r="B92" s="660" t="s">
        <v>1054</v>
      </c>
      <c r="C92" s="661" t="s">
        <v>551</v>
      </c>
      <c r="D92" s="662" t="s">
        <v>1056</v>
      </c>
      <c r="E92" s="661" t="s">
        <v>1824</v>
      </c>
      <c r="F92" s="662" t="s">
        <v>1825</v>
      </c>
      <c r="G92" s="661" t="s">
        <v>1632</v>
      </c>
      <c r="H92" s="661" t="s">
        <v>1633</v>
      </c>
      <c r="I92" s="663">
        <v>0.30499999999999999</v>
      </c>
      <c r="J92" s="663">
        <v>900</v>
      </c>
      <c r="K92" s="664">
        <v>274</v>
      </c>
    </row>
    <row r="93" spans="1:11" ht="14.4" customHeight="1" x14ac:dyDescent="0.3">
      <c r="A93" s="659" t="s">
        <v>538</v>
      </c>
      <c r="B93" s="660" t="s">
        <v>1054</v>
      </c>
      <c r="C93" s="661" t="s">
        <v>551</v>
      </c>
      <c r="D93" s="662" t="s">
        <v>1056</v>
      </c>
      <c r="E93" s="661" t="s">
        <v>1824</v>
      </c>
      <c r="F93" s="662" t="s">
        <v>1825</v>
      </c>
      <c r="G93" s="661" t="s">
        <v>1698</v>
      </c>
      <c r="H93" s="661" t="s">
        <v>1699</v>
      </c>
      <c r="I93" s="663">
        <v>0.49</v>
      </c>
      <c r="J93" s="663">
        <v>200</v>
      </c>
      <c r="K93" s="664">
        <v>98</v>
      </c>
    </row>
    <row r="94" spans="1:11" ht="14.4" customHeight="1" x14ac:dyDescent="0.3">
      <c r="A94" s="659" t="s">
        <v>538</v>
      </c>
      <c r="B94" s="660" t="s">
        <v>1054</v>
      </c>
      <c r="C94" s="661" t="s">
        <v>551</v>
      </c>
      <c r="D94" s="662" t="s">
        <v>1056</v>
      </c>
      <c r="E94" s="661" t="s">
        <v>1826</v>
      </c>
      <c r="F94" s="662" t="s">
        <v>1827</v>
      </c>
      <c r="G94" s="661" t="s">
        <v>1640</v>
      </c>
      <c r="H94" s="661" t="s">
        <v>1641</v>
      </c>
      <c r="I94" s="663">
        <v>0.71</v>
      </c>
      <c r="J94" s="663">
        <v>4000</v>
      </c>
      <c r="K94" s="664">
        <v>2840</v>
      </c>
    </row>
    <row r="95" spans="1:11" ht="14.4" customHeight="1" x14ac:dyDescent="0.3">
      <c r="A95" s="659" t="s">
        <v>538</v>
      </c>
      <c r="B95" s="660" t="s">
        <v>1054</v>
      </c>
      <c r="C95" s="661" t="s">
        <v>551</v>
      </c>
      <c r="D95" s="662" t="s">
        <v>1056</v>
      </c>
      <c r="E95" s="661" t="s">
        <v>1826</v>
      </c>
      <c r="F95" s="662" t="s">
        <v>1827</v>
      </c>
      <c r="G95" s="661" t="s">
        <v>1700</v>
      </c>
      <c r="H95" s="661" t="s">
        <v>1701</v>
      </c>
      <c r="I95" s="663">
        <v>0.71</v>
      </c>
      <c r="J95" s="663">
        <v>7600</v>
      </c>
      <c r="K95" s="664">
        <v>5404.76</v>
      </c>
    </row>
    <row r="96" spans="1:11" ht="14.4" customHeight="1" x14ac:dyDescent="0.3">
      <c r="A96" s="659" t="s">
        <v>538</v>
      </c>
      <c r="B96" s="660" t="s">
        <v>1054</v>
      </c>
      <c r="C96" s="661" t="s">
        <v>554</v>
      </c>
      <c r="D96" s="662" t="s">
        <v>1057</v>
      </c>
      <c r="E96" s="661" t="s">
        <v>1816</v>
      </c>
      <c r="F96" s="662" t="s">
        <v>1817</v>
      </c>
      <c r="G96" s="661" t="s">
        <v>1648</v>
      </c>
      <c r="H96" s="661" t="s">
        <v>1649</v>
      </c>
      <c r="I96" s="663">
        <v>16.100000000000001</v>
      </c>
      <c r="J96" s="663">
        <v>250</v>
      </c>
      <c r="K96" s="664">
        <v>4025</v>
      </c>
    </row>
    <row r="97" spans="1:11" ht="14.4" customHeight="1" x14ac:dyDescent="0.3">
      <c r="A97" s="659" t="s">
        <v>538</v>
      </c>
      <c r="B97" s="660" t="s">
        <v>1054</v>
      </c>
      <c r="C97" s="661" t="s">
        <v>554</v>
      </c>
      <c r="D97" s="662" t="s">
        <v>1057</v>
      </c>
      <c r="E97" s="661" t="s">
        <v>1816</v>
      </c>
      <c r="F97" s="662" t="s">
        <v>1817</v>
      </c>
      <c r="G97" s="661" t="s">
        <v>1702</v>
      </c>
      <c r="H97" s="661" t="s">
        <v>1703</v>
      </c>
      <c r="I97" s="663">
        <v>140.11000000000001</v>
      </c>
      <c r="J97" s="663">
        <v>30</v>
      </c>
      <c r="K97" s="664">
        <v>4203.2700000000004</v>
      </c>
    </row>
    <row r="98" spans="1:11" ht="14.4" customHeight="1" x14ac:dyDescent="0.3">
      <c r="A98" s="659" t="s">
        <v>538</v>
      </c>
      <c r="B98" s="660" t="s">
        <v>1054</v>
      </c>
      <c r="C98" s="661" t="s">
        <v>554</v>
      </c>
      <c r="D98" s="662" t="s">
        <v>1057</v>
      </c>
      <c r="E98" s="661" t="s">
        <v>1816</v>
      </c>
      <c r="F98" s="662" t="s">
        <v>1817</v>
      </c>
      <c r="G98" s="661" t="s">
        <v>1704</v>
      </c>
      <c r="H98" s="661" t="s">
        <v>1705</v>
      </c>
      <c r="I98" s="663">
        <v>16.100000000000001</v>
      </c>
      <c r="J98" s="663">
        <v>200</v>
      </c>
      <c r="K98" s="664">
        <v>3220</v>
      </c>
    </row>
    <row r="99" spans="1:11" ht="14.4" customHeight="1" x14ac:dyDescent="0.3">
      <c r="A99" s="659" t="s">
        <v>538</v>
      </c>
      <c r="B99" s="660" t="s">
        <v>1054</v>
      </c>
      <c r="C99" s="661" t="s">
        <v>554</v>
      </c>
      <c r="D99" s="662" t="s">
        <v>1057</v>
      </c>
      <c r="E99" s="661" t="s">
        <v>1816</v>
      </c>
      <c r="F99" s="662" t="s">
        <v>1817</v>
      </c>
      <c r="G99" s="661" t="s">
        <v>1652</v>
      </c>
      <c r="H99" s="661" t="s">
        <v>1653</v>
      </c>
      <c r="I99" s="663">
        <v>0.62</v>
      </c>
      <c r="J99" s="663">
        <v>2400</v>
      </c>
      <c r="K99" s="664">
        <v>1488</v>
      </c>
    </row>
    <row r="100" spans="1:11" ht="14.4" customHeight="1" x14ac:dyDescent="0.3">
      <c r="A100" s="659" t="s">
        <v>538</v>
      </c>
      <c r="B100" s="660" t="s">
        <v>1054</v>
      </c>
      <c r="C100" s="661" t="s">
        <v>554</v>
      </c>
      <c r="D100" s="662" t="s">
        <v>1057</v>
      </c>
      <c r="E100" s="661" t="s">
        <v>1818</v>
      </c>
      <c r="F100" s="662" t="s">
        <v>1819</v>
      </c>
      <c r="G100" s="661" t="s">
        <v>1578</v>
      </c>
      <c r="H100" s="661" t="s">
        <v>1579</v>
      </c>
      <c r="I100" s="663">
        <v>0.67</v>
      </c>
      <c r="J100" s="663">
        <v>700</v>
      </c>
      <c r="K100" s="664">
        <v>469</v>
      </c>
    </row>
    <row r="101" spans="1:11" ht="14.4" customHeight="1" x14ac:dyDescent="0.3">
      <c r="A101" s="659" t="s">
        <v>538</v>
      </c>
      <c r="B101" s="660" t="s">
        <v>1054</v>
      </c>
      <c r="C101" s="661" t="s">
        <v>554</v>
      </c>
      <c r="D101" s="662" t="s">
        <v>1057</v>
      </c>
      <c r="E101" s="661" t="s">
        <v>1818</v>
      </c>
      <c r="F101" s="662" t="s">
        <v>1819</v>
      </c>
      <c r="G101" s="661" t="s">
        <v>1590</v>
      </c>
      <c r="H101" s="661" t="s">
        <v>1591</v>
      </c>
      <c r="I101" s="663">
        <v>2.9</v>
      </c>
      <c r="J101" s="663">
        <v>100</v>
      </c>
      <c r="K101" s="664">
        <v>290</v>
      </c>
    </row>
    <row r="102" spans="1:11" ht="14.4" customHeight="1" x14ac:dyDescent="0.3">
      <c r="A102" s="659" t="s">
        <v>538</v>
      </c>
      <c r="B102" s="660" t="s">
        <v>1054</v>
      </c>
      <c r="C102" s="661" t="s">
        <v>554</v>
      </c>
      <c r="D102" s="662" t="s">
        <v>1057</v>
      </c>
      <c r="E102" s="661" t="s">
        <v>1818</v>
      </c>
      <c r="F102" s="662" t="s">
        <v>1819</v>
      </c>
      <c r="G102" s="661" t="s">
        <v>1598</v>
      </c>
      <c r="H102" s="661" t="s">
        <v>1599</v>
      </c>
      <c r="I102" s="663">
        <v>12.11</v>
      </c>
      <c r="J102" s="663">
        <v>20</v>
      </c>
      <c r="K102" s="664">
        <v>242.2</v>
      </c>
    </row>
    <row r="103" spans="1:11" ht="14.4" customHeight="1" x14ac:dyDescent="0.3">
      <c r="A103" s="659" t="s">
        <v>538</v>
      </c>
      <c r="B103" s="660" t="s">
        <v>1054</v>
      </c>
      <c r="C103" s="661" t="s">
        <v>554</v>
      </c>
      <c r="D103" s="662" t="s">
        <v>1057</v>
      </c>
      <c r="E103" s="661" t="s">
        <v>1818</v>
      </c>
      <c r="F103" s="662" t="s">
        <v>1819</v>
      </c>
      <c r="G103" s="661" t="s">
        <v>1706</v>
      </c>
      <c r="H103" s="661" t="s">
        <v>1707</v>
      </c>
      <c r="I103" s="663">
        <v>1</v>
      </c>
      <c r="J103" s="663">
        <v>200</v>
      </c>
      <c r="K103" s="664">
        <v>200</v>
      </c>
    </row>
    <row r="104" spans="1:11" ht="14.4" customHeight="1" x14ac:dyDescent="0.3">
      <c r="A104" s="659" t="s">
        <v>538</v>
      </c>
      <c r="B104" s="660" t="s">
        <v>1054</v>
      </c>
      <c r="C104" s="661" t="s">
        <v>554</v>
      </c>
      <c r="D104" s="662" t="s">
        <v>1057</v>
      </c>
      <c r="E104" s="661" t="s">
        <v>1830</v>
      </c>
      <c r="F104" s="662" t="s">
        <v>1831</v>
      </c>
      <c r="G104" s="661" t="s">
        <v>1708</v>
      </c>
      <c r="H104" s="661" t="s">
        <v>1709</v>
      </c>
      <c r="I104" s="663">
        <v>271.7</v>
      </c>
      <c r="J104" s="663">
        <v>2</v>
      </c>
      <c r="K104" s="664">
        <v>543.4</v>
      </c>
    </row>
    <row r="105" spans="1:11" ht="14.4" customHeight="1" x14ac:dyDescent="0.3">
      <c r="A105" s="659" t="s">
        <v>538</v>
      </c>
      <c r="B105" s="660" t="s">
        <v>1054</v>
      </c>
      <c r="C105" s="661" t="s">
        <v>554</v>
      </c>
      <c r="D105" s="662" t="s">
        <v>1057</v>
      </c>
      <c r="E105" s="661" t="s">
        <v>1830</v>
      </c>
      <c r="F105" s="662" t="s">
        <v>1831</v>
      </c>
      <c r="G105" s="661" t="s">
        <v>1710</v>
      </c>
      <c r="H105" s="661" t="s">
        <v>1711</v>
      </c>
      <c r="I105" s="663">
        <v>261.11</v>
      </c>
      <c r="J105" s="663">
        <v>2</v>
      </c>
      <c r="K105" s="664">
        <v>522.22</v>
      </c>
    </row>
    <row r="106" spans="1:11" ht="14.4" customHeight="1" x14ac:dyDescent="0.3">
      <c r="A106" s="659" t="s">
        <v>538</v>
      </c>
      <c r="B106" s="660" t="s">
        <v>1054</v>
      </c>
      <c r="C106" s="661" t="s">
        <v>554</v>
      </c>
      <c r="D106" s="662" t="s">
        <v>1057</v>
      </c>
      <c r="E106" s="661" t="s">
        <v>1830</v>
      </c>
      <c r="F106" s="662" t="s">
        <v>1831</v>
      </c>
      <c r="G106" s="661" t="s">
        <v>1712</v>
      </c>
      <c r="H106" s="661" t="s">
        <v>1713</v>
      </c>
      <c r="I106" s="663">
        <v>196.56</v>
      </c>
      <c r="J106" s="663">
        <v>1</v>
      </c>
      <c r="K106" s="664">
        <v>196.56</v>
      </c>
    </row>
    <row r="107" spans="1:11" ht="14.4" customHeight="1" x14ac:dyDescent="0.3">
      <c r="A107" s="659" t="s">
        <v>538</v>
      </c>
      <c r="B107" s="660" t="s">
        <v>1054</v>
      </c>
      <c r="C107" s="661" t="s">
        <v>554</v>
      </c>
      <c r="D107" s="662" t="s">
        <v>1057</v>
      </c>
      <c r="E107" s="661" t="s">
        <v>1830</v>
      </c>
      <c r="F107" s="662" t="s">
        <v>1831</v>
      </c>
      <c r="G107" s="661" t="s">
        <v>1714</v>
      </c>
      <c r="H107" s="661" t="s">
        <v>1715</v>
      </c>
      <c r="I107" s="663">
        <v>175.44999999999996</v>
      </c>
      <c r="J107" s="663">
        <v>70</v>
      </c>
      <c r="K107" s="664">
        <v>12281.5</v>
      </c>
    </row>
    <row r="108" spans="1:11" ht="14.4" customHeight="1" x14ac:dyDescent="0.3">
      <c r="A108" s="659" t="s">
        <v>538</v>
      </c>
      <c r="B108" s="660" t="s">
        <v>1054</v>
      </c>
      <c r="C108" s="661" t="s">
        <v>554</v>
      </c>
      <c r="D108" s="662" t="s">
        <v>1057</v>
      </c>
      <c r="E108" s="661" t="s">
        <v>1830</v>
      </c>
      <c r="F108" s="662" t="s">
        <v>1831</v>
      </c>
      <c r="G108" s="661" t="s">
        <v>1716</v>
      </c>
      <c r="H108" s="661" t="s">
        <v>1717</v>
      </c>
      <c r="I108" s="663">
        <v>141.55000000000001</v>
      </c>
      <c r="J108" s="663">
        <v>6</v>
      </c>
      <c r="K108" s="664">
        <v>849.3</v>
      </c>
    </row>
    <row r="109" spans="1:11" ht="14.4" customHeight="1" x14ac:dyDescent="0.3">
      <c r="A109" s="659" t="s">
        <v>538</v>
      </c>
      <c r="B109" s="660" t="s">
        <v>1054</v>
      </c>
      <c r="C109" s="661" t="s">
        <v>554</v>
      </c>
      <c r="D109" s="662" t="s">
        <v>1057</v>
      </c>
      <c r="E109" s="661" t="s">
        <v>1830</v>
      </c>
      <c r="F109" s="662" t="s">
        <v>1831</v>
      </c>
      <c r="G109" s="661" t="s">
        <v>1718</v>
      </c>
      <c r="H109" s="661" t="s">
        <v>1719</v>
      </c>
      <c r="I109" s="663">
        <v>1122.8699999999999</v>
      </c>
      <c r="J109" s="663">
        <v>2</v>
      </c>
      <c r="K109" s="664">
        <v>2245.7399999999998</v>
      </c>
    </row>
    <row r="110" spans="1:11" ht="14.4" customHeight="1" x14ac:dyDescent="0.3">
      <c r="A110" s="659" t="s">
        <v>538</v>
      </c>
      <c r="B110" s="660" t="s">
        <v>1054</v>
      </c>
      <c r="C110" s="661" t="s">
        <v>554</v>
      </c>
      <c r="D110" s="662" t="s">
        <v>1057</v>
      </c>
      <c r="E110" s="661" t="s">
        <v>1830</v>
      </c>
      <c r="F110" s="662" t="s">
        <v>1831</v>
      </c>
      <c r="G110" s="661" t="s">
        <v>1720</v>
      </c>
      <c r="H110" s="661" t="s">
        <v>1721</v>
      </c>
      <c r="I110" s="663">
        <v>159.60000000000002</v>
      </c>
      <c r="J110" s="663">
        <v>3</v>
      </c>
      <c r="K110" s="664">
        <v>477.85</v>
      </c>
    </row>
    <row r="111" spans="1:11" ht="14.4" customHeight="1" x14ac:dyDescent="0.3">
      <c r="A111" s="659" t="s">
        <v>538</v>
      </c>
      <c r="B111" s="660" t="s">
        <v>1054</v>
      </c>
      <c r="C111" s="661" t="s">
        <v>554</v>
      </c>
      <c r="D111" s="662" t="s">
        <v>1057</v>
      </c>
      <c r="E111" s="661" t="s">
        <v>1830</v>
      </c>
      <c r="F111" s="662" t="s">
        <v>1831</v>
      </c>
      <c r="G111" s="661" t="s">
        <v>1722</v>
      </c>
      <c r="H111" s="661" t="s">
        <v>1723</v>
      </c>
      <c r="I111" s="663">
        <v>978.01</v>
      </c>
      <c r="J111" s="663">
        <v>1</v>
      </c>
      <c r="K111" s="664">
        <v>978.01</v>
      </c>
    </row>
    <row r="112" spans="1:11" ht="14.4" customHeight="1" x14ac:dyDescent="0.3">
      <c r="A112" s="659" t="s">
        <v>538</v>
      </c>
      <c r="B112" s="660" t="s">
        <v>1054</v>
      </c>
      <c r="C112" s="661" t="s">
        <v>554</v>
      </c>
      <c r="D112" s="662" t="s">
        <v>1057</v>
      </c>
      <c r="E112" s="661" t="s">
        <v>1830</v>
      </c>
      <c r="F112" s="662" t="s">
        <v>1831</v>
      </c>
      <c r="G112" s="661" t="s">
        <v>1724</v>
      </c>
      <c r="H112" s="661" t="s">
        <v>1725</v>
      </c>
      <c r="I112" s="663">
        <v>1122.8699999999999</v>
      </c>
      <c r="J112" s="663">
        <v>1</v>
      </c>
      <c r="K112" s="664">
        <v>1122.8699999999999</v>
      </c>
    </row>
    <row r="113" spans="1:11" ht="14.4" customHeight="1" x14ac:dyDescent="0.3">
      <c r="A113" s="659" t="s">
        <v>538</v>
      </c>
      <c r="B113" s="660" t="s">
        <v>1054</v>
      </c>
      <c r="C113" s="661" t="s">
        <v>554</v>
      </c>
      <c r="D113" s="662" t="s">
        <v>1057</v>
      </c>
      <c r="E113" s="661" t="s">
        <v>1830</v>
      </c>
      <c r="F113" s="662" t="s">
        <v>1831</v>
      </c>
      <c r="G113" s="661" t="s">
        <v>1726</v>
      </c>
      <c r="H113" s="661" t="s">
        <v>1727</v>
      </c>
      <c r="I113" s="663">
        <v>545.99</v>
      </c>
      <c r="J113" s="663">
        <v>1</v>
      </c>
      <c r="K113" s="664">
        <v>545.99</v>
      </c>
    </row>
    <row r="114" spans="1:11" ht="14.4" customHeight="1" x14ac:dyDescent="0.3">
      <c r="A114" s="659" t="s">
        <v>538</v>
      </c>
      <c r="B114" s="660" t="s">
        <v>1054</v>
      </c>
      <c r="C114" s="661" t="s">
        <v>554</v>
      </c>
      <c r="D114" s="662" t="s">
        <v>1057</v>
      </c>
      <c r="E114" s="661" t="s">
        <v>1830</v>
      </c>
      <c r="F114" s="662" t="s">
        <v>1831</v>
      </c>
      <c r="G114" s="661" t="s">
        <v>1728</v>
      </c>
      <c r="H114" s="661" t="s">
        <v>1729</v>
      </c>
      <c r="I114" s="663">
        <v>218.41</v>
      </c>
      <c r="J114" s="663">
        <v>2</v>
      </c>
      <c r="K114" s="664">
        <v>436.81</v>
      </c>
    </row>
    <row r="115" spans="1:11" ht="14.4" customHeight="1" x14ac:dyDescent="0.3">
      <c r="A115" s="659" t="s">
        <v>538</v>
      </c>
      <c r="B115" s="660" t="s">
        <v>1054</v>
      </c>
      <c r="C115" s="661" t="s">
        <v>554</v>
      </c>
      <c r="D115" s="662" t="s">
        <v>1057</v>
      </c>
      <c r="E115" s="661" t="s">
        <v>1822</v>
      </c>
      <c r="F115" s="662" t="s">
        <v>1823</v>
      </c>
      <c r="G115" s="661" t="s">
        <v>1622</v>
      </c>
      <c r="H115" s="661" t="s">
        <v>1623</v>
      </c>
      <c r="I115" s="663">
        <v>46.03</v>
      </c>
      <c r="J115" s="663">
        <v>144</v>
      </c>
      <c r="K115" s="664">
        <v>6628.6</v>
      </c>
    </row>
    <row r="116" spans="1:11" ht="14.4" customHeight="1" x14ac:dyDescent="0.3">
      <c r="A116" s="659" t="s">
        <v>538</v>
      </c>
      <c r="B116" s="660" t="s">
        <v>1054</v>
      </c>
      <c r="C116" s="661" t="s">
        <v>554</v>
      </c>
      <c r="D116" s="662" t="s">
        <v>1057</v>
      </c>
      <c r="E116" s="661" t="s">
        <v>1824</v>
      </c>
      <c r="F116" s="662" t="s">
        <v>1825</v>
      </c>
      <c r="G116" s="661" t="s">
        <v>1630</v>
      </c>
      <c r="H116" s="661" t="s">
        <v>1631</v>
      </c>
      <c r="I116" s="663">
        <v>0.3</v>
      </c>
      <c r="J116" s="663">
        <v>1300</v>
      </c>
      <c r="K116" s="664">
        <v>390</v>
      </c>
    </row>
    <row r="117" spans="1:11" ht="14.4" customHeight="1" x14ac:dyDescent="0.3">
      <c r="A117" s="659" t="s">
        <v>538</v>
      </c>
      <c r="B117" s="660" t="s">
        <v>1054</v>
      </c>
      <c r="C117" s="661" t="s">
        <v>554</v>
      </c>
      <c r="D117" s="662" t="s">
        <v>1057</v>
      </c>
      <c r="E117" s="661" t="s">
        <v>1824</v>
      </c>
      <c r="F117" s="662" t="s">
        <v>1825</v>
      </c>
      <c r="G117" s="661" t="s">
        <v>1632</v>
      </c>
      <c r="H117" s="661" t="s">
        <v>1633</v>
      </c>
      <c r="I117" s="663">
        <v>0.3</v>
      </c>
      <c r="J117" s="663">
        <v>700</v>
      </c>
      <c r="K117" s="664">
        <v>210</v>
      </c>
    </row>
    <row r="118" spans="1:11" ht="14.4" customHeight="1" x14ac:dyDescent="0.3">
      <c r="A118" s="659" t="s">
        <v>538</v>
      </c>
      <c r="B118" s="660" t="s">
        <v>1054</v>
      </c>
      <c r="C118" s="661" t="s">
        <v>554</v>
      </c>
      <c r="D118" s="662" t="s">
        <v>1057</v>
      </c>
      <c r="E118" s="661" t="s">
        <v>1826</v>
      </c>
      <c r="F118" s="662" t="s">
        <v>1827</v>
      </c>
      <c r="G118" s="661" t="s">
        <v>1730</v>
      </c>
      <c r="H118" s="661" t="s">
        <v>1731</v>
      </c>
      <c r="I118" s="663">
        <v>0.81</v>
      </c>
      <c r="J118" s="663">
        <v>4000</v>
      </c>
      <c r="K118" s="664">
        <v>3228.24</v>
      </c>
    </row>
    <row r="119" spans="1:11" ht="14.4" customHeight="1" x14ac:dyDescent="0.3">
      <c r="A119" s="659" t="s">
        <v>538</v>
      </c>
      <c r="B119" s="660" t="s">
        <v>1054</v>
      </c>
      <c r="C119" s="661" t="s">
        <v>554</v>
      </c>
      <c r="D119" s="662" t="s">
        <v>1057</v>
      </c>
      <c r="E119" s="661" t="s">
        <v>1826</v>
      </c>
      <c r="F119" s="662" t="s">
        <v>1827</v>
      </c>
      <c r="G119" s="661" t="s">
        <v>1640</v>
      </c>
      <c r="H119" s="661" t="s">
        <v>1641</v>
      </c>
      <c r="I119" s="663">
        <v>0.71</v>
      </c>
      <c r="J119" s="663">
        <v>2600</v>
      </c>
      <c r="K119" s="664">
        <v>1846</v>
      </c>
    </row>
    <row r="120" spans="1:11" ht="14.4" customHeight="1" x14ac:dyDescent="0.3">
      <c r="A120" s="659" t="s">
        <v>538</v>
      </c>
      <c r="B120" s="660" t="s">
        <v>1054</v>
      </c>
      <c r="C120" s="661" t="s">
        <v>554</v>
      </c>
      <c r="D120" s="662" t="s">
        <v>1057</v>
      </c>
      <c r="E120" s="661" t="s">
        <v>1826</v>
      </c>
      <c r="F120" s="662" t="s">
        <v>1827</v>
      </c>
      <c r="G120" s="661" t="s">
        <v>1642</v>
      </c>
      <c r="H120" s="661" t="s">
        <v>1643</v>
      </c>
      <c r="I120" s="663">
        <v>0.71</v>
      </c>
      <c r="J120" s="663">
        <v>2000</v>
      </c>
      <c r="K120" s="664">
        <v>1420</v>
      </c>
    </row>
    <row r="121" spans="1:11" ht="14.4" customHeight="1" x14ac:dyDescent="0.3">
      <c r="A121" s="659" t="s">
        <v>538</v>
      </c>
      <c r="B121" s="660" t="s">
        <v>1054</v>
      </c>
      <c r="C121" s="661" t="s">
        <v>557</v>
      </c>
      <c r="D121" s="662" t="s">
        <v>1058</v>
      </c>
      <c r="E121" s="661" t="s">
        <v>1816</v>
      </c>
      <c r="F121" s="662" t="s">
        <v>1817</v>
      </c>
      <c r="G121" s="661" t="s">
        <v>1558</v>
      </c>
      <c r="H121" s="661" t="s">
        <v>1559</v>
      </c>
      <c r="I121" s="663">
        <v>27.94</v>
      </c>
      <c r="J121" s="663">
        <v>2</v>
      </c>
      <c r="K121" s="664">
        <v>55.88</v>
      </c>
    </row>
    <row r="122" spans="1:11" ht="14.4" customHeight="1" x14ac:dyDescent="0.3">
      <c r="A122" s="659" t="s">
        <v>538</v>
      </c>
      <c r="B122" s="660" t="s">
        <v>1054</v>
      </c>
      <c r="C122" s="661" t="s">
        <v>557</v>
      </c>
      <c r="D122" s="662" t="s">
        <v>1058</v>
      </c>
      <c r="E122" s="661" t="s">
        <v>1816</v>
      </c>
      <c r="F122" s="662" t="s">
        <v>1817</v>
      </c>
      <c r="G122" s="661" t="s">
        <v>1732</v>
      </c>
      <c r="H122" s="661" t="s">
        <v>1733</v>
      </c>
      <c r="I122" s="663">
        <v>5.09</v>
      </c>
      <c r="J122" s="663">
        <v>300</v>
      </c>
      <c r="K122" s="664">
        <v>1528.35</v>
      </c>
    </row>
    <row r="123" spans="1:11" ht="14.4" customHeight="1" x14ac:dyDescent="0.3">
      <c r="A123" s="659" t="s">
        <v>538</v>
      </c>
      <c r="B123" s="660" t="s">
        <v>1054</v>
      </c>
      <c r="C123" s="661" t="s">
        <v>557</v>
      </c>
      <c r="D123" s="662" t="s">
        <v>1058</v>
      </c>
      <c r="E123" s="661" t="s">
        <v>1816</v>
      </c>
      <c r="F123" s="662" t="s">
        <v>1817</v>
      </c>
      <c r="G123" s="661" t="s">
        <v>1652</v>
      </c>
      <c r="H123" s="661" t="s">
        <v>1653</v>
      </c>
      <c r="I123" s="663">
        <v>0.62</v>
      </c>
      <c r="J123" s="663">
        <v>2400</v>
      </c>
      <c r="K123" s="664">
        <v>1488</v>
      </c>
    </row>
    <row r="124" spans="1:11" ht="14.4" customHeight="1" x14ac:dyDescent="0.3">
      <c r="A124" s="659" t="s">
        <v>538</v>
      </c>
      <c r="B124" s="660" t="s">
        <v>1054</v>
      </c>
      <c r="C124" s="661" t="s">
        <v>557</v>
      </c>
      <c r="D124" s="662" t="s">
        <v>1058</v>
      </c>
      <c r="E124" s="661" t="s">
        <v>1816</v>
      </c>
      <c r="F124" s="662" t="s">
        <v>1817</v>
      </c>
      <c r="G124" s="661" t="s">
        <v>1654</v>
      </c>
      <c r="H124" s="661" t="s">
        <v>1655</v>
      </c>
      <c r="I124" s="663">
        <v>97.04</v>
      </c>
      <c r="J124" s="663">
        <v>5</v>
      </c>
      <c r="K124" s="664">
        <v>485.2</v>
      </c>
    </row>
    <row r="125" spans="1:11" ht="14.4" customHeight="1" x14ac:dyDescent="0.3">
      <c r="A125" s="659" t="s">
        <v>538</v>
      </c>
      <c r="B125" s="660" t="s">
        <v>1054</v>
      </c>
      <c r="C125" s="661" t="s">
        <v>557</v>
      </c>
      <c r="D125" s="662" t="s">
        <v>1058</v>
      </c>
      <c r="E125" s="661" t="s">
        <v>1816</v>
      </c>
      <c r="F125" s="662" t="s">
        <v>1817</v>
      </c>
      <c r="G125" s="661" t="s">
        <v>1734</v>
      </c>
      <c r="H125" s="661" t="s">
        <v>1735</v>
      </c>
      <c r="I125" s="663">
        <v>4.18</v>
      </c>
      <c r="J125" s="663">
        <v>900</v>
      </c>
      <c r="K125" s="664">
        <v>3761.4</v>
      </c>
    </row>
    <row r="126" spans="1:11" ht="14.4" customHeight="1" x14ac:dyDescent="0.3">
      <c r="A126" s="659" t="s">
        <v>538</v>
      </c>
      <c r="B126" s="660" t="s">
        <v>1054</v>
      </c>
      <c r="C126" s="661" t="s">
        <v>557</v>
      </c>
      <c r="D126" s="662" t="s">
        <v>1058</v>
      </c>
      <c r="E126" s="661" t="s">
        <v>1816</v>
      </c>
      <c r="F126" s="662" t="s">
        <v>1817</v>
      </c>
      <c r="G126" s="661" t="s">
        <v>1570</v>
      </c>
      <c r="H126" s="661" t="s">
        <v>1571</v>
      </c>
      <c r="I126" s="663">
        <v>111.59</v>
      </c>
      <c r="J126" s="663">
        <v>30</v>
      </c>
      <c r="K126" s="664">
        <v>3347.71</v>
      </c>
    </row>
    <row r="127" spans="1:11" ht="14.4" customHeight="1" x14ac:dyDescent="0.3">
      <c r="A127" s="659" t="s">
        <v>538</v>
      </c>
      <c r="B127" s="660" t="s">
        <v>1054</v>
      </c>
      <c r="C127" s="661" t="s">
        <v>557</v>
      </c>
      <c r="D127" s="662" t="s">
        <v>1058</v>
      </c>
      <c r="E127" s="661" t="s">
        <v>1818</v>
      </c>
      <c r="F127" s="662" t="s">
        <v>1819</v>
      </c>
      <c r="G127" s="661" t="s">
        <v>1572</v>
      </c>
      <c r="H127" s="661" t="s">
        <v>1573</v>
      </c>
      <c r="I127" s="663">
        <v>1.0900000000000001</v>
      </c>
      <c r="J127" s="663">
        <v>200</v>
      </c>
      <c r="K127" s="664">
        <v>218</v>
      </c>
    </row>
    <row r="128" spans="1:11" ht="14.4" customHeight="1" x14ac:dyDescent="0.3">
      <c r="A128" s="659" t="s">
        <v>538</v>
      </c>
      <c r="B128" s="660" t="s">
        <v>1054</v>
      </c>
      <c r="C128" s="661" t="s">
        <v>557</v>
      </c>
      <c r="D128" s="662" t="s">
        <v>1058</v>
      </c>
      <c r="E128" s="661" t="s">
        <v>1818</v>
      </c>
      <c r="F128" s="662" t="s">
        <v>1819</v>
      </c>
      <c r="G128" s="661" t="s">
        <v>1574</v>
      </c>
      <c r="H128" s="661" t="s">
        <v>1575</v>
      </c>
      <c r="I128" s="663">
        <v>1.6749999999999998</v>
      </c>
      <c r="J128" s="663">
        <v>400</v>
      </c>
      <c r="K128" s="664">
        <v>669</v>
      </c>
    </row>
    <row r="129" spans="1:11" ht="14.4" customHeight="1" x14ac:dyDescent="0.3">
      <c r="A129" s="659" t="s">
        <v>538</v>
      </c>
      <c r="B129" s="660" t="s">
        <v>1054</v>
      </c>
      <c r="C129" s="661" t="s">
        <v>557</v>
      </c>
      <c r="D129" s="662" t="s">
        <v>1058</v>
      </c>
      <c r="E129" s="661" t="s">
        <v>1818</v>
      </c>
      <c r="F129" s="662" t="s">
        <v>1819</v>
      </c>
      <c r="G129" s="661" t="s">
        <v>1576</v>
      </c>
      <c r="H129" s="661" t="s">
        <v>1577</v>
      </c>
      <c r="I129" s="663">
        <v>0.47499999999999998</v>
      </c>
      <c r="J129" s="663">
        <v>400</v>
      </c>
      <c r="K129" s="664">
        <v>190</v>
      </c>
    </row>
    <row r="130" spans="1:11" ht="14.4" customHeight="1" x14ac:dyDescent="0.3">
      <c r="A130" s="659" t="s">
        <v>538</v>
      </c>
      <c r="B130" s="660" t="s">
        <v>1054</v>
      </c>
      <c r="C130" s="661" t="s">
        <v>557</v>
      </c>
      <c r="D130" s="662" t="s">
        <v>1058</v>
      </c>
      <c r="E130" s="661" t="s">
        <v>1818</v>
      </c>
      <c r="F130" s="662" t="s">
        <v>1819</v>
      </c>
      <c r="G130" s="661" t="s">
        <v>1578</v>
      </c>
      <c r="H130" s="661" t="s">
        <v>1579</v>
      </c>
      <c r="I130" s="663">
        <v>0.67</v>
      </c>
      <c r="J130" s="663">
        <v>900</v>
      </c>
      <c r="K130" s="664">
        <v>603</v>
      </c>
    </row>
    <row r="131" spans="1:11" ht="14.4" customHeight="1" x14ac:dyDescent="0.3">
      <c r="A131" s="659" t="s">
        <v>538</v>
      </c>
      <c r="B131" s="660" t="s">
        <v>1054</v>
      </c>
      <c r="C131" s="661" t="s">
        <v>557</v>
      </c>
      <c r="D131" s="662" t="s">
        <v>1058</v>
      </c>
      <c r="E131" s="661" t="s">
        <v>1818</v>
      </c>
      <c r="F131" s="662" t="s">
        <v>1819</v>
      </c>
      <c r="G131" s="661" t="s">
        <v>1590</v>
      </c>
      <c r="H131" s="661" t="s">
        <v>1591</v>
      </c>
      <c r="I131" s="663">
        <v>2.91</v>
      </c>
      <c r="J131" s="663">
        <v>200</v>
      </c>
      <c r="K131" s="664">
        <v>582</v>
      </c>
    </row>
    <row r="132" spans="1:11" ht="14.4" customHeight="1" x14ac:dyDescent="0.3">
      <c r="A132" s="659" t="s">
        <v>538</v>
      </c>
      <c r="B132" s="660" t="s">
        <v>1054</v>
      </c>
      <c r="C132" s="661" t="s">
        <v>557</v>
      </c>
      <c r="D132" s="662" t="s">
        <v>1058</v>
      </c>
      <c r="E132" s="661" t="s">
        <v>1818</v>
      </c>
      <c r="F132" s="662" t="s">
        <v>1819</v>
      </c>
      <c r="G132" s="661" t="s">
        <v>1598</v>
      </c>
      <c r="H132" s="661" t="s">
        <v>1599</v>
      </c>
      <c r="I132" s="663">
        <v>12.11</v>
      </c>
      <c r="J132" s="663">
        <v>20</v>
      </c>
      <c r="K132" s="664">
        <v>242.2</v>
      </c>
    </row>
    <row r="133" spans="1:11" ht="14.4" customHeight="1" x14ac:dyDescent="0.3">
      <c r="A133" s="659" t="s">
        <v>538</v>
      </c>
      <c r="B133" s="660" t="s">
        <v>1054</v>
      </c>
      <c r="C133" s="661" t="s">
        <v>557</v>
      </c>
      <c r="D133" s="662" t="s">
        <v>1058</v>
      </c>
      <c r="E133" s="661" t="s">
        <v>1818</v>
      </c>
      <c r="F133" s="662" t="s">
        <v>1819</v>
      </c>
      <c r="G133" s="661" t="s">
        <v>1736</v>
      </c>
      <c r="H133" s="661" t="s">
        <v>1737</v>
      </c>
      <c r="I133" s="663">
        <v>17.3</v>
      </c>
      <c r="J133" s="663">
        <v>100</v>
      </c>
      <c r="K133" s="664">
        <v>1730.3</v>
      </c>
    </row>
    <row r="134" spans="1:11" ht="14.4" customHeight="1" x14ac:dyDescent="0.3">
      <c r="A134" s="659" t="s">
        <v>538</v>
      </c>
      <c r="B134" s="660" t="s">
        <v>1054</v>
      </c>
      <c r="C134" s="661" t="s">
        <v>557</v>
      </c>
      <c r="D134" s="662" t="s">
        <v>1058</v>
      </c>
      <c r="E134" s="661" t="s">
        <v>1818</v>
      </c>
      <c r="F134" s="662" t="s">
        <v>1819</v>
      </c>
      <c r="G134" s="661" t="s">
        <v>1738</v>
      </c>
      <c r="H134" s="661" t="s">
        <v>1739</v>
      </c>
      <c r="I134" s="663">
        <v>4389.17</v>
      </c>
      <c r="J134" s="663">
        <v>3</v>
      </c>
      <c r="K134" s="664">
        <v>13167.5</v>
      </c>
    </row>
    <row r="135" spans="1:11" ht="14.4" customHeight="1" x14ac:dyDescent="0.3">
      <c r="A135" s="659" t="s">
        <v>538</v>
      </c>
      <c r="B135" s="660" t="s">
        <v>1054</v>
      </c>
      <c r="C135" s="661" t="s">
        <v>557</v>
      </c>
      <c r="D135" s="662" t="s">
        <v>1058</v>
      </c>
      <c r="E135" s="661" t="s">
        <v>1818</v>
      </c>
      <c r="F135" s="662" t="s">
        <v>1819</v>
      </c>
      <c r="G135" s="661" t="s">
        <v>1740</v>
      </c>
      <c r="H135" s="661" t="s">
        <v>1741</v>
      </c>
      <c r="I135" s="663">
        <v>76.23</v>
      </c>
      <c r="J135" s="663">
        <v>90</v>
      </c>
      <c r="K135" s="664">
        <v>6860.7</v>
      </c>
    </row>
    <row r="136" spans="1:11" ht="14.4" customHeight="1" x14ac:dyDescent="0.3">
      <c r="A136" s="659" t="s">
        <v>538</v>
      </c>
      <c r="B136" s="660" t="s">
        <v>1054</v>
      </c>
      <c r="C136" s="661" t="s">
        <v>557</v>
      </c>
      <c r="D136" s="662" t="s">
        <v>1058</v>
      </c>
      <c r="E136" s="661" t="s">
        <v>1818</v>
      </c>
      <c r="F136" s="662" t="s">
        <v>1819</v>
      </c>
      <c r="G136" s="661" t="s">
        <v>1742</v>
      </c>
      <c r="H136" s="661" t="s">
        <v>1743</v>
      </c>
      <c r="I136" s="663">
        <v>712.69</v>
      </c>
      <c r="J136" s="663">
        <v>1</v>
      </c>
      <c r="K136" s="664">
        <v>712.69</v>
      </c>
    </row>
    <row r="137" spans="1:11" ht="14.4" customHeight="1" x14ac:dyDescent="0.3">
      <c r="A137" s="659" t="s">
        <v>538</v>
      </c>
      <c r="B137" s="660" t="s">
        <v>1054</v>
      </c>
      <c r="C137" s="661" t="s">
        <v>557</v>
      </c>
      <c r="D137" s="662" t="s">
        <v>1058</v>
      </c>
      <c r="E137" s="661" t="s">
        <v>1818</v>
      </c>
      <c r="F137" s="662" t="s">
        <v>1819</v>
      </c>
      <c r="G137" s="661" t="s">
        <v>1744</v>
      </c>
      <c r="H137" s="661" t="s">
        <v>1745</v>
      </c>
      <c r="I137" s="663">
        <v>25.59</v>
      </c>
      <c r="J137" s="663">
        <v>20</v>
      </c>
      <c r="K137" s="664">
        <v>511.83</v>
      </c>
    </row>
    <row r="138" spans="1:11" ht="14.4" customHeight="1" x14ac:dyDescent="0.3">
      <c r="A138" s="659" t="s">
        <v>538</v>
      </c>
      <c r="B138" s="660" t="s">
        <v>1054</v>
      </c>
      <c r="C138" s="661" t="s">
        <v>557</v>
      </c>
      <c r="D138" s="662" t="s">
        <v>1058</v>
      </c>
      <c r="E138" s="661" t="s">
        <v>1818</v>
      </c>
      <c r="F138" s="662" t="s">
        <v>1819</v>
      </c>
      <c r="G138" s="661" t="s">
        <v>1746</v>
      </c>
      <c r="H138" s="661" t="s">
        <v>1747</v>
      </c>
      <c r="I138" s="663">
        <v>5626.5</v>
      </c>
      <c r="J138" s="663">
        <v>1</v>
      </c>
      <c r="K138" s="664">
        <v>5626.5</v>
      </c>
    </row>
    <row r="139" spans="1:11" ht="14.4" customHeight="1" x14ac:dyDescent="0.3">
      <c r="A139" s="659" t="s">
        <v>538</v>
      </c>
      <c r="B139" s="660" t="s">
        <v>1054</v>
      </c>
      <c r="C139" s="661" t="s">
        <v>557</v>
      </c>
      <c r="D139" s="662" t="s">
        <v>1058</v>
      </c>
      <c r="E139" s="661" t="s">
        <v>1818</v>
      </c>
      <c r="F139" s="662" t="s">
        <v>1819</v>
      </c>
      <c r="G139" s="661" t="s">
        <v>1748</v>
      </c>
      <c r="H139" s="661" t="s">
        <v>1749</v>
      </c>
      <c r="I139" s="663">
        <v>64.22</v>
      </c>
      <c r="J139" s="663">
        <v>50</v>
      </c>
      <c r="K139" s="664">
        <v>3211.04</v>
      </c>
    </row>
    <row r="140" spans="1:11" ht="14.4" customHeight="1" x14ac:dyDescent="0.3">
      <c r="A140" s="659" t="s">
        <v>538</v>
      </c>
      <c r="B140" s="660" t="s">
        <v>1054</v>
      </c>
      <c r="C140" s="661" t="s">
        <v>557</v>
      </c>
      <c r="D140" s="662" t="s">
        <v>1058</v>
      </c>
      <c r="E140" s="661" t="s">
        <v>1832</v>
      </c>
      <c r="F140" s="662" t="s">
        <v>1833</v>
      </c>
      <c r="G140" s="661" t="s">
        <v>1750</v>
      </c>
      <c r="H140" s="661" t="s">
        <v>1751</v>
      </c>
      <c r="I140" s="663">
        <v>393.18</v>
      </c>
      <c r="J140" s="663">
        <v>2</v>
      </c>
      <c r="K140" s="664">
        <v>786.36</v>
      </c>
    </row>
    <row r="141" spans="1:11" ht="14.4" customHeight="1" x14ac:dyDescent="0.3">
      <c r="A141" s="659" t="s">
        <v>538</v>
      </c>
      <c r="B141" s="660" t="s">
        <v>1054</v>
      </c>
      <c r="C141" s="661" t="s">
        <v>557</v>
      </c>
      <c r="D141" s="662" t="s">
        <v>1058</v>
      </c>
      <c r="E141" s="661" t="s">
        <v>1830</v>
      </c>
      <c r="F141" s="662" t="s">
        <v>1831</v>
      </c>
      <c r="G141" s="661" t="s">
        <v>1752</v>
      </c>
      <c r="H141" s="661" t="s">
        <v>1753</v>
      </c>
      <c r="I141" s="663">
        <v>138.04428571428571</v>
      </c>
      <c r="J141" s="663">
        <v>49</v>
      </c>
      <c r="K141" s="664">
        <v>6747.21</v>
      </c>
    </row>
    <row r="142" spans="1:11" ht="14.4" customHeight="1" x14ac:dyDescent="0.3">
      <c r="A142" s="659" t="s">
        <v>538</v>
      </c>
      <c r="B142" s="660" t="s">
        <v>1054</v>
      </c>
      <c r="C142" s="661" t="s">
        <v>557</v>
      </c>
      <c r="D142" s="662" t="s">
        <v>1058</v>
      </c>
      <c r="E142" s="661" t="s">
        <v>1830</v>
      </c>
      <c r="F142" s="662" t="s">
        <v>1831</v>
      </c>
      <c r="G142" s="661" t="s">
        <v>1754</v>
      </c>
      <c r="H142" s="661" t="s">
        <v>1755</v>
      </c>
      <c r="I142" s="663">
        <v>154.35</v>
      </c>
      <c r="J142" s="663">
        <v>21</v>
      </c>
      <c r="K142" s="664">
        <v>3198.51</v>
      </c>
    </row>
    <row r="143" spans="1:11" ht="14.4" customHeight="1" x14ac:dyDescent="0.3">
      <c r="A143" s="659" t="s">
        <v>538</v>
      </c>
      <c r="B143" s="660" t="s">
        <v>1054</v>
      </c>
      <c r="C143" s="661" t="s">
        <v>557</v>
      </c>
      <c r="D143" s="662" t="s">
        <v>1058</v>
      </c>
      <c r="E143" s="661" t="s">
        <v>1830</v>
      </c>
      <c r="F143" s="662" t="s">
        <v>1831</v>
      </c>
      <c r="G143" s="661" t="s">
        <v>1756</v>
      </c>
      <c r="H143" s="661" t="s">
        <v>1757</v>
      </c>
      <c r="I143" s="663">
        <v>335.22999999999996</v>
      </c>
      <c r="J143" s="663">
        <v>16</v>
      </c>
      <c r="K143" s="664">
        <v>5331.0899999999992</v>
      </c>
    </row>
    <row r="144" spans="1:11" ht="14.4" customHeight="1" x14ac:dyDescent="0.3">
      <c r="A144" s="659" t="s">
        <v>538</v>
      </c>
      <c r="B144" s="660" t="s">
        <v>1054</v>
      </c>
      <c r="C144" s="661" t="s">
        <v>557</v>
      </c>
      <c r="D144" s="662" t="s">
        <v>1058</v>
      </c>
      <c r="E144" s="661" t="s">
        <v>1830</v>
      </c>
      <c r="F144" s="662" t="s">
        <v>1831</v>
      </c>
      <c r="G144" s="661" t="s">
        <v>1758</v>
      </c>
      <c r="H144" s="661" t="s">
        <v>1759</v>
      </c>
      <c r="I144" s="663">
        <v>150.32333333333335</v>
      </c>
      <c r="J144" s="663">
        <v>19</v>
      </c>
      <c r="K144" s="664">
        <v>2856.13</v>
      </c>
    </row>
    <row r="145" spans="1:11" ht="14.4" customHeight="1" x14ac:dyDescent="0.3">
      <c r="A145" s="659" t="s">
        <v>538</v>
      </c>
      <c r="B145" s="660" t="s">
        <v>1054</v>
      </c>
      <c r="C145" s="661" t="s">
        <v>557</v>
      </c>
      <c r="D145" s="662" t="s">
        <v>1058</v>
      </c>
      <c r="E145" s="661" t="s">
        <v>1830</v>
      </c>
      <c r="F145" s="662" t="s">
        <v>1831</v>
      </c>
      <c r="G145" s="661" t="s">
        <v>1760</v>
      </c>
      <c r="H145" s="661" t="s">
        <v>1761</v>
      </c>
      <c r="I145" s="663">
        <v>173.74</v>
      </c>
      <c r="J145" s="663">
        <v>6</v>
      </c>
      <c r="K145" s="664">
        <v>1039.92</v>
      </c>
    </row>
    <row r="146" spans="1:11" ht="14.4" customHeight="1" x14ac:dyDescent="0.3">
      <c r="A146" s="659" t="s">
        <v>538</v>
      </c>
      <c r="B146" s="660" t="s">
        <v>1054</v>
      </c>
      <c r="C146" s="661" t="s">
        <v>557</v>
      </c>
      <c r="D146" s="662" t="s">
        <v>1058</v>
      </c>
      <c r="E146" s="661" t="s">
        <v>1830</v>
      </c>
      <c r="F146" s="662" t="s">
        <v>1831</v>
      </c>
      <c r="G146" s="661" t="s">
        <v>1762</v>
      </c>
      <c r="H146" s="661" t="s">
        <v>1763</v>
      </c>
      <c r="I146" s="663">
        <v>153.14250000000001</v>
      </c>
      <c r="J146" s="663">
        <v>13</v>
      </c>
      <c r="K146" s="664">
        <v>1988.0499999999997</v>
      </c>
    </row>
    <row r="147" spans="1:11" ht="14.4" customHeight="1" x14ac:dyDescent="0.3">
      <c r="A147" s="659" t="s">
        <v>538</v>
      </c>
      <c r="B147" s="660" t="s">
        <v>1054</v>
      </c>
      <c r="C147" s="661" t="s">
        <v>557</v>
      </c>
      <c r="D147" s="662" t="s">
        <v>1058</v>
      </c>
      <c r="E147" s="661" t="s">
        <v>1830</v>
      </c>
      <c r="F147" s="662" t="s">
        <v>1831</v>
      </c>
      <c r="G147" s="661" t="s">
        <v>1764</v>
      </c>
      <c r="H147" s="661" t="s">
        <v>1765</v>
      </c>
      <c r="I147" s="663">
        <v>59.29</v>
      </c>
      <c r="J147" s="663">
        <v>60</v>
      </c>
      <c r="K147" s="664">
        <v>3557.4</v>
      </c>
    </row>
    <row r="148" spans="1:11" ht="14.4" customHeight="1" x14ac:dyDescent="0.3">
      <c r="A148" s="659" t="s">
        <v>538</v>
      </c>
      <c r="B148" s="660" t="s">
        <v>1054</v>
      </c>
      <c r="C148" s="661" t="s">
        <v>557</v>
      </c>
      <c r="D148" s="662" t="s">
        <v>1058</v>
      </c>
      <c r="E148" s="661" t="s">
        <v>1830</v>
      </c>
      <c r="F148" s="662" t="s">
        <v>1831</v>
      </c>
      <c r="G148" s="661" t="s">
        <v>1766</v>
      </c>
      <c r="H148" s="661" t="s">
        <v>1767</v>
      </c>
      <c r="I148" s="663">
        <v>173.67</v>
      </c>
      <c r="J148" s="663">
        <v>1</v>
      </c>
      <c r="K148" s="664">
        <v>173.67</v>
      </c>
    </row>
    <row r="149" spans="1:11" ht="14.4" customHeight="1" x14ac:dyDescent="0.3">
      <c r="A149" s="659" t="s">
        <v>538</v>
      </c>
      <c r="B149" s="660" t="s">
        <v>1054</v>
      </c>
      <c r="C149" s="661" t="s">
        <v>557</v>
      </c>
      <c r="D149" s="662" t="s">
        <v>1058</v>
      </c>
      <c r="E149" s="661" t="s">
        <v>1830</v>
      </c>
      <c r="F149" s="662" t="s">
        <v>1831</v>
      </c>
      <c r="G149" s="661" t="s">
        <v>1768</v>
      </c>
      <c r="H149" s="661" t="s">
        <v>1769</v>
      </c>
      <c r="I149" s="663">
        <v>151.22</v>
      </c>
      <c r="J149" s="663">
        <v>1</v>
      </c>
      <c r="K149" s="664">
        <v>151.22</v>
      </c>
    </row>
    <row r="150" spans="1:11" ht="14.4" customHeight="1" x14ac:dyDescent="0.3">
      <c r="A150" s="659" t="s">
        <v>538</v>
      </c>
      <c r="B150" s="660" t="s">
        <v>1054</v>
      </c>
      <c r="C150" s="661" t="s">
        <v>557</v>
      </c>
      <c r="D150" s="662" t="s">
        <v>1058</v>
      </c>
      <c r="E150" s="661" t="s">
        <v>1830</v>
      </c>
      <c r="F150" s="662" t="s">
        <v>1831</v>
      </c>
      <c r="G150" s="661" t="s">
        <v>1770</v>
      </c>
      <c r="H150" s="661" t="s">
        <v>1771</v>
      </c>
      <c r="I150" s="663">
        <v>59.29</v>
      </c>
      <c r="J150" s="663">
        <v>90</v>
      </c>
      <c r="K150" s="664">
        <v>5336.1</v>
      </c>
    </row>
    <row r="151" spans="1:11" ht="14.4" customHeight="1" x14ac:dyDescent="0.3">
      <c r="A151" s="659" t="s">
        <v>538</v>
      </c>
      <c r="B151" s="660" t="s">
        <v>1054</v>
      </c>
      <c r="C151" s="661" t="s">
        <v>557</v>
      </c>
      <c r="D151" s="662" t="s">
        <v>1058</v>
      </c>
      <c r="E151" s="661" t="s">
        <v>1830</v>
      </c>
      <c r="F151" s="662" t="s">
        <v>1831</v>
      </c>
      <c r="G151" s="661" t="s">
        <v>1772</v>
      </c>
      <c r="H151" s="661" t="s">
        <v>1773</v>
      </c>
      <c r="I151" s="663">
        <v>264.99</v>
      </c>
      <c r="J151" s="663">
        <v>10</v>
      </c>
      <c r="K151" s="664">
        <v>2649.9</v>
      </c>
    </row>
    <row r="152" spans="1:11" ht="14.4" customHeight="1" x14ac:dyDescent="0.3">
      <c r="A152" s="659" t="s">
        <v>538</v>
      </c>
      <c r="B152" s="660" t="s">
        <v>1054</v>
      </c>
      <c r="C152" s="661" t="s">
        <v>557</v>
      </c>
      <c r="D152" s="662" t="s">
        <v>1058</v>
      </c>
      <c r="E152" s="661" t="s">
        <v>1830</v>
      </c>
      <c r="F152" s="662" t="s">
        <v>1831</v>
      </c>
      <c r="G152" s="661" t="s">
        <v>1774</v>
      </c>
      <c r="H152" s="661" t="s">
        <v>1775</v>
      </c>
      <c r="I152" s="663">
        <v>71.39</v>
      </c>
      <c r="J152" s="663">
        <v>60</v>
      </c>
      <c r="K152" s="664">
        <v>4283.3999999999996</v>
      </c>
    </row>
    <row r="153" spans="1:11" ht="14.4" customHeight="1" x14ac:dyDescent="0.3">
      <c r="A153" s="659" t="s">
        <v>538</v>
      </c>
      <c r="B153" s="660" t="s">
        <v>1054</v>
      </c>
      <c r="C153" s="661" t="s">
        <v>557</v>
      </c>
      <c r="D153" s="662" t="s">
        <v>1058</v>
      </c>
      <c r="E153" s="661" t="s">
        <v>1830</v>
      </c>
      <c r="F153" s="662" t="s">
        <v>1831</v>
      </c>
      <c r="G153" s="661" t="s">
        <v>1776</v>
      </c>
      <c r="H153" s="661" t="s">
        <v>1777</v>
      </c>
      <c r="I153" s="663">
        <v>269.56</v>
      </c>
      <c r="J153" s="663">
        <v>1</v>
      </c>
      <c r="K153" s="664">
        <v>269.56</v>
      </c>
    </row>
    <row r="154" spans="1:11" ht="14.4" customHeight="1" x14ac:dyDescent="0.3">
      <c r="A154" s="659" t="s">
        <v>538</v>
      </c>
      <c r="B154" s="660" t="s">
        <v>1054</v>
      </c>
      <c r="C154" s="661" t="s">
        <v>557</v>
      </c>
      <c r="D154" s="662" t="s">
        <v>1058</v>
      </c>
      <c r="E154" s="661" t="s">
        <v>1830</v>
      </c>
      <c r="F154" s="662" t="s">
        <v>1831</v>
      </c>
      <c r="G154" s="661" t="s">
        <v>1778</v>
      </c>
      <c r="H154" s="661" t="s">
        <v>1779</v>
      </c>
      <c r="I154" s="663">
        <v>1427.27</v>
      </c>
      <c r="J154" s="663">
        <v>5</v>
      </c>
      <c r="K154" s="664">
        <v>7136.37</v>
      </c>
    </row>
    <row r="155" spans="1:11" ht="14.4" customHeight="1" x14ac:dyDescent="0.3">
      <c r="A155" s="659" t="s">
        <v>538</v>
      </c>
      <c r="B155" s="660" t="s">
        <v>1054</v>
      </c>
      <c r="C155" s="661" t="s">
        <v>557</v>
      </c>
      <c r="D155" s="662" t="s">
        <v>1058</v>
      </c>
      <c r="E155" s="661" t="s">
        <v>1830</v>
      </c>
      <c r="F155" s="662" t="s">
        <v>1831</v>
      </c>
      <c r="G155" s="661" t="s">
        <v>1780</v>
      </c>
      <c r="H155" s="661" t="s">
        <v>1781</v>
      </c>
      <c r="I155" s="663">
        <v>2259.0700000000002</v>
      </c>
      <c r="J155" s="663">
        <v>1</v>
      </c>
      <c r="K155" s="664">
        <v>2259.0700000000002</v>
      </c>
    </row>
    <row r="156" spans="1:11" ht="14.4" customHeight="1" x14ac:dyDescent="0.3">
      <c r="A156" s="659" t="s">
        <v>538</v>
      </c>
      <c r="B156" s="660" t="s">
        <v>1054</v>
      </c>
      <c r="C156" s="661" t="s">
        <v>557</v>
      </c>
      <c r="D156" s="662" t="s">
        <v>1058</v>
      </c>
      <c r="E156" s="661" t="s">
        <v>1830</v>
      </c>
      <c r="F156" s="662" t="s">
        <v>1831</v>
      </c>
      <c r="G156" s="661" t="s">
        <v>1782</v>
      </c>
      <c r="H156" s="661" t="s">
        <v>1783</v>
      </c>
      <c r="I156" s="663">
        <v>59.29</v>
      </c>
      <c r="J156" s="663">
        <v>60</v>
      </c>
      <c r="K156" s="664">
        <v>3557.4</v>
      </c>
    </row>
    <row r="157" spans="1:11" ht="14.4" customHeight="1" x14ac:dyDescent="0.3">
      <c r="A157" s="659" t="s">
        <v>538</v>
      </c>
      <c r="B157" s="660" t="s">
        <v>1054</v>
      </c>
      <c r="C157" s="661" t="s">
        <v>557</v>
      </c>
      <c r="D157" s="662" t="s">
        <v>1058</v>
      </c>
      <c r="E157" s="661" t="s">
        <v>1830</v>
      </c>
      <c r="F157" s="662" t="s">
        <v>1831</v>
      </c>
      <c r="G157" s="661" t="s">
        <v>1784</v>
      </c>
      <c r="H157" s="661" t="s">
        <v>1785</v>
      </c>
      <c r="I157" s="663">
        <v>4224.83</v>
      </c>
      <c r="J157" s="663">
        <v>1</v>
      </c>
      <c r="K157" s="664">
        <v>4224.83</v>
      </c>
    </row>
    <row r="158" spans="1:11" ht="14.4" customHeight="1" x14ac:dyDescent="0.3">
      <c r="A158" s="659" t="s">
        <v>538</v>
      </c>
      <c r="B158" s="660" t="s">
        <v>1054</v>
      </c>
      <c r="C158" s="661" t="s">
        <v>557</v>
      </c>
      <c r="D158" s="662" t="s">
        <v>1058</v>
      </c>
      <c r="E158" s="661" t="s">
        <v>1830</v>
      </c>
      <c r="F158" s="662" t="s">
        <v>1831</v>
      </c>
      <c r="G158" s="661" t="s">
        <v>1786</v>
      </c>
      <c r="H158" s="661" t="s">
        <v>1787</v>
      </c>
      <c r="I158" s="663">
        <v>1283</v>
      </c>
      <c r="J158" s="663">
        <v>1</v>
      </c>
      <c r="K158" s="664">
        <v>1283</v>
      </c>
    </row>
    <row r="159" spans="1:11" ht="14.4" customHeight="1" x14ac:dyDescent="0.3">
      <c r="A159" s="659" t="s">
        <v>538</v>
      </c>
      <c r="B159" s="660" t="s">
        <v>1054</v>
      </c>
      <c r="C159" s="661" t="s">
        <v>557</v>
      </c>
      <c r="D159" s="662" t="s">
        <v>1058</v>
      </c>
      <c r="E159" s="661" t="s">
        <v>1830</v>
      </c>
      <c r="F159" s="662" t="s">
        <v>1831</v>
      </c>
      <c r="G159" s="661" t="s">
        <v>1788</v>
      </c>
      <c r="H159" s="661" t="s">
        <v>1789</v>
      </c>
      <c r="I159" s="663">
        <v>71.39</v>
      </c>
      <c r="J159" s="663">
        <v>30</v>
      </c>
      <c r="K159" s="664">
        <v>2141.6999999999998</v>
      </c>
    </row>
    <row r="160" spans="1:11" ht="14.4" customHeight="1" x14ac:dyDescent="0.3">
      <c r="A160" s="659" t="s">
        <v>538</v>
      </c>
      <c r="B160" s="660" t="s">
        <v>1054</v>
      </c>
      <c r="C160" s="661" t="s">
        <v>557</v>
      </c>
      <c r="D160" s="662" t="s">
        <v>1058</v>
      </c>
      <c r="E160" s="661" t="s">
        <v>1830</v>
      </c>
      <c r="F160" s="662" t="s">
        <v>1831</v>
      </c>
      <c r="G160" s="661" t="s">
        <v>1790</v>
      </c>
      <c r="H160" s="661" t="s">
        <v>1791</v>
      </c>
      <c r="I160" s="663">
        <v>1427.28</v>
      </c>
      <c r="J160" s="663">
        <v>4</v>
      </c>
      <c r="K160" s="664">
        <v>5709.1</v>
      </c>
    </row>
    <row r="161" spans="1:11" ht="14.4" customHeight="1" x14ac:dyDescent="0.3">
      <c r="A161" s="659" t="s">
        <v>538</v>
      </c>
      <c r="B161" s="660" t="s">
        <v>1054</v>
      </c>
      <c r="C161" s="661" t="s">
        <v>557</v>
      </c>
      <c r="D161" s="662" t="s">
        <v>1058</v>
      </c>
      <c r="E161" s="661" t="s">
        <v>1830</v>
      </c>
      <c r="F161" s="662" t="s">
        <v>1831</v>
      </c>
      <c r="G161" s="661" t="s">
        <v>1792</v>
      </c>
      <c r="H161" s="661" t="s">
        <v>1793</v>
      </c>
      <c r="I161" s="663">
        <v>4224.83</v>
      </c>
      <c r="J161" s="663">
        <v>1</v>
      </c>
      <c r="K161" s="664">
        <v>4224.83</v>
      </c>
    </row>
    <row r="162" spans="1:11" ht="14.4" customHeight="1" x14ac:dyDescent="0.3">
      <c r="A162" s="659" t="s">
        <v>538</v>
      </c>
      <c r="B162" s="660" t="s">
        <v>1054</v>
      </c>
      <c r="C162" s="661" t="s">
        <v>557</v>
      </c>
      <c r="D162" s="662" t="s">
        <v>1058</v>
      </c>
      <c r="E162" s="661" t="s">
        <v>1830</v>
      </c>
      <c r="F162" s="662" t="s">
        <v>1831</v>
      </c>
      <c r="G162" s="661" t="s">
        <v>1794</v>
      </c>
      <c r="H162" s="661" t="s">
        <v>1795</v>
      </c>
      <c r="I162" s="663">
        <v>173.67</v>
      </c>
      <c r="J162" s="663">
        <v>1</v>
      </c>
      <c r="K162" s="664">
        <v>173.67</v>
      </c>
    </row>
    <row r="163" spans="1:11" ht="14.4" customHeight="1" x14ac:dyDescent="0.3">
      <c r="A163" s="659" t="s">
        <v>538</v>
      </c>
      <c r="B163" s="660" t="s">
        <v>1054</v>
      </c>
      <c r="C163" s="661" t="s">
        <v>557</v>
      </c>
      <c r="D163" s="662" t="s">
        <v>1058</v>
      </c>
      <c r="E163" s="661" t="s">
        <v>1830</v>
      </c>
      <c r="F163" s="662" t="s">
        <v>1831</v>
      </c>
      <c r="G163" s="661" t="s">
        <v>1796</v>
      </c>
      <c r="H163" s="661" t="s">
        <v>1797</v>
      </c>
      <c r="I163" s="663">
        <v>2097.39</v>
      </c>
      <c r="J163" s="663">
        <v>1</v>
      </c>
      <c r="K163" s="664">
        <v>2097.39</v>
      </c>
    </row>
    <row r="164" spans="1:11" ht="14.4" customHeight="1" x14ac:dyDescent="0.3">
      <c r="A164" s="659" t="s">
        <v>538</v>
      </c>
      <c r="B164" s="660" t="s">
        <v>1054</v>
      </c>
      <c r="C164" s="661" t="s">
        <v>557</v>
      </c>
      <c r="D164" s="662" t="s">
        <v>1058</v>
      </c>
      <c r="E164" s="661" t="s">
        <v>1830</v>
      </c>
      <c r="F164" s="662" t="s">
        <v>1831</v>
      </c>
      <c r="G164" s="661" t="s">
        <v>1798</v>
      </c>
      <c r="H164" s="661" t="s">
        <v>1799</v>
      </c>
      <c r="I164" s="663">
        <v>151.22</v>
      </c>
      <c r="J164" s="663">
        <v>2</v>
      </c>
      <c r="K164" s="664">
        <v>302.45</v>
      </c>
    </row>
    <row r="165" spans="1:11" ht="14.4" customHeight="1" x14ac:dyDescent="0.3">
      <c r="A165" s="659" t="s">
        <v>538</v>
      </c>
      <c r="B165" s="660" t="s">
        <v>1054</v>
      </c>
      <c r="C165" s="661" t="s">
        <v>557</v>
      </c>
      <c r="D165" s="662" t="s">
        <v>1058</v>
      </c>
      <c r="E165" s="661" t="s">
        <v>1830</v>
      </c>
      <c r="F165" s="662" t="s">
        <v>1831</v>
      </c>
      <c r="G165" s="661" t="s">
        <v>1800</v>
      </c>
      <c r="H165" s="661" t="s">
        <v>1801</v>
      </c>
      <c r="I165" s="663">
        <v>478.4</v>
      </c>
      <c r="J165" s="663">
        <v>1</v>
      </c>
      <c r="K165" s="664">
        <v>478.4</v>
      </c>
    </row>
    <row r="166" spans="1:11" ht="14.4" customHeight="1" x14ac:dyDescent="0.3">
      <c r="A166" s="659" t="s">
        <v>538</v>
      </c>
      <c r="B166" s="660" t="s">
        <v>1054</v>
      </c>
      <c r="C166" s="661" t="s">
        <v>557</v>
      </c>
      <c r="D166" s="662" t="s">
        <v>1058</v>
      </c>
      <c r="E166" s="661" t="s">
        <v>1830</v>
      </c>
      <c r="F166" s="662" t="s">
        <v>1831</v>
      </c>
      <c r="G166" s="661" t="s">
        <v>1802</v>
      </c>
      <c r="H166" s="661" t="s">
        <v>1803</v>
      </c>
      <c r="I166" s="663">
        <v>167.9</v>
      </c>
      <c r="J166" s="663">
        <v>6</v>
      </c>
      <c r="K166" s="664">
        <v>1007.4</v>
      </c>
    </row>
    <row r="167" spans="1:11" ht="14.4" customHeight="1" x14ac:dyDescent="0.3">
      <c r="A167" s="659" t="s">
        <v>538</v>
      </c>
      <c r="B167" s="660" t="s">
        <v>1054</v>
      </c>
      <c r="C167" s="661" t="s">
        <v>557</v>
      </c>
      <c r="D167" s="662" t="s">
        <v>1058</v>
      </c>
      <c r="E167" s="661" t="s">
        <v>1830</v>
      </c>
      <c r="F167" s="662" t="s">
        <v>1831</v>
      </c>
      <c r="G167" s="661" t="s">
        <v>1804</v>
      </c>
      <c r="H167" s="661" t="s">
        <v>1805</v>
      </c>
      <c r="I167" s="663">
        <v>269.56</v>
      </c>
      <c r="J167" s="663">
        <v>1</v>
      </c>
      <c r="K167" s="664">
        <v>269.56</v>
      </c>
    </row>
    <row r="168" spans="1:11" ht="14.4" customHeight="1" x14ac:dyDescent="0.3">
      <c r="A168" s="659" t="s">
        <v>538</v>
      </c>
      <c r="B168" s="660" t="s">
        <v>1054</v>
      </c>
      <c r="C168" s="661" t="s">
        <v>557</v>
      </c>
      <c r="D168" s="662" t="s">
        <v>1058</v>
      </c>
      <c r="E168" s="661" t="s">
        <v>1822</v>
      </c>
      <c r="F168" s="662" t="s">
        <v>1823</v>
      </c>
      <c r="G168" s="661" t="s">
        <v>1806</v>
      </c>
      <c r="H168" s="661" t="s">
        <v>1807</v>
      </c>
      <c r="I168" s="663">
        <v>34.119999999999997</v>
      </c>
      <c r="J168" s="663">
        <v>108</v>
      </c>
      <c r="K168" s="664">
        <v>3685.01</v>
      </c>
    </row>
    <row r="169" spans="1:11" ht="14.4" customHeight="1" x14ac:dyDescent="0.3">
      <c r="A169" s="659" t="s">
        <v>538</v>
      </c>
      <c r="B169" s="660" t="s">
        <v>1054</v>
      </c>
      <c r="C169" s="661" t="s">
        <v>557</v>
      </c>
      <c r="D169" s="662" t="s">
        <v>1058</v>
      </c>
      <c r="E169" s="661" t="s">
        <v>1822</v>
      </c>
      <c r="F169" s="662" t="s">
        <v>1823</v>
      </c>
      <c r="G169" s="661" t="s">
        <v>1624</v>
      </c>
      <c r="H169" s="661" t="s">
        <v>1625</v>
      </c>
      <c r="I169" s="663">
        <v>69.92</v>
      </c>
      <c r="J169" s="663">
        <v>120</v>
      </c>
      <c r="K169" s="664">
        <v>8389.99</v>
      </c>
    </row>
    <row r="170" spans="1:11" ht="14.4" customHeight="1" x14ac:dyDescent="0.3">
      <c r="A170" s="659" t="s">
        <v>538</v>
      </c>
      <c r="B170" s="660" t="s">
        <v>1054</v>
      </c>
      <c r="C170" s="661" t="s">
        <v>557</v>
      </c>
      <c r="D170" s="662" t="s">
        <v>1058</v>
      </c>
      <c r="E170" s="661" t="s">
        <v>1822</v>
      </c>
      <c r="F170" s="662" t="s">
        <v>1823</v>
      </c>
      <c r="G170" s="661" t="s">
        <v>1628</v>
      </c>
      <c r="H170" s="661" t="s">
        <v>1629</v>
      </c>
      <c r="I170" s="663">
        <v>67.42</v>
      </c>
      <c r="J170" s="663">
        <v>48</v>
      </c>
      <c r="K170" s="664">
        <v>3236.26</v>
      </c>
    </row>
    <row r="171" spans="1:11" ht="14.4" customHeight="1" x14ac:dyDescent="0.3">
      <c r="A171" s="659" t="s">
        <v>538</v>
      </c>
      <c r="B171" s="660" t="s">
        <v>1054</v>
      </c>
      <c r="C171" s="661" t="s">
        <v>557</v>
      </c>
      <c r="D171" s="662" t="s">
        <v>1058</v>
      </c>
      <c r="E171" s="661" t="s">
        <v>1824</v>
      </c>
      <c r="F171" s="662" t="s">
        <v>1825</v>
      </c>
      <c r="G171" s="661" t="s">
        <v>1630</v>
      </c>
      <c r="H171" s="661" t="s">
        <v>1631</v>
      </c>
      <c r="I171" s="663">
        <v>0.30333333333333329</v>
      </c>
      <c r="J171" s="663">
        <v>1600</v>
      </c>
      <c r="K171" s="664">
        <v>483</v>
      </c>
    </row>
    <row r="172" spans="1:11" ht="14.4" customHeight="1" x14ac:dyDescent="0.3">
      <c r="A172" s="659" t="s">
        <v>538</v>
      </c>
      <c r="B172" s="660" t="s">
        <v>1054</v>
      </c>
      <c r="C172" s="661" t="s">
        <v>557</v>
      </c>
      <c r="D172" s="662" t="s">
        <v>1058</v>
      </c>
      <c r="E172" s="661" t="s">
        <v>1824</v>
      </c>
      <c r="F172" s="662" t="s">
        <v>1825</v>
      </c>
      <c r="G172" s="661" t="s">
        <v>1698</v>
      </c>
      <c r="H172" s="661" t="s">
        <v>1699</v>
      </c>
      <c r="I172" s="663">
        <v>0.49</v>
      </c>
      <c r="J172" s="663">
        <v>200</v>
      </c>
      <c r="K172" s="664">
        <v>98</v>
      </c>
    </row>
    <row r="173" spans="1:11" ht="14.4" customHeight="1" x14ac:dyDescent="0.3">
      <c r="A173" s="659" t="s">
        <v>538</v>
      </c>
      <c r="B173" s="660" t="s">
        <v>1054</v>
      </c>
      <c r="C173" s="661" t="s">
        <v>557</v>
      </c>
      <c r="D173" s="662" t="s">
        <v>1058</v>
      </c>
      <c r="E173" s="661" t="s">
        <v>1826</v>
      </c>
      <c r="F173" s="662" t="s">
        <v>1827</v>
      </c>
      <c r="G173" s="661" t="s">
        <v>1808</v>
      </c>
      <c r="H173" s="661" t="s">
        <v>1809</v>
      </c>
      <c r="I173" s="663">
        <v>7.51</v>
      </c>
      <c r="J173" s="663">
        <v>50</v>
      </c>
      <c r="K173" s="664">
        <v>375.5</v>
      </c>
    </row>
    <row r="174" spans="1:11" ht="14.4" customHeight="1" x14ac:dyDescent="0.3">
      <c r="A174" s="659" t="s">
        <v>538</v>
      </c>
      <c r="B174" s="660" t="s">
        <v>1054</v>
      </c>
      <c r="C174" s="661" t="s">
        <v>557</v>
      </c>
      <c r="D174" s="662" t="s">
        <v>1058</v>
      </c>
      <c r="E174" s="661" t="s">
        <v>1826</v>
      </c>
      <c r="F174" s="662" t="s">
        <v>1827</v>
      </c>
      <c r="G174" s="661" t="s">
        <v>1810</v>
      </c>
      <c r="H174" s="661" t="s">
        <v>1811</v>
      </c>
      <c r="I174" s="663">
        <v>7.503333333333333</v>
      </c>
      <c r="J174" s="663">
        <v>450</v>
      </c>
      <c r="K174" s="664">
        <v>3377</v>
      </c>
    </row>
    <row r="175" spans="1:11" ht="14.4" customHeight="1" x14ac:dyDescent="0.3">
      <c r="A175" s="659" t="s">
        <v>538</v>
      </c>
      <c r="B175" s="660" t="s">
        <v>1054</v>
      </c>
      <c r="C175" s="661" t="s">
        <v>557</v>
      </c>
      <c r="D175" s="662" t="s">
        <v>1058</v>
      </c>
      <c r="E175" s="661" t="s">
        <v>1826</v>
      </c>
      <c r="F175" s="662" t="s">
        <v>1827</v>
      </c>
      <c r="G175" s="661" t="s">
        <v>1812</v>
      </c>
      <c r="H175" s="661" t="s">
        <v>1813</v>
      </c>
      <c r="I175" s="663">
        <v>7.5</v>
      </c>
      <c r="J175" s="663">
        <v>100</v>
      </c>
      <c r="K175" s="664">
        <v>750</v>
      </c>
    </row>
    <row r="176" spans="1:11" ht="14.4" customHeight="1" x14ac:dyDescent="0.3">
      <c r="A176" s="659" t="s">
        <v>538</v>
      </c>
      <c r="B176" s="660" t="s">
        <v>1054</v>
      </c>
      <c r="C176" s="661" t="s">
        <v>557</v>
      </c>
      <c r="D176" s="662" t="s">
        <v>1058</v>
      </c>
      <c r="E176" s="661" t="s">
        <v>1826</v>
      </c>
      <c r="F176" s="662" t="s">
        <v>1827</v>
      </c>
      <c r="G176" s="661" t="s">
        <v>1814</v>
      </c>
      <c r="H176" s="661" t="s">
        <v>1815</v>
      </c>
      <c r="I176" s="663">
        <v>7.5</v>
      </c>
      <c r="J176" s="663">
        <v>400</v>
      </c>
      <c r="K176" s="664">
        <v>3000</v>
      </c>
    </row>
    <row r="177" spans="1:11" ht="14.4" customHeight="1" thickBot="1" x14ac:dyDescent="0.35">
      <c r="A177" s="665" t="s">
        <v>538</v>
      </c>
      <c r="B177" s="666" t="s">
        <v>1054</v>
      </c>
      <c r="C177" s="667" t="s">
        <v>557</v>
      </c>
      <c r="D177" s="668" t="s">
        <v>1058</v>
      </c>
      <c r="E177" s="667" t="s">
        <v>1826</v>
      </c>
      <c r="F177" s="668" t="s">
        <v>1827</v>
      </c>
      <c r="G177" s="667" t="s">
        <v>1638</v>
      </c>
      <c r="H177" s="667" t="s">
        <v>1639</v>
      </c>
      <c r="I177" s="669">
        <v>7.5</v>
      </c>
      <c r="J177" s="669">
        <v>50</v>
      </c>
      <c r="K177" s="670">
        <v>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3" t="s">
        <v>335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252</v>
      </c>
      <c r="B3" s="548" t="s">
        <v>233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407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61">
        <v>930</v>
      </c>
      <c r="AI3" s="777"/>
    </row>
    <row r="4" spans="1:35" ht="36.6" outlineLevel="1" thickBot="1" x14ac:dyDescent="0.35">
      <c r="A4" s="403">
        <v>2015</v>
      </c>
      <c r="B4" s="549"/>
      <c r="C4" s="387" t="s">
        <v>234</v>
      </c>
      <c r="D4" s="388" t="s">
        <v>235</v>
      </c>
      <c r="E4" s="388" t="s">
        <v>236</v>
      </c>
      <c r="F4" s="406" t="s">
        <v>264</v>
      </c>
      <c r="G4" s="406" t="s">
        <v>265</v>
      </c>
      <c r="H4" s="406" t="s">
        <v>334</v>
      </c>
      <c r="I4" s="406" t="s">
        <v>266</v>
      </c>
      <c r="J4" s="406" t="s">
        <v>267</v>
      </c>
      <c r="K4" s="406" t="s">
        <v>268</v>
      </c>
      <c r="L4" s="406" t="s">
        <v>269</v>
      </c>
      <c r="M4" s="406" t="s">
        <v>270</v>
      </c>
      <c r="N4" s="406" t="s">
        <v>271</v>
      </c>
      <c r="O4" s="406" t="s">
        <v>272</v>
      </c>
      <c r="P4" s="406" t="s">
        <v>273</v>
      </c>
      <c r="Q4" s="406" t="s">
        <v>274</v>
      </c>
      <c r="R4" s="406" t="s">
        <v>275</v>
      </c>
      <c r="S4" s="406" t="s">
        <v>276</v>
      </c>
      <c r="T4" s="406" t="s">
        <v>277</v>
      </c>
      <c r="U4" s="406" t="s">
        <v>278</v>
      </c>
      <c r="V4" s="406" t="s">
        <v>279</v>
      </c>
      <c r="W4" s="406" t="s">
        <v>280</v>
      </c>
      <c r="X4" s="406" t="s">
        <v>289</v>
      </c>
      <c r="Y4" s="406" t="s">
        <v>281</v>
      </c>
      <c r="Z4" s="406" t="s">
        <v>290</v>
      </c>
      <c r="AA4" s="406" t="s">
        <v>282</v>
      </c>
      <c r="AB4" s="406" t="s">
        <v>283</v>
      </c>
      <c r="AC4" s="406" t="s">
        <v>284</v>
      </c>
      <c r="AD4" s="406" t="s">
        <v>285</v>
      </c>
      <c r="AE4" s="406" t="s">
        <v>286</v>
      </c>
      <c r="AF4" s="388" t="s">
        <v>287</v>
      </c>
      <c r="AG4" s="388" t="s">
        <v>288</v>
      </c>
      <c r="AH4" s="762" t="s">
        <v>254</v>
      </c>
      <c r="AI4" s="777"/>
    </row>
    <row r="5" spans="1:35" x14ac:dyDescent="0.3">
      <c r="A5" s="389" t="s">
        <v>237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63"/>
      <c r="AI5" s="777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29.1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0</v>
      </c>
      <c r="E6" s="430">
        <f xml:space="preserve">
TRUNC(IF($A$4&lt;=12,SUMIFS('ON Data'!I:I,'ON Data'!$D:$D,$A$4,'ON Data'!$E:$E,1),SUMIFS('ON Data'!I:I,'ON Data'!$E:$E,1)/'ON Data'!$D$3),1)</f>
        <v>7.6</v>
      </c>
      <c r="F6" s="430">
        <f xml:space="preserve">
TRUNC(IF($A$4&lt;=12,SUMIFS('ON Data'!K:K,'ON Data'!$D:$D,$A$4,'ON Data'!$E:$E,1),SUMIFS('ON Data'!K:K,'ON Data'!$E:$E,1)/'ON Data'!$D$3),1)</f>
        <v>17.7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0.5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0</v>
      </c>
      <c r="AA6" s="430">
        <f xml:space="preserve">
TRUNC(IF($A$4&lt;=12,SUMIFS('ON Data'!AF:AF,'ON Data'!$D:$D,$A$4,'ON Data'!$E:$E,1),SUMIFS('ON Data'!AF:AF,'ON Data'!$E:$E,1)/'ON Data'!$D$3),1)</f>
        <v>1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0</v>
      </c>
      <c r="AD6" s="430">
        <f xml:space="preserve">
TRUNC(IF($A$4&lt;=12,SUMIFS('ON Data'!AI:AI,'ON Data'!$D:$D,$A$4,'ON Data'!$E:$E,1),SUMIFS('ON Data'!AI:AI,'ON Data'!$E:$E,1)/'ON Data'!$D$3),1)</f>
        <v>2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430">
        <f xml:space="preserve">
TRUNC(IF($A$4&lt;=12,SUMIFS('ON Data'!AL:AL,'ON Data'!$D:$D,$A$4,'ON Data'!$E:$E,1),SUMIFS('ON Data'!AL:AL,'ON Data'!$E:$E,1)/'ON Data'!$D$3),1)</f>
        <v>0</v>
      </c>
      <c r="AH6" s="764">
        <f xml:space="preserve">
TRUNC(IF($A$4&lt;=12,SUMIFS('ON Data'!AN:AN,'ON Data'!$D:$D,$A$4,'ON Data'!$E:$E,1),SUMIFS('ON Data'!AN:AN,'ON Data'!$E:$E,1)/'ON Data'!$D$3),1)</f>
        <v>0.2</v>
      </c>
      <c r="AI6" s="777"/>
    </row>
    <row r="7" spans="1:35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64"/>
      <c r="AI7" s="777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64"/>
      <c r="AI8" s="777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65"/>
      <c r="AI9" s="777"/>
    </row>
    <row r="10" spans="1:35" x14ac:dyDescent="0.3">
      <c r="A10" s="392" t="s">
        <v>238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66"/>
      <c r="AI10" s="777"/>
    </row>
    <row r="11" spans="1:35" x14ac:dyDescent="0.3">
      <c r="A11" s="393" t="s">
        <v>239</v>
      </c>
      <c r="B11" s="410">
        <f xml:space="preserve">
IF($A$4&lt;=12,SUMIFS('ON Data'!F:F,'ON Data'!$D:$D,$A$4,'ON Data'!$E:$E,2),SUMIFS('ON Data'!F:F,'ON Data'!$E:$E,2))</f>
        <v>13506.1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0</v>
      </c>
      <c r="E11" s="412">
        <f xml:space="preserve">
IF($A$4&lt;=12,SUMIFS('ON Data'!I:I,'ON Data'!$D:$D,$A$4,'ON Data'!$E:$E,2),SUMIFS('ON Data'!I:I,'ON Data'!$E:$E,2))</f>
        <v>3409.6</v>
      </c>
      <c r="F11" s="412">
        <f xml:space="preserve">
IF($A$4&lt;=12,SUMIFS('ON Data'!K:K,'ON Data'!$D:$D,$A$4,'ON Data'!$E:$E,2),SUMIFS('ON Data'!K:K,'ON Data'!$E:$E,2))</f>
        <v>8334.25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236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0</v>
      </c>
      <c r="AA11" s="412">
        <f xml:space="preserve">
IF($A$4&lt;=12,SUMIFS('ON Data'!AF:AF,'ON Data'!$D:$D,$A$4,'ON Data'!$E:$E,2),SUMIFS('ON Data'!AF:AF,'ON Data'!$E:$E,2))</f>
        <v>434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0</v>
      </c>
      <c r="AD11" s="412">
        <f xml:space="preserve">
IF($A$4&lt;=12,SUMIFS('ON Data'!AI:AI,'ON Data'!$D:$D,$A$4,'ON Data'!$E:$E,2),SUMIFS('ON Data'!AI:AI,'ON Data'!$E:$E,2))</f>
        <v>974.25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412">
        <f xml:space="preserve">
IF($A$4&lt;=12,SUMIFS('ON Data'!AL:AL,'ON Data'!$D:$D,$A$4,'ON Data'!$E:$E,2),SUMIFS('ON Data'!AL:AL,'ON Data'!$E:$E,2))</f>
        <v>0</v>
      </c>
      <c r="AH11" s="767">
        <f xml:space="preserve">
IF($A$4&lt;=12,SUMIFS('ON Data'!AN:AN,'ON Data'!$D:$D,$A$4,'ON Data'!$E:$E,2),SUMIFS('ON Data'!AN:AN,'ON Data'!$E:$E,2))</f>
        <v>118</v>
      </c>
      <c r="AI11" s="777"/>
    </row>
    <row r="12" spans="1:35" x14ac:dyDescent="0.3">
      <c r="A12" s="393" t="s">
        <v>240</v>
      </c>
      <c r="B12" s="410">
        <f xml:space="preserve">
IF($A$4&lt;=12,SUMIFS('ON Data'!F:F,'ON Data'!$D:$D,$A$4,'ON Data'!$E:$E,3),SUMIFS('ON Data'!F:F,'ON Data'!$E:$E,3))</f>
        <v>506.9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486.9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20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412">
        <f xml:space="preserve">
IF($A$4&lt;=12,SUMIFS('ON Data'!AL:AL,'ON Data'!$D:$D,$A$4,'ON Data'!$E:$E,3),SUMIFS('ON Data'!AL:AL,'ON Data'!$E:$E,3))</f>
        <v>0</v>
      </c>
      <c r="AH12" s="767">
        <f xml:space="preserve">
IF($A$4&lt;=12,SUMIFS('ON Data'!AN:AN,'ON Data'!$D:$D,$A$4,'ON Data'!$E:$E,3),SUMIFS('ON Data'!AN:AN,'ON Data'!$E:$E,3))</f>
        <v>0</v>
      </c>
      <c r="AI12" s="777"/>
    </row>
    <row r="13" spans="1:35" x14ac:dyDescent="0.3">
      <c r="A13" s="393" t="s">
        <v>247</v>
      </c>
      <c r="B13" s="410">
        <f xml:space="preserve">
IF($A$4&lt;=12,SUMIFS('ON Data'!F:F,'ON Data'!$D:$D,$A$4,'ON Data'!$E:$E,4),SUMIFS('ON Data'!F:F,'ON Data'!$E:$E,4))</f>
        <v>548.1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0</v>
      </c>
      <c r="E13" s="412">
        <f xml:space="preserve">
IF($A$4&lt;=12,SUMIFS('ON Data'!I:I,'ON Data'!$D:$D,$A$4,'ON Data'!$E:$E,4),SUMIFS('ON Data'!I:I,'ON Data'!$E:$E,4))</f>
        <v>444.1</v>
      </c>
      <c r="F13" s="412">
        <f xml:space="preserve">
IF($A$4&lt;=12,SUMIFS('ON Data'!K:K,'ON Data'!$D:$D,$A$4,'ON Data'!$E:$E,4),SUMIFS('ON Data'!K:K,'ON Data'!$E:$E,4))</f>
        <v>33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24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47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412">
        <f xml:space="preserve">
IF($A$4&lt;=12,SUMIFS('ON Data'!AL:AL,'ON Data'!$D:$D,$A$4,'ON Data'!$E:$E,4),SUMIFS('ON Data'!AL:AL,'ON Data'!$E:$E,4))</f>
        <v>0</v>
      </c>
      <c r="AH13" s="767">
        <f xml:space="preserve">
IF($A$4&lt;=12,SUMIFS('ON Data'!AN:AN,'ON Data'!$D:$D,$A$4,'ON Data'!$E:$E,4),SUMIFS('ON Data'!AN:AN,'ON Data'!$E:$E,4))</f>
        <v>0</v>
      </c>
      <c r="AI13" s="777"/>
    </row>
    <row r="14" spans="1:35" ht="15" thickBot="1" x14ac:dyDescent="0.35">
      <c r="A14" s="394" t="s">
        <v>241</v>
      </c>
      <c r="B14" s="413">
        <f xml:space="preserve">
IF($A$4&lt;=12,SUMIFS('ON Data'!F:F,'ON Data'!$D:$D,$A$4,'ON Data'!$E:$E,5),SUMIFS('ON Data'!F:F,'ON Data'!$E:$E,5))</f>
        <v>4071</v>
      </c>
      <c r="C14" s="414">
        <f xml:space="preserve">
IF($A$4&lt;=12,SUMIFS('ON Data'!G:G,'ON Data'!$D:$D,$A$4,'ON Data'!$E:$E,5),SUMIFS('ON Data'!G:G,'ON Data'!$E:$E,5))</f>
        <v>4071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415">
        <f xml:space="preserve">
IF($A$4&lt;=12,SUMIFS('ON Data'!AL:AL,'ON Data'!$D:$D,$A$4,'ON Data'!$E:$E,5),SUMIFS('ON Data'!AL:AL,'ON Data'!$E:$E,5))</f>
        <v>0</v>
      </c>
      <c r="AH14" s="768">
        <f xml:space="preserve">
IF($A$4&lt;=12,SUMIFS('ON Data'!AN:AN,'ON Data'!$D:$D,$A$4,'ON Data'!$E:$E,5),SUMIFS('ON Data'!AN:AN,'ON Data'!$E:$E,5))</f>
        <v>0</v>
      </c>
      <c r="AI14" s="777"/>
    </row>
    <row r="15" spans="1:35" x14ac:dyDescent="0.3">
      <c r="A15" s="289" t="s">
        <v>251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69"/>
      <c r="AI15" s="777"/>
    </row>
    <row r="16" spans="1:35" x14ac:dyDescent="0.3">
      <c r="A16" s="395" t="s">
        <v>242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412">
        <f xml:space="preserve">
IF($A$4&lt;=12,SUMIFS('ON Data'!AL:AL,'ON Data'!$D:$D,$A$4,'ON Data'!$E:$E,7),SUMIFS('ON Data'!AL:AL,'ON Data'!$E:$E,7))</f>
        <v>0</v>
      </c>
      <c r="AH16" s="767">
        <f xml:space="preserve">
IF($A$4&lt;=12,SUMIFS('ON Data'!AN:AN,'ON Data'!$D:$D,$A$4,'ON Data'!$E:$E,7),SUMIFS('ON Data'!AN:AN,'ON Data'!$E:$E,7))</f>
        <v>0</v>
      </c>
      <c r="AI16" s="777"/>
    </row>
    <row r="17" spans="1:35" x14ac:dyDescent="0.3">
      <c r="A17" s="395" t="s">
        <v>243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412">
        <f xml:space="preserve">
IF($A$4&lt;=12,SUMIFS('ON Data'!AL:AL,'ON Data'!$D:$D,$A$4,'ON Data'!$E:$E,8),SUMIFS('ON Data'!AL:AL,'ON Data'!$E:$E,8))</f>
        <v>0</v>
      </c>
      <c r="AH17" s="767">
        <f xml:space="preserve">
IF($A$4&lt;=12,SUMIFS('ON Data'!AN:AN,'ON Data'!$D:$D,$A$4,'ON Data'!$E:$E,8),SUMIFS('ON Data'!AN:AN,'ON Data'!$E:$E,8))</f>
        <v>0</v>
      </c>
      <c r="AI17" s="777"/>
    </row>
    <row r="18" spans="1:35" x14ac:dyDescent="0.3">
      <c r="A18" s="395" t="s">
        <v>244</v>
      </c>
      <c r="B18" s="410">
        <f xml:space="preserve">
B19-B16-B17</f>
        <v>24600</v>
      </c>
      <c r="C18" s="411">
        <f t="shared" ref="C18:G18" si="0" xml:space="preserve">
C19-C16-C17</f>
        <v>0</v>
      </c>
      <c r="D18" s="412">
        <f t="shared" si="0"/>
        <v>0</v>
      </c>
      <c r="E18" s="412">
        <f t="shared" si="0"/>
        <v>24600</v>
      </c>
      <c r="F18" s="412">
        <f t="shared" si="0"/>
        <v>0</v>
      </c>
      <c r="G18" s="412">
        <f t="shared" si="0"/>
        <v>0</v>
      </c>
      <c r="H18" s="412">
        <f t="shared" ref="H18:AH18" si="1" xml:space="preserve">
H19-H16-H17</f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67">
        <f t="shared" si="1"/>
        <v>0</v>
      </c>
      <c r="AI18" s="777"/>
    </row>
    <row r="19" spans="1:35" ht="15" thickBot="1" x14ac:dyDescent="0.35">
      <c r="A19" s="396" t="s">
        <v>245</v>
      </c>
      <c r="B19" s="419">
        <f xml:space="preserve">
IF($A$4&lt;=12,SUMIFS('ON Data'!F:F,'ON Data'!$D:$D,$A$4,'ON Data'!$E:$E,9),SUMIFS('ON Data'!F:F,'ON Data'!$E:$E,9))</f>
        <v>24600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0</v>
      </c>
      <c r="E19" s="421">
        <f xml:space="preserve">
IF($A$4&lt;=12,SUMIFS('ON Data'!I:I,'ON Data'!$D:$D,$A$4,'ON Data'!$E:$E,9),SUMIFS('ON Data'!I:I,'ON Data'!$E:$E,9))</f>
        <v>24600</v>
      </c>
      <c r="F19" s="421">
        <f xml:space="preserve">
IF($A$4&lt;=12,SUMIFS('ON Data'!K:K,'ON Data'!$D:$D,$A$4,'ON Data'!$E:$E,9),SUMIFS('ON Data'!K:K,'ON Data'!$E:$E,9))</f>
        <v>0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421">
        <f xml:space="preserve">
IF($A$4&lt;=12,SUMIFS('ON Data'!AL:AL,'ON Data'!$D:$D,$A$4,'ON Data'!$E:$E,9),SUMIFS('ON Data'!AL:AL,'ON Data'!$E:$E,9))</f>
        <v>0</v>
      </c>
      <c r="AH19" s="770">
        <f xml:space="preserve">
IF($A$4&lt;=12,SUMIFS('ON Data'!AN:AN,'ON Data'!$D:$D,$A$4,'ON Data'!$E:$E,9),SUMIFS('ON Data'!AN:AN,'ON Data'!$E:$E,9))</f>
        <v>0</v>
      </c>
      <c r="AI19" s="777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4641170</v>
      </c>
      <c r="C20" s="423">
        <f xml:space="preserve">
IF($A$4&lt;=12,SUMIFS('ON Data'!G:G,'ON Data'!$D:$D,$A$4,'ON Data'!$E:$E,6),SUMIFS('ON Data'!G:G,'ON Data'!$E:$E,6))</f>
        <v>1322100</v>
      </c>
      <c r="D20" s="424">
        <f xml:space="preserve">
IF($A$4&lt;=12,SUMIFS('ON Data'!H:H,'ON Data'!$D:$D,$A$4,'ON Data'!$E:$E,6),SUMIFS('ON Data'!H:H,'ON Data'!$E:$E,6))</f>
        <v>0</v>
      </c>
      <c r="E20" s="424">
        <f xml:space="preserve">
IF($A$4&lt;=12,SUMIFS('ON Data'!I:I,'ON Data'!$D:$D,$A$4,'ON Data'!$E:$E,6),SUMIFS('ON Data'!I:I,'ON Data'!$E:$E,6))</f>
        <v>1504155</v>
      </c>
      <c r="F20" s="424">
        <f xml:space="preserve">
IF($A$4&lt;=12,SUMIFS('ON Data'!K:K,'ON Data'!$D:$D,$A$4,'ON Data'!$E:$E,6),SUMIFS('ON Data'!K:K,'ON Data'!$E:$E,6))</f>
        <v>1584166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44010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0</v>
      </c>
      <c r="AA20" s="424">
        <f xml:space="preserve">
IF($A$4&lt;=12,SUMIFS('ON Data'!AF:AF,'ON Data'!$D:$D,$A$4,'ON Data'!$E:$E,6),SUMIFS('ON Data'!AF:AF,'ON Data'!$E:$E,6))</f>
        <v>62340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0</v>
      </c>
      <c r="AD20" s="424">
        <f xml:space="preserve">
IF($A$4&lt;=12,SUMIFS('ON Data'!AI:AI,'ON Data'!$D:$D,$A$4,'ON Data'!$E:$E,6),SUMIFS('ON Data'!AI:AI,'ON Data'!$E:$E,6))</f>
        <v>107719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424">
        <f xml:space="preserve">
IF($A$4&lt;=12,SUMIFS('ON Data'!AL:AL,'ON Data'!$D:$D,$A$4,'ON Data'!$E:$E,6),SUMIFS('ON Data'!AL:AL,'ON Data'!$E:$E,6))</f>
        <v>0</v>
      </c>
      <c r="AH20" s="771">
        <f xml:space="preserve">
IF($A$4&lt;=12,SUMIFS('ON Data'!AN:AN,'ON Data'!$D:$D,$A$4,'ON Data'!$E:$E,6),SUMIFS('ON Data'!AN:AN,'ON Data'!$E:$E,6))</f>
        <v>16680</v>
      </c>
      <c r="AI20" s="777"/>
    </row>
    <row r="21" spans="1:35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412">
        <f xml:space="preserve">
IF($A$4&lt;=12,SUMIFS('ON Data'!AL:AL,'ON Data'!$D:$D,$A$4,'ON Data'!$E:$E,12),SUMIFS('ON Data'!AL:AL,'ON Data'!$E:$E,12))</f>
        <v>0</v>
      </c>
      <c r="AH21" s="767">
        <f xml:space="preserve">
IF($A$4&lt;=12,SUMIFS('ON Data'!AN:AN,'ON Data'!$D:$D,$A$4,'ON Data'!$E:$E,12),SUMIFS('ON Data'!AN:AN,'ON Data'!$E:$E,12))</f>
        <v>0</v>
      </c>
      <c r="AI21" s="777"/>
    </row>
    <row r="22" spans="1:35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ref="H22:AH22" si="3" xml:space="preserve">
IF(OR(H21="",H21=0),"",H20/H21)</f>
        <v/>
      </c>
      <c r="I22" s="473" t="str">
        <f t="shared" si="3"/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772" t="str">
        <f t="shared" si="3"/>
        <v/>
      </c>
      <c r="AI22" s="777"/>
    </row>
    <row r="23" spans="1:35" ht="15" hidden="1" outlineLevel="1" thickBot="1" x14ac:dyDescent="0.35">
      <c r="A23" s="398" t="s">
        <v>69</v>
      </c>
      <c r="B23" s="413">
        <f xml:space="preserve">
IF(B21="","",B20-B21)</f>
        <v>4641170</v>
      </c>
      <c r="C23" s="414">
        <f t="shared" ref="C23:G23" si="4" xml:space="preserve">
IF(C21="","",C20-C21)</f>
        <v>1322100</v>
      </c>
      <c r="D23" s="415">
        <f t="shared" si="4"/>
        <v>0</v>
      </c>
      <c r="E23" s="415">
        <f t="shared" si="4"/>
        <v>1504155</v>
      </c>
      <c r="F23" s="415">
        <f t="shared" si="4"/>
        <v>1584166</v>
      </c>
      <c r="G23" s="415">
        <f t="shared" si="4"/>
        <v>0</v>
      </c>
      <c r="H23" s="415">
        <f t="shared" ref="H23:AH23" si="5" xml:space="preserve">
IF(H21="","",H20-H21)</f>
        <v>0</v>
      </c>
      <c r="I23" s="415">
        <f t="shared" si="5"/>
        <v>0</v>
      </c>
      <c r="J23" s="415">
        <f t="shared" si="5"/>
        <v>0</v>
      </c>
      <c r="K23" s="415">
        <f t="shared" si="5"/>
        <v>0</v>
      </c>
      <c r="L23" s="415">
        <f t="shared" si="5"/>
        <v>0</v>
      </c>
      <c r="M23" s="415">
        <f t="shared" si="5"/>
        <v>44010</v>
      </c>
      <c r="N23" s="415">
        <f t="shared" si="5"/>
        <v>0</v>
      </c>
      <c r="O23" s="415">
        <f t="shared" si="5"/>
        <v>0</v>
      </c>
      <c r="P23" s="415">
        <f t="shared" si="5"/>
        <v>0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0</v>
      </c>
      <c r="Z23" s="415">
        <f t="shared" si="5"/>
        <v>0</v>
      </c>
      <c r="AA23" s="415">
        <f t="shared" si="5"/>
        <v>62340</v>
      </c>
      <c r="AB23" s="415">
        <f t="shared" si="5"/>
        <v>0</v>
      </c>
      <c r="AC23" s="415">
        <f t="shared" si="5"/>
        <v>0</v>
      </c>
      <c r="AD23" s="415">
        <f t="shared" si="5"/>
        <v>107719</v>
      </c>
      <c r="AE23" s="415">
        <f t="shared" si="5"/>
        <v>0</v>
      </c>
      <c r="AF23" s="415">
        <f t="shared" si="5"/>
        <v>0</v>
      </c>
      <c r="AG23" s="415">
        <f t="shared" si="5"/>
        <v>0</v>
      </c>
      <c r="AH23" s="768">
        <f t="shared" si="5"/>
        <v>16680</v>
      </c>
      <c r="AI23" s="777"/>
    </row>
    <row r="24" spans="1:35" x14ac:dyDescent="0.3">
      <c r="A24" s="392" t="s">
        <v>246</v>
      </c>
      <c r="B24" s="439" t="s">
        <v>3</v>
      </c>
      <c r="C24" s="778" t="s">
        <v>257</v>
      </c>
      <c r="D24" s="752"/>
      <c r="E24" s="753"/>
      <c r="F24" s="753" t="s">
        <v>258</v>
      </c>
      <c r="G24" s="753"/>
      <c r="H24" s="753"/>
      <c r="I24" s="753"/>
      <c r="J24" s="753"/>
      <c r="K24" s="753"/>
      <c r="L24" s="753"/>
      <c r="M24" s="753"/>
      <c r="N24" s="753"/>
      <c r="O24" s="753"/>
      <c r="P24" s="753"/>
      <c r="Q24" s="753"/>
      <c r="R24" s="753"/>
      <c r="S24" s="753"/>
      <c r="T24" s="753"/>
      <c r="U24" s="753"/>
      <c r="V24" s="753"/>
      <c r="W24" s="753"/>
      <c r="X24" s="753"/>
      <c r="Y24" s="753"/>
      <c r="Z24" s="753"/>
      <c r="AA24" s="753"/>
      <c r="AB24" s="753"/>
      <c r="AC24" s="753"/>
      <c r="AD24" s="753"/>
      <c r="AE24" s="753"/>
      <c r="AF24" s="753"/>
      <c r="AG24" s="753"/>
      <c r="AH24" s="773" t="s">
        <v>259</v>
      </c>
      <c r="AI24" s="777"/>
    </row>
    <row r="25" spans="1:35" x14ac:dyDescent="0.3">
      <c r="A25" s="393" t="s">
        <v>94</v>
      </c>
      <c r="B25" s="410">
        <f xml:space="preserve">
SUM(C25:AH25)</f>
        <v>2900</v>
      </c>
      <c r="C25" s="779">
        <f xml:space="preserve">
IF($A$4&lt;=12,SUMIFS('ON Data'!H:H,'ON Data'!$D:$D,$A$4,'ON Data'!$E:$E,10),SUMIFS('ON Data'!H:H,'ON Data'!$E:$E,10))</f>
        <v>2900</v>
      </c>
      <c r="D25" s="754"/>
      <c r="E25" s="755"/>
      <c r="F25" s="755">
        <f xml:space="preserve">
IF($A$4&lt;=12,SUMIFS('ON Data'!K:K,'ON Data'!$D:$D,$A$4,'ON Data'!$E:$E,10),SUMIFS('ON Data'!K:K,'ON Data'!$E:$E,10))</f>
        <v>0</v>
      </c>
      <c r="G25" s="755"/>
      <c r="H25" s="755"/>
      <c r="I25" s="755"/>
      <c r="J25" s="755"/>
      <c r="K25" s="755"/>
      <c r="L25" s="755"/>
      <c r="M25" s="755"/>
      <c r="N25" s="755"/>
      <c r="O25" s="755"/>
      <c r="P25" s="755"/>
      <c r="Q25" s="755"/>
      <c r="R25" s="755"/>
      <c r="S25" s="755"/>
      <c r="T25" s="755"/>
      <c r="U25" s="755"/>
      <c r="V25" s="755"/>
      <c r="W25" s="755"/>
      <c r="X25" s="755"/>
      <c r="Y25" s="755"/>
      <c r="Z25" s="755"/>
      <c r="AA25" s="755"/>
      <c r="AB25" s="755"/>
      <c r="AC25" s="755"/>
      <c r="AD25" s="755"/>
      <c r="AE25" s="755"/>
      <c r="AF25" s="755"/>
      <c r="AG25" s="755"/>
      <c r="AH25" s="774">
        <f xml:space="preserve">
IF($A$4&lt;=12,SUMIFS('ON Data'!AN:AN,'ON Data'!$D:$D,$A$4,'ON Data'!$E:$E,10),SUMIFS('ON Data'!AN:AN,'ON Data'!$E:$E,10))</f>
        <v>0</v>
      </c>
      <c r="AI25" s="777"/>
    </row>
    <row r="26" spans="1:35" x14ac:dyDescent="0.3">
      <c r="A26" s="399" t="s">
        <v>256</v>
      </c>
      <c r="B26" s="419">
        <f xml:space="preserve">
SUM(C26:AH26)</f>
        <v>13079.610662059604</v>
      </c>
      <c r="C26" s="779">
        <f xml:space="preserve">
IF($A$4&lt;=12,SUMIFS('ON Data'!H:H,'ON Data'!$D:$D,$A$4,'ON Data'!$E:$E,11),SUMIFS('ON Data'!H:H,'ON Data'!$E:$E,11))</f>
        <v>6829.6106620596038</v>
      </c>
      <c r="D26" s="754"/>
      <c r="E26" s="755"/>
      <c r="F26" s="756">
        <f xml:space="preserve">
IF($A$4&lt;=12,SUMIFS('ON Data'!K:K,'ON Data'!$D:$D,$A$4,'ON Data'!$E:$E,11),SUMIFS('ON Data'!K:K,'ON Data'!$E:$E,11))</f>
        <v>6250</v>
      </c>
      <c r="G26" s="756"/>
      <c r="H26" s="756"/>
      <c r="I26" s="756"/>
      <c r="J26" s="756"/>
      <c r="K26" s="756"/>
      <c r="L26" s="756"/>
      <c r="M26" s="756"/>
      <c r="N26" s="756"/>
      <c r="O26" s="756"/>
      <c r="P26" s="756"/>
      <c r="Q26" s="756"/>
      <c r="R26" s="756"/>
      <c r="S26" s="756"/>
      <c r="T26" s="756"/>
      <c r="U26" s="756"/>
      <c r="V26" s="756"/>
      <c r="W26" s="756"/>
      <c r="X26" s="756"/>
      <c r="Y26" s="756"/>
      <c r="Z26" s="756"/>
      <c r="AA26" s="756"/>
      <c r="AB26" s="756"/>
      <c r="AC26" s="756"/>
      <c r="AD26" s="756"/>
      <c r="AE26" s="756"/>
      <c r="AF26" s="756"/>
      <c r="AG26" s="756"/>
      <c r="AH26" s="774">
        <f xml:space="preserve">
IF($A$4&lt;=12,SUMIFS('ON Data'!AN:AN,'ON Data'!$D:$D,$A$4,'ON Data'!$E:$E,11),SUMIFS('ON Data'!AN:AN,'ON Data'!$E:$E,11))</f>
        <v>0</v>
      </c>
      <c r="AI26" s="777"/>
    </row>
    <row r="27" spans="1:35" x14ac:dyDescent="0.3">
      <c r="A27" s="399" t="s">
        <v>96</v>
      </c>
      <c r="B27" s="440">
        <f xml:space="preserve">
IF(B26=0,0,B25/B26)</f>
        <v>0.22171913789545067</v>
      </c>
      <c r="C27" s="780">
        <f xml:space="preserve">
IF(C26=0,0,C25/C26)</f>
        <v>0.42462156973461324</v>
      </c>
      <c r="D27" s="757"/>
      <c r="E27" s="758"/>
      <c r="F27" s="758">
        <f xml:space="preserve">
IF(F26=0,0,F25/F26)</f>
        <v>0</v>
      </c>
      <c r="G27" s="758"/>
      <c r="H27" s="758"/>
      <c r="I27" s="758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8"/>
      <c r="AA27" s="758"/>
      <c r="AB27" s="758"/>
      <c r="AC27" s="758"/>
      <c r="AD27" s="758"/>
      <c r="AE27" s="758"/>
      <c r="AF27" s="758"/>
      <c r="AG27" s="758"/>
      <c r="AH27" s="775">
        <f xml:space="preserve">
IF(AH26=0,0,AH25/AH26)</f>
        <v>0</v>
      </c>
      <c r="AI27" s="777"/>
    </row>
    <row r="28" spans="1:35" ht="15" thickBot="1" x14ac:dyDescent="0.35">
      <c r="A28" s="399" t="s">
        <v>255</v>
      </c>
      <c r="B28" s="419">
        <f xml:space="preserve">
SUM(C28:AH28)</f>
        <v>10179.610662059604</v>
      </c>
      <c r="C28" s="781">
        <f xml:space="preserve">
C26-C25</f>
        <v>3929.6106620596038</v>
      </c>
      <c r="D28" s="759"/>
      <c r="E28" s="760"/>
      <c r="F28" s="760">
        <f xml:space="preserve">
F26-F25</f>
        <v>6250</v>
      </c>
      <c r="G28" s="760"/>
      <c r="H28" s="760"/>
      <c r="I28" s="760"/>
      <c r="J28" s="760"/>
      <c r="K28" s="760"/>
      <c r="L28" s="760"/>
      <c r="M28" s="760"/>
      <c r="N28" s="760"/>
      <c r="O28" s="760"/>
      <c r="P28" s="760"/>
      <c r="Q28" s="760"/>
      <c r="R28" s="760"/>
      <c r="S28" s="760"/>
      <c r="T28" s="760"/>
      <c r="U28" s="760"/>
      <c r="V28" s="760"/>
      <c r="W28" s="760"/>
      <c r="X28" s="760"/>
      <c r="Y28" s="760"/>
      <c r="Z28" s="760"/>
      <c r="AA28" s="760"/>
      <c r="AB28" s="760"/>
      <c r="AC28" s="760"/>
      <c r="AD28" s="760"/>
      <c r="AE28" s="760"/>
      <c r="AF28" s="760"/>
      <c r="AG28" s="760"/>
      <c r="AH28" s="776">
        <f xml:space="preserve">
AH26-AH25</f>
        <v>0</v>
      </c>
      <c r="AI28" s="777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250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260</v>
      </c>
    </row>
    <row r="34" spans="1:1" x14ac:dyDescent="0.3">
      <c r="A34" s="438" t="s">
        <v>261</v>
      </c>
    </row>
    <row r="35" spans="1:1" x14ac:dyDescent="0.3">
      <c r="A35" s="438" t="s">
        <v>262</v>
      </c>
    </row>
    <row r="36" spans="1:1" x14ac:dyDescent="0.3">
      <c r="A36" s="438" t="s">
        <v>263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335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10773.304102058924</v>
      </c>
      <c r="D4" s="287">
        <f ca="1">IF(ISERROR(VLOOKUP("Náklady celkem",INDIRECT("HI!$A:$G"),5,0)),0,VLOOKUP("Náklady celkem",INDIRECT("HI!$A:$G"),5,0))</f>
        <v>8993.6661600000079</v>
      </c>
      <c r="E4" s="288">
        <f ca="1">IF(C4=0,0,D4/C4)</f>
        <v>0.83481038637730431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301.65319457862574</v>
      </c>
      <c r="D7" s="295">
        <f>IF(ISERROR(HI!E5),"",HI!E5)</f>
        <v>263.83564000000001</v>
      </c>
      <c r="E7" s="292">
        <f t="shared" ref="E7:E15" si="0">IF(C7=0,0,D7/C7)</f>
        <v>0.87463234184722483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0.94498010719776671</v>
      </c>
      <c r="E8" s="292">
        <f t="shared" si="0"/>
        <v>1.0499778968864075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309</v>
      </c>
      <c r="C9" s="464">
        <v>0.3</v>
      </c>
      <c r="D9" s="464">
        <f>IF('LŽ Statim'!G3="",0,'LŽ Statim'!G3)</f>
        <v>9.7643097643097643E-2</v>
      </c>
      <c r="E9" s="292">
        <f>IF(C9=0,0,D9/C9)</f>
        <v>0.32547699214365883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0.4482369485988319</v>
      </c>
      <c r="E11" s="292">
        <f t="shared" si="0"/>
        <v>0.7470615809980532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0.91858928365911385</v>
      </c>
      <c r="E12" s="292">
        <f t="shared" si="0"/>
        <v>1.1482366045738923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610.66644028294002</v>
      </c>
      <c r="D15" s="295">
        <f>IF(ISERROR(HI!E6),"",HI!E6)</f>
        <v>355.55527999999998</v>
      </c>
      <c r="E15" s="292">
        <f t="shared" si="0"/>
        <v>0.58224139488533311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7607.7497603743104</v>
      </c>
      <c r="D16" s="291">
        <f ca="1">IF(ISERROR(VLOOKUP("Osobní náklady (Kč) *",INDIRECT("HI!$A:$G"),5,0)),0,VLOOKUP("Osobní náklady (Kč) *",INDIRECT("HI!$A:$G"),5,0))</f>
        <v>6248.6948200000043</v>
      </c>
      <c r="E16" s="292">
        <f ca="1">IF(C16=0,0,D16/C16)</f>
        <v>0.82135914256104037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11538.012500000003</v>
      </c>
      <c r="D18" s="311">
        <f ca="1">IF(ISERROR(VLOOKUP("Výnosy celkem",INDIRECT("HI!$A:$G"),5,0)),0,VLOOKUP("Výnosy celkem",INDIRECT("HI!$A:$G"),5,0))</f>
        <v>12089.234469999999</v>
      </c>
      <c r="E18" s="312">
        <f t="shared" ref="E18:E28" ca="1" si="1">IF(C18=0,0,D18/C18)</f>
        <v>1.0477744299548988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4776.822500000002</v>
      </c>
      <c r="D19" s="291">
        <f ca="1">IF(ISERROR(VLOOKUP("Ambulance *",INDIRECT("HI!$A:$G"),5,0)),0,VLOOKUP("Ambulance *",INDIRECT("HI!$A:$G"),5,0))</f>
        <v>5037.7044699999997</v>
      </c>
      <c r="E19" s="292">
        <f t="shared" ca="1" si="1"/>
        <v>1.0546141226725501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1.0546141226725501</v>
      </c>
      <c r="E20" s="292">
        <f t="shared" si="1"/>
        <v>1.0546141226725501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1.1357116461731311</v>
      </c>
      <c r="E21" s="292">
        <f t="shared" si="1"/>
        <v>1.3361313484389779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6761.1900000000005</v>
      </c>
      <c r="D22" s="291">
        <f ca="1">IF(ISERROR(VLOOKUP("Hospitalizace *",INDIRECT("HI!$A:$G"),5,0)),0,VLOOKUP("Hospitalizace *",INDIRECT("HI!$A:$G"),5,0))</f>
        <v>7051.5300000000007</v>
      </c>
      <c r="E22" s="292">
        <f ca="1">IF(C22=0,0,D22/C22)</f>
        <v>1.0429421447999538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1.0429421447999538</v>
      </c>
      <c r="E23" s="292">
        <f t="shared" si="1"/>
        <v>1.0429421447999538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1.0429421447999538</v>
      </c>
      <c r="E24" s="292">
        <f t="shared" si="1"/>
        <v>1.0429421447999538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1.0121951219512195</v>
      </c>
      <c r="E26" s="292">
        <f t="shared" si="1"/>
        <v>1.0654685494223364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1.0141760519975345</v>
      </c>
      <c r="E27" s="292">
        <f t="shared" si="1"/>
        <v>1.0141760519975345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0.95</v>
      </c>
      <c r="D28" s="297">
        <f>IF(ISERROR(VLOOKUP("Celkem:",'ZV Vyžád.'!$A:$M,7,0)),"",VLOOKUP("Celkem:",'ZV Vyžád.'!$A:$M,7,0))</f>
        <v>0.8353487552415656</v>
      </c>
      <c r="E28" s="292">
        <f t="shared" si="1"/>
        <v>0.87931447920164807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8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1835</v>
      </c>
    </row>
    <row r="2" spans="1:41" x14ac:dyDescent="0.3">
      <c r="A2" s="383" t="s">
        <v>335</v>
      </c>
    </row>
    <row r="3" spans="1:41" x14ac:dyDescent="0.3">
      <c r="A3" s="379" t="s">
        <v>220</v>
      </c>
      <c r="B3" s="404">
        <v>2015</v>
      </c>
      <c r="D3" s="380">
        <f>MAX(D5:D1048576)</f>
        <v>3</v>
      </c>
      <c r="F3" s="380">
        <f>SUMIF($E5:$E1048576,"&lt;10",F5:F1048576)</f>
        <v>4684489.4000000004</v>
      </c>
      <c r="G3" s="380">
        <f t="shared" ref="G3:AO3" si="0">SUMIF($E5:$E1048576,"&lt;10",G5:G1048576)</f>
        <v>1326171</v>
      </c>
      <c r="H3" s="380">
        <f t="shared" si="0"/>
        <v>0</v>
      </c>
      <c r="I3" s="380">
        <f t="shared" si="0"/>
        <v>1533118.4</v>
      </c>
      <c r="J3" s="380">
        <f t="shared" si="0"/>
        <v>0</v>
      </c>
      <c r="K3" s="380">
        <f t="shared" si="0"/>
        <v>1592586.5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44267.5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0</v>
      </c>
      <c r="AF3" s="380">
        <f t="shared" si="0"/>
        <v>62801</v>
      </c>
      <c r="AG3" s="380">
        <f t="shared" si="0"/>
        <v>0</v>
      </c>
      <c r="AH3" s="380">
        <f t="shared" si="0"/>
        <v>0</v>
      </c>
      <c r="AI3" s="380">
        <f t="shared" si="0"/>
        <v>108746.25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16798.75</v>
      </c>
      <c r="AO3" s="380">
        <f t="shared" si="0"/>
        <v>0</v>
      </c>
    </row>
    <row r="4" spans="1:41" x14ac:dyDescent="0.3">
      <c r="A4" s="379" t="s">
        <v>221</v>
      </c>
      <c r="B4" s="404">
        <v>1</v>
      </c>
      <c r="C4" s="381" t="s">
        <v>5</v>
      </c>
      <c r="D4" s="382" t="s">
        <v>68</v>
      </c>
      <c r="E4" s="382" t="s">
        <v>215</v>
      </c>
      <c r="F4" s="382" t="s">
        <v>3</v>
      </c>
      <c r="G4" s="382" t="s">
        <v>216</v>
      </c>
      <c r="H4" s="382" t="s">
        <v>217</v>
      </c>
      <c r="I4" s="382" t="s">
        <v>218</v>
      </c>
      <c r="J4" s="382" t="s">
        <v>219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222</v>
      </c>
      <c r="B5" s="404">
        <v>2</v>
      </c>
      <c r="C5" s="379">
        <v>25</v>
      </c>
      <c r="D5" s="379">
        <v>1</v>
      </c>
      <c r="E5" s="379">
        <v>1</v>
      </c>
      <c r="F5" s="379">
        <v>29.1</v>
      </c>
      <c r="G5" s="379">
        <v>0</v>
      </c>
      <c r="H5" s="379">
        <v>0</v>
      </c>
      <c r="I5" s="379">
        <v>7.6</v>
      </c>
      <c r="J5" s="379">
        <v>0</v>
      </c>
      <c r="K5" s="379">
        <v>17.75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0.5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0</v>
      </c>
      <c r="AF5" s="379">
        <v>1</v>
      </c>
      <c r="AG5" s="379">
        <v>0</v>
      </c>
      <c r="AH5" s="379">
        <v>0</v>
      </c>
      <c r="AI5" s="379">
        <v>2</v>
      </c>
      <c r="AJ5" s="379">
        <v>0</v>
      </c>
      <c r="AK5" s="379">
        <v>0</v>
      </c>
      <c r="AL5" s="379">
        <v>0</v>
      </c>
      <c r="AM5" s="379">
        <v>0</v>
      </c>
      <c r="AN5" s="379">
        <v>0.25</v>
      </c>
      <c r="AO5" s="379">
        <v>0</v>
      </c>
    </row>
    <row r="6" spans="1:41" x14ac:dyDescent="0.3">
      <c r="A6" s="379" t="s">
        <v>223</v>
      </c>
      <c r="B6" s="404">
        <v>3</v>
      </c>
      <c r="C6" s="379">
        <v>25</v>
      </c>
      <c r="D6" s="379">
        <v>1</v>
      </c>
      <c r="E6" s="379">
        <v>2</v>
      </c>
      <c r="F6" s="379">
        <v>4595.3999999999996</v>
      </c>
      <c r="G6" s="379">
        <v>0</v>
      </c>
      <c r="H6" s="379">
        <v>0</v>
      </c>
      <c r="I6" s="379">
        <v>1114.4000000000001</v>
      </c>
      <c r="J6" s="379">
        <v>0</v>
      </c>
      <c r="K6" s="379">
        <v>2864.5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80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0</v>
      </c>
      <c r="AF6" s="379">
        <v>162.75</v>
      </c>
      <c r="AG6" s="379">
        <v>0</v>
      </c>
      <c r="AH6" s="379">
        <v>0</v>
      </c>
      <c r="AI6" s="379">
        <v>329.75</v>
      </c>
      <c r="AJ6" s="379">
        <v>0</v>
      </c>
      <c r="AK6" s="379">
        <v>0</v>
      </c>
      <c r="AL6" s="379">
        <v>0</v>
      </c>
      <c r="AM6" s="379">
        <v>0</v>
      </c>
      <c r="AN6" s="379">
        <v>44</v>
      </c>
      <c r="AO6" s="379">
        <v>0</v>
      </c>
    </row>
    <row r="7" spans="1:41" x14ac:dyDescent="0.3">
      <c r="A7" s="379" t="s">
        <v>224</v>
      </c>
      <c r="B7" s="404">
        <v>4</v>
      </c>
      <c r="C7" s="379">
        <v>25</v>
      </c>
      <c r="D7" s="379">
        <v>1</v>
      </c>
      <c r="E7" s="379">
        <v>3</v>
      </c>
      <c r="F7" s="379">
        <v>158.5</v>
      </c>
      <c r="G7" s="379">
        <v>0</v>
      </c>
      <c r="H7" s="379">
        <v>0</v>
      </c>
      <c r="I7" s="379">
        <v>153.5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5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225</v>
      </c>
      <c r="B8" s="404">
        <v>5</v>
      </c>
      <c r="C8" s="379">
        <v>25</v>
      </c>
      <c r="D8" s="379">
        <v>1</v>
      </c>
      <c r="E8" s="379">
        <v>4</v>
      </c>
      <c r="F8" s="379">
        <v>156.5</v>
      </c>
      <c r="G8" s="379">
        <v>0</v>
      </c>
      <c r="H8" s="379">
        <v>0</v>
      </c>
      <c r="I8" s="379">
        <v>151.5</v>
      </c>
      <c r="J8" s="379">
        <v>0</v>
      </c>
      <c r="K8" s="379">
        <v>0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5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  <c r="AO8" s="379">
        <v>0</v>
      </c>
    </row>
    <row r="9" spans="1:41" x14ac:dyDescent="0.3">
      <c r="A9" s="379" t="s">
        <v>226</v>
      </c>
      <c r="B9" s="404">
        <v>6</v>
      </c>
      <c r="C9" s="379">
        <v>25</v>
      </c>
      <c r="D9" s="379">
        <v>1</v>
      </c>
      <c r="E9" s="379">
        <v>5</v>
      </c>
      <c r="F9" s="379">
        <v>1458</v>
      </c>
      <c r="G9" s="379">
        <v>1458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  <c r="AO9" s="379">
        <v>0</v>
      </c>
    </row>
    <row r="10" spans="1:41" x14ac:dyDescent="0.3">
      <c r="A10" s="379" t="s">
        <v>227</v>
      </c>
      <c r="B10" s="404">
        <v>7</v>
      </c>
      <c r="C10" s="379">
        <v>25</v>
      </c>
      <c r="D10" s="379">
        <v>1</v>
      </c>
      <c r="E10" s="379">
        <v>6</v>
      </c>
      <c r="F10" s="379">
        <v>1581275</v>
      </c>
      <c r="G10" s="379">
        <v>475200</v>
      </c>
      <c r="H10" s="379">
        <v>0</v>
      </c>
      <c r="I10" s="379">
        <v>504654</v>
      </c>
      <c r="J10" s="379">
        <v>0</v>
      </c>
      <c r="K10" s="379">
        <v>528288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14408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19046</v>
      </c>
      <c r="AG10" s="379">
        <v>0</v>
      </c>
      <c r="AH10" s="379">
        <v>0</v>
      </c>
      <c r="AI10" s="379">
        <v>34111</v>
      </c>
      <c r="AJ10" s="379">
        <v>0</v>
      </c>
      <c r="AK10" s="379">
        <v>0</v>
      </c>
      <c r="AL10" s="379">
        <v>0</v>
      </c>
      <c r="AM10" s="379">
        <v>0</v>
      </c>
      <c r="AN10" s="379">
        <v>5568</v>
      </c>
      <c r="AO10" s="379">
        <v>0</v>
      </c>
    </row>
    <row r="11" spans="1:41" x14ac:dyDescent="0.3">
      <c r="A11" s="379" t="s">
        <v>228</v>
      </c>
      <c r="B11" s="404">
        <v>8</v>
      </c>
      <c r="C11" s="379">
        <v>25</v>
      </c>
      <c r="D11" s="379">
        <v>1</v>
      </c>
      <c r="E11" s="379">
        <v>9</v>
      </c>
      <c r="F11" s="379">
        <v>10300</v>
      </c>
      <c r="G11" s="379">
        <v>0</v>
      </c>
      <c r="H11" s="379">
        <v>0</v>
      </c>
      <c r="I11" s="379">
        <v>10300</v>
      </c>
      <c r="J11" s="379">
        <v>0</v>
      </c>
      <c r="K11" s="379">
        <v>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  <c r="AO11" s="379">
        <v>0</v>
      </c>
    </row>
    <row r="12" spans="1:41" x14ac:dyDescent="0.3">
      <c r="A12" s="379" t="s">
        <v>229</v>
      </c>
      <c r="B12" s="404">
        <v>9</v>
      </c>
      <c r="C12" s="379">
        <v>25</v>
      </c>
      <c r="D12" s="379">
        <v>1</v>
      </c>
      <c r="E12" s="379">
        <v>10</v>
      </c>
      <c r="F12" s="379">
        <v>2900</v>
      </c>
      <c r="G12" s="379">
        <v>0</v>
      </c>
      <c r="H12" s="379">
        <v>2900</v>
      </c>
      <c r="I12" s="379">
        <v>0</v>
      </c>
      <c r="J12" s="379">
        <v>0</v>
      </c>
      <c r="K12" s="379">
        <v>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  <c r="AO12" s="379">
        <v>0</v>
      </c>
    </row>
    <row r="13" spans="1:41" x14ac:dyDescent="0.3">
      <c r="A13" s="379" t="s">
        <v>230</v>
      </c>
      <c r="B13" s="404">
        <v>10</v>
      </c>
      <c r="C13" s="379">
        <v>25</v>
      </c>
      <c r="D13" s="379">
        <v>1</v>
      </c>
      <c r="E13" s="379">
        <v>11</v>
      </c>
      <c r="F13" s="379">
        <v>4359.8702206865346</v>
      </c>
      <c r="G13" s="379">
        <v>0</v>
      </c>
      <c r="H13" s="379">
        <v>2276.5368873532011</v>
      </c>
      <c r="I13" s="379">
        <v>0</v>
      </c>
      <c r="J13" s="379">
        <v>0</v>
      </c>
      <c r="K13" s="379">
        <v>2083.3333333333335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  <c r="AO13" s="379">
        <v>0</v>
      </c>
    </row>
    <row r="14" spans="1:41" x14ac:dyDescent="0.3">
      <c r="A14" s="379" t="s">
        <v>231</v>
      </c>
      <c r="B14" s="404">
        <v>11</v>
      </c>
      <c r="C14" s="379">
        <v>25</v>
      </c>
      <c r="D14" s="379">
        <v>2</v>
      </c>
      <c r="E14" s="379">
        <v>1</v>
      </c>
      <c r="F14" s="379">
        <v>29.1</v>
      </c>
      <c r="G14" s="379">
        <v>0</v>
      </c>
      <c r="H14" s="379">
        <v>0</v>
      </c>
      <c r="I14" s="379">
        <v>7.6</v>
      </c>
      <c r="J14" s="379">
        <v>0</v>
      </c>
      <c r="K14" s="379">
        <v>17.75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0.5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1</v>
      </c>
      <c r="AG14" s="379">
        <v>0</v>
      </c>
      <c r="AH14" s="379">
        <v>0</v>
      </c>
      <c r="AI14" s="379">
        <v>2</v>
      </c>
      <c r="AJ14" s="379">
        <v>0</v>
      </c>
      <c r="AK14" s="379">
        <v>0</v>
      </c>
      <c r="AL14" s="379">
        <v>0</v>
      </c>
      <c r="AM14" s="379">
        <v>0</v>
      </c>
      <c r="AN14" s="379">
        <v>0.25</v>
      </c>
      <c r="AO14" s="379">
        <v>0</v>
      </c>
    </row>
    <row r="15" spans="1:41" x14ac:dyDescent="0.3">
      <c r="A15" s="379" t="s">
        <v>232</v>
      </c>
      <c r="B15" s="404">
        <v>12</v>
      </c>
      <c r="C15" s="379">
        <v>25</v>
      </c>
      <c r="D15" s="379">
        <v>2</v>
      </c>
      <c r="E15" s="379">
        <v>2</v>
      </c>
      <c r="F15" s="379">
        <v>4084.3</v>
      </c>
      <c r="G15" s="379">
        <v>0</v>
      </c>
      <c r="H15" s="379">
        <v>0</v>
      </c>
      <c r="I15" s="379">
        <v>980.8</v>
      </c>
      <c r="J15" s="379">
        <v>0</v>
      </c>
      <c r="K15" s="379">
        <v>2587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80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108.5</v>
      </c>
      <c r="AG15" s="379">
        <v>0</v>
      </c>
      <c r="AH15" s="379">
        <v>0</v>
      </c>
      <c r="AI15" s="379">
        <v>298</v>
      </c>
      <c r="AJ15" s="379">
        <v>0</v>
      </c>
      <c r="AK15" s="379">
        <v>0</v>
      </c>
      <c r="AL15" s="379">
        <v>0</v>
      </c>
      <c r="AM15" s="379">
        <v>0</v>
      </c>
      <c r="AN15" s="379">
        <v>30</v>
      </c>
      <c r="AO15" s="379">
        <v>0</v>
      </c>
    </row>
    <row r="16" spans="1:41" x14ac:dyDescent="0.3">
      <c r="A16" s="379" t="s">
        <v>220</v>
      </c>
      <c r="B16" s="404">
        <v>2015</v>
      </c>
      <c r="C16" s="379">
        <v>25</v>
      </c>
      <c r="D16" s="379">
        <v>2</v>
      </c>
      <c r="E16" s="379">
        <v>3</v>
      </c>
      <c r="F16" s="379">
        <v>154.9</v>
      </c>
      <c r="G16" s="379">
        <v>0</v>
      </c>
      <c r="H16" s="379">
        <v>0</v>
      </c>
      <c r="I16" s="379">
        <v>149.9</v>
      </c>
      <c r="J16" s="379">
        <v>0</v>
      </c>
      <c r="K16" s="379">
        <v>0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5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  <c r="AO16" s="379">
        <v>0</v>
      </c>
    </row>
    <row r="17" spans="3:41" x14ac:dyDescent="0.3">
      <c r="C17" s="379">
        <v>25</v>
      </c>
      <c r="D17" s="379">
        <v>2</v>
      </c>
      <c r="E17" s="379">
        <v>4</v>
      </c>
      <c r="F17" s="379">
        <v>209.6</v>
      </c>
      <c r="G17" s="379">
        <v>0</v>
      </c>
      <c r="H17" s="379">
        <v>0</v>
      </c>
      <c r="I17" s="379">
        <v>164.6</v>
      </c>
      <c r="J17" s="379">
        <v>0</v>
      </c>
      <c r="K17" s="379">
        <v>15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12</v>
      </c>
      <c r="AG17" s="379">
        <v>0</v>
      </c>
      <c r="AH17" s="379">
        <v>0</v>
      </c>
      <c r="AI17" s="379">
        <v>18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  <c r="AO17" s="379">
        <v>0</v>
      </c>
    </row>
    <row r="18" spans="3:41" x14ac:dyDescent="0.3">
      <c r="C18" s="379">
        <v>25</v>
      </c>
      <c r="D18" s="379">
        <v>2</v>
      </c>
      <c r="E18" s="379">
        <v>5</v>
      </c>
      <c r="F18" s="379">
        <v>1241</v>
      </c>
      <c r="G18" s="379">
        <v>1241</v>
      </c>
      <c r="H18" s="379">
        <v>0</v>
      </c>
      <c r="I18" s="379">
        <v>0</v>
      </c>
      <c r="J18" s="379">
        <v>0</v>
      </c>
      <c r="K18" s="379">
        <v>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  <c r="AO18" s="379">
        <v>0</v>
      </c>
    </row>
    <row r="19" spans="3:41" x14ac:dyDescent="0.3">
      <c r="C19" s="379">
        <v>25</v>
      </c>
      <c r="D19" s="379">
        <v>2</v>
      </c>
      <c r="E19" s="379">
        <v>6</v>
      </c>
      <c r="F19" s="379">
        <v>1516908</v>
      </c>
      <c r="G19" s="379">
        <v>402650</v>
      </c>
      <c r="H19" s="379">
        <v>0</v>
      </c>
      <c r="I19" s="379">
        <v>511930</v>
      </c>
      <c r="J19" s="379">
        <v>0</v>
      </c>
      <c r="K19" s="379">
        <v>524244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14366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21771</v>
      </c>
      <c r="AG19" s="379">
        <v>0</v>
      </c>
      <c r="AH19" s="379">
        <v>0</v>
      </c>
      <c r="AI19" s="379">
        <v>36403</v>
      </c>
      <c r="AJ19" s="379">
        <v>0</v>
      </c>
      <c r="AK19" s="379">
        <v>0</v>
      </c>
      <c r="AL19" s="379">
        <v>0</v>
      </c>
      <c r="AM19" s="379">
        <v>0</v>
      </c>
      <c r="AN19" s="379">
        <v>5544</v>
      </c>
      <c r="AO19" s="379">
        <v>0</v>
      </c>
    </row>
    <row r="20" spans="3:41" x14ac:dyDescent="0.3">
      <c r="C20" s="379">
        <v>25</v>
      </c>
      <c r="D20" s="379">
        <v>2</v>
      </c>
      <c r="E20" s="379">
        <v>9</v>
      </c>
      <c r="F20" s="379">
        <v>14300</v>
      </c>
      <c r="G20" s="379">
        <v>0</v>
      </c>
      <c r="H20" s="379">
        <v>0</v>
      </c>
      <c r="I20" s="379">
        <v>14300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  <c r="AO20" s="379">
        <v>0</v>
      </c>
    </row>
    <row r="21" spans="3:41" x14ac:dyDescent="0.3">
      <c r="C21" s="379">
        <v>25</v>
      </c>
      <c r="D21" s="379">
        <v>2</v>
      </c>
      <c r="E21" s="379">
        <v>11</v>
      </c>
      <c r="F21" s="379">
        <v>4359.8702206865346</v>
      </c>
      <c r="G21" s="379">
        <v>0</v>
      </c>
      <c r="H21" s="379">
        <v>2276.5368873532011</v>
      </c>
      <c r="I21" s="379">
        <v>0</v>
      </c>
      <c r="J21" s="379">
        <v>0</v>
      </c>
      <c r="K21" s="379">
        <v>2083.3333333333335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  <c r="AO21" s="379">
        <v>0</v>
      </c>
    </row>
    <row r="22" spans="3:41" x14ac:dyDescent="0.3">
      <c r="C22" s="379">
        <v>25</v>
      </c>
      <c r="D22" s="379">
        <v>3</v>
      </c>
      <c r="E22" s="379">
        <v>1</v>
      </c>
      <c r="F22" s="379">
        <v>29.1</v>
      </c>
      <c r="G22" s="379">
        <v>0</v>
      </c>
      <c r="H22" s="379">
        <v>0</v>
      </c>
      <c r="I22" s="379">
        <v>7.6</v>
      </c>
      <c r="J22" s="379">
        <v>0</v>
      </c>
      <c r="K22" s="379">
        <v>17.75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0.5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1</v>
      </c>
      <c r="AG22" s="379">
        <v>0</v>
      </c>
      <c r="AH22" s="379">
        <v>0</v>
      </c>
      <c r="AI22" s="379">
        <v>2</v>
      </c>
      <c r="AJ22" s="379">
        <v>0</v>
      </c>
      <c r="AK22" s="379">
        <v>0</v>
      </c>
      <c r="AL22" s="379">
        <v>0</v>
      </c>
      <c r="AM22" s="379">
        <v>0</v>
      </c>
      <c r="AN22" s="379">
        <v>0.25</v>
      </c>
      <c r="AO22" s="379">
        <v>0</v>
      </c>
    </row>
    <row r="23" spans="3:41" x14ac:dyDescent="0.3">
      <c r="C23" s="379">
        <v>25</v>
      </c>
      <c r="D23" s="379">
        <v>3</v>
      </c>
      <c r="E23" s="379">
        <v>2</v>
      </c>
      <c r="F23" s="379">
        <v>4826.3999999999996</v>
      </c>
      <c r="G23" s="379">
        <v>0</v>
      </c>
      <c r="H23" s="379">
        <v>0</v>
      </c>
      <c r="I23" s="379">
        <v>1314.4</v>
      </c>
      <c r="J23" s="379">
        <v>0</v>
      </c>
      <c r="K23" s="379">
        <v>2882.75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76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162.75</v>
      </c>
      <c r="AG23" s="379">
        <v>0</v>
      </c>
      <c r="AH23" s="379">
        <v>0</v>
      </c>
      <c r="AI23" s="379">
        <v>346.5</v>
      </c>
      <c r="AJ23" s="379">
        <v>0</v>
      </c>
      <c r="AK23" s="379">
        <v>0</v>
      </c>
      <c r="AL23" s="379">
        <v>0</v>
      </c>
      <c r="AM23" s="379">
        <v>0</v>
      </c>
      <c r="AN23" s="379">
        <v>44</v>
      </c>
      <c r="AO23" s="379">
        <v>0</v>
      </c>
    </row>
    <row r="24" spans="3:41" x14ac:dyDescent="0.3">
      <c r="C24" s="379">
        <v>25</v>
      </c>
      <c r="D24" s="379">
        <v>3</v>
      </c>
      <c r="E24" s="379">
        <v>3</v>
      </c>
      <c r="F24" s="379">
        <v>193.5</v>
      </c>
      <c r="G24" s="379">
        <v>0</v>
      </c>
      <c r="H24" s="379">
        <v>0</v>
      </c>
      <c r="I24" s="379">
        <v>183.5</v>
      </c>
      <c r="J24" s="379">
        <v>0</v>
      </c>
      <c r="K24" s="379">
        <v>0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10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  <row r="25" spans="3:41" x14ac:dyDescent="0.3">
      <c r="C25" s="379">
        <v>25</v>
      </c>
      <c r="D25" s="379">
        <v>3</v>
      </c>
      <c r="E25" s="379">
        <v>4</v>
      </c>
      <c r="F25" s="379">
        <v>182</v>
      </c>
      <c r="G25" s="379">
        <v>0</v>
      </c>
      <c r="H25" s="379">
        <v>0</v>
      </c>
      <c r="I25" s="379">
        <v>128</v>
      </c>
      <c r="J25" s="379">
        <v>0</v>
      </c>
      <c r="K25" s="379">
        <v>18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12</v>
      </c>
      <c r="AG25" s="379">
        <v>0</v>
      </c>
      <c r="AH25" s="379">
        <v>0</v>
      </c>
      <c r="AI25" s="379">
        <v>24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  <c r="AO25" s="379">
        <v>0</v>
      </c>
    </row>
    <row r="26" spans="3:41" x14ac:dyDescent="0.3">
      <c r="C26" s="379">
        <v>25</v>
      </c>
      <c r="D26" s="379">
        <v>3</v>
      </c>
      <c r="E26" s="379">
        <v>5</v>
      </c>
      <c r="F26" s="379">
        <v>1372</v>
      </c>
      <c r="G26" s="379">
        <v>1372</v>
      </c>
      <c r="H26" s="379">
        <v>0</v>
      </c>
      <c r="I26" s="379">
        <v>0</v>
      </c>
      <c r="J26" s="379">
        <v>0</v>
      </c>
      <c r="K26" s="379">
        <v>0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  <c r="AO26" s="379">
        <v>0</v>
      </c>
    </row>
    <row r="27" spans="3:41" x14ac:dyDescent="0.3">
      <c r="C27" s="379">
        <v>25</v>
      </c>
      <c r="D27" s="379">
        <v>3</v>
      </c>
      <c r="E27" s="379">
        <v>6</v>
      </c>
      <c r="F27" s="379">
        <v>1542987</v>
      </c>
      <c r="G27" s="379">
        <v>444250</v>
      </c>
      <c r="H27" s="379">
        <v>0</v>
      </c>
      <c r="I27" s="379">
        <v>487571</v>
      </c>
      <c r="J27" s="379">
        <v>0</v>
      </c>
      <c r="K27" s="379">
        <v>531634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15236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21523</v>
      </c>
      <c r="AG27" s="379">
        <v>0</v>
      </c>
      <c r="AH27" s="379">
        <v>0</v>
      </c>
      <c r="AI27" s="379">
        <v>37205</v>
      </c>
      <c r="AJ27" s="379">
        <v>0</v>
      </c>
      <c r="AK27" s="379">
        <v>0</v>
      </c>
      <c r="AL27" s="379">
        <v>0</v>
      </c>
      <c r="AM27" s="379">
        <v>0</v>
      </c>
      <c r="AN27" s="379">
        <v>5568</v>
      </c>
      <c r="AO27" s="379">
        <v>0</v>
      </c>
    </row>
    <row r="28" spans="3:41" x14ac:dyDescent="0.3">
      <c r="C28" s="379">
        <v>25</v>
      </c>
      <c r="D28" s="379">
        <v>3</v>
      </c>
      <c r="E28" s="379">
        <v>11</v>
      </c>
      <c r="F28" s="379">
        <v>4359.8702206865346</v>
      </c>
      <c r="G28" s="379">
        <v>0</v>
      </c>
      <c r="H28" s="379">
        <v>2276.5368873532011</v>
      </c>
      <c r="I28" s="379">
        <v>0</v>
      </c>
      <c r="J28" s="379">
        <v>0</v>
      </c>
      <c r="K28" s="379">
        <v>2083.3333333333335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0</v>
      </c>
      <c r="AJ28" s="379">
        <v>0</v>
      </c>
      <c r="AK28" s="379">
        <v>0</v>
      </c>
      <c r="AL28" s="379">
        <v>0</v>
      </c>
      <c r="AM28" s="379">
        <v>0</v>
      </c>
      <c r="AN28" s="379">
        <v>0</v>
      </c>
      <c r="AO28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1842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4776822.5000000019</v>
      </c>
      <c r="C3" s="352">
        <f t="shared" ref="C3:R3" si="0">SUBTOTAL(9,C6:C1048576)</f>
        <v>3</v>
      </c>
      <c r="D3" s="352">
        <f t="shared" si="0"/>
        <v>4992592.9100000011</v>
      </c>
      <c r="E3" s="352">
        <f t="shared" si="0"/>
        <v>3.2361031293696874</v>
      </c>
      <c r="F3" s="352">
        <f t="shared" si="0"/>
        <v>5037704.47</v>
      </c>
      <c r="G3" s="353">
        <f>IF(B3&lt;&gt;0,F3/B3,"")</f>
        <v>1.0546141226725501</v>
      </c>
      <c r="H3" s="354">
        <f t="shared" si="0"/>
        <v>65557.05</v>
      </c>
      <c r="I3" s="352">
        <f t="shared" si="0"/>
        <v>2</v>
      </c>
      <c r="J3" s="352">
        <f t="shared" si="0"/>
        <v>41822.22</v>
      </c>
      <c r="K3" s="352">
        <f t="shared" si="0"/>
        <v>1.5963502070183093</v>
      </c>
      <c r="L3" s="352">
        <f t="shared" si="0"/>
        <v>43171.47</v>
      </c>
      <c r="M3" s="355">
        <f>IF(H3&lt;&gt;0,L3/H3,"")</f>
        <v>0.65853283514130057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2013</v>
      </c>
      <c r="C5" s="784"/>
      <c r="D5" s="784">
        <v>2014</v>
      </c>
      <c r="E5" s="784"/>
      <c r="F5" s="784">
        <v>2015</v>
      </c>
      <c r="G5" s="785" t="s">
        <v>2</v>
      </c>
      <c r="H5" s="783">
        <v>2013</v>
      </c>
      <c r="I5" s="784"/>
      <c r="J5" s="784">
        <v>2014</v>
      </c>
      <c r="K5" s="784"/>
      <c r="L5" s="784">
        <v>2015</v>
      </c>
      <c r="M5" s="785" t="s">
        <v>2</v>
      </c>
      <c r="N5" s="783">
        <v>2013</v>
      </c>
      <c r="O5" s="784"/>
      <c r="P5" s="784">
        <v>2014</v>
      </c>
      <c r="Q5" s="784"/>
      <c r="R5" s="784">
        <v>2015</v>
      </c>
      <c r="S5" s="785" t="s">
        <v>2</v>
      </c>
    </row>
    <row r="6" spans="1:19" ht="14.4" customHeight="1" x14ac:dyDescent="0.3">
      <c r="A6" s="747" t="s">
        <v>1836</v>
      </c>
      <c r="B6" s="786">
        <v>3498560.0200000005</v>
      </c>
      <c r="C6" s="733">
        <v>1</v>
      </c>
      <c r="D6" s="786">
        <v>3618528.9299999997</v>
      </c>
      <c r="E6" s="733">
        <v>1.0342909395048765</v>
      </c>
      <c r="F6" s="786">
        <v>3658536.7300000014</v>
      </c>
      <c r="G6" s="738">
        <v>1.0457264443329461</v>
      </c>
      <c r="H6" s="786">
        <v>64794</v>
      </c>
      <c r="I6" s="733">
        <v>1</v>
      </c>
      <c r="J6" s="786">
        <v>41088</v>
      </c>
      <c r="K6" s="733">
        <v>0.63413279007315493</v>
      </c>
      <c r="L6" s="786">
        <v>43075</v>
      </c>
      <c r="M6" s="738">
        <v>0.66479920980337681</v>
      </c>
      <c r="N6" s="786"/>
      <c r="O6" s="733"/>
      <c r="P6" s="786"/>
      <c r="Q6" s="733"/>
      <c r="R6" s="786"/>
      <c r="S6" s="235"/>
    </row>
    <row r="7" spans="1:19" ht="14.4" customHeight="1" x14ac:dyDescent="0.3">
      <c r="A7" s="686" t="s">
        <v>1837</v>
      </c>
      <c r="B7" s="787">
        <v>1210952.4800000011</v>
      </c>
      <c r="C7" s="660">
        <v>1</v>
      </c>
      <c r="D7" s="787">
        <v>1298008.9800000016</v>
      </c>
      <c r="E7" s="660">
        <v>1.0718909300222916</v>
      </c>
      <c r="F7" s="787">
        <v>1321525.7399999986</v>
      </c>
      <c r="G7" s="676">
        <v>1.0913109819140032</v>
      </c>
      <c r="H7" s="787"/>
      <c r="I7" s="660"/>
      <c r="J7" s="787"/>
      <c r="K7" s="660"/>
      <c r="L7" s="787"/>
      <c r="M7" s="676"/>
      <c r="N7" s="787"/>
      <c r="O7" s="660"/>
      <c r="P7" s="787"/>
      <c r="Q7" s="660"/>
      <c r="R7" s="787"/>
      <c r="S7" s="699"/>
    </row>
    <row r="8" spans="1:19" ht="14.4" customHeight="1" thickBot="1" x14ac:dyDescent="0.35">
      <c r="A8" s="789" t="s">
        <v>1838</v>
      </c>
      <c r="B8" s="788">
        <v>67310</v>
      </c>
      <c r="C8" s="666">
        <v>1</v>
      </c>
      <c r="D8" s="788">
        <v>76055</v>
      </c>
      <c r="E8" s="666">
        <v>1.1299212598425197</v>
      </c>
      <c r="F8" s="788">
        <v>57642</v>
      </c>
      <c r="G8" s="677">
        <v>0.85636606744911603</v>
      </c>
      <c r="H8" s="788">
        <v>763.05</v>
      </c>
      <c r="I8" s="666">
        <v>1</v>
      </c>
      <c r="J8" s="788">
        <v>734.21999999999991</v>
      </c>
      <c r="K8" s="666">
        <v>0.96221741694515428</v>
      </c>
      <c r="L8" s="788">
        <v>96.47</v>
      </c>
      <c r="M8" s="677">
        <v>0.12642683965664112</v>
      </c>
      <c r="N8" s="788"/>
      <c r="O8" s="666"/>
      <c r="P8" s="788"/>
      <c r="Q8" s="666"/>
      <c r="R8" s="788"/>
      <c r="S8" s="700"/>
    </row>
    <row r="9" spans="1:19" ht="14.4" customHeight="1" x14ac:dyDescent="0.3">
      <c r="A9" s="790" t="s">
        <v>1839</v>
      </c>
    </row>
    <row r="10" spans="1:19" ht="14.4" customHeight="1" x14ac:dyDescent="0.3">
      <c r="A10" s="791" t="s">
        <v>1840</v>
      </c>
    </row>
    <row r="11" spans="1:19" ht="14.4" customHeight="1" x14ac:dyDescent="0.3">
      <c r="A11" s="790" t="s">
        <v>1841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1848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20383</v>
      </c>
      <c r="C3" s="469">
        <f t="shared" si="0"/>
        <v>21702</v>
      </c>
      <c r="D3" s="469">
        <f t="shared" si="0"/>
        <v>19723</v>
      </c>
      <c r="E3" s="354">
        <f t="shared" si="0"/>
        <v>4776822.4999999991</v>
      </c>
      <c r="F3" s="352">
        <f t="shared" si="0"/>
        <v>4992592.9099999992</v>
      </c>
      <c r="G3" s="470">
        <f t="shared" si="0"/>
        <v>5037704.4699999979</v>
      </c>
    </row>
    <row r="4" spans="1:7" ht="14.4" customHeight="1" x14ac:dyDescent="0.3">
      <c r="A4" s="552" t="s">
        <v>168</v>
      </c>
      <c r="B4" s="553" t="s">
        <v>311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2"/>
      <c r="B5" s="783">
        <v>2013</v>
      </c>
      <c r="C5" s="784">
        <v>2014</v>
      </c>
      <c r="D5" s="784">
        <v>2015</v>
      </c>
      <c r="E5" s="783">
        <v>2013</v>
      </c>
      <c r="F5" s="784">
        <v>2014</v>
      </c>
      <c r="G5" s="792">
        <v>2015</v>
      </c>
    </row>
    <row r="6" spans="1:7" ht="14.4" customHeight="1" x14ac:dyDescent="0.3">
      <c r="A6" s="747" t="s">
        <v>1843</v>
      </c>
      <c r="B6" s="229">
        <v>11593</v>
      </c>
      <c r="C6" s="229">
        <v>12019</v>
      </c>
      <c r="D6" s="229">
        <v>12035</v>
      </c>
      <c r="E6" s="786">
        <v>3706520.03</v>
      </c>
      <c r="F6" s="786">
        <v>3822485.2599999988</v>
      </c>
      <c r="G6" s="793">
        <v>3829940.9400000004</v>
      </c>
    </row>
    <row r="7" spans="1:7" ht="14.4" customHeight="1" x14ac:dyDescent="0.3">
      <c r="A7" s="686" t="s">
        <v>1152</v>
      </c>
      <c r="B7" s="663">
        <v>426</v>
      </c>
      <c r="C7" s="663">
        <v>763</v>
      </c>
      <c r="D7" s="663">
        <v>506</v>
      </c>
      <c r="E7" s="787">
        <v>56905.579999999994</v>
      </c>
      <c r="F7" s="787">
        <v>112957.8</v>
      </c>
      <c r="G7" s="794">
        <v>75501.11</v>
      </c>
    </row>
    <row r="8" spans="1:7" ht="14.4" customHeight="1" x14ac:dyDescent="0.3">
      <c r="A8" s="686" t="s">
        <v>1153</v>
      </c>
      <c r="B8" s="663"/>
      <c r="C8" s="663">
        <v>256</v>
      </c>
      <c r="D8" s="663">
        <v>265</v>
      </c>
      <c r="E8" s="787"/>
      <c r="F8" s="787">
        <v>36278.929999999986</v>
      </c>
      <c r="G8" s="794">
        <v>37382.22</v>
      </c>
    </row>
    <row r="9" spans="1:7" ht="14.4" customHeight="1" x14ac:dyDescent="0.3">
      <c r="A9" s="686" t="s">
        <v>1154</v>
      </c>
      <c r="B9" s="663">
        <v>567</v>
      </c>
      <c r="C9" s="663">
        <v>492</v>
      </c>
      <c r="D9" s="663">
        <v>437</v>
      </c>
      <c r="E9" s="787">
        <v>74864.44</v>
      </c>
      <c r="F9" s="787">
        <v>87606.66</v>
      </c>
      <c r="G9" s="794">
        <v>73180.039999999979</v>
      </c>
    </row>
    <row r="10" spans="1:7" ht="14.4" customHeight="1" x14ac:dyDescent="0.3">
      <c r="A10" s="686" t="s">
        <v>1844</v>
      </c>
      <c r="B10" s="663">
        <v>635</v>
      </c>
      <c r="C10" s="663"/>
      <c r="D10" s="663"/>
      <c r="E10" s="787">
        <v>95487.79</v>
      </c>
      <c r="F10" s="787"/>
      <c r="G10" s="794"/>
    </row>
    <row r="11" spans="1:7" ht="14.4" customHeight="1" x14ac:dyDescent="0.3">
      <c r="A11" s="686" t="s">
        <v>1155</v>
      </c>
      <c r="B11" s="663">
        <v>825</v>
      </c>
      <c r="C11" s="663">
        <v>1115</v>
      </c>
      <c r="D11" s="663">
        <v>663</v>
      </c>
      <c r="E11" s="787">
        <v>118783.33</v>
      </c>
      <c r="F11" s="787">
        <v>136945.56</v>
      </c>
      <c r="G11" s="794">
        <v>98148.9</v>
      </c>
    </row>
    <row r="12" spans="1:7" ht="14.4" customHeight="1" x14ac:dyDescent="0.3">
      <c r="A12" s="686" t="s">
        <v>1845</v>
      </c>
      <c r="B12" s="663">
        <v>6</v>
      </c>
      <c r="C12" s="663">
        <v>4</v>
      </c>
      <c r="D12" s="663"/>
      <c r="E12" s="787">
        <v>555.55999999999995</v>
      </c>
      <c r="F12" s="787">
        <v>1000</v>
      </c>
      <c r="G12" s="794"/>
    </row>
    <row r="13" spans="1:7" ht="14.4" customHeight="1" x14ac:dyDescent="0.3">
      <c r="A13" s="686" t="s">
        <v>1846</v>
      </c>
      <c r="B13" s="663">
        <v>526</v>
      </c>
      <c r="C13" s="663">
        <v>259</v>
      </c>
      <c r="D13" s="663"/>
      <c r="E13" s="787">
        <v>77454.469999999987</v>
      </c>
      <c r="F13" s="787">
        <v>41177.790000000008</v>
      </c>
      <c r="G13" s="794"/>
    </row>
    <row r="14" spans="1:7" ht="14.4" customHeight="1" x14ac:dyDescent="0.3">
      <c r="A14" s="686" t="s">
        <v>1156</v>
      </c>
      <c r="B14" s="663">
        <v>568</v>
      </c>
      <c r="C14" s="663">
        <v>635</v>
      </c>
      <c r="D14" s="663">
        <v>387</v>
      </c>
      <c r="E14" s="787">
        <v>93077.809999999983</v>
      </c>
      <c r="F14" s="787">
        <v>102273.31999999999</v>
      </c>
      <c r="G14" s="794">
        <v>60855.57</v>
      </c>
    </row>
    <row r="15" spans="1:7" ht="14.4" customHeight="1" x14ac:dyDescent="0.3">
      <c r="A15" s="686" t="s">
        <v>1157</v>
      </c>
      <c r="B15" s="663">
        <v>62</v>
      </c>
      <c r="C15" s="663">
        <v>112</v>
      </c>
      <c r="D15" s="663">
        <v>2</v>
      </c>
      <c r="E15" s="787">
        <v>0</v>
      </c>
      <c r="F15" s="787">
        <v>34</v>
      </c>
      <c r="G15" s="794">
        <v>327.78</v>
      </c>
    </row>
    <row r="16" spans="1:7" ht="14.4" customHeight="1" x14ac:dyDescent="0.3">
      <c r="A16" s="686" t="s">
        <v>1158</v>
      </c>
      <c r="B16" s="663">
        <v>58</v>
      </c>
      <c r="C16" s="663"/>
      <c r="D16" s="663">
        <v>4</v>
      </c>
      <c r="E16" s="787">
        <v>0</v>
      </c>
      <c r="F16" s="787"/>
      <c r="G16" s="794">
        <v>1605.55</v>
      </c>
    </row>
    <row r="17" spans="1:7" ht="14.4" customHeight="1" x14ac:dyDescent="0.3">
      <c r="A17" s="686" t="s">
        <v>1159</v>
      </c>
      <c r="B17" s="663">
        <v>73</v>
      </c>
      <c r="C17" s="663">
        <v>96</v>
      </c>
      <c r="D17" s="663"/>
      <c r="E17" s="787">
        <v>0</v>
      </c>
      <c r="F17" s="787">
        <v>0</v>
      </c>
      <c r="G17" s="794"/>
    </row>
    <row r="18" spans="1:7" ht="14.4" customHeight="1" x14ac:dyDescent="0.3">
      <c r="A18" s="686" t="s">
        <v>1160</v>
      </c>
      <c r="B18" s="663">
        <v>742</v>
      </c>
      <c r="C18" s="663">
        <v>398</v>
      </c>
      <c r="D18" s="663">
        <v>348</v>
      </c>
      <c r="E18" s="787">
        <v>117081.12999999999</v>
      </c>
      <c r="F18" s="787">
        <v>62770.029999999984</v>
      </c>
      <c r="G18" s="794">
        <v>55780</v>
      </c>
    </row>
    <row r="19" spans="1:7" ht="14.4" customHeight="1" x14ac:dyDescent="0.3">
      <c r="A19" s="686" t="s">
        <v>1161</v>
      </c>
      <c r="B19" s="663">
        <v>656</v>
      </c>
      <c r="C19" s="663">
        <v>1336</v>
      </c>
      <c r="D19" s="663">
        <v>710</v>
      </c>
      <c r="E19" s="787">
        <v>54720.039999999994</v>
      </c>
      <c r="F19" s="787">
        <v>130075.77</v>
      </c>
      <c r="G19" s="794">
        <v>103370</v>
      </c>
    </row>
    <row r="20" spans="1:7" ht="14.4" customHeight="1" x14ac:dyDescent="0.3">
      <c r="A20" s="686" t="s">
        <v>1174</v>
      </c>
      <c r="B20" s="663"/>
      <c r="C20" s="663">
        <v>203</v>
      </c>
      <c r="D20" s="663">
        <v>196</v>
      </c>
      <c r="E20" s="787"/>
      <c r="F20" s="787">
        <v>31496.670000000002</v>
      </c>
      <c r="G20" s="794">
        <v>31944.460000000003</v>
      </c>
    </row>
    <row r="21" spans="1:7" ht="14.4" customHeight="1" x14ac:dyDescent="0.3">
      <c r="A21" s="686" t="s">
        <v>1162</v>
      </c>
      <c r="B21" s="663">
        <v>935</v>
      </c>
      <c r="C21" s="663">
        <v>683</v>
      </c>
      <c r="D21" s="663">
        <v>476</v>
      </c>
      <c r="E21" s="787">
        <v>104690.02</v>
      </c>
      <c r="F21" s="787">
        <v>69276.66</v>
      </c>
      <c r="G21" s="794">
        <v>73098.890000000014</v>
      </c>
    </row>
    <row r="22" spans="1:7" ht="14.4" customHeight="1" x14ac:dyDescent="0.3">
      <c r="A22" s="686" t="s">
        <v>1163</v>
      </c>
      <c r="B22" s="663">
        <v>616</v>
      </c>
      <c r="C22" s="663">
        <v>499</v>
      </c>
      <c r="D22" s="663">
        <v>875</v>
      </c>
      <c r="E22" s="787">
        <v>103171.12</v>
      </c>
      <c r="F22" s="787">
        <v>81956.66</v>
      </c>
      <c r="G22" s="794">
        <v>141403.36000000002</v>
      </c>
    </row>
    <row r="23" spans="1:7" ht="14.4" customHeight="1" x14ac:dyDescent="0.3">
      <c r="A23" s="686" t="s">
        <v>1164</v>
      </c>
      <c r="B23" s="663">
        <v>100</v>
      </c>
      <c r="C23" s="663">
        <v>109</v>
      </c>
      <c r="D23" s="663"/>
      <c r="E23" s="787">
        <v>744.44999999999993</v>
      </c>
      <c r="F23" s="787">
        <v>2294.4499999999998</v>
      </c>
      <c r="G23" s="794"/>
    </row>
    <row r="24" spans="1:7" ht="14.4" customHeight="1" x14ac:dyDescent="0.3">
      <c r="A24" s="686" t="s">
        <v>1165</v>
      </c>
      <c r="B24" s="663">
        <v>78</v>
      </c>
      <c r="C24" s="663">
        <v>235</v>
      </c>
      <c r="D24" s="663"/>
      <c r="E24" s="787">
        <v>0</v>
      </c>
      <c r="F24" s="787">
        <v>0</v>
      </c>
      <c r="G24" s="794"/>
    </row>
    <row r="25" spans="1:7" ht="14.4" customHeight="1" x14ac:dyDescent="0.3">
      <c r="A25" s="686" t="s">
        <v>1166</v>
      </c>
      <c r="B25" s="663">
        <v>23</v>
      </c>
      <c r="C25" s="663">
        <v>386</v>
      </c>
      <c r="D25" s="663">
        <v>511</v>
      </c>
      <c r="E25" s="787">
        <v>0</v>
      </c>
      <c r="F25" s="787">
        <v>56862.210000000006</v>
      </c>
      <c r="G25" s="794">
        <v>85684.489999999991</v>
      </c>
    </row>
    <row r="26" spans="1:7" ht="14.4" customHeight="1" x14ac:dyDescent="0.3">
      <c r="A26" s="686" t="s">
        <v>1167</v>
      </c>
      <c r="B26" s="663">
        <v>268</v>
      </c>
      <c r="C26" s="663">
        <v>268</v>
      </c>
      <c r="D26" s="663"/>
      <c r="E26" s="787">
        <v>505.56</v>
      </c>
      <c r="F26" s="787">
        <v>0</v>
      </c>
      <c r="G26" s="794"/>
    </row>
    <row r="27" spans="1:7" ht="14.4" customHeight="1" x14ac:dyDescent="0.3">
      <c r="A27" s="686" t="s">
        <v>1168</v>
      </c>
      <c r="B27" s="663">
        <v>157</v>
      </c>
      <c r="C27" s="663">
        <v>180</v>
      </c>
      <c r="D27" s="663"/>
      <c r="E27" s="787">
        <v>0</v>
      </c>
      <c r="F27" s="787">
        <v>88.89</v>
      </c>
      <c r="G27" s="794"/>
    </row>
    <row r="28" spans="1:7" ht="14.4" customHeight="1" x14ac:dyDescent="0.3">
      <c r="A28" s="686" t="s">
        <v>1847</v>
      </c>
      <c r="B28" s="663">
        <v>299</v>
      </c>
      <c r="C28" s="663">
        <v>442</v>
      </c>
      <c r="D28" s="663"/>
      <c r="E28" s="787">
        <v>31681.12000000001</v>
      </c>
      <c r="F28" s="787">
        <v>51071.100000000006</v>
      </c>
      <c r="G28" s="794"/>
    </row>
    <row r="29" spans="1:7" ht="14.4" customHeight="1" x14ac:dyDescent="0.3">
      <c r="A29" s="686" t="s">
        <v>1169</v>
      </c>
      <c r="B29" s="663">
        <v>40</v>
      </c>
      <c r="C29" s="663">
        <v>33</v>
      </c>
      <c r="D29" s="663"/>
      <c r="E29" s="787">
        <v>0</v>
      </c>
      <c r="F29" s="787">
        <v>0</v>
      </c>
      <c r="G29" s="794"/>
    </row>
    <row r="30" spans="1:7" ht="14.4" customHeight="1" x14ac:dyDescent="0.3">
      <c r="A30" s="686" t="s">
        <v>1170</v>
      </c>
      <c r="B30" s="663">
        <v>65</v>
      </c>
      <c r="C30" s="663">
        <v>85</v>
      </c>
      <c r="D30" s="663">
        <v>1</v>
      </c>
      <c r="E30" s="787">
        <v>455.56</v>
      </c>
      <c r="F30" s="787">
        <v>0</v>
      </c>
      <c r="G30" s="794">
        <v>455.56</v>
      </c>
    </row>
    <row r="31" spans="1:7" ht="14.4" customHeight="1" x14ac:dyDescent="0.3">
      <c r="A31" s="686" t="s">
        <v>1171</v>
      </c>
      <c r="B31" s="663">
        <v>427</v>
      </c>
      <c r="C31" s="663">
        <v>399</v>
      </c>
      <c r="D31" s="663">
        <v>612</v>
      </c>
      <c r="E31" s="787">
        <v>61777.819999999992</v>
      </c>
      <c r="F31" s="787">
        <v>59940.029999999984</v>
      </c>
      <c r="G31" s="794">
        <v>90224.459999999992</v>
      </c>
    </row>
    <row r="32" spans="1:7" ht="14.4" customHeight="1" x14ac:dyDescent="0.3">
      <c r="A32" s="686" t="s">
        <v>1172</v>
      </c>
      <c r="B32" s="663">
        <v>78</v>
      </c>
      <c r="C32" s="663">
        <v>76</v>
      </c>
      <c r="D32" s="663"/>
      <c r="E32" s="787">
        <v>1755.56</v>
      </c>
      <c r="F32" s="787">
        <v>0</v>
      </c>
      <c r="G32" s="794"/>
    </row>
    <row r="33" spans="1:7" ht="14.4" customHeight="1" x14ac:dyDescent="0.3">
      <c r="A33" s="686" t="s">
        <v>1173</v>
      </c>
      <c r="B33" s="663">
        <v>560</v>
      </c>
      <c r="C33" s="663">
        <v>619</v>
      </c>
      <c r="D33" s="663">
        <v>519</v>
      </c>
      <c r="E33" s="787">
        <v>76591.11</v>
      </c>
      <c r="F33" s="787">
        <v>106001.12</v>
      </c>
      <c r="G33" s="794">
        <v>84995.56</v>
      </c>
    </row>
    <row r="34" spans="1:7" ht="14.4" customHeight="1" x14ac:dyDescent="0.3">
      <c r="A34" s="686" t="s">
        <v>1176</v>
      </c>
      <c r="B34" s="663"/>
      <c r="C34" s="663"/>
      <c r="D34" s="663">
        <v>422</v>
      </c>
      <c r="E34" s="787"/>
      <c r="F34" s="787"/>
      <c r="G34" s="794">
        <v>70327.799999999988</v>
      </c>
    </row>
    <row r="35" spans="1:7" ht="14.4" customHeight="1" x14ac:dyDescent="0.3">
      <c r="A35" s="686" t="s">
        <v>1175</v>
      </c>
      <c r="B35" s="663"/>
      <c r="C35" s="663"/>
      <c r="D35" s="663">
        <v>522</v>
      </c>
      <c r="E35" s="787"/>
      <c r="F35" s="787"/>
      <c r="G35" s="794">
        <v>81632.22</v>
      </c>
    </row>
    <row r="36" spans="1:7" ht="14.4" customHeight="1" thickBot="1" x14ac:dyDescent="0.35">
      <c r="A36" s="789" t="s">
        <v>1178</v>
      </c>
      <c r="B36" s="669"/>
      <c r="C36" s="669"/>
      <c r="D36" s="669">
        <v>232</v>
      </c>
      <c r="E36" s="788"/>
      <c r="F36" s="788"/>
      <c r="G36" s="795">
        <v>41845.560000000005</v>
      </c>
    </row>
    <row r="37" spans="1:7" ht="14.4" customHeight="1" x14ac:dyDescent="0.3">
      <c r="A37" s="790" t="s">
        <v>1839</v>
      </c>
    </row>
    <row r="38" spans="1:7" ht="14.4" customHeight="1" x14ac:dyDescent="0.3">
      <c r="A38" s="791" t="s">
        <v>1840</v>
      </c>
    </row>
    <row r="39" spans="1:7" ht="14.4" customHeight="1" x14ac:dyDescent="0.3">
      <c r="A39" s="790" t="s">
        <v>1841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1980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335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20473.439999999999</v>
      </c>
      <c r="F3" s="212">
        <f t="shared" si="0"/>
        <v>4842379.5499999989</v>
      </c>
      <c r="G3" s="78"/>
      <c r="H3" s="78"/>
      <c r="I3" s="212">
        <f t="shared" si="0"/>
        <v>21763.260000000002</v>
      </c>
      <c r="J3" s="212">
        <f t="shared" si="0"/>
        <v>5034415.13</v>
      </c>
      <c r="K3" s="78"/>
      <c r="L3" s="78"/>
      <c r="M3" s="212">
        <f t="shared" si="0"/>
        <v>19782.400000000001</v>
      </c>
      <c r="N3" s="212">
        <f t="shared" si="0"/>
        <v>5080875.9399999985</v>
      </c>
      <c r="O3" s="79">
        <f>IF(F3=0,0,N3/F3)</f>
        <v>1.0492518993064059</v>
      </c>
      <c r="P3" s="213">
        <f>IF(M3=0,0,N3/M3)</f>
        <v>256.838196578777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796"/>
      <c r="B5" s="797"/>
      <c r="C5" s="798"/>
      <c r="D5" s="799"/>
      <c r="E5" s="800" t="s">
        <v>91</v>
      </c>
      <c r="F5" s="801" t="s">
        <v>14</v>
      </c>
      <c r="G5" s="802"/>
      <c r="H5" s="802"/>
      <c r="I5" s="800" t="s">
        <v>91</v>
      </c>
      <c r="J5" s="801" t="s">
        <v>14</v>
      </c>
      <c r="K5" s="802"/>
      <c r="L5" s="802"/>
      <c r="M5" s="800" t="s">
        <v>91</v>
      </c>
      <c r="N5" s="801" t="s">
        <v>14</v>
      </c>
      <c r="O5" s="803"/>
      <c r="P5" s="804"/>
    </row>
    <row r="6" spans="1:16" ht="14.4" customHeight="1" x14ac:dyDescent="0.3">
      <c r="A6" s="732" t="s">
        <v>1849</v>
      </c>
      <c r="B6" s="733" t="s">
        <v>1850</v>
      </c>
      <c r="C6" s="733" t="s">
        <v>1851</v>
      </c>
      <c r="D6" s="733" t="s">
        <v>1839</v>
      </c>
      <c r="E6" s="229">
        <v>2</v>
      </c>
      <c r="F6" s="229">
        <v>2016</v>
      </c>
      <c r="G6" s="733">
        <v>1</v>
      </c>
      <c r="H6" s="733">
        <v>1008</v>
      </c>
      <c r="I6" s="229"/>
      <c r="J6" s="229"/>
      <c r="K6" s="733"/>
      <c r="L6" s="733"/>
      <c r="M6" s="229"/>
      <c r="N6" s="229"/>
      <c r="O6" s="738"/>
      <c r="P6" s="746"/>
    </row>
    <row r="7" spans="1:16" ht="14.4" customHeight="1" x14ac:dyDescent="0.3">
      <c r="A7" s="659" t="s">
        <v>1849</v>
      </c>
      <c r="B7" s="660" t="s">
        <v>1850</v>
      </c>
      <c r="C7" s="660" t="s">
        <v>1852</v>
      </c>
      <c r="D7" s="660" t="s">
        <v>1839</v>
      </c>
      <c r="E7" s="663">
        <v>12</v>
      </c>
      <c r="F7" s="663">
        <v>7152</v>
      </c>
      <c r="G7" s="660">
        <v>1</v>
      </c>
      <c r="H7" s="660">
        <v>596</v>
      </c>
      <c r="I7" s="663">
        <v>1</v>
      </c>
      <c r="J7" s="663">
        <v>596</v>
      </c>
      <c r="K7" s="660">
        <v>8.3333333333333329E-2</v>
      </c>
      <c r="L7" s="660">
        <v>596</v>
      </c>
      <c r="M7" s="663"/>
      <c r="N7" s="663"/>
      <c r="O7" s="676"/>
      <c r="P7" s="664"/>
    </row>
    <row r="8" spans="1:16" ht="14.4" customHeight="1" x14ac:dyDescent="0.3">
      <c r="A8" s="659" t="s">
        <v>1849</v>
      </c>
      <c r="B8" s="660" t="s">
        <v>1850</v>
      </c>
      <c r="C8" s="660" t="s">
        <v>1853</v>
      </c>
      <c r="D8" s="660" t="s">
        <v>1839</v>
      </c>
      <c r="E8" s="663">
        <v>1</v>
      </c>
      <c r="F8" s="663">
        <v>666</v>
      </c>
      <c r="G8" s="660">
        <v>1</v>
      </c>
      <c r="H8" s="660">
        <v>666</v>
      </c>
      <c r="I8" s="663"/>
      <c r="J8" s="663"/>
      <c r="K8" s="660"/>
      <c r="L8" s="660"/>
      <c r="M8" s="663">
        <v>2</v>
      </c>
      <c r="N8" s="663">
        <v>1332</v>
      </c>
      <c r="O8" s="676">
        <v>2</v>
      </c>
      <c r="P8" s="664">
        <v>666</v>
      </c>
    </row>
    <row r="9" spans="1:16" ht="14.4" customHeight="1" x14ac:dyDescent="0.3">
      <c r="A9" s="659" t="s">
        <v>1849</v>
      </c>
      <c r="B9" s="660" t="s">
        <v>1850</v>
      </c>
      <c r="C9" s="660" t="s">
        <v>1854</v>
      </c>
      <c r="D9" s="660" t="s">
        <v>1839</v>
      </c>
      <c r="E9" s="663">
        <v>14</v>
      </c>
      <c r="F9" s="663">
        <v>7854</v>
      </c>
      <c r="G9" s="660">
        <v>1</v>
      </c>
      <c r="H9" s="660">
        <v>561</v>
      </c>
      <c r="I9" s="663">
        <v>4</v>
      </c>
      <c r="J9" s="663">
        <v>2244</v>
      </c>
      <c r="K9" s="660">
        <v>0.2857142857142857</v>
      </c>
      <c r="L9" s="660">
        <v>561</v>
      </c>
      <c r="M9" s="663">
        <v>7</v>
      </c>
      <c r="N9" s="663">
        <v>3927</v>
      </c>
      <c r="O9" s="676">
        <v>0.5</v>
      </c>
      <c r="P9" s="664">
        <v>561</v>
      </c>
    </row>
    <row r="10" spans="1:16" ht="14.4" customHeight="1" x14ac:dyDescent="0.3">
      <c r="A10" s="659" t="s">
        <v>1849</v>
      </c>
      <c r="B10" s="660" t="s">
        <v>1850</v>
      </c>
      <c r="C10" s="660" t="s">
        <v>1855</v>
      </c>
      <c r="D10" s="660" t="s">
        <v>1839</v>
      </c>
      <c r="E10" s="663">
        <v>4</v>
      </c>
      <c r="F10" s="663">
        <v>2076</v>
      </c>
      <c r="G10" s="660">
        <v>1</v>
      </c>
      <c r="H10" s="660">
        <v>519</v>
      </c>
      <c r="I10" s="663">
        <v>2</v>
      </c>
      <c r="J10" s="663">
        <v>1038</v>
      </c>
      <c r="K10" s="660">
        <v>0.5</v>
      </c>
      <c r="L10" s="660">
        <v>519</v>
      </c>
      <c r="M10" s="663">
        <v>13</v>
      </c>
      <c r="N10" s="663">
        <v>6747</v>
      </c>
      <c r="O10" s="676">
        <v>3.25</v>
      </c>
      <c r="P10" s="664">
        <v>519</v>
      </c>
    </row>
    <row r="11" spans="1:16" ht="14.4" customHeight="1" x14ac:dyDescent="0.3">
      <c r="A11" s="659" t="s">
        <v>1849</v>
      </c>
      <c r="B11" s="660" t="s">
        <v>1850</v>
      </c>
      <c r="C11" s="660" t="s">
        <v>1856</v>
      </c>
      <c r="D11" s="660" t="s">
        <v>1839</v>
      </c>
      <c r="E11" s="663">
        <v>3</v>
      </c>
      <c r="F11" s="663">
        <v>963</v>
      </c>
      <c r="G11" s="660">
        <v>1</v>
      </c>
      <c r="H11" s="660">
        <v>321</v>
      </c>
      <c r="I11" s="663">
        <v>1</v>
      </c>
      <c r="J11" s="663">
        <v>321</v>
      </c>
      <c r="K11" s="660">
        <v>0.33333333333333331</v>
      </c>
      <c r="L11" s="660">
        <v>321</v>
      </c>
      <c r="M11" s="663">
        <v>4</v>
      </c>
      <c r="N11" s="663">
        <v>1284</v>
      </c>
      <c r="O11" s="676">
        <v>1.3333333333333333</v>
      </c>
      <c r="P11" s="664">
        <v>321</v>
      </c>
    </row>
    <row r="12" spans="1:16" ht="14.4" customHeight="1" x14ac:dyDescent="0.3">
      <c r="A12" s="659" t="s">
        <v>1849</v>
      </c>
      <c r="B12" s="660" t="s">
        <v>1850</v>
      </c>
      <c r="C12" s="660" t="s">
        <v>1857</v>
      </c>
      <c r="D12" s="660" t="s">
        <v>1839</v>
      </c>
      <c r="E12" s="663"/>
      <c r="F12" s="663"/>
      <c r="G12" s="660"/>
      <c r="H12" s="660"/>
      <c r="I12" s="663"/>
      <c r="J12" s="663"/>
      <c r="K12" s="660"/>
      <c r="L12" s="660"/>
      <c r="M12" s="663">
        <v>1</v>
      </c>
      <c r="N12" s="663">
        <v>282</v>
      </c>
      <c r="O12" s="676"/>
      <c r="P12" s="664">
        <v>282</v>
      </c>
    </row>
    <row r="13" spans="1:16" ht="14.4" customHeight="1" x14ac:dyDescent="0.3">
      <c r="A13" s="659" t="s">
        <v>1849</v>
      </c>
      <c r="B13" s="660" t="s">
        <v>1850</v>
      </c>
      <c r="C13" s="660" t="s">
        <v>1858</v>
      </c>
      <c r="D13" s="660" t="s">
        <v>1839</v>
      </c>
      <c r="E13" s="663"/>
      <c r="F13" s="663"/>
      <c r="G13" s="660"/>
      <c r="H13" s="660"/>
      <c r="I13" s="663">
        <v>1</v>
      </c>
      <c r="J13" s="663">
        <v>679</v>
      </c>
      <c r="K13" s="660"/>
      <c r="L13" s="660">
        <v>679</v>
      </c>
      <c r="M13" s="663">
        <v>2</v>
      </c>
      <c r="N13" s="663">
        <v>1358</v>
      </c>
      <c r="O13" s="676"/>
      <c r="P13" s="664">
        <v>679</v>
      </c>
    </row>
    <row r="14" spans="1:16" ht="14.4" customHeight="1" x14ac:dyDescent="0.3">
      <c r="A14" s="659" t="s">
        <v>1849</v>
      </c>
      <c r="B14" s="660" t="s">
        <v>1850</v>
      </c>
      <c r="C14" s="660" t="s">
        <v>1859</v>
      </c>
      <c r="D14" s="660" t="s">
        <v>1839</v>
      </c>
      <c r="E14" s="663">
        <v>2</v>
      </c>
      <c r="F14" s="663">
        <v>1858</v>
      </c>
      <c r="G14" s="660">
        <v>1</v>
      </c>
      <c r="H14" s="660">
        <v>929</v>
      </c>
      <c r="I14" s="663"/>
      <c r="J14" s="663"/>
      <c r="K14" s="660"/>
      <c r="L14" s="660"/>
      <c r="M14" s="663">
        <v>1</v>
      </c>
      <c r="N14" s="663">
        <v>929</v>
      </c>
      <c r="O14" s="676">
        <v>0.5</v>
      </c>
      <c r="P14" s="664">
        <v>929</v>
      </c>
    </row>
    <row r="15" spans="1:16" ht="14.4" customHeight="1" x14ac:dyDescent="0.3">
      <c r="A15" s="659" t="s">
        <v>1849</v>
      </c>
      <c r="B15" s="660" t="s">
        <v>1850</v>
      </c>
      <c r="C15" s="660" t="s">
        <v>1860</v>
      </c>
      <c r="D15" s="660" t="s">
        <v>1839</v>
      </c>
      <c r="E15" s="663">
        <v>1</v>
      </c>
      <c r="F15" s="663">
        <v>3617</v>
      </c>
      <c r="G15" s="660">
        <v>1</v>
      </c>
      <c r="H15" s="660">
        <v>3617</v>
      </c>
      <c r="I15" s="663"/>
      <c r="J15" s="663"/>
      <c r="K15" s="660"/>
      <c r="L15" s="660"/>
      <c r="M15" s="663"/>
      <c r="N15" s="663"/>
      <c r="O15" s="676"/>
      <c r="P15" s="664"/>
    </row>
    <row r="16" spans="1:16" ht="14.4" customHeight="1" x14ac:dyDescent="0.3">
      <c r="A16" s="659" t="s">
        <v>1849</v>
      </c>
      <c r="B16" s="660" t="s">
        <v>1850</v>
      </c>
      <c r="C16" s="660" t="s">
        <v>1861</v>
      </c>
      <c r="D16" s="660" t="s">
        <v>1839</v>
      </c>
      <c r="E16" s="663"/>
      <c r="F16" s="663"/>
      <c r="G16" s="660"/>
      <c r="H16" s="660"/>
      <c r="I16" s="663">
        <v>1</v>
      </c>
      <c r="J16" s="663">
        <v>1351</v>
      </c>
      <c r="K16" s="660"/>
      <c r="L16" s="660">
        <v>1351</v>
      </c>
      <c r="M16" s="663"/>
      <c r="N16" s="663"/>
      <c r="O16" s="676"/>
      <c r="P16" s="664"/>
    </row>
    <row r="17" spans="1:16" ht="14.4" customHeight="1" x14ac:dyDescent="0.3">
      <c r="A17" s="659" t="s">
        <v>1849</v>
      </c>
      <c r="B17" s="660" t="s">
        <v>1850</v>
      </c>
      <c r="C17" s="660" t="s">
        <v>1862</v>
      </c>
      <c r="D17" s="660" t="s">
        <v>1839</v>
      </c>
      <c r="E17" s="663">
        <v>2</v>
      </c>
      <c r="F17" s="663">
        <v>450</v>
      </c>
      <c r="G17" s="660">
        <v>1</v>
      </c>
      <c r="H17" s="660">
        <v>225</v>
      </c>
      <c r="I17" s="663"/>
      <c r="J17" s="663"/>
      <c r="K17" s="660"/>
      <c r="L17" s="660"/>
      <c r="M17" s="663"/>
      <c r="N17" s="663"/>
      <c r="O17" s="676"/>
      <c r="P17" s="664"/>
    </row>
    <row r="18" spans="1:16" ht="14.4" customHeight="1" x14ac:dyDescent="0.3">
      <c r="A18" s="659" t="s">
        <v>1849</v>
      </c>
      <c r="B18" s="660" t="s">
        <v>1850</v>
      </c>
      <c r="C18" s="660" t="s">
        <v>1863</v>
      </c>
      <c r="D18" s="660" t="s">
        <v>1839</v>
      </c>
      <c r="E18" s="663"/>
      <c r="F18" s="663"/>
      <c r="G18" s="660"/>
      <c r="H18" s="660"/>
      <c r="I18" s="663">
        <v>1</v>
      </c>
      <c r="J18" s="663">
        <v>587</v>
      </c>
      <c r="K18" s="660"/>
      <c r="L18" s="660">
        <v>587</v>
      </c>
      <c r="M18" s="663"/>
      <c r="N18" s="663"/>
      <c r="O18" s="676"/>
      <c r="P18" s="664"/>
    </row>
    <row r="19" spans="1:16" ht="14.4" customHeight="1" x14ac:dyDescent="0.3">
      <c r="A19" s="659" t="s">
        <v>1849</v>
      </c>
      <c r="B19" s="660" t="s">
        <v>1850</v>
      </c>
      <c r="C19" s="660" t="s">
        <v>1864</v>
      </c>
      <c r="D19" s="660" t="s">
        <v>1839</v>
      </c>
      <c r="E19" s="663">
        <v>1</v>
      </c>
      <c r="F19" s="663">
        <v>4359</v>
      </c>
      <c r="G19" s="660">
        <v>1</v>
      </c>
      <c r="H19" s="660">
        <v>4359</v>
      </c>
      <c r="I19" s="663"/>
      <c r="J19" s="663"/>
      <c r="K19" s="660"/>
      <c r="L19" s="660"/>
      <c r="M19" s="663"/>
      <c r="N19" s="663"/>
      <c r="O19" s="676"/>
      <c r="P19" s="664"/>
    </row>
    <row r="20" spans="1:16" ht="14.4" customHeight="1" x14ac:dyDescent="0.3">
      <c r="A20" s="659" t="s">
        <v>1849</v>
      </c>
      <c r="B20" s="660" t="s">
        <v>1850</v>
      </c>
      <c r="C20" s="660" t="s">
        <v>1865</v>
      </c>
      <c r="D20" s="660" t="s">
        <v>1839</v>
      </c>
      <c r="E20" s="663">
        <v>33</v>
      </c>
      <c r="F20" s="663">
        <v>33264</v>
      </c>
      <c r="G20" s="660">
        <v>1</v>
      </c>
      <c r="H20" s="660">
        <v>1008</v>
      </c>
      <c r="I20" s="663">
        <v>34</v>
      </c>
      <c r="J20" s="663">
        <v>34272</v>
      </c>
      <c r="K20" s="660">
        <v>1.0303030303030303</v>
      </c>
      <c r="L20" s="660">
        <v>1008</v>
      </c>
      <c r="M20" s="663">
        <v>27</v>
      </c>
      <c r="N20" s="663">
        <v>27216</v>
      </c>
      <c r="O20" s="676">
        <v>0.81818181818181823</v>
      </c>
      <c r="P20" s="664">
        <v>1008</v>
      </c>
    </row>
    <row r="21" spans="1:16" ht="14.4" customHeight="1" x14ac:dyDescent="0.3">
      <c r="A21" s="659" t="s">
        <v>1849</v>
      </c>
      <c r="B21" s="660" t="s">
        <v>1850</v>
      </c>
      <c r="C21" s="660" t="s">
        <v>1866</v>
      </c>
      <c r="D21" s="660" t="s">
        <v>1839</v>
      </c>
      <c r="E21" s="663">
        <v>1</v>
      </c>
      <c r="F21" s="663">
        <v>519</v>
      </c>
      <c r="G21" s="660">
        <v>1</v>
      </c>
      <c r="H21" s="660">
        <v>519</v>
      </c>
      <c r="I21" s="663"/>
      <c r="J21" s="663"/>
      <c r="K21" s="660"/>
      <c r="L21" s="660"/>
      <c r="M21" s="663"/>
      <c r="N21" s="663"/>
      <c r="O21" s="676"/>
      <c r="P21" s="664"/>
    </row>
    <row r="22" spans="1:16" ht="14.4" customHeight="1" x14ac:dyDescent="0.3">
      <c r="A22" s="659" t="s">
        <v>1849</v>
      </c>
      <c r="B22" s="660" t="s">
        <v>1867</v>
      </c>
      <c r="C22" s="660" t="s">
        <v>1868</v>
      </c>
      <c r="D22" s="660" t="s">
        <v>1869</v>
      </c>
      <c r="E22" s="663"/>
      <c r="F22" s="663"/>
      <c r="G22" s="660"/>
      <c r="H22" s="660"/>
      <c r="I22" s="663"/>
      <c r="J22" s="663"/>
      <c r="K22" s="660"/>
      <c r="L22" s="660"/>
      <c r="M22" s="663">
        <v>1</v>
      </c>
      <c r="N22" s="663">
        <v>105.56</v>
      </c>
      <c r="O22" s="676"/>
      <c r="P22" s="664">
        <v>105.56</v>
      </c>
    </row>
    <row r="23" spans="1:16" ht="14.4" customHeight="1" x14ac:dyDescent="0.3">
      <c r="A23" s="659" t="s">
        <v>1849</v>
      </c>
      <c r="B23" s="660" t="s">
        <v>1867</v>
      </c>
      <c r="C23" s="660" t="s">
        <v>1870</v>
      </c>
      <c r="D23" s="660" t="s">
        <v>1871</v>
      </c>
      <c r="E23" s="663">
        <v>151</v>
      </c>
      <c r="F23" s="663">
        <v>11744.43</v>
      </c>
      <c r="G23" s="660">
        <v>1</v>
      </c>
      <c r="H23" s="660">
        <v>77.777682119205295</v>
      </c>
      <c r="I23" s="663">
        <v>122</v>
      </c>
      <c r="J23" s="663">
        <v>9488.89</v>
      </c>
      <c r="K23" s="660">
        <v>0.80794810816702034</v>
      </c>
      <c r="L23" s="660">
        <v>77.777786885245902</v>
      </c>
      <c r="M23" s="663">
        <v>108</v>
      </c>
      <c r="N23" s="663">
        <v>8399.9999999999982</v>
      </c>
      <c r="O23" s="676">
        <v>0.71523266774121841</v>
      </c>
      <c r="P23" s="664">
        <v>77.777777777777757</v>
      </c>
    </row>
    <row r="24" spans="1:16" ht="14.4" customHeight="1" x14ac:dyDescent="0.3">
      <c r="A24" s="659" t="s">
        <v>1849</v>
      </c>
      <c r="B24" s="660" t="s">
        <v>1867</v>
      </c>
      <c r="C24" s="660" t="s">
        <v>1872</v>
      </c>
      <c r="D24" s="660" t="s">
        <v>1873</v>
      </c>
      <c r="E24" s="663">
        <v>18</v>
      </c>
      <c r="F24" s="663">
        <v>4500</v>
      </c>
      <c r="G24" s="660">
        <v>1</v>
      </c>
      <c r="H24" s="660">
        <v>250</v>
      </c>
      <c r="I24" s="663">
        <v>18</v>
      </c>
      <c r="J24" s="663">
        <v>4500</v>
      </c>
      <c r="K24" s="660">
        <v>1</v>
      </c>
      <c r="L24" s="660">
        <v>250</v>
      </c>
      <c r="M24" s="663">
        <v>24</v>
      </c>
      <c r="N24" s="663">
        <v>6000</v>
      </c>
      <c r="O24" s="676">
        <v>1.3333333333333333</v>
      </c>
      <c r="P24" s="664">
        <v>250</v>
      </c>
    </row>
    <row r="25" spans="1:16" ht="14.4" customHeight="1" x14ac:dyDescent="0.3">
      <c r="A25" s="659" t="s">
        <v>1849</v>
      </c>
      <c r="B25" s="660" t="s">
        <v>1867</v>
      </c>
      <c r="C25" s="660" t="s">
        <v>1874</v>
      </c>
      <c r="D25" s="660" t="s">
        <v>1875</v>
      </c>
      <c r="E25" s="663">
        <v>1016</v>
      </c>
      <c r="F25" s="663">
        <v>112888.89</v>
      </c>
      <c r="G25" s="660">
        <v>1</v>
      </c>
      <c r="H25" s="660">
        <v>111.11111220472441</v>
      </c>
      <c r="I25" s="663">
        <v>1283</v>
      </c>
      <c r="J25" s="663">
        <v>142555.53999999998</v>
      </c>
      <c r="K25" s="660">
        <v>1.2627951253661895</v>
      </c>
      <c r="L25" s="660">
        <v>111.11109898674979</v>
      </c>
      <c r="M25" s="663">
        <v>1208</v>
      </c>
      <c r="N25" s="663">
        <v>134222.22</v>
      </c>
      <c r="O25" s="676">
        <v>1.1889763465651935</v>
      </c>
      <c r="P25" s="664">
        <v>111.11110927152318</v>
      </c>
    </row>
    <row r="26" spans="1:16" ht="14.4" customHeight="1" x14ac:dyDescent="0.3">
      <c r="A26" s="659" t="s">
        <v>1849</v>
      </c>
      <c r="B26" s="660" t="s">
        <v>1867</v>
      </c>
      <c r="C26" s="660" t="s">
        <v>1876</v>
      </c>
      <c r="D26" s="660" t="s">
        <v>1877</v>
      </c>
      <c r="E26" s="663">
        <v>4</v>
      </c>
      <c r="F26" s="663">
        <v>1400</v>
      </c>
      <c r="G26" s="660">
        <v>1</v>
      </c>
      <c r="H26" s="660">
        <v>350</v>
      </c>
      <c r="I26" s="663">
        <v>3</v>
      </c>
      <c r="J26" s="663">
        <v>1050</v>
      </c>
      <c r="K26" s="660">
        <v>0.75</v>
      </c>
      <c r="L26" s="660">
        <v>350</v>
      </c>
      <c r="M26" s="663"/>
      <c r="N26" s="663"/>
      <c r="O26" s="676"/>
      <c r="P26" s="664"/>
    </row>
    <row r="27" spans="1:16" ht="14.4" customHeight="1" x14ac:dyDescent="0.3">
      <c r="A27" s="659" t="s">
        <v>1849</v>
      </c>
      <c r="B27" s="660" t="s">
        <v>1867</v>
      </c>
      <c r="C27" s="660" t="s">
        <v>1878</v>
      </c>
      <c r="D27" s="660" t="s">
        <v>1879</v>
      </c>
      <c r="E27" s="663">
        <v>29</v>
      </c>
      <c r="F27" s="663">
        <v>7088.9000000000005</v>
      </c>
      <c r="G27" s="660">
        <v>1</v>
      </c>
      <c r="H27" s="660">
        <v>244.44482758620691</v>
      </c>
      <c r="I27" s="663">
        <v>17</v>
      </c>
      <c r="J27" s="663">
        <v>4155.55</v>
      </c>
      <c r="K27" s="660">
        <v>0.586205194035746</v>
      </c>
      <c r="L27" s="660">
        <v>244.44411764705885</v>
      </c>
      <c r="M27" s="663">
        <v>13</v>
      </c>
      <c r="N27" s="663">
        <v>3495.56</v>
      </c>
      <c r="O27" s="676">
        <v>0.49310330234592104</v>
      </c>
      <c r="P27" s="664">
        <v>268.88923076923078</v>
      </c>
    </row>
    <row r="28" spans="1:16" ht="14.4" customHeight="1" x14ac:dyDescent="0.3">
      <c r="A28" s="659" t="s">
        <v>1849</v>
      </c>
      <c r="B28" s="660" t="s">
        <v>1867</v>
      </c>
      <c r="C28" s="660" t="s">
        <v>1880</v>
      </c>
      <c r="D28" s="660" t="s">
        <v>1881</v>
      </c>
      <c r="E28" s="663">
        <v>5</v>
      </c>
      <c r="F28" s="663">
        <v>1472.2199999999998</v>
      </c>
      <c r="G28" s="660">
        <v>1</v>
      </c>
      <c r="H28" s="660">
        <v>294.44399999999996</v>
      </c>
      <c r="I28" s="663">
        <v>2</v>
      </c>
      <c r="J28" s="663">
        <v>588.89</v>
      </c>
      <c r="K28" s="660">
        <v>0.40000135849261664</v>
      </c>
      <c r="L28" s="660">
        <v>294.44499999999999</v>
      </c>
      <c r="M28" s="663"/>
      <c r="N28" s="663"/>
      <c r="O28" s="676"/>
      <c r="P28" s="664"/>
    </row>
    <row r="29" spans="1:16" ht="14.4" customHeight="1" x14ac:dyDescent="0.3">
      <c r="A29" s="659" t="s">
        <v>1849</v>
      </c>
      <c r="B29" s="660" t="s">
        <v>1867</v>
      </c>
      <c r="C29" s="660" t="s">
        <v>1882</v>
      </c>
      <c r="D29" s="660" t="s">
        <v>1883</v>
      </c>
      <c r="E29" s="663">
        <v>520</v>
      </c>
      <c r="F29" s="663">
        <v>97066.66</v>
      </c>
      <c r="G29" s="660">
        <v>1</v>
      </c>
      <c r="H29" s="660">
        <v>186.66665384615385</v>
      </c>
      <c r="I29" s="663">
        <v>636</v>
      </c>
      <c r="J29" s="663">
        <v>118720.01999999999</v>
      </c>
      <c r="K29" s="660">
        <v>1.2230772131234349</v>
      </c>
      <c r="L29" s="660">
        <v>186.66669811320753</v>
      </c>
      <c r="M29" s="663">
        <v>709</v>
      </c>
      <c r="N29" s="663">
        <v>132346.66999999998</v>
      </c>
      <c r="O29" s="676">
        <v>1.3634616664465429</v>
      </c>
      <c r="P29" s="664">
        <v>186.6666713681241</v>
      </c>
    </row>
    <row r="30" spans="1:16" ht="14.4" customHeight="1" x14ac:dyDescent="0.3">
      <c r="A30" s="659" t="s">
        <v>1849</v>
      </c>
      <c r="B30" s="660" t="s">
        <v>1867</v>
      </c>
      <c r="C30" s="660" t="s">
        <v>1884</v>
      </c>
      <c r="D30" s="660" t="s">
        <v>1885</v>
      </c>
      <c r="E30" s="663">
        <v>757</v>
      </c>
      <c r="F30" s="663">
        <v>441583.33</v>
      </c>
      <c r="G30" s="660">
        <v>1</v>
      </c>
      <c r="H30" s="660">
        <v>583.33332892998681</v>
      </c>
      <c r="I30" s="663">
        <v>816</v>
      </c>
      <c r="J30" s="663">
        <v>475999.99</v>
      </c>
      <c r="K30" s="660">
        <v>1.0779392193088448</v>
      </c>
      <c r="L30" s="660">
        <v>583.33332107843137</v>
      </c>
      <c r="M30" s="663">
        <v>949</v>
      </c>
      <c r="N30" s="663">
        <v>553583.30999999994</v>
      </c>
      <c r="O30" s="676">
        <v>1.2536327175212885</v>
      </c>
      <c r="P30" s="664">
        <v>583.33330874604837</v>
      </c>
    </row>
    <row r="31" spans="1:16" ht="14.4" customHeight="1" x14ac:dyDescent="0.3">
      <c r="A31" s="659" t="s">
        <v>1849</v>
      </c>
      <c r="B31" s="660" t="s">
        <v>1867</v>
      </c>
      <c r="C31" s="660" t="s">
        <v>1886</v>
      </c>
      <c r="D31" s="660" t="s">
        <v>1887</v>
      </c>
      <c r="E31" s="663">
        <v>102</v>
      </c>
      <c r="F31" s="663">
        <v>47600.009999999995</v>
      </c>
      <c r="G31" s="660">
        <v>1</v>
      </c>
      <c r="H31" s="660">
        <v>466.66676470588231</v>
      </c>
      <c r="I31" s="663">
        <v>105</v>
      </c>
      <c r="J31" s="663">
        <v>49000</v>
      </c>
      <c r="K31" s="660">
        <v>1.029411548442952</v>
      </c>
      <c r="L31" s="660">
        <v>466.66666666666669</v>
      </c>
      <c r="M31" s="663">
        <v>92</v>
      </c>
      <c r="N31" s="663">
        <v>42933.35</v>
      </c>
      <c r="O31" s="676">
        <v>0.90196094496618806</v>
      </c>
      <c r="P31" s="664">
        <v>466.66684782608695</v>
      </c>
    </row>
    <row r="32" spans="1:16" ht="14.4" customHeight="1" x14ac:dyDescent="0.3">
      <c r="A32" s="659" t="s">
        <v>1849</v>
      </c>
      <c r="B32" s="660" t="s">
        <v>1867</v>
      </c>
      <c r="C32" s="660" t="s">
        <v>1888</v>
      </c>
      <c r="D32" s="660" t="s">
        <v>1887</v>
      </c>
      <c r="E32" s="663">
        <v>16</v>
      </c>
      <c r="F32" s="663">
        <v>16000</v>
      </c>
      <c r="G32" s="660">
        <v>1</v>
      </c>
      <c r="H32" s="660">
        <v>1000</v>
      </c>
      <c r="I32" s="663">
        <v>15</v>
      </c>
      <c r="J32" s="663">
        <v>15000</v>
      </c>
      <c r="K32" s="660">
        <v>0.9375</v>
      </c>
      <c r="L32" s="660">
        <v>1000</v>
      </c>
      <c r="M32" s="663">
        <v>13</v>
      </c>
      <c r="N32" s="663">
        <v>13000</v>
      </c>
      <c r="O32" s="676">
        <v>0.8125</v>
      </c>
      <c r="P32" s="664">
        <v>1000</v>
      </c>
    </row>
    <row r="33" spans="1:16" ht="14.4" customHeight="1" x14ac:dyDescent="0.3">
      <c r="A33" s="659" t="s">
        <v>1849</v>
      </c>
      <c r="B33" s="660" t="s">
        <v>1867</v>
      </c>
      <c r="C33" s="660" t="s">
        <v>1889</v>
      </c>
      <c r="D33" s="660" t="s">
        <v>1890</v>
      </c>
      <c r="E33" s="663">
        <v>6</v>
      </c>
      <c r="F33" s="663">
        <v>4000</v>
      </c>
      <c r="G33" s="660">
        <v>1</v>
      </c>
      <c r="H33" s="660">
        <v>666.66666666666663</v>
      </c>
      <c r="I33" s="663">
        <v>2</v>
      </c>
      <c r="J33" s="663">
        <v>1333.34</v>
      </c>
      <c r="K33" s="660">
        <v>0.33333499999999999</v>
      </c>
      <c r="L33" s="660">
        <v>666.67</v>
      </c>
      <c r="M33" s="663">
        <v>2</v>
      </c>
      <c r="N33" s="663">
        <v>1333.34</v>
      </c>
      <c r="O33" s="676">
        <v>0.33333499999999999</v>
      </c>
      <c r="P33" s="664">
        <v>666.67</v>
      </c>
    </row>
    <row r="34" spans="1:16" ht="14.4" customHeight="1" x14ac:dyDescent="0.3">
      <c r="A34" s="659" t="s">
        <v>1849</v>
      </c>
      <c r="B34" s="660" t="s">
        <v>1867</v>
      </c>
      <c r="C34" s="660" t="s">
        <v>1891</v>
      </c>
      <c r="D34" s="660" t="s">
        <v>1892</v>
      </c>
      <c r="E34" s="663">
        <v>1012</v>
      </c>
      <c r="F34" s="663">
        <v>50600</v>
      </c>
      <c r="G34" s="660">
        <v>1</v>
      </c>
      <c r="H34" s="660">
        <v>50</v>
      </c>
      <c r="I34" s="663">
        <v>958</v>
      </c>
      <c r="J34" s="663">
        <v>47900</v>
      </c>
      <c r="K34" s="660">
        <v>0.94664031620553357</v>
      </c>
      <c r="L34" s="660">
        <v>50</v>
      </c>
      <c r="M34" s="663">
        <v>931</v>
      </c>
      <c r="N34" s="663">
        <v>46550</v>
      </c>
      <c r="O34" s="676">
        <v>0.91996047430830041</v>
      </c>
      <c r="P34" s="664">
        <v>50</v>
      </c>
    </row>
    <row r="35" spans="1:16" ht="14.4" customHeight="1" x14ac:dyDescent="0.3">
      <c r="A35" s="659" t="s">
        <v>1849</v>
      </c>
      <c r="B35" s="660" t="s">
        <v>1867</v>
      </c>
      <c r="C35" s="660" t="s">
        <v>1893</v>
      </c>
      <c r="D35" s="660" t="s">
        <v>1894</v>
      </c>
      <c r="E35" s="663"/>
      <c r="F35" s="663"/>
      <c r="G35" s="660"/>
      <c r="H35" s="660"/>
      <c r="I35" s="663">
        <v>1</v>
      </c>
      <c r="J35" s="663">
        <v>5.5600000000000005</v>
      </c>
      <c r="K35" s="660"/>
      <c r="L35" s="660">
        <v>5.5600000000000005</v>
      </c>
      <c r="M35" s="663">
        <v>6</v>
      </c>
      <c r="N35" s="663">
        <v>33.35</v>
      </c>
      <c r="O35" s="676"/>
      <c r="P35" s="664">
        <v>5.5583333333333336</v>
      </c>
    </row>
    <row r="36" spans="1:16" ht="14.4" customHeight="1" x14ac:dyDescent="0.3">
      <c r="A36" s="659" t="s">
        <v>1849</v>
      </c>
      <c r="B36" s="660" t="s">
        <v>1867</v>
      </c>
      <c r="C36" s="660" t="s">
        <v>1895</v>
      </c>
      <c r="D36" s="660" t="s">
        <v>1896</v>
      </c>
      <c r="E36" s="663">
        <v>22</v>
      </c>
      <c r="F36" s="663">
        <v>2224.44</v>
      </c>
      <c r="G36" s="660">
        <v>1</v>
      </c>
      <c r="H36" s="660">
        <v>101.11090909090909</v>
      </c>
      <c r="I36" s="663">
        <v>45</v>
      </c>
      <c r="J36" s="663">
        <v>4550</v>
      </c>
      <c r="K36" s="660">
        <v>2.0454586322849795</v>
      </c>
      <c r="L36" s="660">
        <v>101.11111111111111</v>
      </c>
      <c r="M36" s="663">
        <v>26</v>
      </c>
      <c r="N36" s="663">
        <v>2628.8799999999997</v>
      </c>
      <c r="O36" s="676">
        <v>1.181816547086008</v>
      </c>
      <c r="P36" s="664">
        <v>101.11076923076922</v>
      </c>
    </row>
    <row r="37" spans="1:16" ht="14.4" customHeight="1" x14ac:dyDescent="0.3">
      <c r="A37" s="659" t="s">
        <v>1849</v>
      </c>
      <c r="B37" s="660" t="s">
        <v>1867</v>
      </c>
      <c r="C37" s="660" t="s">
        <v>1897</v>
      </c>
      <c r="D37" s="660" t="s">
        <v>1898</v>
      </c>
      <c r="E37" s="663"/>
      <c r="F37" s="663"/>
      <c r="G37" s="660"/>
      <c r="H37" s="660"/>
      <c r="I37" s="663"/>
      <c r="J37" s="663"/>
      <c r="K37" s="660"/>
      <c r="L37" s="660"/>
      <c r="M37" s="663">
        <v>1</v>
      </c>
      <c r="N37" s="663">
        <v>76.67</v>
      </c>
      <c r="O37" s="676"/>
      <c r="P37" s="664">
        <v>76.67</v>
      </c>
    </row>
    <row r="38" spans="1:16" ht="14.4" customHeight="1" x14ac:dyDescent="0.3">
      <c r="A38" s="659" t="s">
        <v>1849</v>
      </c>
      <c r="B38" s="660" t="s">
        <v>1867</v>
      </c>
      <c r="C38" s="660" t="s">
        <v>1899</v>
      </c>
      <c r="D38" s="660" t="s">
        <v>1900</v>
      </c>
      <c r="E38" s="663">
        <v>29</v>
      </c>
      <c r="F38" s="663">
        <v>0</v>
      </c>
      <c r="G38" s="660"/>
      <c r="H38" s="660">
        <v>0</v>
      </c>
      <c r="I38" s="663">
        <v>26</v>
      </c>
      <c r="J38" s="663">
        <v>0</v>
      </c>
      <c r="K38" s="660"/>
      <c r="L38" s="660">
        <v>0</v>
      </c>
      <c r="M38" s="663"/>
      <c r="N38" s="663"/>
      <c r="O38" s="676"/>
      <c r="P38" s="664"/>
    </row>
    <row r="39" spans="1:16" ht="14.4" customHeight="1" x14ac:dyDescent="0.3">
      <c r="A39" s="659" t="s">
        <v>1849</v>
      </c>
      <c r="B39" s="660" t="s">
        <v>1867</v>
      </c>
      <c r="C39" s="660" t="s">
        <v>1901</v>
      </c>
      <c r="D39" s="660" t="s">
        <v>1902</v>
      </c>
      <c r="E39" s="663">
        <v>56</v>
      </c>
      <c r="F39" s="663">
        <v>0</v>
      </c>
      <c r="G39" s="660"/>
      <c r="H39" s="660">
        <v>0</v>
      </c>
      <c r="I39" s="663">
        <v>40</v>
      </c>
      <c r="J39" s="663">
        <v>0</v>
      </c>
      <c r="K39" s="660"/>
      <c r="L39" s="660">
        <v>0</v>
      </c>
      <c r="M39" s="663">
        <v>38</v>
      </c>
      <c r="N39" s="663">
        <v>0</v>
      </c>
      <c r="O39" s="676"/>
      <c r="P39" s="664">
        <v>0</v>
      </c>
    </row>
    <row r="40" spans="1:16" ht="14.4" customHeight="1" x14ac:dyDescent="0.3">
      <c r="A40" s="659" t="s">
        <v>1849</v>
      </c>
      <c r="B40" s="660" t="s">
        <v>1867</v>
      </c>
      <c r="C40" s="660" t="s">
        <v>1903</v>
      </c>
      <c r="D40" s="660" t="s">
        <v>1904</v>
      </c>
      <c r="E40" s="663">
        <v>677</v>
      </c>
      <c r="F40" s="663">
        <v>206861.12000000002</v>
      </c>
      <c r="G40" s="660">
        <v>1</v>
      </c>
      <c r="H40" s="660">
        <v>305.55556868537667</v>
      </c>
      <c r="I40" s="663">
        <v>587</v>
      </c>
      <c r="J40" s="663">
        <v>179361.12</v>
      </c>
      <c r="K40" s="660">
        <v>0.86706056701230261</v>
      </c>
      <c r="L40" s="660">
        <v>305.55557069846679</v>
      </c>
      <c r="M40" s="663">
        <v>613</v>
      </c>
      <c r="N40" s="663">
        <v>187305.55</v>
      </c>
      <c r="O40" s="676">
        <v>0.90546522227086446</v>
      </c>
      <c r="P40" s="664">
        <v>305.55554649265906</v>
      </c>
    </row>
    <row r="41" spans="1:16" ht="14.4" customHeight="1" x14ac:dyDescent="0.3">
      <c r="A41" s="659" t="s">
        <v>1849</v>
      </c>
      <c r="B41" s="660" t="s">
        <v>1867</v>
      </c>
      <c r="C41" s="660" t="s">
        <v>1905</v>
      </c>
      <c r="D41" s="660" t="s">
        <v>1906</v>
      </c>
      <c r="E41" s="663">
        <v>2228</v>
      </c>
      <c r="F41" s="663">
        <v>0</v>
      </c>
      <c r="G41" s="660"/>
      <c r="H41" s="660">
        <v>0</v>
      </c>
      <c r="I41" s="663">
        <v>2432</v>
      </c>
      <c r="J41" s="663">
        <v>0</v>
      </c>
      <c r="K41" s="660"/>
      <c r="L41" s="660">
        <v>0</v>
      </c>
      <c r="M41" s="663"/>
      <c r="N41" s="663"/>
      <c r="O41" s="676"/>
      <c r="P41" s="664"/>
    </row>
    <row r="42" spans="1:16" ht="14.4" customHeight="1" x14ac:dyDescent="0.3">
      <c r="A42" s="659" t="s">
        <v>1849</v>
      </c>
      <c r="B42" s="660" t="s">
        <v>1867</v>
      </c>
      <c r="C42" s="660" t="s">
        <v>1907</v>
      </c>
      <c r="D42" s="660" t="s">
        <v>1908</v>
      </c>
      <c r="E42" s="663">
        <v>2499</v>
      </c>
      <c r="F42" s="663">
        <v>1138433.3500000001</v>
      </c>
      <c r="G42" s="660">
        <v>1</v>
      </c>
      <c r="H42" s="660">
        <v>455.55556222488997</v>
      </c>
      <c r="I42" s="663">
        <v>2624</v>
      </c>
      <c r="J42" s="663">
        <v>1195377.79</v>
      </c>
      <c r="K42" s="660">
        <v>1.0500200033669076</v>
      </c>
      <c r="L42" s="660">
        <v>455.55556021341465</v>
      </c>
      <c r="M42" s="663">
        <v>2774</v>
      </c>
      <c r="N42" s="663">
        <v>1263711.1400000001</v>
      </c>
      <c r="O42" s="676">
        <v>1.1100440267319998</v>
      </c>
      <c r="P42" s="664">
        <v>455.55556596971888</v>
      </c>
    </row>
    <row r="43" spans="1:16" ht="14.4" customHeight="1" x14ac:dyDescent="0.3">
      <c r="A43" s="659" t="s">
        <v>1849</v>
      </c>
      <c r="B43" s="660" t="s">
        <v>1867</v>
      </c>
      <c r="C43" s="660" t="s">
        <v>1909</v>
      </c>
      <c r="D43" s="660" t="s">
        <v>1910</v>
      </c>
      <c r="E43" s="663"/>
      <c r="F43" s="663"/>
      <c r="G43" s="660"/>
      <c r="H43" s="660"/>
      <c r="I43" s="663"/>
      <c r="J43" s="663"/>
      <c r="K43" s="660"/>
      <c r="L43" s="660"/>
      <c r="M43" s="663">
        <v>1</v>
      </c>
      <c r="N43" s="663">
        <v>0</v>
      </c>
      <c r="O43" s="676"/>
      <c r="P43" s="664">
        <v>0</v>
      </c>
    </row>
    <row r="44" spans="1:16" ht="14.4" customHeight="1" x14ac:dyDescent="0.3">
      <c r="A44" s="659" t="s">
        <v>1849</v>
      </c>
      <c r="B44" s="660" t="s">
        <v>1867</v>
      </c>
      <c r="C44" s="660" t="s">
        <v>1911</v>
      </c>
      <c r="D44" s="660" t="s">
        <v>1912</v>
      </c>
      <c r="E44" s="663">
        <v>18</v>
      </c>
      <c r="F44" s="663">
        <v>1060</v>
      </c>
      <c r="G44" s="660">
        <v>1</v>
      </c>
      <c r="H44" s="660">
        <v>58.888888888888886</v>
      </c>
      <c r="I44" s="663">
        <v>23</v>
      </c>
      <c r="J44" s="663">
        <v>1354.4499999999998</v>
      </c>
      <c r="K44" s="660">
        <v>1.2777830188679244</v>
      </c>
      <c r="L44" s="660">
        <v>58.889130434782601</v>
      </c>
      <c r="M44" s="663">
        <v>14</v>
      </c>
      <c r="N44" s="663">
        <v>824.44999999999993</v>
      </c>
      <c r="O44" s="676">
        <v>0.77778301886792445</v>
      </c>
      <c r="P44" s="664">
        <v>58.889285714285712</v>
      </c>
    </row>
    <row r="45" spans="1:16" ht="14.4" customHeight="1" x14ac:dyDescent="0.3">
      <c r="A45" s="659" t="s">
        <v>1849</v>
      </c>
      <c r="B45" s="660" t="s">
        <v>1867</v>
      </c>
      <c r="C45" s="660" t="s">
        <v>1913</v>
      </c>
      <c r="D45" s="660" t="s">
        <v>1914</v>
      </c>
      <c r="E45" s="663">
        <v>1042</v>
      </c>
      <c r="F45" s="663">
        <v>81044.430000000008</v>
      </c>
      <c r="G45" s="660">
        <v>1</v>
      </c>
      <c r="H45" s="660">
        <v>77.777763915547027</v>
      </c>
      <c r="I45" s="663">
        <v>1056</v>
      </c>
      <c r="J45" s="663">
        <v>82133.33</v>
      </c>
      <c r="K45" s="660">
        <v>1.0134358400694532</v>
      </c>
      <c r="L45" s="660">
        <v>77.777774621212117</v>
      </c>
      <c r="M45" s="663">
        <v>1187</v>
      </c>
      <c r="N45" s="663">
        <v>92322.23000000001</v>
      </c>
      <c r="O45" s="676">
        <v>1.1391557692490404</v>
      </c>
      <c r="P45" s="664">
        <v>77.777784330244316</v>
      </c>
    </row>
    <row r="46" spans="1:16" ht="14.4" customHeight="1" x14ac:dyDescent="0.3">
      <c r="A46" s="659" t="s">
        <v>1849</v>
      </c>
      <c r="B46" s="660" t="s">
        <v>1867</v>
      </c>
      <c r="C46" s="660" t="s">
        <v>1915</v>
      </c>
      <c r="D46" s="660" t="s">
        <v>1916</v>
      </c>
      <c r="E46" s="663"/>
      <c r="F46" s="663"/>
      <c r="G46" s="660"/>
      <c r="H46" s="660"/>
      <c r="I46" s="663"/>
      <c r="J46" s="663"/>
      <c r="K46" s="660"/>
      <c r="L46" s="660"/>
      <c r="M46" s="663">
        <v>1</v>
      </c>
      <c r="N46" s="663">
        <v>700</v>
      </c>
      <c r="O46" s="676"/>
      <c r="P46" s="664">
        <v>700</v>
      </c>
    </row>
    <row r="47" spans="1:16" ht="14.4" customHeight="1" x14ac:dyDescent="0.3">
      <c r="A47" s="659" t="s">
        <v>1849</v>
      </c>
      <c r="B47" s="660" t="s">
        <v>1867</v>
      </c>
      <c r="C47" s="660" t="s">
        <v>1917</v>
      </c>
      <c r="D47" s="660" t="s">
        <v>1918</v>
      </c>
      <c r="E47" s="663">
        <v>908</v>
      </c>
      <c r="F47" s="663">
        <v>80711.11</v>
      </c>
      <c r="G47" s="660">
        <v>1</v>
      </c>
      <c r="H47" s="660">
        <v>88.88888766519824</v>
      </c>
      <c r="I47" s="663">
        <v>769</v>
      </c>
      <c r="J47" s="663">
        <v>68355.55</v>
      </c>
      <c r="K47" s="660">
        <v>0.84691624238596153</v>
      </c>
      <c r="L47" s="660">
        <v>88.888881664499351</v>
      </c>
      <c r="M47" s="663">
        <v>850</v>
      </c>
      <c r="N47" s="663">
        <v>75555.55</v>
      </c>
      <c r="O47" s="676">
        <v>0.93612329207218192</v>
      </c>
      <c r="P47" s="664">
        <v>88.888882352941181</v>
      </c>
    </row>
    <row r="48" spans="1:16" ht="14.4" customHeight="1" x14ac:dyDescent="0.3">
      <c r="A48" s="659" t="s">
        <v>1849</v>
      </c>
      <c r="B48" s="660" t="s">
        <v>1867</v>
      </c>
      <c r="C48" s="660" t="s">
        <v>1919</v>
      </c>
      <c r="D48" s="660" t="s">
        <v>1920</v>
      </c>
      <c r="E48" s="663">
        <v>3</v>
      </c>
      <c r="F48" s="663">
        <v>130</v>
      </c>
      <c r="G48" s="660">
        <v>1</v>
      </c>
      <c r="H48" s="660">
        <v>43.333333333333336</v>
      </c>
      <c r="I48" s="663"/>
      <c r="J48" s="663"/>
      <c r="K48" s="660"/>
      <c r="L48" s="660"/>
      <c r="M48" s="663">
        <v>2</v>
      </c>
      <c r="N48" s="663">
        <v>86.67</v>
      </c>
      <c r="O48" s="676">
        <v>0.6666923076923077</v>
      </c>
      <c r="P48" s="664">
        <v>43.335000000000001</v>
      </c>
    </row>
    <row r="49" spans="1:16" ht="14.4" customHeight="1" x14ac:dyDescent="0.3">
      <c r="A49" s="659" t="s">
        <v>1849</v>
      </c>
      <c r="B49" s="660" t="s">
        <v>1867</v>
      </c>
      <c r="C49" s="660" t="s">
        <v>1921</v>
      </c>
      <c r="D49" s="660" t="s">
        <v>1922</v>
      </c>
      <c r="E49" s="663">
        <v>26</v>
      </c>
      <c r="F49" s="663">
        <v>2513.34</v>
      </c>
      <c r="G49" s="660">
        <v>1</v>
      </c>
      <c r="H49" s="660">
        <v>96.666923076923084</v>
      </c>
      <c r="I49" s="663">
        <v>49</v>
      </c>
      <c r="J49" s="663">
        <v>4736.66</v>
      </c>
      <c r="K49" s="660">
        <v>1.8846077331359863</v>
      </c>
      <c r="L49" s="660">
        <v>96.666530612244898</v>
      </c>
      <c r="M49" s="663">
        <v>60</v>
      </c>
      <c r="N49" s="663">
        <v>5800</v>
      </c>
      <c r="O49" s="676">
        <v>2.3076861865087888</v>
      </c>
      <c r="P49" s="664">
        <v>96.666666666666671</v>
      </c>
    </row>
    <row r="50" spans="1:16" ht="14.4" customHeight="1" x14ac:dyDescent="0.3">
      <c r="A50" s="659" t="s">
        <v>1849</v>
      </c>
      <c r="B50" s="660" t="s">
        <v>1867</v>
      </c>
      <c r="C50" s="660" t="s">
        <v>1923</v>
      </c>
      <c r="D50" s="660" t="s">
        <v>1924</v>
      </c>
      <c r="E50" s="663">
        <v>210</v>
      </c>
      <c r="F50" s="663">
        <v>70000</v>
      </c>
      <c r="G50" s="660">
        <v>1</v>
      </c>
      <c r="H50" s="660">
        <v>333.33333333333331</v>
      </c>
      <c r="I50" s="663">
        <v>241</v>
      </c>
      <c r="J50" s="663">
        <v>80333.349999999991</v>
      </c>
      <c r="K50" s="660">
        <v>1.1476192857142855</v>
      </c>
      <c r="L50" s="660">
        <v>333.33340248962651</v>
      </c>
      <c r="M50" s="663">
        <v>242</v>
      </c>
      <c r="N50" s="663">
        <v>80666.66</v>
      </c>
      <c r="O50" s="676">
        <v>1.1523808571428571</v>
      </c>
      <c r="P50" s="664">
        <v>333.33330578512397</v>
      </c>
    </row>
    <row r="51" spans="1:16" ht="14.4" customHeight="1" x14ac:dyDescent="0.3">
      <c r="A51" s="659" t="s">
        <v>1849</v>
      </c>
      <c r="B51" s="660" t="s">
        <v>1867</v>
      </c>
      <c r="C51" s="660" t="s">
        <v>1925</v>
      </c>
      <c r="D51" s="660" t="s">
        <v>1926</v>
      </c>
      <c r="E51" s="663">
        <v>1</v>
      </c>
      <c r="F51" s="663">
        <v>75.56</v>
      </c>
      <c r="G51" s="660">
        <v>1</v>
      </c>
      <c r="H51" s="660">
        <v>75.56</v>
      </c>
      <c r="I51" s="663"/>
      <c r="J51" s="663"/>
      <c r="K51" s="660"/>
      <c r="L51" s="660"/>
      <c r="M51" s="663"/>
      <c r="N51" s="663"/>
      <c r="O51" s="676"/>
      <c r="P51" s="664"/>
    </row>
    <row r="52" spans="1:16" ht="14.4" customHeight="1" x14ac:dyDescent="0.3">
      <c r="A52" s="659" t="s">
        <v>1849</v>
      </c>
      <c r="B52" s="660" t="s">
        <v>1867</v>
      </c>
      <c r="C52" s="660" t="s">
        <v>1927</v>
      </c>
      <c r="D52" s="660" t="s">
        <v>1928</v>
      </c>
      <c r="E52" s="663">
        <v>857</v>
      </c>
      <c r="F52" s="663">
        <v>1099816.6600000001</v>
      </c>
      <c r="G52" s="660">
        <v>1</v>
      </c>
      <c r="H52" s="660">
        <v>1283.3333255542593</v>
      </c>
      <c r="I52" s="663">
        <v>868</v>
      </c>
      <c r="J52" s="663">
        <v>1113933.33</v>
      </c>
      <c r="K52" s="660">
        <v>1.012835475687375</v>
      </c>
      <c r="L52" s="660">
        <v>1283.3333294930876</v>
      </c>
      <c r="M52" s="663">
        <v>769</v>
      </c>
      <c r="N52" s="663">
        <v>986883.34</v>
      </c>
      <c r="O52" s="676">
        <v>0.8973162308706979</v>
      </c>
      <c r="P52" s="664">
        <v>1283.3333420026008</v>
      </c>
    </row>
    <row r="53" spans="1:16" ht="14.4" customHeight="1" x14ac:dyDescent="0.3">
      <c r="A53" s="659" t="s">
        <v>1849</v>
      </c>
      <c r="B53" s="660" t="s">
        <v>1867</v>
      </c>
      <c r="C53" s="660" t="s">
        <v>1929</v>
      </c>
      <c r="D53" s="660" t="s">
        <v>1930</v>
      </c>
      <c r="E53" s="663">
        <v>5</v>
      </c>
      <c r="F53" s="663">
        <v>2333.33</v>
      </c>
      <c r="G53" s="660">
        <v>1</v>
      </c>
      <c r="H53" s="660">
        <v>466.666</v>
      </c>
      <c r="I53" s="663"/>
      <c r="J53" s="663"/>
      <c r="K53" s="660"/>
      <c r="L53" s="660"/>
      <c r="M53" s="663">
        <v>1</v>
      </c>
      <c r="N53" s="663">
        <v>466.67</v>
      </c>
      <c r="O53" s="676">
        <v>0.20000171428816327</v>
      </c>
      <c r="P53" s="664">
        <v>466.67</v>
      </c>
    </row>
    <row r="54" spans="1:16" ht="14.4" customHeight="1" x14ac:dyDescent="0.3">
      <c r="A54" s="659" t="s">
        <v>1849</v>
      </c>
      <c r="B54" s="660" t="s">
        <v>1867</v>
      </c>
      <c r="C54" s="660" t="s">
        <v>1931</v>
      </c>
      <c r="D54" s="660" t="s">
        <v>1932</v>
      </c>
      <c r="E54" s="663">
        <v>51</v>
      </c>
      <c r="F54" s="663">
        <v>5950</v>
      </c>
      <c r="G54" s="660">
        <v>1</v>
      </c>
      <c r="H54" s="660">
        <v>116.66666666666667</v>
      </c>
      <c r="I54" s="663">
        <v>55</v>
      </c>
      <c r="J54" s="663">
        <v>6416.67</v>
      </c>
      <c r="K54" s="660">
        <v>1.0784319327731093</v>
      </c>
      <c r="L54" s="660">
        <v>116.66672727272727</v>
      </c>
      <c r="M54" s="663">
        <v>57</v>
      </c>
      <c r="N54" s="663">
        <v>6650</v>
      </c>
      <c r="O54" s="676">
        <v>1.1176470588235294</v>
      </c>
      <c r="P54" s="664">
        <v>116.66666666666667</v>
      </c>
    </row>
    <row r="55" spans="1:16" ht="14.4" customHeight="1" x14ac:dyDescent="0.3">
      <c r="A55" s="659" t="s">
        <v>1849</v>
      </c>
      <c r="B55" s="660" t="s">
        <v>1867</v>
      </c>
      <c r="C55" s="660" t="s">
        <v>1933</v>
      </c>
      <c r="D55" s="660" t="s">
        <v>1934</v>
      </c>
      <c r="E55" s="663">
        <v>16</v>
      </c>
      <c r="F55" s="663">
        <v>7466.67</v>
      </c>
      <c r="G55" s="660">
        <v>1</v>
      </c>
      <c r="H55" s="660">
        <v>466.666875</v>
      </c>
      <c r="I55" s="663">
        <v>13</v>
      </c>
      <c r="J55" s="663">
        <v>6066.67</v>
      </c>
      <c r="K55" s="660">
        <v>0.81250008370531979</v>
      </c>
      <c r="L55" s="660">
        <v>466.66692307692307</v>
      </c>
      <c r="M55" s="663">
        <v>26</v>
      </c>
      <c r="N55" s="663">
        <v>12133.33</v>
      </c>
      <c r="O55" s="676">
        <v>1.6249988281255232</v>
      </c>
      <c r="P55" s="664">
        <v>466.66653846153844</v>
      </c>
    </row>
    <row r="56" spans="1:16" ht="14.4" customHeight="1" x14ac:dyDescent="0.3">
      <c r="A56" s="659" t="s">
        <v>1849</v>
      </c>
      <c r="B56" s="660" t="s">
        <v>1867</v>
      </c>
      <c r="C56" s="660" t="s">
        <v>1935</v>
      </c>
      <c r="D56" s="660" t="s">
        <v>1936</v>
      </c>
      <c r="E56" s="663"/>
      <c r="F56" s="663"/>
      <c r="G56" s="660"/>
      <c r="H56" s="660"/>
      <c r="I56" s="663"/>
      <c r="J56" s="663"/>
      <c r="K56" s="660"/>
      <c r="L56" s="660"/>
      <c r="M56" s="663">
        <v>2</v>
      </c>
      <c r="N56" s="663">
        <v>655.56</v>
      </c>
      <c r="O56" s="676"/>
      <c r="P56" s="664">
        <v>327.78</v>
      </c>
    </row>
    <row r="57" spans="1:16" ht="14.4" customHeight="1" x14ac:dyDescent="0.3">
      <c r="A57" s="659" t="s">
        <v>1849</v>
      </c>
      <c r="B57" s="660" t="s">
        <v>1867</v>
      </c>
      <c r="C57" s="660" t="s">
        <v>1937</v>
      </c>
      <c r="D57" s="660" t="s">
        <v>1938</v>
      </c>
      <c r="E57" s="663">
        <v>4</v>
      </c>
      <c r="F57" s="663">
        <v>3333.34</v>
      </c>
      <c r="G57" s="660">
        <v>1</v>
      </c>
      <c r="H57" s="660">
        <v>833.33500000000004</v>
      </c>
      <c r="I57" s="663">
        <v>6</v>
      </c>
      <c r="J57" s="663">
        <v>5000</v>
      </c>
      <c r="K57" s="660">
        <v>1.4999970000059999</v>
      </c>
      <c r="L57" s="660">
        <v>833.33333333333337</v>
      </c>
      <c r="M57" s="663"/>
      <c r="N57" s="663"/>
      <c r="O57" s="676"/>
      <c r="P57" s="664"/>
    </row>
    <row r="58" spans="1:16" ht="14.4" customHeight="1" x14ac:dyDescent="0.3">
      <c r="A58" s="659" t="s">
        <v>1849</v>
      </c>
      <c r="B58" s="660" t="s">
        <v>1867</v>
      </c>
      <c r="C58" s="660" t="s">
        <v>1939</v>
      </c>
      <c r="D58" s="660" t="s">
        <v>1940</v>
      </c>
      <c r="E58" s="663"/>
      <c r="F58" s="663"/>
      <c r="G58" s="660"/>
      <c r="H58" s="660"/>
      <c r="I58" s="663">
        <v>2</v>
      </c>
      <c r="J58" s="663">
        <v>584.44000000000005</v>
      </c>
      <c r="K58" s="660"/>
      <c r="L58" s="660">
        <v>292.22000000000003</v>
      </c>
      <c r="M58" s="663"/>
      <c r="N58" s="663"/>
      <c r="O58" s="676"/>
      <c r="P58" s="664"/>
    </row>
    <row r="59" spans="1:16" ht="14.4" customHeight="1" x14ac:dyDescent="0.3">
      <c r="A59" s="659" t="s">
        <v>1849</v>
      </c>
      <c r="B59" s="660" t="s">
        <v>1867</v>
      </c>
      <c r="C59" s="660" t="s">
        <v>1941</v>
      </c>
      <c r="D59" s="660" t="s">
        <v>1942</v>
      </c>
      <c r="E59" s="663">
        <v>3</v>
      </c>
      <c r="F59" s="663">
        <v>16.670000000000002</v>
      </c>
      <c r="G59" s="660">
        <v>1</v>
      </c>
      <c r="H59" s="660">
        <v>5.5566666666666675</v>
      </c>
      <c r="I59" s="663">
        <v>5</v>
      </c>
      <c r="J59" s="663">
        <v>27.79</v>
      </c>
      <c r="K59" s="660">
        <v>1.6670665866826633</v>
      </c>
      <c r="L59" s="660">
        <v>5.5579999999999998</v>
      </c>
      <c r="M59" s="663">
        <v>12</v>
      </c>
      <c r="N59" s="663">
        <v>66.67</v>
      </c>
      <c r="O59" s="676">
        <v>3.9994001199760043</v>
      </c>
      <c r="P59" s="664">
        <v>5.5558333333333332</v>
      </c>
    </row>
    <row r="60" spans="1:16" ht="14.4" customHeight="1" x14ac:dyDescent="0.3">
      <c r="A60" s="659" t="s">
        <v>1849</v>
      </c>
      <c r="B60" s="660" t="s">
        <v>1867</v>
      </c>
      <c r="C60" s="660" t="s">
        <v>1943</v>
      </c>
      <c r="D60" s="660" t="s">
        <v>1944</v>
      </c>
      <c r="E60" s="663">
        <v>1</v>
      </c>
      <c r="F60" s="663">
        <v>645.55999999999995</v>
      </c>
      <c r="G60" s="660">
        <v>1</v>
      </c>
      <c r="H60" s="660">
        <v>645.55999999999995</v>
      </c>
      <c r="I60" s="663"/>
      <c r="J60" s="663"/>
      <c r="K60" s="660"/>
      <c r="L60" s="660"/>
      <c r="M60" s="663"/>
      <c r="N60" s="663"/>
      <c r="O60" s="676"/>
      <c r="P60" s="664"/>
    </row>
    <row r="61" spans="1:16" ht="14.4" customHeight="1" x14ac:dyDescent="0.3">
      <c r="A61" s="659" t="s">
        <v>1945</v>
      </c>
      <c r="B61" s="660" t="s">
        <v>1867</v>
      </c>
      <c r="C61" s="660" t="s">
        <v>1870</v>
      </c>
      <c r="D61" s="660" t="s">
        <v>1871</v>
      </c>
      <c r="E61" s="663">
        <v>169</v>
      </c>
      <c r="F61" s="663">
        <v>13144.520000000002</v>
      </c>
      <c r="G61" s="660">
        <v>1</v>
      </c>
      <c r="H61" s="660">
        <v>77.77822485207102</v>
      </c>
      <c r="I61" s="663">
        <v>194</v>
      </c>
      <c r="J61" s="663">
        <v>15088.940000000006</v>
      </c>
      <c r="K61" s="660">
        <v>1.1479262841092717</v>
      </c>
      <c r="L61" s="660">
        <v>77.778041237113428</v>
      </c>
      <c r="M61" s="663">
        <v>242</v>
      </c>
      <c r="N61" s="663">
        <v>18822.290000000005</v>
      </c>
      <c r="O61" s="676">
        <v>1.4319495881173296</v>
      </c>
      <c r="P61" s="664">
        <v>77.778057851239694</v>
      </c>
    </row>
    <row r="62" spans="1:16" ht="14.4" customHeight="1" x14ac:dyDescent="0.3">
      <c r="A62" s="659" t="s">
        <v>1945</v>
      </c>
      <c r="B62" s="660" t="s">
        <v>1867</v>
      </c>
      <c r="C62" s="660" t="s">
        <v>1874</v>
      </c>
      <c r="D62" s="660" t="s">
        <v>1875</v>
      </c>
      <c r="E62" s="663">
        <v>665</v>
      </c>
      <c r="F62" s="663">
        <v>73888.830000000031</v>
      </c>
      <c r="G62" s="660">
        <v>1</v>
      </c>
      <c r="H62" s="660">
        <v>111.11102255639102</v>
      </c>
      <c r="I62" s="663">
        <v>737</v>
      </c>
      <c r="J62" s="663">
        <v>81888.820000000022</v>
      </c>
      <c r="K62" s="660">
        <v>1.1082706276442595</v>
      </c>
      <c r="L62" s="660">
        <v>111.11101763907737</v>
      </c>
      <c r="M62" s="663">
        <v>694</v>
      </c>
      <c r="N62" s="663">
        <v>77111.070000000022</v>
      </c>
      <c r="O62" s="676">
        <v>1.0436092979141771</v>
      </c>
      <c r="P62" s="664">
        <v>111.11105187319887</v>
      </c>
    </row>
    <row r="63" spans="1:16" ht="14.4" customHeight="1" x14ac:dyDescent="0.3">
      <c r="A63" s="659" t="s">
        <v>1945</v>
      </c>
      <c r="B63" s="660" t="s">
        <v>1867</v>
      </c>
      <c r="C63" s="660" t="s">
        <v>1882</v>
      </c>
      <c r="D63" s="660" t="s">
        <v>1883</v>
      </c>
      <c r="E63" s="663">
        <v>387</v>
      </c>
      <c r="F63" s="663">
        <v>72240.02</v>
      </c>
      <c r="G63" s="660">
        <v>1</v>
      </c>
      <c r="H63" s="660">
        <v>186.66671834625325</v>
      </c>
      <c r="I63" s="663">
        <v>489</v>
      </c>
      <c r="J63" s="663">
        <v>91280</v>
      </c>
      <c r="K63" s="660">
        <v>1.263565541648521</v>
      </c>
      <c r="L63" s="660">
        <v>186.66666666666666</v>
      </c>
      <c r="M63" s="663">
        <v>350</v>
      </c>
      <c r="N63" s="663">
        <v>65333.360000000008</v>
      </c>
      <c r="O63" s="676">
        <v>0.90439288361215853</v>
      </c>
      <c r="P63" s="664">
        <v>186.66674285714288</v>
      </c>
    </row>
    <row r="64" spans="1:16" ht="14.4" customHeight="1" x14ac:dyDescent="0.3">
      <c r="A64" s="659" t="s">
        <v>1945</v>
      </c>
      <c r="B64" s="660" t="s">
        <v>1867</v>
      </c>
      <c r="C64" s="660" t="s">
        <v>1884</v>
      </c>
      <c r="D64" s="660" t="s">
        <v>1885</v>
      </c>
      <c r="E64" s="663">
        <v>212</v>
      </c>
      <c r="F64" s="663">
        <v>123666.67</v>
      </c>
      <c r="G64" s="660">
        <v>1</v>
      </c>
      <c r="H64" s="660">
        <v>583.33334905660377</v>
      </c>
      <c r="I64" s="663">
        <v>201</v>
      </c>
      <c r="J64" s="663">
        <v>117249.92000000003</v>
      </c>
      <c r="K64" s="660">
        <v>0.94811253509130655</v>
      </c>
      <c r="L64" s="660">
        <v>583.33293532338325</v>
      </c>
      <c r="M64" s="663">
        <v>278</v>
      </c>
      <c r="N64" s="663">
        <v>162166.66</v>
      </c>
      <c r="O64" s="676">
        <v>1.3113206654630549</v>
      </c>
      <c r="P64" s="664">
        <v>583.33330935251797</v>
      </c>
    </row>
    <row r="65" spans="1:16" ht="14.4" customHeight="1" x14ac:dyDescent="0.3">
      <c r="A65" s="659" t="s">
        <v>1945</v>
      </c>
      <c r="B65" s="660" t="s">
        <v>1867</v>
      </c>
      <c r="C65" s="660" t="s">
        <v>1886</v>
      </c>
      <c r="D65" s="660" t="s">
        <v>1887</v>
      </c>
      <c r="E65" s="663">
        <v>46</v>
      </c>
      <c r="F65" s="663">
        <v>21466.699999999997</v>
      </c>
      <c r="G65" s="660">
        <v>1</v>
      </c>
      <c r="H65" s="660">
        <v>466.66739130434775</v>
      </c>
      <c r="I65" s="663">
        <v>42</v>
      </c>
      <c r="J65" s="663">
        <v>19600.079999999991</v>
      </c>
      <c r="K65" s="660">
        <v>0.91304578719598228</v>
      </c>
      <c r="L65" s="660">
        <v>466.66857142857123</v>
      </c>
      <c r="M65" s="663">
        <v>45</v>
      </c>
      <c r="N65" s="663">
        <v>21000.049999999985</v>
      </c>
      <c r="O65" s="676">
        <v>0.97826167971788802</v>
      </c>
      <c r="P65" s="664">
        <v>466.66777777777742</v>
      </c>
    </row>
    <row r="66" spans="1:16" ht="14.4" customHeight="1" x14ac:dyDescent="0.3">
      <c r="A66" s="659" t="s">
        <v>1945</v>
      </c>
      <c r="B66" s="660" t="s">
        <v>1867</v>
      </c>
      <c r="C66" s="660" t="s">
        <v>1888</v>
      </c>
      <c r="D66" s="660" t="s">
        <v>1887</v>
      </c>
      <c r="E66" s="663">
        <v>4</v>
      </c>
      <c r="F66" s="663">
        <v>4000</v>
      </c>
      <c r="G66" s="660">
        <v>1</v>
      </c>
      <c r="H66" s="660">
        <v>1000</v>
      </c>
      <c r="I66" s="663">
        <v>3</v>
      </c>
      <c r="J66" s="663">
        <v>3000</v>
      </c>
      <c r="K66" s="660">
        <v>0.75</v>
      </c>
      <c r="L66" s="660">
        <v>1000</v>
      </c>
      <c r="M66" s="663">
        <v>2</v>
      </c>
      <c r="N66" s="663">
        <v>2000</v>
      </c>
      <c r="O66" s="676">
        <v>0.5</v>
      </c>
      <c r="P66" s="664">
        <v>1000</v>
      </c>
    </row>
    <row r="67" spans="1:16" ht="14.4" customHeight="1" x14ac:dyDescent="0.3">
      <c r="A67" s="659" t="s">
        <v>1945</v>
      </c>
      <c r="B67" s="660" t="s">
        <v>1867</v>
      </c>
      <c r="C67" s="660" t="s">
        <v>1889</v>
      </c>
      <c r="D67" s="660" t="s">
        <v>1890</v>
      </c>
      <c r="E67" s="663">
        <v>1</v>
      </c>
      <c r="F67" s="663">
        <v>666.67</v>
      </c>
      <c r="G67" s="660">
        <v>1</v>
      </c>
      <c r="H67" s="660">
        <v>666.67</v>
      </c>
      <c r="I67" s="663"/>
      <c r="J67" s="663"/>
      <c r="K67" s="660"/>
      <c r="L67" s="660"/>
      <c r="M67" s="663"/>
      <c r="N67" s="663"/>
      <c r="O67" s="676"/>
      <c r="P67" s="664"/>
    </row>
    <row r="68" spans="1:16" ht="14.4" customHeight="1" x14ac:dyDescent="0.3">
      <c r="A68" s="659" t="s">
        <v>1945</v>
      </c>
      <c r="B68" s="660" t="s">
        <v>1867</v>
      </c>
      <c r="C68" s="660" t="s">
        <v>1891</v>
      </c>
      <c r="D68" s="660" t="s">
        <v>1892</v>
      </c>
      <c r="E68" s="663">
        <v>525</v>
      </c>
      <c r="F68" s="663">
        <v>26250</v>
      </c>
      <c r="G68" s="660">
        <v>1</v>
      </c>
      <c r="H68" s="660">
        <v>50</v>
      </c>
      <c r="I68" s="663">
        <v>467</v>
      </c>
      <c r="J68" s="663">
        <v>23350</v>
      </c>
      <c r="K68" s="660">
        <v>0.88952380952380949</v>
      </c>
      <c r="L68" s="660">
        <v>50</v>
      </c>
      <c r="M68" s="663">
        <v>499</v>
      </c>
      <c r="N68" s="663">
        <v>24950</v>
      </c>
      <c r="O68" s="676">
        <v>0.95047619047619047</v>
      </c>
      <c r="P68" s="664">
        <v>50</v>
      </c>
    </row>
    <row r="69" spans="1:16" ht="14.4" customHeight="1" x14ac:dyDescent="0.3">
      <c r="A69" s="659" t="s">
        <v>1945</v>
      </c>
      <c r="B69" s="660" t="s">
        <v>1867</v>
      </c>
      <c r="C69" s="660" t="s">
        <v>1895</v>
      </c>
      <c r="D69" s="660" t="s">
        <v>1896</v>
      </c>
      <c r="E69" s="663">
        <v>5</v>
      </c>
      <c r="F69" s="663">
        <v>505.55</v>
      </c>
      <c r="G69" s="660">
        <v>1</v>
      </c>
      <c r="H69" s="660">
        <v>101.11</v>
      </c>
      <c r="I69" s="663">
        <v>8</v>
      </c>
      <c r="J69" s="663">
        <v>808.88</v>
      </c>
      <c r="K69" s="660">
        <v>1.5999999999999999</v>
      </c>
      <c r="L69" s="660">
        <v>101.11</v>
      </c>
      <c r="M69" s="663">
        <v>1</v>
      </c>
      <c r="N69" s="663">
        <v>101.11</v>
      </c>
      <c r="O69" s="676">
        <v>0.19999999999999998</v>
      </c>
      <c r="P69" s="664">
        <v>101.11</v>
      </c>
    </row>
    <row r="70" spans="1:16" ht="14.4" customHeight="1" x14ac:dyDescent="0.3">
      <c r="A70" s="659" t="s">
        <v>1945</v>
      </c>
      <c r="B70" s="660" t="s">
        <v>1867</v>
      </c>
      <c r="C70" s="660" t="s">
        <v>1899</v>
      </c>
      <c r="D70" s="660" t="s">
        <v>1900</v>
      </c>
      <c r="E70" s="663">
        <v>65</v>
      </c>
      <c r="F70" s="663">
        <v>0</v>
      </c>
      <c r="G70" s="660"/>
      <c r="H70" s="660">
        <v>0</v>
      </c>
      <c r="I70" s="663">
        <v>54</v>
      </c>
      <c r="J70" s="663">
        <v>0</v>
      </c>
      <c r="K70" s="660"/>
      <c r="L70" s="660">
        <v>0</v>
      </c>
      <c r="M70" s="663">
        <v>29</v>
      </c>
      <c r="N70" s="663">
        <v>0</v>
      </c>
      <c r="O70" s="676"/>
      <c r="P70" s="664">
        <v>0</v>
      </c>
    </row>
    <row r="71" spans="1:16" ht="14.4" customHeight="1" x14ac:dyDescent="0.3">
      <c r="A71" s="659" t="s">
        <v>1945</v>
      </c>
      <c r="B71" s="660" t="s">
        <v>1867</v>
      </c>
      <c r="C71" s="660" t="s">
        <v>1905</v>
      </c>
      <c r="D71" s="660" t="s">
        <v>1906</v>
      </c>
      <c r="E71" s="663">
        <v>1</v>
      </c>
      <c r="F71" s="663">
        <v>0</v>
      </c>
      <c r="G71" s="660"/>
      <c r="H71" s="660">
        <v>0</v>
      </c>
      <c r="I71" s="663"/>
      <c r="J71" s="663"/>
      <c r="K71" s="660"/>
      <c r="L71" s="660"/>
      <c r="M71" s="663"/>
      <c r="N71" s="663"/>
      <c r="O71" s="676"/>
      <c r="P71" s="664"/>
    </row>
    <row r="72" spans="1:16" ht="14.4" customHeight="1" x14ac:dyDescent="0.3">
      <c r="A72" s="659" t="s">
        <v>1945</v>
      </c>
      <c r="B72" s="660" t="s">
        <v>1867</v>
      </c>
      <c r="C72" s="660" t="s">
        <v>1909</v>
      </c>
      <c r="D72" s="660" t="s">
        <v>1910</v>
      </c>
      <c r="E72" s="663">
        <v>2149</v>
      </c>
      <c r="F72" s="663">
        <v>0</v>
      </c>
      <c r="G72" s="660"/>
      <c r="H72" s="660">
        <v>0</v>
      </c>
      <c r="I72" s="663">
        <v>2410</v>
      </c>
      <c r="J72" s="663">
        <v>0</v>
      </c>
      <c r="K72" s="660"/>
      <c r="L72" s="660">
        <v>0</v>
      </c>
      <c r="M72" s="663">
        <v>2496</v>
      </c>
      <c r="N72" s="663">
        <v>0</v>
      </c>
      <c r="O72" s="676"/>
      <c r="P72" s="664">
        <v>0</v>
      </c>
    </row>
    <row r="73" spans="1:16" ht="14.4" customHeight="1" x14ac:dyDescent="0.3">
      <c r="A73" s="659" t="s">
        <v>1945</v>
      </c>
      <c r="B73" s="660" t="s">
        <v>1867</v>
      </c>
      <c r="C73" s="660" t="s">
        <v>1911</v>
      </c>
      <c r="D73" s="660" t="s">
        <v>1912</v>
      </c>
      <c r="E73" s="663">
        <v>2</v>
      </c>
      <c r="F73" s="663">
        <v>117.78</v>
      </c>
      <c r="G73" s="660">
        <v>1</v>
      </c>
      <c r="H73" s="660">
        <v>58.89</v>
      </c>
      <c r="I73" s="663"/>
      <c r="J73" s="663"/>
      <c r="K73" s="660"/>
      <c r="L73" s="660"/>
      <c r="M73" s="663"/>
      <c r="N73" s="663"/>
      <c r="O73" s="676"/>
      <c r="P73" s="664"/>
    </row>
    <row r="74" spans="1:16" ht="14.4" customHeight="1" x14ac:dyDescent="0.3">
      <c r="A74" s="659" t="s">
        <v>1945</v>
      </c>
      <c r="B74" s="660" t="s">
        <v>1867</v>
      </c>
      <c r="C74" s="660" t="s">
        <v>1913</v>
      </c>
      <c r="D74" s="660" t="s">
        <v>1914</v>
      </c>
      <c r="E74" s="663">
        <v>3</v>
      </c>
      <c r="F74" s="663">
        <v>233.34</v>
      </c>
      <c r="G74" s="660">
        <v>1</v>
      </c>
      <c r="H74" s="660">
        <v>77.78</v>
      </c>
      <c r="I74" s="663">
        <v>1</v>
      </c>
      <c r="J74" s="663">
        <v>77.78</v>
      </c>
      <c r="K74" s="660">
        <v>0.33333333333333331</v>
      </c>
      <c r="L74" s="660">
        <v>77.78</v>
      </c>
      <c r="M74" s="663">
        <v>2</v>
      </c>
      <c r="N74" s="663">
        <v>155.56</v>
      </c>
      <c r="O74" s="676">
        <v>0.66666666666666663</v>
      </c>
      <c r="P74" s="664">
        <v>77.78</v>
      </c>
    </row>
    <row r="75" spans="1:16" ht="14.4" customHeight="1" x14ac:dyDescent="0.3">
      <c r="A75" s="659" t="s">
        <v>1945</v>
      </c>
      <c r="B75" s="660" t="s">
        <v>1867</v>
      </c>
      <c r="C75" s="660" t="s">
        <v>1917</v>
      </c>
      <c r="D75" s="660" t="s">
        <v>1918</v>
      </c>
      <c r="E75" s="663">
        <v>743</v>
      </c>
      <c r="F75" s="663">
        <v>66044.51999999996</v>
      </c>
      <c r="G75" s="660">
        <v>1</v>
      </c>
      <c r="H75" s="660">
        <v>88.888990578734806</v>
      </c>
      <c r="I75" s="663">
        <v>798</v>
      </c>
      <c r="J75" s="663">
        <v>70933.359999999986</v>
      </c>
      <c r="K75" s="660">
        <v>1.0740234011845347</v>
      </c>
      <c r="L75" s="660">
        <v>88.888922305764396</v>
      </c>
      <c r="M75" s="663">
        <v>829</v>
      </c>
      <c r="N75" s="663">
        <v>73688.919999999984</v>
      </c>
      <c r="O75" s="676">
        <v>1.1157461663738344</v>
      </c>
      <c r="P75" s="664">
        <v>88.8889264173703</v>
      </c>
    </row>
    <row r="76" spans="1:16" ht="14.4" customHeight="1" x14ac:dyDescent="0.3">
      <c r="A76" s="659" t="s">
        <v>1945</v>
      </c>
      <c r="B76" s="660" t="s">
        <v>1867</v>
      </c>
      <c r="C76" s="660" t="s">
        <v>1921</v>
      </c>
      <c r="D76" s="660" t="s">
        <v>1922</v>
      </c>
      <c r="E76" s="663">
        <v>125</v>
      </c>
      <c r="F76" s="663">
        <v>12083.37</v>
      </c>
      <c r="G76" s="660">
        <v>1</v>
      </c>
      <c r="H76" s="660">
        <v>96.666960000000003</v>
      </c>
      <c r="I76" s="663">
        <v>159</v>
      </c>
      <c r="J76" s="663">
        <v>15370.03</v>
      </c>
      <c r="K76" s="660">
        <v>1.2719986229007305</v>
      </c>
      <c r="L76" s="660">
        <v>96.666855345911955</v>
      </c>
      <c r="M76" s="663">
        <v>181</v>
      </c>
      <c r="N76" s="663">
        <v>17496.709999999992</v>
      </c>
      <c r="O76" s="676">
        <v>1.4479991922783124</v>
      </c>
      <c r="P76" s="664">
        <v>96.666906077348017</v>
      </c>
    </row>
    <row r="77" spans="1:16" ht="14.4" customHeight="1" x14ac:dyDescent="0.3">
      <c r="A77" s="659" t="s">
        <v>1945</v>
      </c>
      <c r="B77" s="660" t="s">
        <v>1867</v>
      </c>
      <c r="C77" s="660" t="s">
        <v>1927</v>
      </c>
      <c r="D77" s="660" t="s">
        <v>1928</v>
      </c>
      <c r="E77" s="663">
        <v>24</v>
      </c>
      <c r="F77" s="663">
        <v>30799.98000000001</v>
      </c>
      <c r="G77" s="660">
        <v>1</v>
      </c>
      <c r="H77" s="660">
        <v>1283.3325000000004</v>
      </c>
      <c r="I77" s="663">
        <v>6</v>
      </c>
      <c r="J77" s="663">
        <v>7699.98</v>
      </c>
      <c r="K77" s="660">
        <v>0.24999951298669665</v>
      </c>
      <c r="L77" s="660">
        <v>1283.33</v>
      </c>
      <c r="M77" s="663">
        <v>3</v>
      </c>
      <c r="N77" s="663">
        <v>3850</v>
      </c>
      <c r="O77" s="676">
        <v>0.12500008116888384</v>
      </c>
      <c r="P77" s="664">
        <v>1283.3333333333333</v>
      </c>
    </row>
    <row r="78" spans="1:16" ht="14.4" customHeight="1" x14ac:dyDescent="0.3">
      <c r="A78" s="659" t="s">
        <v>1945</v>
      </c>
      <c r="B78" s="660" t="s">
        <v>1867</v>
      </c>
      <c r="C78" s="660" t="s">
        <v>1929</v>
      </c>
      <c r="D78" s="660" t="s">
        <v>1930</v>
      </c>
      <c r="E78" s="663">
        <v>8</v>
      </c>
      <c r="F78" s="663">
        <v>3733.36</v>
      </c>
      <c r="G78" s="660">
        <v>1</v>
      </c>
      <c r="H78" s="660">
        <v>466.67</v>
      </c>
      <c r="I78" s="663">
        <v>2</v>
      </c>
      <c r="J78" s="663">
        <v>933.34</v>
      </c>
      <c r="K78" s="660">
        <v>0.25</v>
      </c>
      <c r="L78" s="660">
        <v>466.67</v>
      </c>
      <c r="M78" s="663">
        <v>2</v>
      </c>
      <c r="N78" s="663">
        <v>933.34</v>
      </c>
      <c r="O78" s="676">
        <v>0.25</v>
      </c>
      <c r="P78" s="664">
        <v>466.67</v>
      </c>
    </row>
    <row r="79" spans="1:16" ht="14.4" customHeight="1" x14ac:dyDescent="0.3">
      <c r="A79" s="659" t="s">
        <v>1945</v>
      </c>
      <c r="B79" s="660" t="s">
        <v>1867</v>
      </c>
      <c r="C79" s="660" t="s">
        <v>1931</v>
      </c>
      <c r="D79" s="660" t="s">
        <v>1932</v>
      </c>
      <c r="E79" s="663">
        <v>177</v>
      </c>
      <c r="F79" s="663">
        <v>20650.04</v>
      </c>
      <c r="G79" s="660">
        <v>1</v>
      </c>
      <c r="H79" s="660">
        <v>116.66689265536723</v>
      </c>
      <c r="I79" s="663">
        <v>167</v>
      </c>
      <c r="J79" s="663">
        <v>19483.37</v>
      </c>
      <c r="K79" s="660">
        <v>0.94350277287598461</v>
      </c>
      <c r="L79" s="660">
        <v>116.66688622754491</v>
      </c>
      <c r="M79" s="663">
        <v>155</v>
      </c>
      <c r="N79" s="663">
        <v>18083.39</v>
      </c>
      <c r="O79" s="676">
        <v>0.87570726255251796</v>
      </c>
      <c r="P79" s="664">
        <v>116.66703225806451</v>
      </c>
    </row>
    <row r="80" spans="1:16" ht="14.4" customHeight="1" x14ac:dyDescent="0.3">
      <c r="A80" s="659" t="s">
        <v>1945</v>
      </c>
      <c r="B80" s="660" t="s">
        <v>1867</v>
      </c>
      <c r="C80" s="660" t="s">
        <v>1935</v>
      </c>
      <c r="D80" s="660" t="s">
        <v>1936</v>
      </c>
      <c r="E80" s="663">
        <v>2257</v>
      </c>
      <c r="F80" s="663">
        <v>739794.45999999985</v>
      </c>
      <c r="G80" s="660">
        <v>1</v>
      </c>
      <c r="H80" s="660">
        <v>327.77778466991577</v>
      </c>
      <c r="I80" s="663">
        <v>2536</v>
      </c>
      <c r="J80" s="663">
        <v>831244.4800000001</v>
      </c>
      <c r="K80" s="660">
        <v>1.1236154431326781</v>
      </c>
      <c r="L80" s="660">
        <v>327.77779179810727</v>
      </c>
      <c r="M80" s="663">
        <v>2550</v>
      </c>
      <c r="N80" s="663">
        <v>835833.27999999933</v>
      </c>
      <c r="O80" s="676">
        <v>1.1298182470844667</v>
      </c>
      <c r="P80" s="664">
        <v>327.77775686274481</v>
      </c>
    </row>
    <row r="81" spans="1:16" ht="14.4" customHeight="1" x14ac:dyDescent="0.3">
      <c r="A81" s="659" t="s">
        <v>1945</v>
      </c>
      <c r="B81" s="660" t="s">
        <v>1867</v>
      </c>
      <c r="C81" s="660" t="s">
        <v>1937</v>
      </c>
      <c r="D81" s="660" t="s">
        <v>1938</v>
      </c>
      <c r="E81" s="663">
        <v>2</v>
      </c>
      <c r="F81" s="663">
        <v>1666.67</v>
      </c>
      <c r="G81" s="660">
        <v>1</v>
      </c>
      <c r="H81" s="660">
        <v>833.33500000000004</v>
      </c>
      <c r="I81" s="663"/>
      <c r="J81" s="663"/>
      <c r="K81" s="660"/>
      <c r="L81" s="660"/>
      <c r="M81" s="663"/>
      <c r="N81" s="663"/>
      <c r="O81" s="676"/>
      <c r="P81" s="664"/>
    </row>
    <row r="82" spans="1:16" ht="14.4" customHeight="1" x14ac:dyDescent="0.3">
      <c r="A82" s="659" t="s">
        <v>1946</v>
      </c>
      <c r="B82" s="660" t="s">
        <v>1947</v>
      </c>
      <c r="C82" s="660" t="s">
        <v>1948</v>
      </c>
      <c r="D82" s="660" t="s">
        <v>1949</v>
      </c>
      <c r="E82" s="663">
        <v>0.34</v>
      </c>
      <c r="F82" s="663">
        <v>90.100000000000009</v>
      </c>
      <c r="G82" s="660">
        <v>1</v>
      </c>
      <c r="H82" s="660">
        <v>265</v>
      </c>
      <c r="I82" s="663">
        <v>0.06</v>
      </c>
      <c r="J82" s="663">
        <v>15.899999999999999</v>
      </c>
      <c r="K82" s="660">
        <v>0.17647058823529407</v>
      </c>
      <c r="L82" s="660">
        <v>265</v>
      </c>
      <c r="M82" s="663"/>
      <c r="N82" s="663"/>
      <c r="O82" s="676"/>
      <c r="P82" s="664"/>
    </row>
    <row r="83" spans="1:16" ht="14.4" customHeight="1" x14ac:dyDescent="0.3">
      <c r="A83" s="659" t="s">
        <v>1946</v>
      </c>
      <c r="B83" s="660" t="s">
        <v>1947</v>
      </c>
      <c r="C83" s="660" t="s">
        <v>1950</v>
      </c>
      <c r="D83" s="660" t="s">
        <v>1131</v>
      </c>
      <c r="E83" s="663">
        <v>9</v>
      </c>
      <c r="F83" s="663">
        <v>158.76</v>
      </c>
      <c r="G83" s="660">
        <v>1</v>
      </c>
      <c r="H83" s="660">
        <v>17.64</v>
      </c>
      <c r="I83" s="663">
        <v>11</v>
      </c>
      <c r="J83" s="663">
        <v>194.03999999999996</v>
      </c>
      <c r="K83" s="660">
        <v>1.2222222222222221</v>
      </c>
      <c r="L83" s="660">
        <v>17.639999999999997</v>
      </c>
      <c r="M83" s="663">
        <v>2</v>
      </c>
      <c r="N83" s="663">
        <v>42.26</v>
      </c>
      <c r="O83" s="676">
        <v>0.26618795666414713</v>
      </c>
      <c r="P83" s="664">
        <v>21.13</v>
      </c>
    </row>
    <row r="84" spans="1:16" ht="14.4" customHeight="1" x14ac:dyDescent="0.3">
      <c r="A84" s="659" t="s">
        <v>1946</v>
      </c>
      <c r="B84" s="660" t="s">
        <v>1947</v>
      </c>
      <c r="C84" s="660" t="s">
        <v>1951</v>
      </c>
      <c r="D84" s="660" t="s">
        <v>722</v>
      </c>
      <c r="E84" s="663">
        <v>5.1000000000000014</v>
      </c>
      <c r="F84" s="663">
        <v>514.18999999999994</v>
      </c>
      <c r="G84" s="660">
        <v>1</v>
      </c>
      <c r="H84" s="660">
        <v>100.82156862745094</v>
      </c>
      <c r="I84" s="663">
        <v>5.2</v>
      </c>
      <c r="J84" s="663">
        <v>524.28</v>
      </c>
      <c r="K84" s="660">
        <v>1.0196230965207413</v>
      </c>
      <c r="L84" s="660">
        <v>100.82307692307691</v>
      </c>
      <c r="M84" s="663">
        <v>0.4</v>
      </c>
      <c r="N84" s="663">
        <v>54.21</v>
      </c>
      <c r="O84" s="676">
        <v>0.10542795464711489</v>
      </c>
      <c r="P84" s="664">
        <v>135.52500000000001</v>
      </c>
    </row>
    <row r="85" spans="1:16" ht="14.4" customHeight="1" x14ac:dyDescent="0.3">
      <c r="A85" s="659" t="s">
        <v>1946</v>
      </c>
      <c r="B85" s="660" t="s">
        <v>1867</v>
      </c>
      <c r="C85" s="660" t="s">
        <v>1952</v>
      </c>
      <c r="D85" s="660" t="s">
        <v>1953</v>
      </c>
      <c r="E85" s="663"/>
      <c r="F85" s="663"/>
      <c r="G85" s="660"/>
      <c r="H85" s="660"/>
      <c r="I85" s="663">
        <v>1</v>
      </c>
      <c r="J85" s="663">
        <v>1359</v>
      </c>
      <c r="K85" s="660"/>
      <c r="L85" s="660">
        <v>1359</v>
      </c>
      <c r="M85" s="663"/>
      <c r="N85" s="663"/>
      <c r="O85" s="676"/>
      <c r="P85" s="664"/>
    </row>
    <row r="86" spans="1:16" ht="14.4" customHeight="1" x14ac:dyDescent="0.3">
      <c r="A86" s="659" t="s">
        <v>1946</v>
      </c>
      <c r="B86" s="660" t="s">
        <v>1867</v>
      </c>
      <c r="C86" s="660" t="s">
        <v>1954</v>
      </c>
      <c r="D86" s="660" t="s">
        <v>1955</v>
      </c>
      <c r="E86" s="663">
        <v>2</v>
      </c>
      <c r="F86" s="663">
        <v>702</v>
      </c>
      <c r="G86" s="660">
        <v>1</v>
      </c>
      <c r="H86" s="660">
        <v>351</v>
      </c>
      <c r="I86" s="663">
        <v>2</v>
      </c>
      <c r="J86" s="663">
        <v>702</v>
      </c>
      <c r="K86" s="660">
        <v>1</v>
      </c>
      <c r="L86" s="660">
        <v>351</v>
      </c>
      <c r="M86" s="663">
        <v>2</v>
      </c>
      <c r="N86" s="663">
        <v>712</v>
      </c>
      <c r="O86" s="676">
        <v>1.0142450142450143</v>
      </c>
      <c r="P86" s="664">
        <v>356</v>
      </c>
    </row>
    <row r="87" spans="1:16" ht="14.4" customHeight="1" x14ac:dyDescent="0.3">
      <c r="A87" s="659" t="s">
        <v>1946</v>
      </c>
      <c r="B87" s="660" t="s">
        <v>1867</v>
      </c>
      <c r="C87" s="660" t="s">
        <v>1956</v>
      </c>
      <c r="D87" s="660" t="s">
        <v>1957</v>
      </c>
      <c r="E87" s="663">
        <v>1</v>
      </c>
      <c r="F87" s="663">
        <v>152</v>
      </c>
      <c r="G87" s="660">
        <v>1</v>
      </c>
      <c r="H87" s="660">
        <v>152</v>
      </c>
      <c r="I87" s="663">
        <v>1</v>
      </c>
      <c r="J87" s="663">
        <v>152</v>
      </c>
      <c r="K87" s="660">
        <v>1</v>
      </c>
      <c r="L87" s="660">
        <v>152</v>
      </c>
      <c r="M87" s="663">
        <v>1</v>
      </c>
      <c r="N87" s="663">
        <v>155</v>
      </c>
      <c r="O87" s="676">
        <v>1.0197368421052631</v>
      </c>
      <c r="P87" s="664">
        <v>155</v>
      </c>
    </row>
    <row r="88" spans="1:16" ht="14.4" customHeight="1" x14ac:dyDescent="0.3">
      <c r="A88" s="659" t="s">
        <v>1946</v>
      </c>
      <c r="B88" s="660" t="s">
        <v>1867</v>
      </c>
      <c r="C88" s="660" t="s">
        <v>1958</v>
      </c>
      <c r="D88" s="660" t="s">
        <v>1959</v>
      </c>
      <c r="E88" s="663">
        <v>90</v>
      </c>
      <c r="F88" s="663">
        <v>7200</v>
      </c>
      <c r="G88" s="660">
        <v>1</v>
      </c>
      <c r="H88" s="660">
        <v>80</v>
      </c>
      <c r="I88" s="663">
        <v>91</v>
      </c>
      <c r="J88" s="663">
        <v>7280</v>
      </c>
      <c r="K88" s="660">
        <v>1.0111111111111111</v>
      </c>
      <c r="L88" s="660">
        <v>80</v>
      </c>
      <c r="M88" s="663">
        <v>75</v>
      </c>
      <c r="N88" s="663">
        <v>6075</v>
      </c>
      <c r="O88" s="676">
        <v>0.84375</v>
      </c>
      <c r="P88" s="664">
        <v>81</v>
      </c>
    </row>
    <row r="89" spans="1:16" ht="14.4" customHeight="1" x14ac:dyDescent="0.3">
      <c r="A89" s="659" t="s">
        <v>1946</v>
      </c>
      <c r="B89" s="660" t="s">
        <v>1867</v>
      </c>
      <c r="C89" s="660" t="s">
        <v>1960</v>
      </c>
      <c r="D89" s="660" t="s">
        <v>1961</v>
      </c>
      <c r="E89" s="663">
        <v>232</v>
      </c>
      <c r="F89" s="663">
        <v>7888</v>
      </c>
      <c r="G89" s="660">
        <v>1</v>
      </c>
      <c r="H89" s="660">
        <v>34</v>
      </c>
      <c r="I89" s="663">
        <v>318</v>
      </c>
      <c r="J89" s="663">
        <v>10812</v>
      </c>
      <c r="K89" s="660">
        <v>1.3706896551724137</v>
      </c>
      <c r="L89" s="660">
        <v>34</v>
      </c>
      <c r="M89" s="663">
        <v>236</v>
      </c>
      <c r="N89" s="663">
        <v>8260</v>
      </c>
      <c r="O89" s="676">
        <v>1.0471602434077079</v>
      </c>
      <c r="P89" s="664">
        <v>35</v>
      </c>
    </row>
    <row r="90" spans="1:16" ht="14.4" customHeight="1" x14ac:dyDescent="0.3">
      <c r="A90" s="659" t="s">
        <v>1946</v>
      </c>
      <c r="B90" s="660" t="s">
        <v>1867</v>
      </c>
      <c r="C90" s="660" t="s">
        <v>1962</v>
      </c>
      <c r="D90" s="660" t="s">
        <v>1963</v>
      </c>
      <c r="E90" s="663">
        <v>34</v>
      </c>
      <c r="F90" s="663">
        <v>34034</v>
      </c>
      <c r="G90" s="660">
        <v>1</v>
      </c>
      <c r="H90" s="660">
        <v>1001</v>
      </c>
      <c r="I90" s="663">
        <v>39</v>
      </c>
      <c r="J90" s="663">
        <v>39039</v>
      </c>
      <c r="K90" s="660">
        <v>1.1470588235294117</v>
      </c>
      <c r="L90" s="660">
        <v>1001</v>
      </c>
      <c r="M90" s="663">
        <v>22</v>
      </c>
      <c r="N90" s="663">
        <v>22264</v>
      </c>
      <c r="O90" s="676">
        <v>0.654169360051713</v>
      </c>
      <c r="P90" s="664">
        <v>1012</v>
      </c>
    </row>
    <row r="91" spans="1:16" ht="14.4" customHeight="1" x14ac:dyDescent="0.3">
      <c r="A91" s="659" t="s">
        <v>1946</v>
      </c>
      <c r="B91" s="660" t="s">
        <v>1867</v>
      </c>
      <c r="C91" s="660" t="s">
        <v>1964</v>
      </c>
      <c r="D91" s="660" t="s">
        <v>1965</v>
      </c>
      <c r="E91" s="663">
        <v>63</v>
      </c>
      <c r="F91" s="663">
        <v>7308</v>
      </c>
      <c r="G91" s="660">
        <v>1</v>
      </c>
      <c r="H91" s="660">
        <v>116</v>
      </c>
      <c r="I91" s="663">
        <v>87</v>
      </c>
      <c r="J91" s="663">
        <v>10092</v>
      </c>
      <c r="K91" s="660">
        <v>1.3809523809523809</v>
      </c>
      <c r="L91" s="660">
        <v>116</v>
      </c>
      <c r="M91" s="663">
        <v>128</v>
      </c>
      <c r="N91" s="663">
        <v>15104</v>
      </c>
      <c r="O91" s="676">
        <v>2.066776135741653</v>
      </c>
      <c r="P91" s="664">
        <v>118</v>
      </c>
    </row>
    <row r="92" spans="1:16" ht="14.4" customHeight="1" x14ac:dyDescent="0.3">
      <c r="A92" s="659" t="s">
        <v>1946</v>
      </c>
      <c r="B92" s="660" t="s">
        <v>1867</v>
      </c>
      <c r="C92" s="660" t="s">
        <v>1905</v>
      </c>
      <c r="D92" s="660" t="s">
        <v>1906</v>
      </c>
      <c r="E92" s="663"/>
      <c r="F92" s="663"/>
      <c r="G92" s="660"/>
      <c r="H92" s="660"/>
      <c r="I92" s="663"/>
      <c r="J92" s="663"/>
      <c r="K92" s="660"/>
      <c r="L92" s="660"/>
      <c r="M92" s="663">
        <v>123</v>
      </c>
      <c r="N92" s="663">
        <v>0</v>
      </c>
      <c r="O92" s="676"/>
      <c r="P92" s="664">
        <v>0</v>
      </c>
    </row>
    <row r="93" spans="1:16" ht="14.4" customHeight="1" x14ac:dyDescent="0.3">
      <c r="A93" s="659" t="s">
        <v>1946</v>
      </c>
      <c r="B93" s="660" t="s">
        <v>1867</v>
      </c>
      <c r="C93" s="660" t="s">
        <v>1966</v>
      </c>
      <c r="D93" s="660" t="s">
        <v>1967</v>
      </c>
      <c r="E93" s="663">
        <v>5</v>
      </c>
      <c r="F93" s="663">
        <v>175</v>
      </c>
      <c r="G93" s="660">
        <v>1</v>
      </c>
      <c r="H93" s="660">
        <v>35</v>
      </c>
      <c r="I93" s="663">
        <v>3</v>
      </c>
      <c r="J93" s="663">
        <v>105</v>
      </c>
      <c r="K93" s="660">
        <v>0.6</v>
      </c>
      <c r="L93" s="660">
        <v>35</v>
      </c>
      <c r="M93" s="663">
        <v>9</v>
      </c>
      <c r="N93" s="663">
        <v>324</v>
      </c>
      <c r="O93" s="676">
        <v>1.8514285714285714</v>
      </c>
      <c r="P93" s="664">
        <v>36</v>
      </c>
    </row>
    <row r="94" spans="1:16" ht="14.4" customHeight="1" x14ac:dyDescent="0.3">
      <c r="A94" s="659" t="s">
        <v>1946</v>
      </c>
      <c r="B94" s="660" t="s">
        <v>1867</v>
      </c>
      <c r="C94" s="660" t="s">
        <v>1968</v>
      </c>
      <c r="D94" s="660" t="s">
        <v>1969</v>
      </c>
      <c r="E94" s="663">
        <v>41</v>
      </c>
      <c r="F94" s="663">
        <v>3321</v>
      </c>
      <c r="G94" s="660">
        <v>1</v>
      </c>
      <c r="H94" s="660">
        <v>81</v>
      </c>
      <c r="I94" s="663">
        <v>36</v>
      </c>
      <c r="J94" s="663">
        <v>2916</v>
      </c>
      <c r="K94" s="660">
        <v>0.87804878048780488</v>
      </c>
      <c r="L94" s="660">
        <v>81</v>
      </c>
      <c r="M94" s="663">
        <v>19</v>
      </c>
      <c r="N94" s="663">
        <v>1558</v>
      </c>
      <c r="O94" s="676">
        <v>0.46913580246913578</v>
      </c>
      <c r="P94" s="664">
        <v>82</v>
      </c>
    </row>
    <row r="95" spans="1:16" ht="14.4" customHeight="1" x14ac:dyDescent="0.3">
      <c r="A95" s="659" t="s">
        <v>1946</v>
      </c>
      <c r="B95" s="660" t="s">
        <v>1867</v>
      </c>
      <c r="C95" s="660" t="s">
        <v>1970</v>
      </c>
      <c r="D95" s="660" t="s">
        <v>1971</v>
      </c>
      <c r="E95" s="663">
        <v>16</v>
      </c>
      <c r="F95" s="663">
        <v>480</v>
      </c>
      <c r="G95" s="660">
        <v>1</v>
      </c>
      <c r="H95" s="660">
        <v>30</v>
      </c>
      <c r="I95" s="663">
        <v>19</v>
      </c>
      <c r="J95" s="663">
        <v>570</v>
      </c>
      <c r="K95" s="660">
        <v>1.1875</v>
      </c>
      <c r="L95" s="660">
        <v>30</v>
      </c>
      <c r="M95" s="663">
        <v>8</v>
      </c>
      <c r="N95" s="663">
        <v>248</v>
      </c>
      <c r="O95" s="676">
        <v>0.51666666666666672</v>
      </c>
      <c r="P95" s="664">
        <v>31</v>
      </c>
    </row>
    <row r="96" spans="1:16" ht="14.4" customHeight="1" x14ac:dyDescent="0.3">
      <c r="A96" s="659" t="s">
        <v>1946</v>
      </c>
      <c r="B96" s="660" t="s">
        <v>1867</v>
      </c>
      <c r="C96" s="660" t="s">
        <v>1972</v>
      </c>
      <c r="D96" s="660" t="s">
        <v>1973</v>
      </c>
      <c r="E96" s="663">
        <v>3</v>
      </c>
      <c r="F96" s="663">
        <v>168</v>
      </c>
      <c r="G96" s="660">
        <v>1</v>
      </c>
      <c r="H96" s="660">
        <v>56</v>
      </c>
      <c r="I96" s="663"/>
      <c r="J96" s="663"/>
      <c r="K96" s="660"/>
      <c r="L96" s="660"/>
      <c r="M96" s="663"/>
      <c r="N96" s="663"/>
      <c r="O96" s="676"/>
      <c r="P96" s="664"/>
    </row>
    <row r="97" spans="1:16" ht="14.4" customHeight="1" x14ac:dyDescent="0.3">
      <c r="A97" s="659" t="s">
        <v>1946</v>
      </c>
      <c r="B97" s="660" t="s">
        <v>1867</v>
      </c>
      <c r="C97" s="660" t="s">
        <v>1974</v>
      </c>
      <c r="D97" s="660" t="s">
        <v>1975</v>
      </c>
      <c r="E97" s="663">
        <v>21</v>
      </c>
      <c r="F97" s="663">
        <v>1848</v>
      </c>
      <c r="G97" s="660">
        <v>1</v>
      </c>
      <c r="H97" s="660">
        <v>88</v>
      </c>
      <c r="I97" s="663">
        <v>3</v>
      </c>
      <c r="J97" s="663">
        <v>264</v>
      </c>
      <c r="K97" s="660">
        <v>0.14285714285714285</v>
      </c>
      <c r="L97" s="660">
        <v>88</v>
      </c>
      <c r="M97" s="663">
        <v>1</v>
      </c>
      <c r="N97" s="663">
        <v>89</v>
      </c>
      <c r="O97" s="676">
        <v>4.816017316017316E-2</v>
      </c>
      <c r="P97" s="664">
        <v>89</v>
      </c>
    </row>
    <row r="98" spans="1:16" ht="14.4" customHeight="1" x14ac:dyDescent="0.3">
      <c r="A98" s="659" t="s">
        <v>1946</v>
      </c>
      <c r="B98" s="660" t="s">
        <v>1867</v>
      </c>
      <c r="C98" s="660" t="s">
        <v>1976</v>
      </c>
      <c r="D98" s="660" t="s">
        <v>1977</v>
      </c>
      <c r="E98" s="663">
        <v>12</v>
      </c>
      <c r="F98" s="663">
        <v>3744</v>
      </c>
      <c r="G98" s="660">
        <v>1</v>
      </c>
      <c r="H98" s="660">
        <v>312</v>
      </c>
      <c r="I98" s="663">
        <v>7</v>
      </c>
      <c r="J98" s="663">
        <v>2184</v>
      </c>
      <c r="K98" s="660">
        <v>0.58333333333333337</v>
      </c>
      <c r="L98" s="660">
        <v>312</v>
      </c>
      <c r="M98" s="663">
        <v>9</v>
      </c>
      <c r="N98" s="663">
        <v>2853</v>
      </c>
      <c r="O98" s="676">
        <v>0.76201923076923073</v>
      </c>
      <c r="P98" s="664">
        <v>317</v>
      </c>
    </row>
    <row r="99" spans="1:16" ht="14.4" customHeight="1" thickBot="1" x14ac:dyDescent="0.35">
      <c r="A99" s="665" t="s">
        <v>1946</v>
      </c>
      <c r="B99" s="666" t="s">
        <v>1867</v>
      </c>
      <c r="C99" s="666" t="s">
        <v>1978</v>
      </c>
      <c r="D99" s="666" t="s">
        <v>1979</v>
      </c>
      <c r="E99" s="669">
        <v>1</v>
      </c>
      <c r="F99" s="669">
        <v>290</v>
      </c>
      <c r="G99" s="666">
        <v>1</v>
      </c>
      <c r="H99" s="666">
        <v>290</v>
      </c>
      <c r="I99" s="669">
        <v>2</v>
      </c>
      <c r="J99" s="669">
        <v>580</v>
      </c>
      <c r="K99" s="666">
        <v>2</v>
      </c>
      <c r="L99" s="666">
        <v>290</v>
      </c>
      <c r="M99" s="669"/>
      <c r="N99" s="669"/>
      <c r="O99" s="677"/>
      <c r="P99" s="670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1380110</v>
      </c>
      <c r="C3" s="352">
        <f t="shared" ref="C3:R3" si="0">SUBTOTAL(9,C6:C1048576)</f>
        <v>1</v>
      </c>
      <c r="D3" s="352">
        <f t="shared" si="0"/>
        <v>1693971</v>
      </c>
      <c r="E3" s="352">
        <f t="shared" si="0"/>
        <v>1.2274173797740759</v>
      </c>
      <c r="F3" s="352">
        <f t="shared" si="0"/>
        <v>1567407</v>
      </c>
      <c r="G3" s="355">
        <f>IF(B3&lt;&gt;0,F3/B3,"")</f>
        <v>1.1357116461731311</v>
      </c>
      <c r="H3" s="351">
        <f t="shared" si="0"/>
        <v>331707.42</v>
      </c>
      <c r="I3" s="352">
        <f t="shared" si="0"/>
        <v>1</v>
      </c>
      <c r="J3" s="352">
        <f t="shared" si="0"/>
        <v>145383.27000000008</v>
      </c>
      <c r="K3" s="352">
        <f t="shared" si="0"/>
        <v>0.43828766326662238</v>
      </c>
      <c r="L3" s="352">
        <f t="shared" si="0"/>
        <v>157465.54</v>
      </c>
      <c r="M3" s="353">
        <f>IF(H3&lt;&gt;0,L3/H3,"")</f>
        <v>0.47471214240549703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2013</v>
      </c>
      <c r="C5" s="784"/>
      <c r="D5" s="784">
        <v>2014</v>
      </c>
      <c r="E5" s="784"/>
      <c r="F5" s="784">
        <v>2015</v>
      </c>
      <c r="G5" s="785" t="s">
        <v>2</v>
      </c>
      <c r="H5" s="783">
        <v>2013</v>
      </c>
      <c r="I5" s="784"/>
      <c r="J5" s="784">
        <v>2014</v>
      </c>
      <c r="K5" s="784"/>
      <c r="L5" s="784">
        <v>2015</v>
      </c>
      <c r="M5" s="785" t="s">
        <v>2</v>
      </c>
      <c r="N5" s="783">
        <v>2013</v>
      </c>
      <c r="O5" s="784"/>
      <c r="P5" s="784">
        <v>2014</v>
      </c>
      <c r="Q5" s="784"/>
      <c r="R5" s="784">
        <v>2015</v>
      </c>
      <c r="S5" s="785" t="s">
        <v>2</v>
      </c>
    </row>
    <row r="6" spans="1:19" ht="14.4" customHeight="1" x14ac:dyDescent="0.3">
      <c r="A6" s="747" t="s">
        <v>1981</v>
      </c>
      <c r="B6" s="786"/>
      <c r="C6" s="733"/>
      <c r="D6" s="786"/>
      <c r="E6" s="733"/>
      <c r="F6" s="786">
        <v>1094</v>
      </c>
      <c r="G6" s="738"/>
      <c r="H6" s="786"/>
      <c r="I6" s="733"/>
      <c r="J6" s="786"/>
      <c r="K6" s="733"/>
      <c r="L6" s="786"/>
      <c r="M6" s="738"/>
      <c r="N6" s="786"/>
      <c r="O6" s="733"/>
      <c r="P6" s="786"/>
      <c r="Q6" s="733"/>
      <c r="R6" s="786"/>
      <c r="S6" s="235"/>
    </row>
    <row r="7" spans="1:19" ht="14.4" customHeight="1" thickBot="1" x14ac:dyDescent="0.35">
      <c r="A7" s="789" t="s">
        <v>1136</v>
      </c>
      <c r="B7" s="788">
        <v>1380110</v>
      </c>
      <c r="C7" s="666">
        <v>1</v>
      </c>
      <c r="D7" s="788">
        <v>1693971</v>
      </c>
      <c r="E7" s="666">
        <v>1.2274173797740759</v>
      </c>
      <c r="F7" s="788">
        <v>1566313</v>
      </c>
      <c r="G7" s="677">
        <v>1.1349189557354125</v>
      </c>
      <c r="H7" s="788">
        <v>331707.42</v>
      </c>
      <c r="I7" s="666">
        <v>1</v>
      </c>
      <c r="J7" s="788">
        <v>145383.27000000008</v>
      </c>
      <c r="K7" s="666">
        <v>0.43828766326662238</v>
      </c>
      <c r="L7" s="788">
        <v>157465.54</v>
      </c>
      <c r="M7" s="677">
        <v>0.47471214240549703</v>
      </c>
      <c r="N7" s="788"/>
      <c r="O7" s="666"/>
      <c r="P7" s="788"/>
      <c r="Q7" s="666"/>
      <c r="R7" s="788"/>
      <c r="S7" s="70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5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2245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2712</v>
      </c>
      <c r="G3" s="212">
        <f t="shared" si="0"/>
        <v>1711817.42</v>
      </c>
      <c r="H3" s="212"/>
      <c r="I3" s="212"/>
      <c r="J3" s="212">
        <f t="shared" si="0"/>
        <v>2737</v>
      </c>
      <c r="K3" s="212">
        <f t="shared" si="0"/>
        <v>1839354.27</v>
      </c>
      <c r="L3" s="212"/>
      <c r="M3" s="212"/>
      <c r="N3" s="212">
        <f t="shared" si="0"/>
        <v>2492.8000000000002</v>
      </c>
      <c r="O3" s="212">
        <f t="shared" si="0"/>
        <v>1724872.54</v>
      </c>
      <c r="P3" s="79">
        <f>IF(G3=0,0,O3/G3)</f>
        <v>1.0076264675469888</v>
      </c>
      <c r="Q3" s="213">
        <f>IF(N3=0,0,O3/N3)</f>
        <v>691.94180840821559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805"/>
      <c r="E5" s="799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4"/>
    </row>
    <row r="6" spans="1:17" ht="14.4" customHeight="1" x14ac:dyDescent="0.3">
      <c r="A6" s="732" t="s">
        <v>1982</v>
      </c>
      <c r="B6" s="733" t="s">
        <v>1946</v>
      </c>
      <c r="C6" s="733" t="s">
        <v>1867</v>
      </c>
      <c r="D6" s="733" t="s">
        <v>1962</v>
      </c>
      <c r="E6" s="733" t="s">
        <v>1963</v>
      </c>
      <c r="F6" s="229"/>
      <c r="G6" s="229"/>
      <c r="H6" s="229"/>
      <c r="I6" s="229"/>
      <c r="J6" s="229"/>
      <c r="K6" s="229"/>
      <c r="L6" s="229"/>
      <c r="M6" s="229"/>
      <c r="N6" s="229">
        <v>1</v>
      </c>
      <c r="O6" s="229">
        <v>1012</v>
      </c>
      <c r="P6" s="738"/>
      <c r="Q6" s="746">
        <v>1012</v>
      </c>
    </row>
    <row r="7" spans="1:17" ht="14.4" customHeight="1" x14ac:dyDescent="0.3">
      <c r="A7" s="659" t="s">
        <v>1982</v>
      </c>
      <c r="B7" s="660" t="s">
        <v>1946</v>
      </c>
      <c r="C7" s="660" t="s">
        <v>1867</v>
      </c>
      <c r="D7" s="660" t="s">
        <v>1968</v>
      </c>
      <c r="E7" s="660" t="s">
        <v>1969</v>
      </c>
      <c r="F7" s="663"/>
      <c r="G7" s="663"/>
      <c r="H7" s="663"/>
      <c r="I7" s="663"/>
      <c r="J7" s="663"/>
      <c r="K7" s="663"/>
      <c r="L7" s="663"/>
      <c r="M7" s="663"/>
      <c r="N7" s="663">
        <v>1</v>
      </c>
      <c r="O7" s="663">
        <v>82</v>
      </c>
      <c r="P7" s="676"/>
      <c r="Q7" s="664">
        <v>82</v>
      </c>
    </row>
    <row r="8" spans="1:17" ht="14.4" customHeight="1" x14ac:dyDescent="0.3">
      <c r="A8" s="659" t="s">
        <v>538</v>
      </c>
      <c r="B8" s="660" t="s">
        <v>1983</v>
      </c>
      <c r="C8" s="660" t="s">
        <v>1867</v>
      </c>
      <c r="D8" s="660" t="s">
        <v>1984</v>
      </c>
      <c r="E8" s="660" t="s">
        <v>1985</v>
      </c>
      <c r="F8" s="663"/>
      <c r="G8" s="663"/>
      <c r="H8" s="663"/>
      <c r="I8" s="663"/>
      <c r="J8" s="663"/>
      <c r="K8" s="663"/>
      <c r="L8" s="663"/>
      <c r="M8" s="663"/>
      <c r="N8" s="663">
        <v>1</v>
      </c>
      <c r="O8" s="663">
        <v>2242</v>
      </c>
      <c r="P8" s="676"/>
      <c r="Q8" s="664">
        <v>2242</v>
      </c>
    </row>
    <row r="9" spans="1:17" ht="14.4" customHeight="1" x14ac:dyDescent="0.3">
      <c r="A9" s="659" t="s">
        <v>538</v>
      </c>
      <c r="B9" s="660" t="s">
        <v>1986</v>
      </c>
      <c r="C9" s="660" t="s">
        <v>1867</v>
      </c>
      <c r="D9" s="660" t="s">
        <v>635</v>
      </c>
      <c r="E9" s="660" t="s">
        <v>1987</v>
      </c>
      <c r="F9" s="663"/>
      <c r="G9" s="663"/>
      <c r="H9" s="663"/>
      <c r="I9" s="663"/>
      <c r="J9" s="663"/>
      <c r="K9" s="663"/>
      <c r="L9" s="663"/>
      <c r="M9" s="663"/>
      <c r="N9" s="663">
        <v>1</v>
      </c>
      <c r="O9" s="663">
        <v>1193</v>
      </c>
      <c r="P9" s="676"/>
      <c r="Q9" s="664">
        <v>1193</v>
      </c>
    </row>
    <row r="10" spans="1:17" ht="14.4" customHeight="1" x14ac:dyDescent="0.3">
      <c r="A10" s="659" t="s">
        <v>538</v>
      </c>
      <c r="B10" s="660" t="s">
        <v>1986</v>
      </c>
      <c r="C10" s="660" t="s">
        <v>1867</v>
      </c>
      <c r="D10" s="660" t="s">
        <v>1988</v>
      </c>
      <c r="E10" s="660" t="s">
        <v>1989</v>
      </c>
      <c r="F10" s="663"/>
      <c r="G10" s="663"/>
      <c r="H10" s="663"/>
      <c r="I10" s="663"/>
      <c r="J10" s="663"/>
      <c r="K10" s="663"/>
      <c r="L10" s="663"/>
      <c r="M10" s="663"/>
      <c r="N10" s="663">
        <v>1</v>
      </c>
      <c r="O10" s="663">
        <v>691</v>
      </c>
      <c r="P10" s="676"/>
      <c r="Q10" s="664">
        <v>691</v>
      </c>
    </row>
    <row r="11" spans="1:17" ht="14.4" customHeight="1" x14ac:dyDescent="0.3">
      <c r="A11" s="659" t="s">
        <v>538</v>
      </c>
      <c r="B11" s="660" t="s">
        <v>1986</v>
      </c>
      <c r="C11" s="660" t="s">
        <v>1867</v>
      </c>
      <c r="D11" s="660" t="s">
        <v>1990</v>
      </c>
      <c r="E11" s="660" t="s">
        <v>1991</v>
      </c>
      <c r="F11" s="663"/>
      <c r="G11" s="663"/>
      <c r="H11" s="663"/>
      <c r="I11" s="663"/>
      <c r="J11" s="663"/>
      <c r="K11" s="663"/>
      <c r="L11" s="663"/>
      <c r="M11" s="663"/>
      <c r="N11" s="663">
        <v>1</v>
      </c>
      <c r="O11" s="663">
        <v>1803</v>
      </c>
      <c r="P11" s="676"/>
      <c r="Q11" s="664">
        <v>1803</v>
      </c>
    </row>
    <row r="12" spans="1:17" ht="14.4" customHeight="1" x14ac:dyDescent="0.3">
      <c r="A12" s="659" t="s">
        <v>538</v>
      </c>
      <c r="B12" s="660" t="s">
        <v>1992</v>
      </c>
      <c r="C12" s="660" t="s">
        <v>1947</v>
      </c>
      <c r="D12" s="660" t="s">
        <v>1993</v>
      </c>
      <c r="E12" s="660" t="s">
        <v>1994</v>
      </c>
      <c r="F12" s="663"/>
      <c r="G12" s="663"/>
      <c r="H12" s="663"/>
      <c r="I12" s="663"/>
      <c r="J12" s="663">
        <v>6</v>
      </c>
      <c r="K12" s="663">
        <v>499.8</v>
      </c>
      <c r="L12" s="663"/>
      <c r="M12" s="663">
        <v>83.3</v>
      </c>
      <c r="N12" s="663"/>
      <c r="O12" s="663"/>
      <c r="P12" s="676"/>
      <c r="Q12" s="664"/>
    </row>
    <row r="13" spans="1:17" ht="14.4" customHeight="1" x14ac:dyDescent="0.3">
      <c r="A13" s="659" t="s">
        <v>538</v>
      </c>
      <c r="B13" s="660" t="s">
        <v>1992</v>
      </c>
      <c r="C13" s="660" t="s">
        <v>1947</v>
      </c>
      <c r="D13" s="660" t="s">
        <v>1995</v>
      </c>
      <c r="E13" s="660" t="s">
        <v>1117</v>
      </c>
      <c r="F13" s="663">
        <v>53</v>
      </c>
      <c r="G13" s="663">
        <v>6762.2699999999995</v>
      </c>
      <c r="H13" s="663">
        <v>1</v>
      </c>
      <c r="I13" s="663">
        <v>127.58999999999999</v>
      </c>
      <c r="J13" s="663">
        <v>83</v>
      </c>
      <c r="K13" s="663">
        <v>9790.68</v>
      </c>
      <c r="L13" s="663">
        <v>1.447839261076532</v>
      </c>
      <c r="M13" s="663">
        <v>117.96000000000001</v>
      </c>
      <c r="N13" s="663">
        <v>103</v>
      </c>
      <c r="O13" s="663">
        <v>11631.75</v>
      </c>
      <c r="P13" s="676">
        <v>1.7200954708995648</v>
      </c>
      <c r="Q13" s="664">
        <v>112.92961165048544</v>
      </c>
    </row>
    <row r="14" spans="1:17" ht="14.4" customHeight="1" x14ac:dyDescent="0.3">
      <c r="A14" s="659" t="s">
        <v>538</v>
      </c>
      <c r="B14" s="660" t="s">
        <v>1992</v>
      </c>
      <c r="C14" s="660" t="s">
        <v>1947</v>
      </c>
      <c r="D14" s="660" t="s">
        <v>1996</v>
      </c>
      <c r="E14" s="660" t="s">
        <v>1117</v>
      </c>
      <c r="F14" s="663"/>
      <c r="G14" s="663"/>
      <c r="H14" s="663"/>
      <c r="I14" s="663"/>
      <c r="J14" s="663">
        <v>3</v>
      </c>
      <c r="K14" s="663">
        <v>238.77</v>
      </c>
      <c r="L14" s="663"/>
      <c r="M14" s="663">
        <v>79.59</v>
      </c>
      <c r="N14" s="663"/>
      <c r="O14" s="663"/>
      <c r="P14" s="676"/>
      <c r="Q14" s="664"/>
    </row>
    <row r="15" spans="1:17" ht="14.4" customHeight="1" x14ac:dyDescent="0.3">
      <c r="A15" s="659" t="s">
        <v>538</v>
      </c>
      <c r="B15" s="660" t="s">
        <v>1992</v>
      </c>
      <c r="C15" s="660" t="s">
        <v>1947</v>
      </c>
      <c r="D15" s="660" t="s">
        <v>1997</v>
      </c>
      <c r="E15" s="660" t="s">
        <v>1998</v>
      </c>
      <c r="F15" s="663"/>
      <c r="G15" s="663"/>
      <c r="H15" s="663"/>
      <c r="I15" s="663"/>
      <c r="J15" s="663">
        <v>20</v>
      </c>
      <c r="K15" s="663">
        <v>14475.2</v>
      </c>
      <c r="L15" s="663"/>
      <c r="M15" s="663">
        <v>723.76</v>
      </c>
      <c r="N15" s="663"/>
      <c r="O15" s="663"/>
      <c r="P15" s="676"/>
      <c r="Q15" s="664"/>
    </row>
    <row r="16" spans="1:17" ht="14.4" customHeight="1" x14ac:dyDescent="0.3">
      <c r="A16" s="659" t="s">
        <v>538</v>
      </c>
      <c r="B16" s="660" t="s">
        <v>1992</v>
      </c>
      <c r="C16" s="660" t="s">
        <v>1947</v>
      </c>
      <c r="D16" s="660" t="s">
        <v>1999</v>
      </c>
      <c r="E16" s="660" t="s">
        <v>960</v>
      </c>
      <c r="F16" s="663"/>
      <c r="G16" s="663"/>
      <c r="H16" s="663"/>
      <c r="I16" s="663"/>
      <c r="J16" s="663"/>
      <c r="K16" s="663"/>
      <c r="L16" s="663"/>
      <c r="M16" s="663"/>
      <c r="N16" s="663">
        <v>16</v>
      </c>
      <c r="O16" s="663">
        <v>53602.080000000002</v>
      </c>
      <c r="P16" s="676"/>
      <c r="Q16" s="664">
        <v>3350.13</v>
      </c>
    </row>
    <row r="17" spans="1:17" ht="14.4" customHeight="1" x14ac:dyDescent="0.3">
      <c r="A17" s="659" t="s">
        <v>538</v>
      </c>
      <c r="B17" s="660" t="s">
        <v>1992</v>
      </c>
      <c r="C17" s="660" t="s">
        <v>1947</v>
      </c>
      <c r="D17" s="660" t="s">
        <v>2000</v>
      </c>
      <c r="E17" s="660" t="s">
        <v>2001</v>
      </c>
      <c r="F17" s="663">
        <v>36</v>
      </c>
      <c r="G17" s="663">
        <v>2070.36</v>
      </c>
      <c r="H17" s="663">
        <v>1</v>
      </c>
      <c r="I17" s="663">
        <v>57.510000000000005</v>
      </c>
      <c r="J17" s="663"/>
      <c r="K17" s="663"/>
      <c r="L17" s="663"/>
      <c r="M17" s="663"/>
      <c r="N17" s="663"/>
      <c r="O17" s="663"/>
      <c r="P17" s="676"/>
      <c r="Q17" s="664"/>
    </row>
    <row r="18" spans="1:17" ht="14.4" customHeight="1" x14ac:dyDescent="0.3">
      <c r="A18" s="659" t="s">
        <v>538</v>
      </c>
      <c r="B18" s="660" t="s">
        <v>1992</v>
      </c>
      <c r="C18" s="660" t="s">
        <v>1947</v>
      </c>
      <c r="D18" s="660" t="s">
        <v>2002</v>
      </c>
      <c r="E18" s="660" t="s">
        <v>2003</v>
      </c>
      <c r="F18" s="663"/>
      <c r="G18" s="663"/>
      <c r="H18" s="663"/>
      <c r="I18" s="663"/>
      <c r="J18" s="663">
        <v>10</v>
      </c>
      <c r="K18" s="663">
        <v>475</v>
      </c>
      <c r="L18" s="663"/>
      <c r="M18" s="663">
        <v>47.5</v>
      </c>
      <c r="N18" s="663"/>
      <c r="O18" s="663"/>
      <c r="P18" s="676"/>
      <c r="Q18" s="664"/>
    </row>
    <row r="19" spans="1:17" ht="14.4" customHeight="1" x14ac:dyDescent="0.3">
      <c r="A19" s="659" t="s">
        <v>538</v>
      </c>
      <c r="B19" s="660" t="s">
        <v>1992</v>
      </c>
      <c r="C19" s="660" t="s">
        <v>1947</v>
      </c>
      <c r="D19" s="660" t="s">
        <v>2004</v>
      </c>
      <c r="E19" s="660" t="s">
        <v>1112</v>
      </c>
      <c r="F19" s="663">
        <v>32</v>
      </c>
      <c r="G19" s="663">
        <v>12106.46</v>
      </c>
      <c r="H19" s="663">
        <v>1</v>
      </c>
      <c r="I19" s="663">
        <v>378.32687499999997</v>
      </c>
      <c r="J19" s="663">
        <v>44.6</v>
      </c>
      <c r="K19" s="663">
        <v>16936.849999999999</v>
      </c>
      <c r="L19" s="663">
        <v>1.3989927691496935</v>
      </c>
      <c r="M19" s="663">
        <v>379.74999999999994</v>
      </c>
      <c r="N19" s="663">
        <v>49.2</v>
      </c>
      <c r="O19" s="663">
        <v>17871.899999999998</v>
      </c>
      <c r="P19" s="676">
        <v>1.4762283937666336</v>
      </c>
      <c r="Q19" s="664">
        <v>363.24999999999994</v>
      </c>
    </row>
    <row r="20" spans="1:17" ht="14.4" customHeight="1" x14ac:dyDescent="0.3">
      <c r="A20" s="659" t="s">
        <v>538</v>
      </c>
      <c r="B20" s="660" t="s">
        <v>1992</v>
      </c>
      <c r="C20" s="660" t="s">
        <v>1947</v>
      </c>
      <c r="D20" s="660" t="s">
        <v>2005</v>
      </c>
      <c r="E20" s="660" t="s">
        <v>2006</v>
      </c>
      <c r="F20" s="663"/>
      <c r="G20" s="663"/>
      <c r="H20" s="663"/>
      <c r="I20" s="663"/>
      <c r="J20" s="663"/>
      <c r="K20" s="663"/>
      <c r="L20" s="663"/>
      <c r="M20" s="663"/>
      <c r="N20" s="663">
        <v>6</v>
      </c>
      <c r="O20" s="663">
        <v>412.44</v>
      </c>
      <c r="P20" s="676"/>
      <c r="Q20" s="664">
        <v>68.739999999999995</v>
      </c>
    </row>
    <row r="21" spans="1:17" ht="14.4" customHeight="1" x14ac:dyDescent="0.3">
      <c r="A21" s="659" t="s">
        <v>538</v>
      </c>
      <c r="B21" s="660" t="s">
        <v>1992</v>
      </c>
      <c r="C21" s="660" t="s">
        <v>1947</v>
      </c>
      <c r="D21" s="660" t="s">
        <v>2007</v>
      </c>
      <c r="E21" s="660" t="s">
        <v>2008</v>
      </c>
      <c r="F21" s="663">
        <v>3</v>
      </c>
      <c r="G21" s="663">
        <v>122.85</v>
      </c>
      <c r="H21" s="663">
        <v>1</v>
      </c>
      <c r="I21" s="663">
        <v>40.949999999999996</v>
      </c>
      <c r="J21" s="663">
        <v>3</v>
      </c>
      <c r="K21" s="663">
        <v>122.85</v>
      </c>
      <c r="L21" s="663">
        <v>1</v>
      </c>
      <c r="M21" s="663">
        <v>40.949999999999996</v>
      </c>
      <c r="N21" s="663"/>
      <c r="O21" s="663"/>
      <c r="P21" s="676"/>
      <c r="Q21" s="664"/>
    </row>
    <row r="22" spans="1:17" ht="14.4" customHeight="1" x14ac:dyDescent="0.3">
      <c r="A22" s="659" t="s">
        <v>538</v>
      </c>
      <c r="B22" s="660" t="s">
        <v>1992</v>
      </c>
      <c r="C22" s="660" t="s">
        <v>1947</v>
      </c>
      <c r="D22" s="660" t="s">
        <v>2009</v>
      </c>
      <c r="E22" s="660" t="s">
        <v>2010</v>
      </c>
      <c r="F22" s="663"/>
      <c r="G22" s="663"/>
      <c r="H22" s="663"/>
      <c r="I22" s="663"/>
      <c r="J22" s="663">
        <v>1</v>
      </c>
      <c r="K22" s="663">
        <v>4445.99</v>
      </c>
      <c r="L22" s="663"/>
      <c r="M22" s="663">
        <v>4445.99</v>
      </c>
      <c r="N22" s="663"/>
      <c r="O22" s="663"/>
      <c r="P22" s="676"/>
      <c r="Q22" s="664"/>
    </row>
    <row r="23" spans="1:17" ht="14.4" customHeight="1" x14ac:dyDescent="0.3">
      <c r="A23" s="659" t="s">
        <v>538</v>
      </c>
      <c r="B23" s="660" t="s">
        <v>1992</v>
      </c>
      <c r="C23" s="660" t="s">
        <v>1947</v>
      </c>
      <c r="D23" s="660" t="s">
        <v>2011</v>
      </c>
      <c r="E23" s="660" t="s">
        <v>2012</v>
      </c>
      <c r="F23" s="663"/>
      <c r="G23" s="663"/>
      <c r="H23" s="663"/>
      <c r="I23" s="663"/>
      <c r="J23" s="663"/>
      <c r="K23" s="663"/>
      <c r="L23" s="663"/>
      <c r="M23" s="663"/>
      <c r="N23" s="663">
        <v>2.1</v>
      </c>
      <c r="O23" s="663">
        <v>194.74</v>
      </c>
      <c r="P23" s="676"/>
      <c r="Q23" s="664">
        <v>92.733333333333334</v>
      </c>
    </row>
    <row r="24" spans="1:17" ht="14.4" customHeight="1" x14ac:dyDescent="0.3">
      <c r="A24" s="659" t="s">
        <v>538</v>
      </c>
      <c r="B24" s="660" t="s">
        <v>1992</v>
      </c>
      <c r="C24" s="660" t="s">
        <v>1947</v>
      </c>
      <c r="D24" s="660" t="s">
        <v>2013</v>
      </c>
      <c r="E24" s="660" t="s">
        <v>2014</v>
      </c>
      <c r="F24" s="663"/>
      <c r="G24" s="663"/>
      <c r="H24" s="663"/>
      <c r="I24" s="663"/>
      <c r="J24" s="663">
        <v>15</v>
      </c>
      <c r="K24" s="663">
        <v>960</v>
      </c>
      <c r="L24" s="663"/>
      <c r="M24" s="663">
        <v>64</v>
      </c>
      <c r="N24" s="663">
        <v>8</v>
      </c>
      <c r="O24" s="663">
        <v>489.68</v>
      </c>
      <c r="P24" s="676"/>
      <c r="Q24" s="664">
        <v>61.21</v>
      </c>
    </row>
    <row r="25" spans="1:17" ht="14.4" customHeight="1" x14ac:dyDescent="0.3">
      <c r="A25" s="659" t="s">
        <v>538</v>
      </c>
      <c r="B25" s="660" t="s">
        <v>1992</v>
      </c>
      <c r="C25" s="660" t="s">
        <v>1947</v>
      </c>
      <c r="D25" s="660" t="s">
        <v>2015</v>
      </c>
      <c r="E25" s="660" t="s">
        <v>2016</v>
      </c>
      <c r="F25" s="663">
        <v>36</v>
      </c>
      <c r="G25" s="663">
        <v>243068.04</v>
      </c>
      <c r="H25" s="663">
        <v>1</v>
      </c>
      <c r="I25" s="663">
        <v>6751.89</v>
      </c>
      <c r="J25" s="663"/>
      <c r="K25" s="663"/>
      <c r="L25" s="663"/>
      <c r="M25" s="663"/>
      <c r="N25" s="663"/>
      <c r="O25" s="663"/>
      <c r="P25" s="676"/>
      <c r="Q25" s="664"/>
    </row>
    <row r="26" spans="1:17" ht="14.4" customHeight="1" x14ac:dyDescent="0.3">
      <c r="A26" s="659" t="s">
        <v>538</v>
      </c>
      <c r="B26" s="660" t="s">
        <v>1992</v>
      </c>
      <c r="C26" s="660" t="s">
        <v>1947</v>
      </c>
      <c r="D26" s="660" t="s">
        <v>2017</v>
      </c>
      <c r="E26" s="660" t="s">
        <v>2018</v>
      </c>
      <c r="F26" s="663"/>
      <c r="G26" s="663"/>
      <c r="H26" s="663"/>
      <c r="I26" s="663"/>
      <c r="J26" s="663"/>
      <c r="K26" s="663"/>
      <c r="L26" s="663"/>
      <c r="M26" s="663"/>
      <c r="N26" s="663">
        <v>7.1</v>
      </c>
      <c r="O26" s="663">
        <v>5721.93</v>
      </c>
      <c r="P26" s="676"/>
      <c r="Q26" s="664">
        <v>805.90563380281696</v>
      </c>
    </row>
    <row r="27" spans="1:17" ht="14.4" customHeight="1" x14ac:dyDescent="0.3">
      <c r="A27" s="659" t="s">
        <v>538</v>
      </c>
      <c r="B27" s="660" t="s">
        <v>1992</v>
      </c>
      <c r="C27" s="660" t="s">
        <v>1947</v>
      </c>
      <c r="D27" s="660" t="s">
        <v>2019</v>
      </c>
      <c r="E27" s="660" t="s">
        <v>939</v>
      </c>
      <c r="F27" s="663"/>
      <c r="G27" s="663"/>
      <c r="H27" s="663"/>
      <c r="I27" s="663"/>
      <c r="J27" s="663"/>
      <c r="K27" s="663"/>
      <c r="L27" s="663"/>
      <c r="M27" s="663"/>
      <c r="N27" s="663">
        <v>5.4</v>
      </c>
      <c r="O27" s="663">
        <v>4288.9399999999996</v>
      </c>
      <c r="P27" s="676"/>
      <c r="Q27" s="664">
        <v>794.24814814814806</v>
      </c>
    </row>
    <row r="28" spans="1:17" ht="14.4" customHeight="1" x14ac:dyDescent="0.3">
      <c r="A28" s="659" t="s">
        <v>538</v>
      </c>
      <c r="B28" s="660" t="s">
        <v>1992</v>
      </c>
      <c r="C28" s="660" t="s">
        <v>1947</v>
      </c>
      <c r="D28" s="660" t="s">
        <v>2020</v>
      </c>
      <c r="E28" s="660" t="s">
        <v>2021</v>
      </c>
      <c r="F28" s="663"/>
      <c r="G28" s="663"/>
      <c r="H28" s="663"/>
      <c r="I28" s="663"/>
      <c r="J28" s="663">
        <v>2.4</v>
      </c>
      <c r="K28" s="663">
        <v>8707.2800000000007</v>
      </c>
      <c r="L28" s="663"/>
      <c r="M28" s="663">
        <v>3628.0333333333338</v>
      </c>
      <c r="N28" s="663">
        <v>1.7</v>
      </c>
      <c r="O28" s="663">
        <v>4795.99</v>
      </c>
      <c r="P28" s="676"/>
      <c r="Q28" s="664">
        <v>2821.170588235294</v>
      </c>
    </row>
    <row r="29" spans="1:17" ht="14.4" customHeight="1" x14ac:dyDescent="0.3">
      <c r="A29" s="659" t="s">
        <v>538</v>
      </c>
      <c r="B29" s="660" t="s">
        <v>1992</v>
      </c>
      <c r="C29" s="660" t="s">
        <v>1947</v>
      </c>
      <c r="D29" s="660" t="s">
        <v>2022</v>
      </c>
      <c r="E29" s="660" t="s">
        <v>963</v>
      </c>
      <c r="F29" s="663"/>
      <c r="G29" s="663"/>
      <c r="H29" s="663"/>
      <c r="I29" s="663"/>
      <c r="J29" s="663"/>
      <c r="K29" s="663"/>
      <c r="L29" s="663"/>
      <c r="M29" s="663"/>
      <c r="N29" s="663">
        <v>0.3</v>
      </c>
      <c r="O29" s="663">
        <v>257.26</v>
      </c>
      <c r="P29" s="676"/>
      <c r="Q29" s="664">
        <v>857.5333333333333</v>
      </c>
    </row>
    <row r="30" spans="1:17" ht="14.4" customHeight="1" x14ac:dyDescent="0.3">
      <c r="A30" s="659" t="s">
        <v>538</v>
      </c>
      <c r="B30" s="660" t="s">
        <v>1992</v>
      </c>
      <c r="C30" s="660" t="s">
        <v>2023</v>
      </c>
      <c r="D30" s="660" t="s">
        <v>2024</v>
      </c>
      <c r="E30" s="660" t="s">
        <v>2025</v>
      </c>
      <c r="F30" s="663">
        <v>8</v>
      </c>
      <c r="G30" s="663">
        <v>12880</v>
      </c>
      <c r="H30" s="663">
        <v>1</v>
      </c>
      <c r="I30" s="663">
        <v>1610</v>
      </c>
      <c r="J30" s="663">
        <v>2</v>
      </c>
      <c r="K30" s="663">
        <v>3626</v>
      </c>
      <c r="L30" s="663">
        <v>0.28152173913043477</v>
      </c>
      <c r="M30" s="663">
        <v>1813</v>
      </c>
      <c r="N30" s="663">
        <v>6</v>
      </c>
      <c r="O30" s="663">
        <v>10872</v>
      </c>
      <c r="P30" s="676">
        <v>0.84409937888198761</v>
      </c>
      <c r="Q30" s="664">
        <v>1812</v>
      </c>
    </row>
    <row r="31" spans="1:17" ht="14.4" customHeight="1" x14ac:dyDescent="0.3">
      <c r="A31" s="659" t="s">
        <v>538</v>
      </c>
      <c r="B31" s="660" t="s">
        <v>1992</v>
      </c>
      <c r="C31" s="660" t="s">
        <v>2023</v>
      </c>
      <c r="D31" s="660" t="s">
        <v>2026</v>
      </c>
      <c r="E31" s="660" t="s">
        <v>2027</v>
      </c>
      <c r="F31" s="663">
        <v>1</v>
      </c>
      <c r="G31" s="663">
        <v>9254</v>
      </c>
      <c r="H31" s="663">
        <v>1</v>
      </c>
      <c r="I31" s="663">
        <v>9254</v>
      </c>
      <c r="J31" s="663"/>
      <c r="K31" s="663"/>
      <c r="L31" s="663"/>
      <c r="M31" s="663"/>
      <c r="N31" s="663"/>
      <c r="O31" s="663"/>
      <c r="P31" s="676"/>
      <c r="Q31" s="664"/>
    </row>
    <row r="32" spans="1:17" ht="14.4" customHeight="1" x14ac:dyDescent="0.3">
      <c r="A32" s="659" t="s">
        <v>538</v>
      </c>
      <c r="B32" s="660" t="s">
        <v>1992</v>
      </c>
      <c r="C32" s="660" t="s">
        <v>2023</v>
      </c>
      <c r="D32" s="660" t="s">
        <v>2028</v>
      </c>
      <c r="E32" s="660" t="s">
        <v>2029</v>
      </c>
      <c r="F32" s="663">
        <v>4</v>
      </c>
      <c r="G32" s="663">
        <v>2544</v>
      </c>
      <c r="H32" s="663">
        <v>1</v>
      </c>
      <c r="I32" s="663">
        <v>636</v>
      </c>
      <c r="J32" s="663">
        <v>2</v>
      </c>
      <c r="K32" s="663">
        <v>1851.14</v>
      </c>
      <c r="L32" s="663">
        <v>0.72764937106918248</v>
      </c>
      <c r="M32" s="663">
        <v>925.57</v>
      </c>
      <c r="N32" s="663">
        <v>3</v>
      </c>
      <c r="O32" s="663">
        <v>2748</v>
      </c>
      <c r="P32" s="676">
        <v>1.0801886792452831</v>
      </c>
      <c r="Q32" s="664">
        <v>916</v>
      </c>
    </row>
    <row r="33" spans="1:17" ht="14.4" customHeight="1" x14ac:dyDescent="0.3">
      <c r="A33" s="659" t="s">
        <v>538</v>
      </c>
      <c r="B33" s="660" t="s">
        <v>1992</v>
      </c>
      <c r="C33" s="660" t="s">
        <v>2030</v>
      </c>
      <c r="D33" s="660" t="s">
        <v>2031</v>
      </c>
      <c r="E33" s="660" t="s">
        <v>2032</v>
      </c>
      <c r="F33" s="663">
        <v>5</v>
      </c>
      <c r="G33" s="663">
        <v>23090</v>
      </c>
      <c r="H33" s="663">
        <v>1</v>
      </c>
      <c r="I33" s="663">
        <v>4618</v>
      </c>
      <c r="J33" s="663">
        <v>3</v>
      </c>
      <c r="K33" s="663">
        <v>13854</v>
      </c>
      <c r="L33" s="663">
        <v>0.6</v>
      </c>
      <c r="M33" s="663">
        <v>4618</v>
      </c>
      <c r="N33" s="663">
        <v>2</v>
      </c>
      <c r="O33" s="663">
        <v>9236</v>
      </c>
      <c r="P33" s="676">
        <v>0.4</v>
      </c>
      <c r="Q33" s="664">
        <v>4618</v>
      </c>
    </row>
    <row r="34" spans="1:17" ht="14.4" customHeight="1" x14ac:dyDescent="0.3">
      <c r="A34" s="659" t="s">
        <v>538</v>
      </c>
      <c r="B34" s="660" t="s">
        <v>1992</v>
      </c>
      <c r="C34" s="660" t="s">
        <v>2030</v>
      </c>
      <c r="D34" s="660" t="s">
        <v>2033</v>
      </c>
      <c r="E34" s="660" t="s">
        <v>2034</v>
      </c>
      <c r="F34" s="663"/>
      <c r="G34" s="663"/>
      <c r="H34" s="663"/>
      <c r="I34" s="663"/>
      <c r="J34" s="663"/>
      <c r="K34" s="663"/>
      <c r="L34" s="663"/>
      <c r="M34" s="663"/>
      <c r="N34" s="663">
        <v>1</v>
      </c>
      <c r="O34" s="663">
        <v>556.5</v>
      </c>
      <c r="P34" s="676"/>
      <c r="Q34" s="664">
        <v>556.5</v>
      </c>
    </row>
    <row r="35" spans="1:17" ht="14.4" customHeight="1" x14ac:dyDescent="0.3">
      <c r="A35" s="659" t="s">
        <v>538</v>
      </c>
      <c r="B35" s="660" t="s">
        <v>1992</v>
      </c>
      <c r="C35" s="660" t="s">
        <v>2030</v>
      </c>
      <c r="D35" s="660" t="s">
        <v>2035</v>
      </c>
      <c r="E35" s="660" t="s">
        <v>2036</v>
      </c>
      <c r="F35" s="663">
        <v>3</v>
      </c>
      <c r="G35" s="663">
        <v>407.07</v>
      </c>
      <c r="H35" s="663">
        <v>1</v>
      </c>
      <c r="I35" s="663">
        <v>135.69</v>
      </c>
      <c r="J35" s="663">
        <v>2</v>
      </c>
      <c r="K35" s="663">
        <v>271.38</v>
      </c>
      <c r="L35" s="663">
        <v>0.66666666666666663</v>
      </c>
      <c r="M35" s="663">
        <v>135.69</v>
      </c>
      <c r="N35" s="663">
        <v>3</v>
      </c>
      <c r="O35" s="663">
        <v>407.07</v>
      </c>
      <c r="P35" s="676">
        <v>1</v>
      </c>
      <c r="Q35" s="664">
        <v>135.69</v>
      </c>
    </row>
    <row r="36" spans="1:17" ht="14.4" customHeight="1" x14ac:dyDescent="0.3">
      <c r="A36" s="659" t="s">
        <v>538</v>
      </c>
      <c r="B36" s="660" t="s">
        <v>1992</v>
      </c>
      <c r="C36" s="660" t="s">
        <v>2030</v>
      </c>
      <c r="D36" s="660" t="s">
        <v>2037</v>
      </c>
      <c r="E36" s="660" t="s">
        <v>2036</v>
      </c>
      <c r="F36" s="663">
        <v>8</v>
      </c>
      <c r="G36" s="663">
        <v>1362.4</v>
      </c>
      <c r="H36" s="663">
        <v>1</v>
      </c>
      <c r="I36" s="663">
        <v>170.3</v>
      </c>
      <c r="J36" s="663">
        <v>4</v>
      </c>
      <c r="K36" s="663">
        <v>681.2</v>
      </c>
      <c r="L36" s="663">
        <v>0.5</v>
      </c>
      <c r="M36" s="663">
        <v>170.3</v>
      </c>
      <c r="N36" s="663">
        <v>1</v>
      </c>
      <c r="O36" s="663">
        <v>170.3</v>
      </c>
      <c r="P36" s="676">
        <v>0.125</v>
      </c>
      <c r="Q36" s="664">
        <v>170.3</v>
      </c>
    </row>
    <row r="37" spans="1:17" ht="14.4" customHeight="1" x14ac:dyDescent="0.3">
      <c r="A37" s="659" t="s">
        <v>538</v>
      </c>
      <c r="B37" s="660" t="s">
        <v>1992</v>
      </c>
      <c r="C37" s="660" t="s">
        <v>2030</v>
      </c>
      <c r="D37" s="660" t="s">
        <v>2038</v>
      </c>
      <c r="E37" s="660" t="s">
        <v>2039</v>
      </c>
      <c r="F37" s="663"/>
      <c r="G37" s="663"/>
      <c r="H37" s="663"/>
      <c r="I37" s="663"/>
      <c r="J37" s="663"/>
      <c r="K37" s="663"/>
      <c r="L37" s="663"/>
      <c r="M37" s="663"/>
      <c r="N37" s="663">
        <v>1</v>
      </c>
      <c r="O37" s="663">
        <v>96.6</v>
      </c>
      <c r="P37" s="676"/>
      <c r="Q37" s="664">
        <v>96.6</v>
      </c>
    </row>
    <row r="38" spans="1:17" ht="14.4" customHeight="1" x14ac:dyDescent="0.3">
      <c r="A38" s="659" t="s">
        <v>538</v>
      </c>
      <c r="B38" s="660" t="s">
        <v>1992</v>
      </c>
      <c r="C38" s="660" t="s">
        <v>2030</v>
      </c>
      <c r="D38" s="660" t="s">
        <v>2040</v>
      </c>
      <c r="E38" s="660" t="s">
        <v>2041</v>
      </c>
      <c r="F38" s="663">
        <v>2</v>
      </c>
      <c r="G38" s="663">
        <v>312.98</v>
      </c>
      <c r="H38" s="663">
        <v>1</v>
      </c>
      <c r="I38" s="663">
        <v>156.49</v>
      </c>
      <c r="J38" s="663"/>
      <c r="K38" s="663"/>
      <c r="L38" s="663"/>
      <c r="M38" s="663"/>
      <c r="N38" s="663"/>
      <c r="O38" s="663"/>
      <c r="P38" s="676"/>
      <c r="Q38" s="664"/>
    </row>
    <row r="39" spans="1:17" ht="14.4" customHeight="1" x14ac:dyDescent="0.3">
      <c r="A39" s="659" t="s">
        <v>538</v>
      </c>
      <c r="B39" s="660" t="s">
        <v>1992</v>
      </c>
      <c r="C39" s="660" t="s">
        <v>2030</v>
      </c>
      <c r="D39" s="660" t="s">
        <v>2042</v>
      </c>
      <c r="E39" s="660" t="s">
        <v>2043</v>
      </c>
      <c r="F39" s="663">
        <v>49</v>
      </c>
      <c r="G39" s="663">
        <v>7668.01</v>
      </c>
      <c r="H39" s="663">
        <v>1</v>
      </c>
      <c r="I39" s="663">
        <v>156.49</v>
      </c>
      <c r="J39" s="663">
        <v>41</v>
      </c>
      <c r="K39" s="663">
        <v>6416.09</v>
      </c>
      <c r="L39" s="663">
        <v>0.83673469387755106</v>
      </c>
      <c r="M39" s="663">
        <v>156.49</v>
      </c>
      <c r="N39" s="663">
        <v>60</v>
      </c>
      <c r="O39" s="663">
        <v>9389.4000000000015</v>
      </c>
      <c r="P39" s="676">
        <v>1.2244897959183676</v>
      </c>
      <c r="Q39" s="664">
        <v>156.49000000000004</v>
      </c>
    </row>
    <row r="40" spans="1:17" ht="14.4" customHeight="1" x14ac:dyDescent="0.3">
      <c r="A40" s="659" t="s">
        <v>538</v>
      </c>
      <c r="B40" s="660" t="s">
        <v>1992</v>
      </c>
      <c r="C40" s="660" t="s">
        <v>2030</v>
      </c>
      <c r="D40" s="660" t="s">
        <v>2044</v>
      </c>
      <c r="E40" s="660" t="s">
        <v>2043</v>
      </c>
      <c r="F40" s="663">
        <v>19</v>
      </c>
      <c r="G40" s="663">
        <v>3268.7599999999998</v>
      </c>
      <c r="H40" s="663">
        <v>1</v>
      </c>
      <c r="I40" s="663">
        <v>172.04</v>
      </c>
      <c r="J40" s="663">
        <v>67</v>
      </c>
      <c r="K40" s="663">
        <v>11526.68</v>
      </c>
      <c r="L40" s="663">
        <v>3.5263157894736845</v>
      </c>
      <c r="M40" s="663">
        <v>172.04</v>
      </c>
      <c r="N40" s="663">
        <v>34</v>
      </c>
      <c r="O40" s="663">
        <v>5849.3600000000006</v>
      </c>
      <c r="P40" s="676">
        <v>1.7894736842105265</v>
      </c>
      <c r="Q40" s="664">
        <v>172.04000000000002</v>
      </c>
    </row>
    <row r="41" spans="1:17" ht="14.4" customHeight="1" x14ac:dyDescent="0.3">
      <c r="A41" s="659" t="s">
        <v>538</v>
      </c>
      <c r="B41" s="660" t="s">
        <v>1992</v>
      </c>
      <c r="C41" s="660" t="s">
        <v>2030</v>
      </c>
      <c r="D41" s="660" t="s">
        <v>2045</v>
      </c>
      <c r="E41" s="660" t="s">
        <v>2043</v>
      </c>
      <c r="F41" s="663"/>
      <c r="G41" s="663"/>
      <c r="H41" s="663"/>
      <c r="I41" s="663"/>
      <c r="J41" s="663">
        <v>14</v>
      </c>
      <c r="K41" s="663">
        <v>2756.74</v>
      </c>
      <c r="L41" s="663"/>
      <c r="M41" s="663">
        <v>196.91</v>
      </c>
      <c r="N41" s="663">
        <v>4</v>
      </c>
      <c r="O41" s="663">
        <v>787.64</v>
      </c>
      <c r="P41" s="676"/>
      <c r="Q41" s="664">
        <v>196.91</v>
      </c>
    </row>
    <row r="42" spans="1:17" ht="14.4" customHeight="1" x14ac:dyDescent="0.3">
      <c r="A42" s="659" t="s">
        <v>538</v>
      </c>
      <c r="B42" s="660" t="s">
        <v>1992</v>
      </c>
      <c r="C42" s="660" t="s">
        <v>2030</v>
      </c>
      <c r="D42" s="660" t="s">
        <v>2046</v>
      </c>
      <c r="E42" s="660" t="s">
        <v>2043</v>
      </c>
      <c r="F42" s="663">
        <v>5</v>
      </c>
      <c r="G42" s="663">
        <v>1564.9</v>
      </c>
      <c r="H42" s="663">
        <v>1</v>
      </c>
      <c r="I42" s="663">
        <v>312.98</v>
      </c>
      <c r="J42" s="663"/>
      <c r="K42" s="663"/>
      <c r="L42" s="663"/>
      <c r="M42" s="663"/>
      <c r="N42" s="663">
        <v>6</v>
      </c>
      <c r="O42" s="663">
        <v>1877.88</v>
      </c>
      <c r="P42" s="676">
        <v>1.2</v>
      </c>
      <c r="Q42" s="664">
        <v>312.98</v>
      </c>
    </row>
    <row r="43" spans="1:17" ht="14.4" customHeight="1" x14ac:dyDescent="0.3">
      <c r="A43" s="659" t="s">
        <v>538</v>
      </c>
      <c r="B43" s="660" t="s">
        <v>1992</v>
      </c>
      <c r="C43" s="660" t="s">
        <v>2030</v>
      </c>
      <c r="D43" s="660" t="s">
        <v>2047</v>
      </c>
      <c r="E43" s="660" t="s">
        <v>2043</v>
      </c>
      <c r="F43" s="663">
        <v>6</v>
      </c>
      <c r="G43" s="663">
        <v>2250.96</v>
      </c>
      <c r="H43" s="663">
        <v>1</v>
      </c>
      <c r="I43" s="663">
        <v>375.16</v>
      </c>
      <c r="J43" s="663">
        <v>16</v>
      </c>
      <c r="K43" s="663">
        <v>6002.5599999999995</v>
      </c>
      <c r="L43" s="663">
        <v>2.6666666666666665</v>
      </c>
      <c r="M43" s="663">
        <v>375.15999999999997</v>
      </c>
      <c r="N43" s="663">
        <v>10</v>
      </c>
      <c r="O43" s="663">
        <v>3751.6</v>
      </c>
      <c r="P43" s="676">
        <v>1.6666666666666665</v>
      </c>
      <c r="Q43" s="664">
        <v>375.15999999999997</v>
      </c>
    </row>
    <row r="44" spans="1:17" ht="14.4" customHeight="1" x14ac:dyDescent="0.3">
      <c r="A44" s="659" t="s">
        <v>538</v>
      </c>
      <c r="B44" s="660" t="s">
        <v>1992</v>
      </c>
      <c r="C44" s="660" t="s">
        <v>2030</v>
      </c>
      <c r="D44" s="660" t="s">
        <v>2048</v>
      </c>
      <c r="E44" s="660" t="s">
        <v>2043</v>
      </c>
      <c r="F44" s="663">
        <v>3</v>
      </c>
      <c r="G44" s="663">
        <v>1256.07</v>
      </c>
      <c r="H44" s="663">
        <v>1</v>
      </c>
      <c r="I44" s="663">
        <v>418.69</v>
      </c>
      <c r="J44" s="663">
        <v>3</v>
      </c>
      <c r="K44" s="663">
        <v>1256.07</v>
      </c>
      <c r="L44" s="663">
        <v>1</v>
      </c>
      <c r="M44" s="663">
        <v>418.69</v>
      </c>
      <c r="N44" s="663"/>
      <c r="O44" s="663"/>
      <c r="P44" s="676"/>
      <c r="Q44" s="664"/>
    </row>
    <row r="45" spans="1:17" ht="14.4" customHeight="1" x14ac:dyDescent="0.3">
      <c r="A45" s="659" t="s">
        <v>538</v>
      </c>
      <c r="B45" s="660" t="s">
        <v>1992</v>
      </c>
      <c r="C45" s="660" t="s">
        <v>2030</v>
      </c>
      <c r="D45" s="660" t="s">
        <v>2049</v>
      </c>
      <c r="E45" s="660" t="s">
        <v>2043</v>
      </c>
      <c r="F45" s="663">
        <v>1</v>
      </c>
      <c r="G45" s="663">
        <v>536.84</v>
      </c>
      <c r="H45" s="663">
        <v>1</v>
      </c>
      <c r="I45" s="663">
        <v>536.84</v>
      </c>
      <c r="J45" s="663"/>
      <c r="K45" s="663"/>
      <c r="L45" s="663"/>
      <c r="M45" s="663"/>
      <c r="N45" s="663">
        <v>1</v>
      </c>
      <c r="O45" s="663">
        <v>536.84</v>
      </c>
      <c r="P45" s="676">
        <v>1</v>
      </c>
      <c r="Q45" s="664">
        <v>536.84</v>
      </c>
    </row>
    <row r="46" spans="1:17" ht="14.4" customHeight="1" x14ac:dyDescent="0.3">
      <c r="A46" s="659" t="s">
        <v>538</v>
      </c>
      <c r="B46" s="660" t="s">
        <v>1992</v>
      </c>
      <c r="C46" s="660" t="s">
        <v>2030</v>
      </c>
      <c r="D46" s="660" t="s">
        <v>2050</v>
      </c>
      <c r="E46" s="660" t="s">
        <v>2043</v>
      </c>
      <c r="F46" s="663"/>
      <c r="G46" s="663"/>
      <c r="H46" s="663"/>
      <c r="I46" s="663"/>
      <c r="J46" s="663"/>
      <c r="K46" s="663"/>
      <c r="L46" s="663"/>
      <c r="M46" s="663"/>
      <c r="N46" s="663">
        <v>1</v>
      </c>
      <c r="O46" s="663">
        <v>417.65</v>
      </c>
      <c r="P46" s="676"/>
      <c r="Q46" s="664">
        <v>417.65</v>
      </c>
    </row>
    <row r="47" spans="1:17" ht="14.4" customHeight="1" x14ac:dyDescent="0.3">
      <c r="A47" s="659" t="s">
        <v>538</v>
      </c>
      <c r="B47" s="660" t="s">
        <v>1992</v>
      </c>
      <c r="C47" s="660" t="s">
        <v>2030</v>
      </c>
      <c r="D47" s="660" t="s">
        <v>2051</v>
      </c>
      <c r="E47" s="660" t="s">
        <v>2043</v>
      </c>
      <c r="F47" s="663">
        <v>1</v>
      </c>
      <c r="G47" s="663">
        <v>519.22</v>
      </c>
      <c r="H47" s="663">
        <v>1</v>
      </c>
      <c r="I47" s="663">
        <v>519.22</v>
      </c>
      <c r="J47" s="663"/>
      <c r="K47" s="663"/>
      <c r="L47" s="663"/>
      <c r="M47" s="663"/>
      <c r="N47" s="663">
        <v>1</v>
      </c>
      <c r="O47" s="663">
        <v>519.22</v>
      </c>
      <c r="P47" s="676">
        <v>1</v>
      </c>
      <c r="Q47" s="664">
        <v>519.22</v>
      </c>
    </row>
    <row r="48" spans="1:17" ht="14.4" customHeight="1" x14ac:dyDescent="0.3">
      <c r="A48" s="659" t="s">
        <v>538</v>
      </c>
      <c r="B48" s="660" t="s">
        <v>1992</v>
      </c>
      <c r="C48" s="660" t="s">
        <v>2030</v>
      </c>
      <c r="D48" s="660" t="s">
        <v>2052</v>
      </c>
      <c r="E48" s="660" t="s">
        <v>2053</v>
      </c>
      <c r="F48" s="663"/>
      <c r="G48" s="663"/>
      <c r="H48" s="663"/>
      <c r="I48" s="663"/>
      <c r="J48" s="663">
        <v>12</v>
      </c>
      <c r="K48" s="663">
        <v>2064.48</v>
      </c>
      <c r="L48" s="663"/>
      <c r="M48" s="663">
        <v>172.04</v>
      </c>
      <c r="N48" s="663">
        <v>3</v>
      </c>
      <c r="O48" s="663">
        <v>516.12</v>
      </c>
      <c r="P48" s="676"/>
      <c r="Q48" s="664">
        <v>172.04</v>
      </c>
    </row>
    <row r="49" spans="1:17" ht="14.4" customHeight="1" x14ac:dyDescent="0.3">
      <c r="A49" s="659" t="s">
        <v>538</v>
      </c>
      <c r="B49" s="660" t="s">
        <v>1992</v>
      </c>
      <c r="C49" s="660" t="s">
        <v>2030</v>
      </c>
      <c r="D49" s="660" t="s">
        <v>2054</v>
      </c>
      <c r="E49" s="660" t="s">
        <v>2053</v>
      </c>
      <c r="F49" s="663"/>
      <c r="G49" s="663"/>
      <c r="H49" s="663"/>
      <c r="I49" s="663"/>
      <c r="J49" s="663">
        <v>3</v>
      </c>
      <c r="K49" s="663">
        <v>590.73</v>
      </c>
      <c r="L49" s="663"/>
      <c r="M49" s="663">
        <v>196.91</v>
      </c>
      <c r="N49" s="663">
        <v>1</v>
      </c>
      <c r="O49" s="663">
        <v>196.91</v>
      </c>
      <c r="P49" s="676"/>
      <c r="Q49" s="664">
        <v>196.91</v>
      </c>
    </row>
    <row r="50" spans="1:17" ht="14.4" customHeight="1" x14ac:dyDescent="0.3">
      <c r="A50" s="659" t="s">
        <v>538</v>
      </c>
      <c r="B50" s="660" t="s">
        <v>1992</v>
      </c>
      <c r="C50" s="660" t="s">
        <v>2030</v>
      </c>
      <c r="D50" s="660" t="s">
        <v>2055</v>
      </c>
      <c r="E50" s="660" t="s">
        <v>2053</v>
      </c>
      <c r="F50" s="663"/>
      <c r="G50" s="663"/>
      <c r="H50" s="663"/>
      <c r="I50" s="663"/>
      <c r="J50" s="663">
        <v>1</v>
      </c>
      <c r="K50" s="663">
        <v>2370.16</v>
      </c>
      <c r="L50" s="663"/>
      <c r="M50" s="663">
        <v>2370.16</v>
      </c>
      <c r="N50" s="663">
        <v>1</v>
      </c>
      <c r="O50" s="663">
        <v>2370.16</v>
      </c>
      <c r="P50" s="676"/>
      <c r="Q50" s="664">
        <v>2370.16</v>
      </c>
    </row>
    <row r="51" spans="1:17" ht="14.4" customHeight="1" x14ac:dyDescent="0.3">
      <c r="A51" s="659" t="s">
        <v>538</v>
      </c>
      <c r="B51" s="660" t="s">
        <v>1992</v>
      </c>
      <c r="C51" s="660" t="s">
        <v>2030</v>
      </c>
      <c r="D51" s="660" t="s">
        <v>2056</v>
      </c>
      <c r="E51" s="660" t="s">
        <v>2053</v>
      </c>
      <c r="F51" s="663"/>
      <c r="G51" s="663"/>
      <c r="H51" s="663"/>
      <c r="I51" s="663"/>
      <c r="J51" s="663">
        <v>1</v>
      </c>
      <c r="K51" s="663">
        <v>4349.62</v>
      </c>
      <c r="L51" s="663"/>
      <c r="M51" s="663">
        <v>4349.62</v>
      </c>
      <c r="N51" s="663"/>
      <c r="O51" s="663"/>
      <c r="P51" s="676"/>
      <c r="Q51" s="664"/>
    </row>
    <row r="52" spans="1:17" ht="14.4" customHeight="1" x14ac:dyDescent="0.3">
      <c r="A52" s="659" t="s">
        <v>538</v>
      </c>
      <c r="B52" s="660" t="s">
        <v>1992</v>
      </c>
      <c r="C52" s="660" t="s">
        <v>2030</v>
      </c>
      <c r="D52" s="660" t="s">
        <v>2057</v>
      </c>
      <c r="E52" s="660" t="s">
        <v>2058</v>
      </c>
      <c r="F52" s="663"/>
      <c r="G52" s="663"/>
      <c r="H52" s="663"/>
      <c r="I52" s="663"/>
      <c r="J52" s="663"/>
      <c r="K52" s="663"/>
      <c r="L52" s="663"/>
      <c r="M52" s="663"/>
      <c r="N52" s="663">
        <v>5</v>
      </c>
      <c r="O52" s="663">
        <v>2815</v>
      </c>
      <c r="P52" s="676"/>
      <c r="Q52" s="664">
        <v>563</v>
      </c>
    </row>
    <row r="53" spans="1:17" ht="14.4" customHeight="1" x14ac:dyDescent="0.3">
      <c r="A53" s="659" t="s">
        <v>538</v>
      </c>
      <c r="B53" s="660" t="s">
        <v>1992</v>
      </c>
      <c r="C53" s="660" t="s">
        <v>2030</v>
      </c>
      <c r="D53" s="660" t="s">
        <v>2059</v>
      </c>
      <c r="E53" s="660" t="s">
        <v>2041</v>
      </c>
      <c r="F53" s="663">
        <v>2</v>
      </c>
      <c r="G53" s="663">
        <v>362.72</v>
      </c>
      <c r="H53" s="663">
        <v>1</v>
      </c>
      <c r="I53" s="663">
        <v>181.36</v>
      </c>
      <c r="J53" s="663"/>
      <c r="K53" s="663"/>
      <c r="L53" s="663"/>
      <c r="M53" s="663"/>
      <c r="N53" s="663"/>
      <c r="O53" s="663"/>
      <c r="P53" s="676"/>
      <c r="Q53" s="664"/>
    </row>
    <row r="54" spans="1:17" ht="14.4" customHeight="1" x14ac:dyDescent="0.3">
      <c r="A54" s="659" t="s">
        <v>538</v>
      </c>
      <c r="B54" s="660" t="s">
        <v>1992</v>
      </c>
      <c r="C54" s="660" t="s">
        <v>2030</v>
      </c>
      <c r="D54" s="660" t="s">
        <v>2060</v>
      </c>
      <c r="E54" s="660" t="s">
        <v>2041</v>
      </c>
      <c r="F54" s="663">
        <v>1</v>
      </c>
      <c r="G54" s="663">
        <v>299.51</v>
      </c>
      <c r="H54" s="663">
        <v>1</v>
      </c>
      <c r="I54" s="663">
        <v>299.51</v>
      </c>
      <c r="J54" s="663"/>
      <c r="K54" s="663"/>
      <c r="L54" s="663"/>
      <c r="M54" s="663"/>
      <c r="N54" s="663"/>
      <c r="O54" s="663"/>
      <c r="P54" s="676"/>
      <c r="Q54" s="664"/>
    </row>
    <row r="55" spans="1:17" ht="14.4" customHeight="1" x14ac:dyDescent="0.3">
      <c r="A55" s="659" t="s">
        <v>538</v>
      </c>
      <c r="B55" s="660" t="s">
        <v>1992</v>
      </c>
      <c r="C55" s="660" t="s">
        <v>2030</v>
      </c>
      <c r="D55" s="660" t="s">
        <v>2061</v>
      </c>
      <c r="E55" s="660" t="s">
        <v>2062</v>
      </c>
      <c r="F55" s="663"/>
      <c r="G55" s="663"/>
      <c r="H55" s="663"/>
      <c r="I55" s="663"/>
      <c r="J55" s="663">
        <v>2</v>
      </c>
      <c r="K55" s="663">
        <v>31114</v>
      </c>
      <c r="L55" s="663"/>
      <c r="M55" s="663">
        <v>15557</v>
      </c>
      <c r="N55" s="663"/>
      <c r="O55" s="663"/>
      <c r="P55" s="676"/>
      <c r="Q55" s="664"/>
    </row>
    <row r="56" spans="1:17" ht="14.4" customHeight="1" x14ac:dyDescent="0.3">
      <c r="A56" s="659" t="s">
        <v>538</v>
      </c>
      <c r="B56" s="660" t="s">
        <v>1992</v>
      </c>
      <c r="C56" s="660" t="s">
        <v>2030</v>
      </c>
      <c r="D56" s="660" t="s">
        <v>2063</v>
      </c>
      <c r="E56" s="660" t="s">
        <v>2041</v>
      </c>
      <c r="F56" s="663"/>
      <c r="G56" s="663"/>
      <c r="H56" s="663"/>
      <c r="I56" s="663"/>
      <c r="J56" s="663"/>
      <c r="K56" s="663"/>
      <c r="L56" s="663"/>
      <c r="M56" s="663"/>
      <c r="N56" s="663">
        <v>6</v>
      </c>
      <c r="O56" s="663">
        <v>1181.46</v>
      </c>
      <c r="P56" s="676"/>
      <c r="Q56" s="664">
        <v>196.91</v>
      </c>
    </row>
    <row r="57" spans="1:17" ht="14.4" customHeight="1" x14ac:dyDescent="0.3">
      <c r="A57" s="659" t="s">
        <v>538</v>
      </c>
      <c r="B57" s="660" t="s">
        <v>1992</v>
      </c>
      <c r="C57" s="660" t="s">
        <v>2030</v>
      </c>
      <c r="D57" s="660" t="s">
        <v>2064</v>
      </c>
      <c r="E57" s="660" t="s">
        <v>2041</v>
      </c>
      <c r="F57" s="663"/>
      <c r="G57" s="663"/>
      <c r="H57" s="663"/>
      <c r="I57" s="663"/>
      <c r="J57" s="663"/>
      <c r="K57" s="663"/>
      <c r="L57" s="663"/>
      <c r="M57" s="663"/>
      <c r="N57" s="663">
        <v>1</v>
      </c>
      <c r="O57" s="663">
        <v>1356.6</v>
      </c>
      <c r="P57" s="676"/>
      <c r="Q57" s="664">
        <v>1356.6</v>
      </c>
    </row>
    <row r="58" spans="1:17" ht="14.4" customHeight="1" x14ac:dyDescent="0.3">
      <c r="A58" s="659" t="s">
        <v>538</v>
      </c>
      <c r="B58" s="660" t="s">
        <v>1992</v>
      </c>
      <c r="C58" s="660" t="s">
        <v>2030</v>
      </c>
      <c r="D58" s="660" t="s">
        <v>2065</v>
      </c>
      <c r="E58" s="660" t="s">
        <v>2066</v>
      </c>
      <c r="F58" s="663"/>
      <c r="G58" s="663"/>
      <c r="H58" s="663"/>
      <c r="I58" s="663"/>
      <c r="J58" s="663"/>
      <c r="K58" s="663"/>
      <c r="L58" s="663"/>
      <c r="M58" s="663"/>
      <c r="N58" s="663">
        <v>5</v>
      </c>
      <c r="O58" s="663">
        <v>1243.6500000000001</v>
      </c>
      <c r="P58" s="676"/>
      <c r="Q58" s="664">
        <v>248.73000000000002</v>
      </c>
    </row>
    <row r="59" spans="1:17" ht="14.4" customHeight="1" x14ac:dyDescent="0.3">
      <c r="A59" s="659" t="s">
        <v>538</v>
      </c>
      <c r="B59" s="660" t="s">
        <v>1992</v>
      </c>
      <c r="C59" s="660" t="s">
        <v>2030</v>
      </c>
      <c r="D59" s="660" t="s">
        <v>2067</v>
      </c>
      <c r="E59" s="660" t="s">
        <v>2053</v>
      </c>
      <c r="F59" s="663"/>
      <c r="G59" s="663"/>
      <c r="H59" s="663"/>
      <c r="I59" s="663"/>
      <c r="J59" s="663"/>
      <c r="K59" s="663"/>
      <c r="L59" s="663"/>
      <c r="M59" s="663"/>
      <c r="N59" s="663">
        <v>1</v>
      </c>
      <c r="O59" s="663">
        <v>195.87</v>
      </c>
      <c r="P59" s="676"/>
      <c r="Q59" s="664">
        <v>195.87</v>
      </c>
    </row>
    <row r="60" spans="1:17" ht="14.4" customHeight="1" x14ac:dyDescent="0.3">
      <c r="A60" s="659" t="s">
        <v>538</v>
      </c>
      <c r="B60" s="660" t="s">
        <v>1992</v>
      </c>
      <c r="C60" s="660" t="s">
        <v>1850</v>
      </c>
      <c r="D60" s="660" t="s">
        <v>2068</v>
      </c>
      <c r="E60" s="660" t="s">
        <v>1839</v>
      </c>
      <c r="F60" s="663"/>
      <c r="G60" s="663"/>
      <c r="H60" s="663"/>
      <c r="I60" s="663"/>
      <c r="J60" s="663"/>
      <c r="K60" s="663"/>
      <c r="L60" s="663"/>
      <c r="M60" s="663"/>
      <c r="N60" s="663">
        <v>1</v>
      </c>
      <c r="O60" s="663">
        <v>1107</v>
      </c>
      <c r="P60" s="676"/>
      <c r="Q60" s="664">
        <v>1107</v>
      </c>
    </row>
    <row r="61" spans="1:17" ht="14.4" customHeight="1" x14ac:dyDescent="0.3">
      <c r="A61" s="659" t="s">
        <v>538</v>
      </c>
      <c r="B61" s="660" t="s">
        <v>1992</v>
      </c>
      <c r="C61" s="660" t="s">
        <v>1867</v>
      </c>
      <c r="D61" s="660" t="s">
        <v>2069</v>
      </c>
      <c r="E61" s="660" t="s">
        <v>2070</v>
      </c>
      <c r="F61" s="663">
        <v>1</v>
      </c>
      <c r="G61" s="663">
        <v>71</v>
      </c>
      <c r="H61" s="663">
        <v>1</v>
      </c>
      <c r="I61" s="663">
        <v>71</v>
      </c>
      <c r="J61" s="663">
        <v>1</v>
      </c>
      <c r="K61" s="663">
        <v>71</v>
      </c>
      <c r="L61" s="663">
        <v>1</v>
      </c>
      <c r="M61" s="663">
        <v>71</v>
      </c>
      <c r="N61" s="663">
        <v>1</v>
      </c>
      <c r="O61" s="663">
        <v>72</v>
      </c>
      <c r="P61" s="676">
        <v>1.0140845070422535</v>
      </c>
      <c r="Q61" s="664">
        <v>72</v>
      </c>
    </row>
    <row r="62" spans="1:17" ht="14.4" customHeight="1" x14ac:dyDescent="0.3">
      <c r="A62" s="659" t="s">
        <v>538</v>
      </c>
      <c r="B62" s="660" t="s">
        <v>1992</v>
      </c>
      <c r="C62" s="660" t="s">
        <v>1867</v>
      </c>
      <c r="D62" s="660" t="s">
        <v>2071</v>
      </c>
      <c r="E62" s="660" t="s">
        <v>1904</v>
      </c>
      <c r="F62" s="663">
        <v>31</v>
      </c>
      <c r="G62" s="663">
        <v>8583</v>
      </c>
      <c r="H62" s="663">
        <v>1</v>
      </c>
      <c r="I62" s="663">
        <v>276.87096774193549</v>
      </c>
      <c r="J62" s="663">
        <v>33</v>
      </c>
      <c r="K62" s="663">
        <v>9141</v>
      </c>
      <c r="L62" s="663">
        <v>1.0650122334847956</v>
      </c>
      <c r="M62" s="663">
        <v>277</v>
      </c>
      <c r="N62" s="663">
        <v>28</v>
      </c>
      <c r="O62" s="663">
        <v>7896</v>
      </c>
      <c r="P62" s="676">
        <v>0.91995805662355823</v>
      </c>
      <c r="Q62" s="664">
        <v>282</v>
      </c>
    </row>
    <row r="63" spans="1:17" ht="14.4" customHeight="1" x14ac:dyDescent="0.3">
      <c r="A63" s="659" t="s">
        <v>538</v>
      </c>
      <c r="B63" s="660" t="s">
        <v>1992</v>
      </c>
      <c r="C63" s="660" t="s">
        <v>1867</v>
      </c>
      <c r="D63" s="660" t="s">
        <v>2072</v>
      </c>
      <c r="E63" s="660" t="s">
        <v>1914</v>
      </c>
      <c r="F63" s="663">
        <v>33</v>
      </c>
      <c r="G63" s="663">
        <v>2506</v>
      </c>
      <c r="H63" s="663">
        <v>1</v>
      </c>
      <c r="I63" s="663">
        <v>75.939393939393938</v>
      </c>
      <c r="J63" s="663">
        <v>54</v>
      </c>
      <c r="K63" s="663">
        <v>4104</v>
      </c>
      <c r="L63" s="663">
        <v>1.6376695929768554</v>
      </c>
      <c r="M63" s="663">
        <v>76</v>
      </c>
      <c r="N63" s="663">
        <v>79</v>
      </c>
      <c r="O63" s="663">
        <v>6162</v>
      </c>
      <c r="P63" s="676">
        <v>2.4588986432561852</v>
      </c>
      <c r="Q63" s="664">
        <v>78</v>
      </c>
    </row>
    <row r="64" spans="1:17" ht="14.4" customHeight="1" x14ac:dyDescent="0.3">
      <c r="A64" s="659" t="s">
        <v>538</v>
      </c>
      <c r="B64" s="660" t="s">
        <v>1992</v>
      </c>
      <c r="C64" s="660" t="s">
        <v>1867</v>
      </c>
      <c r="D64" s="660" t="s">
        <v>2073</v>
      </c>
      <c r="E64" s="660" t="s">
        <v>2074</v>
      </c>
      <c r="F64" s="663">
        <v>83</v>
      </c>
      <c r="G64" s="663">
        <v>10624</v>
      </c>
      <c r="H64" s="663">
        <v>1</v>
      </c>
      <c r="I64" s="663">
        <v>128</v>
      </c>
      <c r="J64" s="663">
        <v>98</v>
      </c>
      <c r="K64" s="663">
        <v>12544</v>
      </c>
      <c r="L64" s="663">
        <v>1.1807228915662651</v>
      </c>
      <c r="M64" s="663">
        <v>128</v>
      </c>
      <c r="N64" s="663">
        <v>96</v>
      </c>
      <c r="O64" s="663">
        <v>12480</v>
      </c>
      <c r="P64" s="676">
        <v>1.1746987951807228</v>
      </c>
      <c r="Q64" s="664">
        <v>130</v>
      </c>
    </row>
    <row r="65" spans="1:17" ht="14.4" customHeight="1" x14ac:dyDescent="0.3">
      <c r="A65" s="659" t="s">
        <v>538</v>
      </c>
      <c r="B65" s="660" t="s">
        <v>1992</v>
      </c>
      <c r="C65" s="660" t="s">
        <v>1867</v>
      </c>
      <c r="D65" s="660" t="s">
        <v>2075</v>
      </c>
      <c r="E65" s="660" t="s">
        <v>2076</v>
      </c>
      <c r="F65" s="663">
        <v>78</v>
      </c>
      <c r="G65" s="663">
        <v>7020</v>
      </c>
      <c r="H65" s="663">
        <v>1</v>
      </c>
      <c r="I65" s="663">
        <v>90</v>
      </c>
      <c r="J65" s="663">
        <v>103</v>
      </c>
      <c r="K65" s="663">
        <v>9270</v>
      </c>
      <c r="L65" s="663">
        <v>1.3205128205128205</v>
      </c>
      <c r="M65" s="663">
        <v>90</v>
      </c>
      <c r="N65" s="663">
        <v>88</v>
      </c>
      <c r="O65" s="663">
        <v>8095</v>
      </c>
      <c r="P65" s="676">
        <v>1.1531339031339032</v>
      </c>
      <c r="Q65" s="664">
        <v>91.98863636363636</v>
      </c>
    </row>
    <row r="66" spans="1:17" ht="14.4" customHeight="1" x14ac:dyDescent="0.3">
      <c r="A66" s="659" t="s">
        <v>538</v>
      </c>
      <c r="B66" s="660" t="s">
        <v>1992</v>
      </c>
      <c r="C66" s="660" t="s">
        <v>1867</v>
      </c>
      <c r="D66" s="660" t="s">
        <v>2077</v>
      </c>
      <c r="E66" s="660" t="s">
        <v>2078</v>
      </c>
      <c r="F66" s="663">
        <v>30</v>
      </c>
      <c r="G66" s="663">
        <v>4620</v>
      </c>
      <c r="H66" s="663">
        <v>1</v>
      </c>
      <c r="I66" s="663">
        <v>154</v>
      </c>
      <c r="J66" s="663">
        <v>51</v>
      </c>
      <c r="K66" s="663">
        <v>7854</v>
      </c>
      <c r="L66" s="663">
        <v>1.7</v>
      </c>
      <c r="M66" s="663">
        <v>154</v>
      </c>
      <c r="N66" s="663">
        <v>3</v>
      </c>
      <c r="O66" s="663">
        <v>471</v>
      </c>
      <c r="P66" s="676">
        <v>0.10194805194805195</v>
      </c>
      <c r="Q66" s="664">
        <v>157</v>
      </c>
    </row>
    <row r="67" spans="1:17" ht="14.4" customHeight="1" x14ac:dyDescent="0.3">
      <c r="A67" s="659" t="s">
        <v>538</v>
      </c>
      <c r="B67" s="660" t="s">
        <v>1992</v>
      </c>
      <c r="C67" s="660" t="s">
        <v>1867</v>
      </c>
      <c r="D67" s="660" t="s">
        <v>2079</v>
      </c>
      <c r="E67" s="660" t="s">
        <v>2080</v>
      </c>
      <c r="F67" s="663">
        <v>48</v>
      </c>
      <c r="G67" s="663">
        <v>22848</v>
      </c>
      <c r="H67" s="663">
        <v>1</v>
      </c>
      <c r="I67" s="663">
        <v>476</v>
      </c>
      <c r="J67" s="663">
        <v>86</v>
      </c>
      <c r="K67" s="663">
        <v>40936</v>
      </c>
      <c r="L67" s="663">
        <v>1.7916666666666667</v>
      </c>
      <c r="M67" s="663">
        <v>476</v>
      </c>
      <c r="N67" s="663">
        <v>208</v>
      </c>
      <c r="O67" s="663">
        <v>101296</v>
      </c>
      <c r="P67" s="676">
        <v>4.4334733893557425</v>
      </c>
      <c r="Q67" s="664">
        <v>487</v>
      </c>
    </row>
    <row r="68" spans="1:17" ht="14.4" customHeight="1" x14ac:dyDescent="0.3">
      <c r="A68" s="659" t="s">
        <v>538</v>
      </c>
      <c r="B68" s="660" t="s">
        <v>1992</v>
      </c>
      <c r="C68" s="660" t="s">
        <v>1867</v>
      </c>
      <c r="D68" s="660" t="s">
        <v>2081</v>
      </c>
      <c r="E68" s="660" t="s">
        <v>2082</v>
      </c>
      <c r="F68" s="663">
        <v>17</v>
      </c>
      <c r="G68" s="663">
        <v>15810</v>
      </c>
      <c r="H68" s="663">
        <v>1</v>
      </c>
      <c r="I68" s="663">
        <v>930</v>
      </c>
      <c r="J68" s="663">
        <v>57</v>
      </c>
      <c r="K68" s="663">
        <v>53010</v>
      </c>
      <c r="L68" s="663">
        <v>3.3529411764705883</v>
      </c>
      <c r="M68" s="663">
        <v>930</v>
      </c>
      <c r="N68" s="663">
        <v>24</v>
      </c>
      <c r="O68" s="663">
        <v>22776</v>
      </c>
      <c r="P68" s="676">
        <v>1.440607210626186</v>
      </c>
      <c r="Q68" s="664">
        <v>949</v>
      </c>
    </row>
    <row r="69" spans="1:17" ht="14.4" customHeight="1" x14ac:dyDescent="0.3">
      <c r="A69" s="659" t="s">
        <v>538</v>
      </c>
      <c r="B69" s="660" t="s">
        <v>1992</v>
      </c>
      <c r="C69" s="660" t="s">
        <v>1867</v>
      </c>
      <c r="D69" s="660" t="s">
        <v>2083</v>
      </c>
      <c r="E69" s="660" t="s">
        <v>2084</v>
      </c>
      <c r="F69" s="663">
        <v>72</v>
      </c>
      <c r="G69" s="663">
        <v>135648</v>
      </c>
      <c r="H69" s="663">
        <v>1</v>
      </c>
      <c r="I69" s="663">
        <v>1884</v>
      </c>
      <c r="J69" s="663">
        <v>72</v>
      </c>
      <c r="K69" s="663">
        <v>135648</v>
      </c>
      <c r="L69" s="663">
        <v>1</v>
      </c>
      <c r="M69" s="663">
        <v>1884</v>
      </c>
      <c r="N69" s="663">
        <v>94</v>
      </c>
      <c r="O69" s="663">
        <v>179728</v>
      </c>
      <c r="P69" s="676">
        <v>1.324958716678462</v>
      </c>
      <c r="Q69" s="664">
        <v>1912</v>
      </c>
    </row>
    <row r="70" spans="1:17" ht="14.4" customHeight="1" x14ac:dyDescent="0.3">
      <c r="A70" s="659" t="s">
        <v>538</v>
      </c>
      <c r="B70" s="660" t="s">
        <v>1992</v>
      </c>
      <c r="C70" s="660" t="s">
        <v>1867</v>
      </c>
      <c r="D70" s="660" t="s">
        <v>2085</v>
      </c>
      <c r="E70" s="660" t="s">
        <v>2086</v>
      </c>
      <c r="F70" s="663">
        <v>38</v>
      </c>
      <c r="G70" s="663">
        <v>2958</v>
      </c>
      <c r="H70" s="663">
        <v>1</v>
      </c>
      <c r="I70" s="663">
        <v>77.84210526315789</v>
      </c>
      <c r="J70" s="663">
        <v>31</v>
      </c>
      <c r="K70" s="663">
        <v>2418</v>
      </c>
      <c r="L70" s="663">
        <v>0.81744421906693709</v>
      </c>
      <c r="M70" s="663">
        <v>78</v>
      </c>
      <c r="N70" s="663">
        <v>79</v>
      </c>
      <c r="O70" s="663">
        <v>6295</v>
      </c>
      <c r="P70" s="676">
        <v>2.128127112914131</v>
      </c>
      <c r="Q70" s="664">
        <v>79.683544303797461</v>
      </c>
    </row>
    <row r="71" spans="1:17" ht="14.4" customHeight="1" x14ac:dyDescent="0.3">
      <c r="A71" s="659" t="s">
        <v>538</v>
      </c>
      <c r="B71" s="660" t="s">
        <v>1992</v>
      </c>
      <c r="C71" s="660" t="s">
        <v>1867</v>
      </c>
      <c r="D71" s="660" t="s">
        <v>2087</v>
      </c>
      <c r="E71" s="660" t="s">
        <v>2088</v>
      </c>
      <c r="F71" s="663"/>
      <c r="G71" s="663"/>
      <c r="H71" s="663"/>
      <c r="I71" s="663"/>
      <c r="J71" s="663">
        <v>6</v>
      </c>
      <c r="K71" s="663">
        <v>492</v>
      </c>
      <c r="L71" s="663"/>
      <c r="M71" s="663">
        <v>82</v>
      </c>
      <c r="N71" s="663"/>
      <c r="O71" s="663"/>
      <c r="P71" s="676"/>
      <c r="Q71" s="664"/>
    </row>
    <row r="72" spans="1:17" ht="14.4" customHeight="1" x14ac:dyDescent="0.3">
      <c r="A72" s="659" t="s">
        <v>538</v>
      </c>
      <c r="B72" s="660" t="s">
        <v>1992</v>
      </c>
      <c r="C72" s="660" t="s">
        <v>1867</v>
      </c>
      <c r="D72" s="660" t="s">
        <v>2089</v>
      </c>
      <c r="E72" s="660" t="s">
        <v>2090</v>
      </c>
      <c r="F72" s="663">
        <v>1</v>
      </c>
      <c r="G72" s="663">
        <v>156</v>
      </c>
      <c r="H72" s="663">
        <v>1</v>
      </c>
      <c r="I72" s="663">
        <v>156</v>
      </c>
      <c r="J72" s="663">
        <v>1</v>
      </c>
      <c r="K72" s="663">
        <v>156</v>
      </c>
      <c r="L72" s="663">
        <v>1</v>
      </c>
      <c r="M72" s="663">
        <v>156</v>
      </c>
      <c r="N72" s="663"/>
      <c r="O72" s="663"/>
      <c r="P72" s="676"/>
      <c r="Q72" s="664"/>
    </row>
    <row r="73" spans="1:17" ht="14.4" customHeight="1" x14ac:dyDescent="0.3">
      <c r="A73" s="659" t="s">
        <v>538</v>
      </c>
      <c r="B73" s="660" t="s">
        <v>1992</v>
      </c>
      <c r="C73" s="660" t="s">
        <v>1867</v>
      </c>
      <c r="D73" s="660" t="s">
        <v>1952</v>
      </c>
      <c r="E73" s="660" t="s">
        <v>1953</v>
      </c>
      <c r="F73" s="663">
        <v>4</v>
      </c>
      <c r="G73" s="663">
        <v>5436</v>
      </c>
      <c r="H73" s="663">
        <v>1</v>
      </c>
      <c r="I73" s="663">
        <v>1359</v>
      </c>
      <c r="J73" s="663">
        <v>4</v>
      </c>
      <c r="K73" s="663">
        <v>5436</v>
      </c>
      <c r="L73" s="663">
        <v>1</v>
      </c>
      <c r="M73" s="663">
        <v>1359</v>
      </c>
      <c r="N73" s="663">
        <v>9</v>
      </c>
      <c r="O73" s="663">
        <v>12402</v>
      </c>
      <c r="P73" s="676">
        <v>2.2814569536423841</v>
      </c>
      <c r="Q73" s="664">
        <v>1378</v>
      </c>
    </row>
    <row r="74" spans="1:17" ht="14.4" customHeight="1" x14ac:dyDescent="0.3">
      <c r="A74" s="659" t="s">
        <v>538</v>
      </c>
      <c r="B74" s="660" t="s">
        <v>1992</v>
      </c>
      <c r="C74" s="660" t="s">
        <v>1867</v>
      </c>
      <c r="D74" s="660" t="s">
        <v>2091</v>
      </c>
      <c r="E74" s="660" t="s">
        <v>2092</v>
      </c>
      <c r="F74" s="663">
        <v>4</v>
      </c>
      <c r="G74" s="663">
        <v>4052</v>
      </c>
      <c r="H74" s="663">
        <v>1</v>
      </c>
      <c r="I74" s="663">
        <v>1013</v>
      </c>
      <c r="J74" s="663">
        <v>7</v>
      </c>
      <c r="K74" s="663">
        <v>7091</v>
      </c>
      <c r="L74" s="663">
        <v>1.75</v>
      </c>
      <c r="M74" s="663">
        <v>1013</v>
      </c>
      <c r="N74" s="663">
        <v>2</v>
      </c>
      <c r="O74" s="663">
        <v>2056</v>
      </c>
      <c r="P74" s="676">
        <v>0.50740375123395853</v>
      </c>
      <c r="Q74" s="664">
        <v>1028</v>
      </c>
    </row>
    <row r="75" spans="1:17" ht="14.4" customHeight="1" x14ac:dyDescent="0.3">
      <c r="A75" s="659" t="s">
        <v>538</v>
      </c>
      <c r="B75" s="660" t="s">
        <v>1992</v>
      </c>
      <c r="C75" s="660" t="s">
        <v>1867</v>
      </c>
      <c r="D75" s="660" t="s">
        <v>2093</v>
      </c>
      <c r="E75" s="660" t="s">
        <v>1932</v>
      </c>
      <c r="F75" s="663">
        <v>4</v>
      </c>
      <c r="G75" s="663">
        <v>792</v>
      </c>
      <c r="H75" s="663">
        <v>1</v>
      </c>
      <c r="I75" s="663">
        <v>198</v>
      </c>
      <c r="J75" s="663">
        <v>2</v>
      </c>
      <c r="K75" s="663">
        <v>396</v>
      </c>
      <c r="L75" s="663">
        <v>0.5</v>
      </c>
      <c r="M75" s="663">
        <v>198</v>
      </c>
      <c r="N75" s="663">
        <v>2</v>
      </c>
      <c r="O75" s="663">
        <v>403</v>
      </c>
      <c r="P75" s="676">
        <v>0.50883838383838387</v>
      </c>
      <c r="Q75" s="664">
        <v>201.5</v>
      </c>
    </row>
    <row r="76" spans="1:17" ht="14.4" customHeight="1" x14ac:dyDescent="0.3">
      <c r="A76" s="659" t="s">
        <v>538</v>
      </c>
      <c r="B76" s="660" t="s">
        <v>1992</v>
      </c>
      <c r="C76" s="660" t="s">
        <v>1867</v>
      </c>
      <c r="D76" s="660" t="s">
        <v>2094</v>
      </c>
      <c r="E76" s="660" t="s">
        <v>2095</v>
      </c>
      <c r="F76" s="663">
        <v>7</v>
      </c>
      <c r="G76" s="663">
        <v>4840</v>
      </c>
      <c r="H76" s="663">
        <v>1</v>
      </c>
      <c r="I76" s="663">
        <v>691.42857142857144</v>
      </c>
      <c r="J76" s="663">
        <v>15</v>
      </c>
      <c r="K76" s="663">
        <v>10380</v>
      </c>
      <c r="L76" s="663">
        <v>2.1446280991735538</v>
      </c>
      <c r="M76" s="663">
        <v>692</v>
      </c>
      <c r="N76" s="663">
        <v>10</v>
      </c>
      <c r="O76" s="663">
        <v>7030</v>
      </c>
      <c r="P76" s="676">
        <v>1.4524793388429753</v>
      </c>
      <c r="Q76" s="664">
        <v>703</v>
      </c>
    </row>
    <row r="77" spans="1:17" ht="14.4" customHeight="1" x14ac:dyDescent="0.3">
      <c r="A77" s="659" t="s">
        <v>538</v>
      </c>
      <c r="B77" s="660" t="s">
        <v>1992</v>
      </c>
      <c r="C77" s="660" t="s">
        <v>1867</v>
      </c>
      <c r="D77" s="660" t="s">
        <v>2096</v>
      </c>
      <c r="E77" s="660" t="s">
        <v>2097</v>
      </c>
      <c r="F77" s="663">
        <v>2</v>
      </c>
      <c r="G77" s="663">
        <v>1308</v>
      </c>
      <c r="H77" s="663">
        <v>1</v>
      </c>
      <c r="I77" s="663">
        <v>654</v>
      </c>
      <c r="J77" s="663">
        <v>4</v>
      </c>
      <c r="K77" s="663">
        <v>2616</v>
      </c>
      <c r="L77" s="663">
        <v>2</v>
      </c>
      <c r="M77" s="663">
        <v>654</v>
      </c>
      <c r="N77" s="663">
        <v>4</v>
      </c>
      <c r="O77" s="663">
        <v>2672</v>
      </c>
      <c r="P77" s="676">
        <v>2.0428134556574924</v>
      </c>
      <c r="Q77" s="664">
        <v>668</v>
      </c>
    </row>
    <row r="78" spans="1:17" ht="14.4" customHeight="1" x14ac:dyDescent="0.3">
      <c r="A78" s="659" t="s">
        <v>538</v>
      </c>
      <c r="B78" s="660" t="s">
        <v>1992</v>
      </c>
      <c r="C78" s="660" t="s">
        <v>1867</v>
      </c>
      <c r="D78" s="660" t="s">
        <v>2098</v>
      </c>
      <c r="E78" s="660" t="s">
        <v>2099</v>
      </c>
      <c r="F78" s="663"/>
      <c r="G78" s="663"/>
      <c r="H78" s="663"/>
      <c r="I78" s="663"/>
      <c r="J78" s="663">
        <v>3</v>
      </c>
      <c r="K78" s="663">
        <v>2193</v>
      </c>
      <c r="L78" s="663"/>
      <c r="M78" s="663">
        <v>731</v>
      </c>
      <c r="N78" s="663"/>
      <c r="O78" s="663"/>
      <c r="P78" s="676"/>
      <c r="Q78" s="664"/>
    </row>
    <row r="79" spans="1:17" ht="14.4" customHeight="1" x14ac:dyDescent="0.3">
      <c r="A79" s="659" t="s">
        <v>538</v>
      </c>
      <c r="B79" s="660" t="s">
        <v>1992</v>
      </c>
      <c r="C79" s="660" t="s">
        <v>1867</v>
      </c>
      <c r="D79" s="660" t="s">
        <v>2100</v>
      </c>
      <c r="E79" s="660" t="s">
        <v>2101</v>
      </c>
      <c r="F79" s="663">
        <v>3</v>
      </c>
      <c r="G79" s="663">
        <v>3216</v>
      </c>
      <c r="H79" s="663">
        <v>1</v>
      </c>
      <c r="I79" s="663">
        <v>1072</v>
      </c>
      <c r="J79" s="663"/>
      <c r="K79" s="663"/>
      <c r="L79" s="663"/>
      <c r="M79" s="663"/>
      <c r="N79" s="663"/>
      <c r="O79" s="663"/>
      <c r="P79" s="676"/>
      <c r="Q79" s="664"/>
    </row>
    <row r="80" spans="1:17" ht="14.4" customHeight="1" x14ac:dyDescent="0.3">
      <c r="A80" s="659" t="s">
        <v>538</v>
      </c>
      <c r="B80" s="660" t="s">
        <v>1992</v>
      </c>
      <c r="C80" s="660" t="s">
        <v>1867</v>
      </c>
      <c r="D80" s="660" t="s">
        <v>2102</v>
      </c>
      <c r="E80" s="660" t="s">
        <v>2103</v>
      </c>
      <c r="F80" s="663">
        <v>15</v>
      </c>
      <c r="G80" s="663">
        <v>26520</v>
      </c>
      <c r="H80" s="663">
        <v>1</v>
      </c>
      <c r="I80" s="663">
        <v>1768</v>
      </c>
      <c r="J80" s="663">
        <v>19</v>
      </c>
      <c r="K80" s="663">
        <v>33592</v>
      </c>
      <c r="L80" s="663">
        <v>1.2666666666666666</v>
      </c>
      <c r="M80" s="663">
        <v>1768</v>
      </c>
      <c r="N80" s="663">
        <v>22</v>
      </c>
      <c r="O80" s="663">
        <v>39446</v>
      </c>
      <c r="P80" s="676">
        <v>1.4874057315233786</v>
      </c>
      <c r="Q80" s="664">
        <v>1793</v>
      </c>
    </row>
    <row r="81" spans="1:17" ht="14.4" customHeight="1" x14ac:dyDescent="0.3">
      <c r="A81" s="659" t="s">
        <v>538</v>
      </c>
      <c r="B81" s="660" t="s">
        <v>1992</v>
      </c>
      <c r="C81" s="660" t="s">
        <v>1867</v>
      </c>
      <c r="D81" s="660" t="s">
        <v>2104</v>
      </c>
      <c r="E81" s="660" t="s">
        <v>2105</v>
      </c>
      <c r="F81" s="663">
        <v>7</v>
      </c>
      <c r="G81" s="663">
        <v>2366</v>
      </c>
      <c r="H81" s="663">
        <v>1</v>
      </c>
      <c r="I81" s="663">
        <v>338</v>
      </c>
      <c r="J81" s="663">
        <v>7</v>
      </c>
      <c r="K81" s="663">
        <v>2366</v>
      </c>
      <c r="L81" s="663">
        <v>1</v>
      </c>
      <c r="M81" s="663">
        <v>338</v>
      </c>
      <c r="N81" s="663">
        <v>3</v>
      </c>
      <c r="O81" s="663">
        <v>1032</v>
      </c>
      <c r="P81" s="676">
        <v>0.43617920540997462</v>
      </c>
      <c r="Q81" s="664">
        <v>344</v>
      </c>
    </row>
    <row r="82" spans="1:17" ht="14.4" customHeight="1" x14ac:dyDescent="0.3">
      <c r="A82" s="659" t="s">
        <v>538</v>
      </c>
      <c r="B82" s="660" t="s">
        <v>1992</v>
      </c>
      <c r="C82" s="660" t="s">
        <v>1867</v>
      </c>
      <c r="D82" s="660" t="s">
        <v>2106</v>
      </c>
      <c r="E82" s="660" t="s">
        <v>2107</v>
      </c>
      <c r="F82" s="663">
        <v>1</v>
      </c>
      <c r="G82" s="663">
        <v>346</v>
      </c>
      <c r="H82" s="663">
        <v>1</v>
      </c>
      <c r="I82" s="663">
        <v>346</v>
      </c>
      <c r="J82" s="663">
        <v>1</v>
      </c>
      <c r="K82" s="663">
        <v>346</v>
      </c>
      <c r="L82" s="663">
        <v>1</v>
      </c>
      <c r="M82" s="663">
        <v>346</v>
      </c>
      <c r="N82" s="663"/>
      <c r="O82" s="663"/>
      <c r="P82" s="676"/>
      <c r="Q82" s="664"/>
    </row>
    <row r="83" spans="1:17" ht="14.4" customHeight="1" x14ac:dyDescent="0.3">
      <c r="A83" s="659" t="s">
        <v>538</v>
      </c>
      <c r="B83" s="660" t="s">
        <v>1992</v>
      </c>
      <c r="C83" s="660" t="s">
        <v>1867</v>
      </c>
      <c r="D83" s="660" t="s">
        <v>2108</v>
      </c>
      <c r="E83" s="660" t="s">
        <v>2109</v>
      </c>
      <c r="F83" s="663"/>
      <c r="G83" s="663"/>
      <c r="H83" s="663"/>
      <c r="I83" s="663"/>
      <c r="J83" s="663">
        <v>1</v>
      </c>
      <c r="K83" s="663">
        <v>912</v>
      </c>
      <c r="L83" s="663"/>
      <c r="M83" s="663">
        <v>912</v>
      </c>
      <c r="N83" s="663"/>
      <c r="O83" s="663"/>
      <c r="P83" s="676"/>
      <c r="Q83" s="664"/>
    </row>
    <row r="84" spans="1:17" ht="14.4" customHeight="1" x14ac:dyDescent="0.3">
      <c r="A84" s="659" t="s">
        <v>538</v>
      </c>
      <c r="B84" s="660" t="s">
        <v>1992</v>
      </c>
      <c r="C84" s="660" t="s">
        <v>1867</v>
      </c>
      <c r="D84" s="660" t="s">
        <v>2110</v>
      </c>
      <c r="E84" s="660" t="s">
        <v>2111</v>
      </c>
      <c r="F84" s="663">
        <v>2</v>
      </c>
      <c r="G84" s="663">
        <v>2840</v>
      </c>
      <c r="H84" s="663">
        <v>1</v>
      </c>
      <c r="I84" s="663">
        <v>1420</v>
      </c>
      <c r="J84" s="663">
        <v>3</v>
      </c>
      <c r="K84" s="663">
        <v>4260</v>
      </c>
      <c r="L84" s="663">
        <v>1.5</v>
      </c>
      <c r="M84" s="663">
        <v>1420</v>
      </c>
      <c r="N84" s="663">
        <v>2</v>
      </c>
      <c r="O84" s="663">
        <v>2880</v>
      </c>
      <c r="P84" s="676">
        <v>1.0140845070422535</v>
      </c>
      <c r="Q84" s="664">
        <v>1440</v>
      </c>
    </row>
    <row r="85" spans="1:17" ht="14.4" customHeight="1" x14ac:dyDescent="0.3">
      <c r="A85" s="659" t="s">
        <v>538</v>
      </c>
      <c r="B85" s="660" t="s">
        <v>1992</v>
      </c>
      <c r="C85" s="660" t="s">
        <v>1867</v>
      </c>
      <c r="D85" s="660" t="s">
        <v>2112</v>
      </c>
      <c r="E85" s="660" t="s">
        <v>2113</v>
      </c>
      <c r="F85" s="663">
        <v>4</v>
      </c>
      <c r="G85" s="663">
        <v>5800</v>
      </c>
      <c r="H85" s="663">
        <v>1</v>
      </c>
      <c r="I85" s="663">
        <v>1450</v>
      </c>
      <c r="J85" s="663">
        <v>8</v>
      </c>
      <c r="K85" s="663">
        <v>11600</v>
      </c>
      <c r="L85" s="663">
        <v>2</v>
      </c>
      <c r="M85" s="663">
        <v>1450</v>
      </c>
      <c r="N85" s="663">
        <v>3</v>
      </c>
      <c r="O85" s="663">
        <v>4410</v>
      </c>
      <c r="P85" s="676">
        <v>0.76034482758620692</v>
      </c>
      <c r="Q85" s="664">
        <v>1470</v>
      </c>
    </row>
    <row r="86" spans="1:17" ht="14.4" customHeight="1" x14ac:dyDescent="0.3">
      <c r="A86" s="659" t="s">
        <v>538</v>
      </c>
      <c r="B86" s="660" t="s">
        <v>1992</v>
      </c>
      <c r="C86" s="660" t="s">
        <v>1867</v>
      </c>
      <c r="D86" s="660" t="s">
        <v>2114</v>
      </c>
      <c r="E86" s="660" t="s">
        <v>2115</v>
      </c>
      <c r="F86" s="663">
        <v>2</v>
      </c>
      <c r="G86" s="663">
        <v>2832</v>
      </c>
      <c r="H86" s="663">
        <v>1</v>
      </c>
      <c r="I86" s="663">
        <v>1416</v>
      </c>
      <c r="J86" s="663">
        <v>2</v>
      </c>
      <c r="K86" s="663">
        <v>2832</v>
      </c>
      <c r="L86" s="663">
        <v>1</v>
      </c>
      <c r="M86" s="663">
        <v>1416</v>
      </c>
      <c r="N86" s="663"/>
      <c r="O86" s="663"/>
      <c r="P86" s="676"/>
      <c r="Q86" s="664"/>
    </row>
    <row r="87" spans="1:17" ht="14.4" customHeight="1" x14ac:dyDescent="0.3">
      <c r="A87" s="659" t="s">
        <v>538</v>
      </c>
      <c r="B87" s="660" t="s">
        <v>1992</v>
      </c>
      <c r="C87" s="660" t="s">
        <v>1867</v>
      </c>
      <c r="D87" s="660" t="s">
        <v>1954</v>
      </c>
      <c r="E87" s="660" t="s">
        <v>1955</v>
      </c>
      <c r="F87" s="663">
        <v>10</v>
      </c>
      <c r="G87" s="663">
        <v>3510</v>
      </c>
      <c r="H87" s="663">
        <v>1</v>
      </c>
      <c r="I87" s="663">
        <v>351</v>
      </c>
      <c r="J87" s="663">
        <v>10</v>
      </c>
      <c r="K87" s="663">
        <v>3510</v>
      </c>
      <c r="L87" s="663">
        <v>1</v>
      </c>
      <c r="M87" s="663">
        <v>351</v>
      </c>
      <c r="N87" s="663">
        <v>7</v>
      </c>
      <c r="O87" s="663">
        <v>2492</v>
      </c>
      <c r="P87" s="676">
        <v>0.70997150997150993</v>
      </c>
      <c r="Q87" s="664">
        <v>356</v>
      </c>
    </row>
    <row r="88" spans="1:17" ht="14.4" customHeight="1" x14ac:dyDescent="0.3">
      <c r="A88" s="659" t="s">
        <v>538</v>
      </c>
      <c r="B88" s="660" t="s">
        <v>1992</v>
      </c>
      <c r="C88" s="660" t="s">
        <v>1867</v>
      </c>
      <c r="D88" s="660" t="s">
        <v>2116</v>
      </c>
      <c r="E88" s="660" t="s">
        <v>2117</v>
      </c>
      <c r="F88" s="663">
        <v>65</v>
      </c>
      <c r="G88" s="663">
        <v>9880</v>
      </c>
      <c r="H88" s="663">
        <v>1</v>
      </c>
      <c r="I88" s="663">
        <v>152</v>
      </c>
      <c r="J88" s="663">
        <v>114</v>
      </c>
      <c r="K88" s="663">
        <v>17328</v>
      </c>
      <c r="L88" s="663">
        <v>1.7538461538461538</v>
      </c>
      <c r="M88" s="663">
        <v>152</v>
      </c>
      <c r="N88" s="663">
        <v>67</v>
      </c>
      <c r="O88" s="663">
        <v>10385</v>
      </c>
      <c r="P88" s="676">
        <v>1.0511133603238867</v>
      </c>
      <c r="Q88" s="664">
        <v>155</v>
      </c>
    </row>
    <row r="89" spans="1:17" ht="14.4" customHeight="1" x14ac:dyDescent="0.3">
      <c r="A89" s="659" t="s">
        <v>538</v>
      </c>
      <c r="B89" s="660" t="s">
        <v>1992</v>
      </c>
      <c r="C89" s="660" t="s">
        <v>1867</v>
      </c>
      <c r="D89" s="660" t="s">
        <v>2118</v>
      </c>
      <c r="E89" s="660" t="s">
        <v>2119</v>
      </c>
      <c r="F89" s="663">
        <v>5</v>
      </c>
      <c r="G89" s="663">
        <v>925</v>
      </c>
      <c r="H89" s="663">
        <v>1</v>
      </c>
      <c r="I89" s="663">
        <v>185</v>
      </c>
      <c r="J89" s="663">
        <v>1</v>
      </c>
      <c r="K89" s="663">
        <v>185</v>
      </c>
      <c r="L89" s="663">
        <v>0.2</v>
      </c>
      <c r="M89" s="663">
        <v>185</v>
      </c>
      <c r="N89" s="663">
        <v>3</v>
      </c>
      <c r="O89" s="663">
        <v>566</v>
      </c>
      <c r="P89" s="676">
        <v>0.61189189189189186</v>
      </c>
      <c r="Q89" s="664">
        <v>188.66666666666666</v>
      </c>
    </row>
    <row r="90" spans="1:17" ht="14.4" customHeight="1" x14ac:dyDescent="0.3">
      <c r="A90" s="659" t="s">
        <v>538</v>
      </c>
      <c r="B90" s="660" t="s">
        <v>1992</v>
      </c>
      <c r="C90" s="660" t="s">
        <v>1867</v>
      </c>
      <c r="D90" s="660" t="s">
        <v>2120</v>
      </c>
      <c r="E90" s="660" t="s">
        <v>2121</v>
      </c>
      <c r="F90" s="663">
        <v>10</v>
      </c>
      <c r="G90" s="663">
        <v>4810</v>
      </c>
      <c r="H90" s="663">
        <v>1</v>
      </c>
      <c r="I90" s="663">
        <v>481</v>
      </c>
      <c r="J90" s="663">
        <v>11</v>
      </c>
      <c r="K90" s="663">
        <v>5291</v>
      </c>
      <c r="L90" s="663">
        <v>1.1000000000000001</v>
      </c>
      <c r="M90" s="663">
        <v>481</v>
      </c>
      <c r="N90" s="663">
        <v>5</v>
      </c>
      <c r="O90" s="663">
        <v>2430</v>
      </c>
      <c r="P90" s="676">
        <v>0.50519750519750517</v>
      </c>
      <c r="Q90" s="664">
        <v>486</v>
      </c>
    </row>
    <row r="91" spans="1:17" ht="14.4" customHeight="1" x14ac:dyDescent="0.3">
      <c r="A91" s="659" t="s">
        <v>538</v>
      </c>
      <c r="B91" s="660" t="s">
        <v>1992</v>
      </c>
      <c r="C91" s="660" t="s">
        <v>1867</v>
      </c>
      <c r="D91" s="660" t="s">
        <v>1962</v>
      </c>
      <c r="E91" s="660" t="s">
        <v>1963</v>
      </c>
      <c r="F91" s="663">
        <v>11</v>
      </c>
      <c r="G91" s="663">
        <v>11011</v>
      </c>
      <c r="H91" s="663">
        <v>1</v>
      </c>
      <c r="I91" s="663">
        <v>1001</v>
      </c>
      <c r="J91" s="663">
        <v>12</v>
      </c>
      <c r="K91" s="663">
        <v>12012</v>
      </c>
      <c r="L91" s="663">
        <v>1.0909090909090908</v>
      </c>
      <c r="M91" s="663">
        <v>1001</v>
      </c>
      <c r="N91" s="663">
        <v>7</v>
      </c>
      <c r="O91" s="663">
        <v>7084</v>
      </c>
      <c r="P91" s="676">
        <v>0.64335664335664333</v>
      </c>
      <c r="Q91" s="664">
        <v>1012</v>
      </c>
    </row>
    <row r="92" spans="1:17" ht="14.4" customHeight="1" x14ac:dyDescent="0.3">
      <c r="A92" s="659" t="s">
        <v>538</v>
      </c>
      <c r="B92" s="660" t="s">
        <v>1992</v>
      </c>
      <c r="C92" s="660" t="s">
        <v>1867</v>
      </c>
      <c r="D92" s="660" t="s">
        <v>2122</v>
      </c>
      <c r="E92" s="660" t="s">
        <v>2123</v>
      </c>
      <c r="F92" s="663">
        <v>4</v>
      </c>
      <c r="G92" s="663">
        <v>8000</v>
      </c>
      <c r="H92" s="663">
        <v>1</v>
      </c>
      <c r="I92" s="663">
        <v>2000</v>
      </c>
      <c r="J92" s="663">
        <v>2</v>
      </c>
      <c r="K92" s="663">
        <v>4000</v>
      </c>
      <c r="L92" s="663">
        <v>0.5</v>
      </c>
      <c r="M92" s="663">
        <v>2000</v>
      </c>
      <c r="N92" s="663">
        <v>2</v>
      </c>
      <c r="O92" s="663">
        <v>4034</v>
      </c>
      <c r="P92" s="676">
        <v>0.50424999999999998</v>
      </c>
      <c r="Q92" s="664">
        <v>2017</v>
      </c>
    </row>
    <row r="93" spans="1:17" ht="14.4" customHeight="1" x14ac:dyDescent="0.3">
      <c r="A93" s="659" t="s">
        <v>538</v>
      </c>
      <c r="B93" s="660" t="s">
        <v>1992</v>
      </c>
      <c r="C93" s="660" t="s">
        <v>1867</v>
      </c>
      <c r="D93" s="660" t="s">
        <v>2124</v>
      </c>
      <c r="E93" s="660" t="s">
        <v>2125</v>
      </c>
      <c r="F93" s="663">
        <v>198</v>
      </c>
      <c r="G93" s="663">
        <v>45935</v>
      </c>
      <c r="H93" s="663">
        <v>1</v>
      </c>
      <c r="I93" s="663">
        <v>231.99494949494951</v>
      </c>
      <c r="J93" s="663">
        <v>244</v>
      </c>
      <c r="K93" s="663">
        <v>56608</v>
      </c>
      <c r="L93" s="663">
        <v>1.2323500598672037</v>
      </c>
      <c r="M93" s="663">
        <v>232</v>
      </c>
      <c r="N93" s="663">
        <v>188</v>
      </c>
      <c r="O93" s="663">
        <v>44180</v>
      </c>
      <c r="P93" s="676">
        <v>0.96179383912049632</v>
      </c>
      <c r="Q93" s="664">
        <v>235</v>
      </c>
    </row>
    <row r="94" spans="1:17" ht="14.4" customHeight="1" x14ac:dyDescent="0.3">
      <c r="A94" s="659" t="s">
        <v>538</v>
      </c>
      <c r="B94" s="660" t="s">
        <v>1992</v>
      </c>
      <c r="C94" s="660" t="s">
        <v>1867</v>
      </c>
      <c r="D94" s="660" t="s">
        <v>1964</v>
      </c>
      <c r="E94" s="660" t="s">
        <v>1965</v>
      </c>
      <c r="F94" s="663"/>
      <c r="G94" s="663"/>
      <c r="H94" s="663"/>
      <c r="I94" s="663"/>
      <c r="J94" s="663">
        <v>1</v>
      </c>
      <c r="K94" s="663">
        <v>116</v>
      </c>
      <c r="L94" s="663"/>
      <c r="M94" s="663">
        <v>116</v>
      </c>
      <c r="N94" s="663"/>
      <c r="O94" s="663"/>
      <c r="P94" s="676"/>
      <c r="Q94" s="664"/>
    </row>
    <row r="95" spans="1:17" ht="14.4" customHeight="1" x14ac:dyDescent="0.3">
      <c r="A95" s="659" t="s">
        <v>538</v>
      </c>
      <c r="B95" s="660" t="s">
        <v>1992</v>
      </c>
      <c r="C95" s="660" t="s">
        <v>1867</v>
      </c>
      <c r="D95" s="660" t="s">
        <v>2126</v>
      </c>
      <c r="E95" s="660" t="s">
        <v>2127</v>
      </c>
      <c r="F95" s="663">
        <v>2</v>
      </c>
      <c r="G95" s="663">
        <v>13638</v>
      </c>
      <c r="H95" s="663">
        <v>1</v>
      </c>
      <c r="I95" s="663">
        <v>6819</v>
      </c>
      <c r="J95" s="663">
        <v>1</v>
      </c>
      <c r="K95" s="663">
        <v>6819</v>
      </c>
      <c r="L95" s="663">
        <v>0.5</v>
      </c>
      <c r="M95" s="663">
        <v>6819</v>
      </c>
      <c r="N95" s="663"/>
      <c r="O95" s="663"/>
      <c r="P95" s="676"/>
      <c r="Q95" s="664"/>
    </row>
    <row r="96" spans="1:17" ht="14.4" customHeight="1" x14ac:dyDescent="0.3">
      <c r="A96" s="659" t="s">
        <v>538</v>
      </c>
      <c r="B96" s="660" t="s">
        <v>1992</v>
      </c>
      <c r="C96" s="660" t="s">
        <v>1867</v>
      </c>
      <c r="D96" s="660" t="s">
        <v>2128</v>
      </c>
      <c r="E96" s="660" t="s">
        <v>2129</v>
      </c>
      <c r="F96" s="663">
        <v>2</v>
      </c>
      <c r="G96" s="663">
        <v>10068</v>
      </c>
      <c r="H96" s="663">
        <v>1</v>
      </c>
      <c r="I96" s="663">
        <v>5034</v>
      </c>
      <c r="J96" s="663"/>
      <c r="K96" s="663"/>
      <c r="L96" s="663"/>
      <c r="M96" s="663"/>
      <c r="N96" s="663"/>
      <c r="O96" s="663"/>
      <c r="P96" s="676"/>
      <c r="Q96" s="664"/>
    </row>
    <row r="97" spans="1:17" ht="14.4" customHeight="1" x14ac:dyDescent="0.3">
      <c r="A97" s="659" t="s">
        <v>538</v>
      </c>
      <c r="B97" s="660" t="s">
        <v>1992</v>
      </c>
      <c r="C97" s="660" t="s">
        <v>1867</v>
      </c>
      <c r="D97" s="660" t="s">
        <v>2130</v>
      </c>
      <c r="E97" s="660" t="s">
        <v>2131</v>
      </c>
      <c r="F97" s="663">
        <v>2</v>
      </c>
      <c r="G97" s="663">
        <v>4998</v>
      </c>
      <c r="H97" s="663">
        <v>1</v>
      </c>
      <c r="I97" s="663">
        <v>2499</v>
      </c>
      <c r="J97" s="663"/>
      <c r="K97" s="663"/>
      <c r="L97" s="663"/>
      <c r="M97" s="663"/>
      <c r="N97" s="663"/>
      <c r="O97" s="663"/>
      <c r="P97" s="676"/>
      <c r="Q97" s="664"/>
    </row>
    <row r="98" spans="1:17" ht="14.4" customHeight="1" x14ac:dyDescent="0.3">
      <c r="A98" s="659" t="s">
        <v>538</v>
      </c>
      <c r="B98" s="660" t="s">
        <v>1992</v>
      </c>
      <c r="C98" s="660" t="s">
        <v>1867</v>
      </c>
      <c r="D98" s="660" t="s">
        <v>2132</v>
      </c>
      <c r="E98" s="660" t="s">
        <v>2133</v>
      </c>
      <c r="F98" s="663">
        <v>1</v>
      </c>
      <c r="G98" s="663">
        <v>2333</v>
      </c>
      <c r="H98" s="663">
        <v>1</v>
      </c>
      <c r="I98" s="663">
        <v>2333</v>
      </c>
      <c r="J98" s="663"/>
      <c r="K98" s="663"/>
      <c r="L98" s="663"/>
      <c r="M98" s="663"/>
      <c r="N98" s="663">
        <v>1</v>
      </c>
      <c r="O98" s="663">
        <v>2377</v>
      </c>
      <c r="P98" s="676">
        <v>1.0188598371195885</v>
      </c>
      <c r="Q98" s="664">
        <v>2377</v>
      </c>
    </row>
    <row r="99" spans="1:17" ht="14.4" customHeight="1" x14ac:dyDescent="0.3">
      <c r="A99" s="659" t="s">
        <v>538</v>
      </c>
      <c r="B99" s="660" t="s">
        <v>1992</v>
      </c>
      <c r="C99" s="660" t="s">
        <v>1867</v>
      </c>
      <c r="D99" s="660" t="s">
        <v>2134</v>
      </c>
      <c r="E99" s="660" t="s">
        <v>2135</v>
      </c>
      <c r="F99" s="663"/>
      <c r="G99" s="663"/>
      <c r="H99" s="663"/>
      <c r="I99" s="663"/>
      <c r="J99" s="663"/>
      <c r="K99" s="663"/>
      <c r="L99" s="663"/>
      <c r="M99" s="663"/>
      <c r="N99" s="663">
        <v>1</v>
      </c>
      <c r="O99" s="663">
        <v>5315</v>
      </c>
      <c r="P99" s="676"/>
      <c r="Q99" s="664">
        <v>5315</v>
      </c>
    </row>
    <row r="100" spans="1:17" ht="14.4" customHeight="1" x14ac:dyDescent="0.3">
      <c r="A100" s="659" t="s">
        <v>538</v>
      </c>
      <c r="B100" s="660" t="s">
        <v>1992</v>
      </c>
      <c r="C100" s="660" t="s">
        <v>1867</v>
      </c>
      <c r="D100" s="660" t="s">
        <v>2136</v>
      </c>
      <c r="E100" s="660" t="s">
        <v>2137</v>
      </c>
      <c r="F100" s="663"/>
      <c r="G100" s="663"/>
      <c r="H100" s="663"/>
      <c r="I100" s="663"/>
      <c r="J100" s="663">
        <v>1</v>
      </c>
      <c r="K100" s="663">
        <v>4925</v>
      </c>
      <c r="L100" s="663"/>
      <c r="M100" s="663">
        <v>4925</v>
      </c>
      <c r="N100" s="663"/>
      <c r="O100" s="663"/>
      <c r="P100" s="676"/>
      <c r="Q100" s="664"/>
    </row>
    <row r="101" spans="1:17" ht="14.4" customHeight="1" x14ac:dyDescent="0.3">
      <c r="A101" s="659" t="s">
        <v>538</v>
      </c>
      <c r="B101" s="660" t="s">
        <v>1992</v>
      </c>
      <c r="C101" s="660" t="s">
        <v>1867</v>
      </c>
      <c r="D101" s="660" t="s">
        <v>2138</v>
      </c>
      <c r="E101" s="660" t="s">
        <v>2139</v>
      </c>
      <c r="F101" s="663">
        <v>5</v>
      </c>
      <c r="G101" s="663">
        <v>5415</v>
      </c>
      <c r="H101" s="663">
        <v>1</v>
      </c>
      <c r="I101" s="663">
        <v>1083</v>
      </c>
      <c r="J101" s="663">
        <v>8</v>
      </c>
      <c r="K101" s="663">
        <v>8664</v>
      </c>
      <c r="L101" s="663">
        <v>1.6</v>
      </c>
      <c r="M101" s="663">
        <v>1083</v>
      </c>
      <c r="N101" s="663">
        <v>6</v>
      </c>
      <c r="O101" s="663">
        <v>6630</v>
      </c>
      <c r="P101" s="676">
        <v>1.2243767313019391</v>
      </c>
      <c r="Q101" s="664">
        <v>1105</v>
      </c>
    </row>
    <row r="102" spans="1:17" ht="14.4" customHeight="1" x14ac:dyDescent="0.3">
      <c r="A102" s="659" t="s">
        <v>538</v>
      </c>
      <c r="B102" s="660" t="s">
        <v>1992</v>
      </c>
      <c r="C102" s="660" t="s">
        <v>1867</v>
      </c>
      <c r="D102" s="660" t="s">
        <v>2140</v>
      </c>
      <c r="E102" s="660" t="s">
        <v>2141</v>
      </c>
      <c r="F102" s="663"/>
      <c r="G102" s="663"/>
      <c r="H102" s="663"/>
      <c r="I102" s="663"/>
      <c r="J102" s="663">
        <v>1</v>
      </c>
      <c r="K102" s="663">
        <v>1132</v>
      </c>
      <c r="L102" s="663"/>
      <c r="M102" s="663">
        <v>1132</v>
      </c>
      <c r="N102" s="663">
        <v>1</v>
      </c>
      <c r="O102" s="663">
        <v>1154</v>
      </c>
      <c r="P102" s="676"/>
      <c r="Q102" s="664">
        <v>1154</v>
      </c>
    </row>
    <row r="103" spans="1:17" ht="14.4" customHeight="1" x14ac:dyDescent="0.3">
      <c r="A103" s="659" t="s">
        <v>538</v>
      </c>
      <c r="B103" s="660" t="s">
        <v>1992</v>
      </c>
      <c r="C103" s="660" t="s">
        <v>1867</v>
      </c>
      <c r="D103" s="660" t="s">
        <v>2142</v>
      </c>
      <c r="E103" s="660" t="s">
        <v>2143</v>
      </c>
      <c r="F103" s="663">
        <v>3</v>
      </c>
      <c r="G103" s="663">
        <v>3432</v>
      </c>
      <c r="H103" s="663">
        <v>1</v>
      </c>
      <c r="I103" s="663">
        <v>1144</v>
      </c>
      <c r="J103" s="663">
        <v>14</v>
      </c>
      <c r="K103" s="663">
        <v>16016</v>
      </c>
      <c r="L103" s="663">
        <v>4.666666666666667</v>
      </c>
      <c r="M103" s="663">
        <v>1144</v>
      </c>
      <c r="N103" s="663">
        <v>9</v>
      </c>
      <c r="O103" s="663">
        <v>10494</v>
      </c>
      <c r="P103" s="676">
        <v>3.0576923076923075</v>
      </c>
      <c r="Q103" s="664">
        <v>1166</v>
      </c>
    </row>
    <row r="104" spans="1:17" ht="14.4" customHeight="1" x14ac:dyDescent="0.3">
      <c r="A104" s="659" t="s">
        <v>538</v>
      </c>
      <c r="B104" s="660" t="s">
        <v>1992</v>
      </c>
      <c r="C104" s="660" t="s">
        <v>1867</v>
      </c>
      <c r="D104" s="660" t="s">
        <v>2144</v>
      </c>
      <c r="E104" s="660" t="s">
        <v>2145</v>
      </c>
      <c r="F104" s="663">
        <v>5</v>
      </c>
      <c r="G104" s="663">
        <v>3348</v>
      </c>
      <c r="H104" s="663">
        <v>1</v>
      </c>
      <c r="I104" s="663">
        <v>669.6</v>
      </c>
      <c r="J104" s="663">
        <v>8</v>
      </c>
      <c r="K104" s="663">
        <v>5376</v>
      </c>
      <c r="L104" s="663">
        <v>1.6057347670250897</v>
      </c>
      <c r="M104" s="663">
        <v>672</v>
      </c>
      <c r="N104" s="663">
        <v>6</v>
      </c>
      <c r="O104" s="663">
        <v>4122</v>
      </c>
      <c r="P104" s="676">
        <v>1.2311827956989247</v>
      </c>
      <c r="Q104" s="664">
        <v>687</v>
      </c>
    </row>
    <row r="105" spans="1:17" ht="14.4" customHeight="1" x14ac:dyDescent="0.3">
      <c r="A105" s="659" t="s">
        <v>538</v>
      </c>
      <c r="B105" s="660" t="s">
        <v>1992</v>
      </c>
      <c r="C105" s="660" t="s">
        <v>1867</v>
      </c>
      <c r="D105" s="660" t="s">
        <v>2146</v>
      </c>
      <c r="E105" s="660" t="s">
        <v>2147</v>
      </c>
      <c r="F105" s="663"/>
      <c r="G105" s="663"/>
      <c r="H105" s="663"/>
      <c r="I105" s="663"/>
      <c r="J105" s="663"/>
      <c r="K105" s="663"/>
      <c r="L105" s="663"/>
      <c r="M105" s="663"/>
      <c r="N105" s="663">
        <v>1</v>
      </c>
      <c r="O105" s="663">
        <v>4625</v>
      </c>
      <c r="P105" s="676"/>
      <c r="Q105" s="664">
        <v>4625</v>
      </c>
    </row>
    <row r="106" spans="1:17" ht="14.4" customHeight="1" x14ac:dyDescent="0.3">
      <c r="A106" s="659" t="s">
        <v>538</v>
      </c>
      <c r="B106" s="660" t="s">
        <v>1992</v>
      </c>
      <c r="C106" s="660" t="s">
        <v>1867</v>
      </c>
      <c r="D106" s="660" t="s">
        <v>2148</v>
      </c>
      <c r="E106" s="660" t="s">
        <v>2149</v>
      </c>
      <c r="F106" s="663"/>
      <c r="G106" s="663"/>
      <c r="H106" s="663"/>
      <c r="I106" s="663"/>
      <c r="J106" s="663">
        <v>3</v>
      </c>
      <c r="K106" s="663">
        <v>5733</v>
      </c>
      <c r="L106" s="663"/>
      <c r="M106" s="663">
        <v>1911</v>
      </c>
      <c r="N106" s="663">
        <v>2</v>
      </c>
      <c r="O106" s="663">
        <v>3896</v>
      </c>
      <c r="P106" s="676"/>
      <c r="Q106" s="664">
        <v>1948</v>
      </c>
    </row>
    <row r="107" spans="1:17" ht="14.4" customHeight="1" x14ac:dyDescent="0.3">
      <c r="A107" s="659" t="s">
        <v>538</v>
      </c>
      <c r="B107" s="660" t="s">
        <v>1992</v>
      </c>
      <c r="C107" s="660" t="s">
        <v>1867</v>
      </c>
      <c r="D107" s="660" t="s">
        <v>2150</v>
      </c>
      <c r="E107" s="660" t="s">
        <v>2151</v>
      </c>
      <c r="F107" s="663">
        <v>1</v>
      </c>
      <c r="G107" s="663">
        <v>313</v>
      </c>
      <c r="H107" s="663">
        <v>1</v>
      </c>
      <c r="I107" s="663">
        <v>313</v>
      </c>
      <c r="J107" s="663">
        <v>1</v>
      </c>
      <c r="K107" s="663">
        <v>313</v>
      </c>
      <c r="L107" s="663">
        <v>1</v>
      </c>
      <c r="M107" s="663">
        <v>313</v>
      </c>
      <c r="N107" s="663"/>
      <c r="O107" s="663"/>
      <c r="P107" s="676"/>
      <c r="Q107" s="664"/>
    </row>
    <row r="108" spans="1:17" ht="14.4" customHeight="1" x14ac:dyDescent="0.3">
      <c r="A108" s="659" t="s">
        <v>538</v>
      </c>
      <c r="B108" s="660" t="s">
        <v>1992</v>
      </c>
      <c r="C108" s="660" t="s">
        <v>1867</v>
      </c>
      <c r="D108" s="660" t="s">
        <v>2152</v>
      </c>
      <c r="E108" s="660" t="s">
        <v>2153</v>
      </c>
      <c r="F108" s="663">
        <v>1</v>
      </c>
      <c r="G108" s="663">
        <v>90</v>
      </c>
      <c r="H108" s="663">
        <v>1</v>
      </c>
      <c r="I108" s="663">
        <v>90</v>
      </c>
      <c r="J108" s="663"/>
      <c r="K108" s="663"/>
      <c r="L108" s="663"/>
      <c r="M108" s="663"/>
      <c r="N108" s="663"/>
      <c r="O108" s="663"/>
      <c r="P108" s="676"/>
      <c r="Q108" s="664"/>
    </row>
    <row r="109" spans="1:17" ht="14.4" customHeight="1" x14ac:dyDescent="0.3">
      <c r="A109" s="659" t="s">
        <v>538</v>
      </c>
      <c r="B109" s="660" t="s">
        <v>1992</v>
      </c>
      <c r="C109" s="660" t="s">
        <v>1867</v>
      </c>
      <c r="D109" s="660" t="s">
        <v>2154</v>
      </c>
      <c r="E109" s="660" t="s">
        <v>2155</v>
      </c>
      <c r="F109" s="663">
        <v>7</v>
      </c>
      <c r="G109" s="663">
        <v>13048</v>
      </c>
      <c r="H109" s="663">
        <v>1</v>
      </c>
      <c r="I109" s="663">
        <v>1864</v>
      </c>
      <c r="J109" s="663">
        <v>5</v>
      </c>
      <c r="K109" s="663">
        <v>9320</v>
      </c>
      <c r="L109" s="663">
        <v>0.7142857142857143</v>
      </c>
      <c r="M109" s="663">
        <v>1864</v>
      </c>
      <c r="N109" s="663">
        <v>9</v>
      </c>
      <c r="O109" s="663">
        <v>17127</v>
      </c>
      <c r="P109" s="676">
        <v>1.3126149601471491</v>
      </c>
      <c r="Q109" s="664">
        <v>1903</v>
      </c>
    </row>
    <row r="110" spans="1:17" ht="14.4" customHeight="1" x14ac:dyDescent="0.3">
      <c r="A110" s="659" t="s">
        <v>538</v>
      </c>
      <c r="B110" s="660" t="s">
        <v>1992</v>
      </c>
      <c r="C110" s="660" t="s">
        <v>1867</v>
      </c>
      <c r="D110" s="660" t="s">
        <v>2156</v>
      </c>
      <c r="E110" s="660" t="s">
        <v>2157</v>
      </c>
      <c r="F110" s="663"/>
      <c r="G110" s="663"/>
      <c r="H110" s="663"/>
      <c r="I110" s="663"/>
      <c r="J110" s="663"/>
      <c r="K110" s="663"/>
      <c r="L110" s="663"/>
      <c r="M110" s="663"/>
      <c r="N110" s="663">
        <v>1</v>
      </c>
      <c r="O110" s="663">
        <v>819</v>
      </c>
      <c r="P110" s="676"/>
      <c r="Q110" s="664">
        <v>819</v>
      </c>
    </row>
    <row r="111" spans="1:17" ht="14.4" customHeight="1" x14ac:dyDescent="0.3">
      <c r="A111" s="659" t="s">
        <v>538</v>
      </c>
      <c r="B111" s="660" t="s">
        <v>1992</v>
      </c>
      <c r="C111" s="660" t="s">
        <v>1867</v>
      </c>
      <c r="D111" s="660" t="s">
        <v>2158</v>
      </c>
      <c r="E111" s="660" t="s">
        <v>2159</v>
      </c>
      <c r="F111" s="663">
        <v>7</v>
      </c>
      <c r="G111" s="663">
        <v>16527</v>
      </c>
      <c r="H111" s="663">
        <v>1</v>
      </c>
      <c r="I111" s="663">
        <v>2361</v>
      </c>
      <c r="J111" s="663">
        <v>3</v>
      </c>
      <c r="K111" s="663">
        <v>7083</v>
      </c>
      <c r="L111" s="663">
        <v>0.42857142857142855</v>
      </c>
      <c r="M111" s="663">
        <v>2361</v>
      </c>
      <c r="N111" s="663">
        <v>3</v>
      </c>
      <c r="O111" s="663">
        <v>7173</v>
      </c>
      <c r="P111" s="676">
        <v>0.4340170629878381</v>
      </c>
      <c r="Q111" s="664">
        <v>2391</v>
      </c>
    </row>
    <row r="112" spans="1:17" ht="14.4" customHeight="1" x14ac:dyDescent="0.3">
      <c r="A112" s="659" t="s">
        <v>538</v>
      </c>
      <c r="B112" s="660" t="s">
        <v>1992</v>
      </c>
      <c r="C112" s="660" t="s">
        <v>1867</v>
      </c>
      <c r="D112" s="660" t="s">
        <v>2160</v>
      </c>
      <c r="E112" s="660" t="s">
        <v>2161</v>
      </c>
      <c r="F112" s="663"/>
      <c r="G112" s="663"/>
      <c r="H112" s="663"/>
      <c r="I112" s="663"/>
      <c r="J112" s="663">
        <v>1</v>
      </c>
      <c r="K112" s="663">
        <v>1266</v>
      </c>
      <c r="L112" s="663"/>
      <c r="M112" s="663">
        <v>1266</v>
      </c>
      <c r="N112" s="663">
        <v>1</v>
      </c>
      <c r="O112" s="663">
        <v>1286</v>
      </c>
      <c r="P112" s="676"/>
      <c r="Q112" s="664">
        <v>1286</v>
      </c>
    </row>
    <row r="113" spans="1:17" ht="14.4" customHeight="1" x14ac:dyDescent="0.3">
      <c r="A113" s="659" t="s">
        <v>538</v>
      </c>
      <c r="B113" s="660" t="s">
        <v>1992</v>
      </c>
      <c r="C113" s="660" t="s">
        <v>1867</v>
      </c>
      <c r="D113" s="660" t="s">
        <v>2162</v>
      </c>
      <c r="E113" s="660" t="s">
        <v>2163</v>
      </c>
      <c r="F113" s="663"/>
      <c r="G113" s="663"/>
      <c r="H113" s="663"/>
      <c r="I113" s="663"/>
      <c r="J113" s="663"/>
      <c r="K113" s="663"/>
      <c r="L113" s="663"/>
      <c r="M113" s="663"/>
      <c r="N113" s="663">
        <v>4</v>
      </c>
      <c r="O113" s="663">
        <v>376</v>
      </c>
      <c r="P113" s="676"/>
      <c r="Q113" s="664">
        <v>94</v>
      </c>
    </row>
    <row r="114" spans="1:17" ht="14.4" customHeight="1" x14ac:dyDescent="0.3">
      <c r="A114" s="659" t="s">
        <v>538</v>
      </c>
      <c r="B114" s="660" t="s">
        <v>1992</v>
      </c>
      <c r="C114" s="660" t="s">
        <v>1867</v>
      </c>
      <c r="D114" s="660" t="s">
        <v>2164</v>
      </c>
      <c r="E114" s="660" t="s">
        <v>2165</v>
      </c>
      <c r="F114" s="663"/>
      <c r="G114" s="663"/>
      <c r="H114" s="663"/>
      <c r="I114" s="663"/>
      <c r="J114" s="663">
        <v>1</v>
      </c>
      <c r="K114" s="663">
        <v>2046</v>
      </c>
      <c r="L114" s="663"/>
      <c r="M114" s="663">
        <v>2046</v>
      </c>
      <c r="N114" s="663"/>
      <c r="O114" s="663"/>
      <c r="P114" s="676"/>
      <c r="Q114" s="664"/>
    </row>
    <row r="115" spans="1:17" ht="14.4" customHeight="1" x14ac:dyDescent="0.3">
      <c r="A115" s="659" t="s">
        <v>538</v>
      </c>
      <c r="B115" s="660" t="s">
        <v>1992</v>
      </c>
      <c r="C115" s="660" t="s">
        <v>1867</v>
      </c>
      <c r="D115" s="660" t="s">
        <v>2166</v>
      </c>
      <c r="E115" s="660" t="s">
        <v>2167</v>
      </c>
      <c r="F115" s="663">
        <v>0</v>
      </c>
      <c r="G115" s="663">
        <v>0</v>
      </c>
      <c r="H115" s="663"/>
      <c r="I115" s="663"/>
      <c r="J115" s="663">
        <v>0</v>
      </c>
      <c r="K115" s="663">
        <v>0</v>
      </c>
      <c r="L115" s="663"/>
      <c r="M115" s="663"/>
      <c r="N115" s="663">
        <v>0</v>
      </c>
      <c r="O115" s="663">
        <v>0</v>
      </c>
      <c r="P115" s="676"/>
      <c r="Q115" s="664"/>
    </row>
    <row r="116" spans="1:17" ht="14.4" customHeight="1" x14ac:dyDescent="0.3">
      <c r="A116" s="659" t="s">
        <v>538</v>
      </c>
      <c r="B116" s="660" t="s">
        <v>1992</v>
      </c>
      <c r="C116" s="660" t="s">
        <v>1867</v>
      </c>
      <c r="D116" s="660" t="s">
        <v>2168</v>
      </c>
      <c r="E116" s="660" t="s">
        <v>2169</v>
      </c>
      <c r="F116" s="663">
        <v>76</v>
      </c>
      <c r="G116" s="663">
        <v>0</v>
      </c>
      <c r="H116" s="663"/>
      <c r="I116" s="663">
        <v>0</v>
      </c>
      <c r="J116" s="663">
        <v>64</v>
      </c>
      <c r="K116" s="663">
        <v>0</v>
      </c>
      <c r="L116" s="663"/>
      <c r="M116" s="663">
        <v>0</v>
      </c>
      <c r="N116" s="663">
        <v>56</v>
      </c>
      <c r="O116" s="663">
        <v>0</v>
      </c>
      <c r="P116" s="676"/>
      <c r="Q116" s="664">
        <v>0</v>
      </c>
    </row>
    <row r="117" spans="1:17" ht="14.4" customHeight="1" x14ac:dyDescent="0.3">
      <c r="A117" s="659" t="s">
        <v>538</v>
      </c>
      <c r="B117" s="660" t="s">
        <v>1992</v>
      </c>
      <c r="C117" s="660" t="s">
        <v>1867</v>
      </c>
      <c r="D117" s="660" t="s">
        <v>1899</v>
      </c>
      <c r="E117" s="660" t="s">
        <v>1900</v>
      </c>
      <c r="F117" s="663">
        <v>13</v>
      </c>
      <c r="G117" s="663">
        <v>0</v>
      </c>
      <c r="H117" s="663"/>
      <c r="I117" s="663">
        <v>0</v>
      </c>
      <c r="J117" s="663"/>
      <c r="K117" s="663"/>
      <c r="L117" s="663"/>
      <c r="M117" s="663"/>
      <c r="N117" s="663"/>
      <c r="O117" s="663"/>
      <c r="P117" s="676"/>
      <c r="Q117" s="664"/>
    </row>
    <row r="118" spans="1:17" ht="14.4" customHeight="1" x14ac:dyDescent="0.3">
      <c r="A118" s="659" t="s">
        <v>538</v>
      </c>
      <c r="B118" s="660" t="s">
        <v>1992</v>
      </c>
      <c r="C118" s="660" t="s">
        <v>1867</v>
      </c>
      <c r="D118" s="660" t="s">
        <v>2170</v>
      </c>
      <c r="E118" s="660" t="s">
        <v>2171</v>
      </c>
      <c r="F118" s="663">
        <v>7</v>
      </c>
      <c r="G118" s="663">
        <v>0</v>
      </c>
      <c r="H118" s="663"/>
      <c r="I118" s="663">
        <v>0</v>
      </c>
      <c r="J118" s="663">
        <v>13</v>
      </c>
      <c r="K118" s="663">
        <v>0</v>
      </c>
      <c r="L118" s="663"/>
      <c r="M118" s="663">
        <v>0</v>
      </c>
      <c r="N118" s="663">
        <v>17</v>
      </c>
      <c r="O118" s="663">
        <v>0</v>
      </c>
      <c r="P118" s="676"/>
      <c r="Q118" s="664">
        <v>0</v>
      </c>
    </row>
    <row r="119" spans="1:17" ht="14.4" customHeight="1" x14ac:dyDescent="0.3">
      <c r="A119" s="659" t="s">
        <v>538</v>
      </c>
      <c r="B119" s="660" t="s">
        <v>1992</v>
      </c>
      <c r="C119" s="660" t="s">
        <v>1867</v>
      </c>
      <c r="D119" s="660" t="s">
        <v>2172</v>
      </c>
      <c r="E119" s="660" t="s">
        <v>2173</v>
      </c>
      <c r="F119" s="663"/>
      <c r="G119" s="663"/>
      <c r="H119" s="663"/>
      <c r="I119" s="663"/>
      <c r="J119" s="663">
        <v>1</v>
      </c>
      <c r="K119" s="663">
        <v>116</v>
      </c>
      <c r="L119" s="663"/>
      <c r="M119" s="663">
        <v>116</v>
      </c>
      <c r="N119" s="663"/>
      <c r="O119" s="663"/>
      <c r="P119" s="676"/>
      <c r="Q119" s="664"/>
    </row>
    <row r="120" spans="1:17" ht="14.4" customHeight="1" x14ac:dyDescent="0.3">
      <c r="A120" s="659" t="s">
        <v>538</v>
      </c>
      <c r="B120" s="660" t="s">
        <v>1992</v>
      </c>
      <c r="C120" s="660" t="s">
        <v>1867</v>
      </c>
      <c r="D120" s="660" t="s">
        <v>2174</v>
      </c>
      <c r="E120" s="660" t="s">
        <v>2175</v>
      </c>
      <c r="F120" s="663">
        <v>595</v>
      </c>
      <c r="G120" s="663">
        <v>0</v>
      </c>
      <c r="H120" s="663"/>
      <c r="I120" s="663">
        <v>0</v>
      </c>
      <c r="J120" s="663"/>
      <c r="K120" s="663"/>
      <c r="L120" s="663"/>
      <c r="M120" s="663"/>
      <c r="N120" s="663"/>
      <c r="O120" s="663"/>
      <c r="P120" s="676"/>
      <c r="Q120" s="664"/>
    </row>
    <row r="121" spans="1:17" ht="14.4" customHeight="1" x14ac:dyDescent="0.3">
      <c r="A121" s="659" t="s">
        <v>538</v>
      </c>
      <c r="B121" s="660" t="s">
        <v>1992</v>
      </c>
      <c r="C121" s="660" t="s">
        <v>1867</v>
      </c>
      <c r="D121" s="660" t="s">
        <v>1968</v>
      </c>
      <c r="E121" s="660" t="s">
        <v>1969</v>
      </c>
      <c r="F121" s="663">
        <v>2</v>
      </c>
      <c r="G121" s="663">
        <v>162</v>
      </c>
      <c r="H121" s="663">
        <v>1</v>
      </c>
      <c r="I121" s="663">
        <v>81</v>
      </c>
      <c r="J121" s="663">
        <v>6</v>
      </c>
      <c r="K121" s="663">
        <v>486</v>
      </c>
      <c r="L121" s="663">
        <v>3</v>
      </c>
      <c r="M121" s="663">
        <v>81</v>
      </c>
      <c r="N121" s="663">
        <v>6</v>
      </c>
      <c r="O121" s="663">
        <v>492</v>
      </c>
      <c r="P121" s="676">
        <v>3.0370370370370372</v>
      </c>
      <c r="Q121" s="664">
        <v>82</v>
      </c>
    </row>
    <row r="122" spans="1:17" ht="14.4" customHeight="1" x14ac:dyDescent="0.3">
      <c r="A122" s="659" t="s">
        <v>538</v>
      </c>
      <c r="B122" s="660" t="s">
        <v>1992</v>
      </c>
      <c r="C122" s="660" t="s">
        <v>1867</v>
      </c>
      <c r="D122" s="660" t="s">
        <v>2176</v>
      </c>
      <c r="E122" s="660" t="s">
        <v>2177</v>
      </c>
      <c r="F122" s="663">
        <v>686</v>
      </c>
      <c r="G122" s="663">
        <v>726763</v>
      </c>
      <c r="H122" s="663">
        <v>1</v>
      </c>
      <c r="I122" s="663">
        <v>1059.4212827988338</v>
      </c>
      <c r="J122" s="663">
        <v>872</v>
      </c>
      <c r="K122" s="663">
        <v>929284</v>
      </c>
      <c r="L122" s="663">
        <v>1.2786616820063763</v>
      </c>
      <c r="M122" s="663">
        <v>1065.6926605504586</v>
      </c>
      <c r="N122" s="663">
        <v>723</v>
      </c>
      <c r="O122" s="663">
        <v>762122</v>
      </c>
      <c r="P122" s="676">
        <v>1.0486527244782686</v>
      </c>
      <c r="Q122" s="664">
        <v>1054.1106500691562</v>
      </c>
    </row>
    <row r="123" spans="1:17" ht="14.4" customHeight="1" x14ac:dyDescent="0.3">
      <c r="A123" s="659" t="s">
        <v>538</v>
      </c>
      <c r="B123" s="660" t="s">
        <v>1992</v>
      </c>
      <c r="C123" s="660" t="s">
        <v>1867</v>
      </c>
      <c r="D123" s="660" t="s">
        <v>2178</v>
      </c>
      <c r="E123" s="660" t="s">
        <v>2179</v>
      </c>
      <c r="F123" s="663">
        <v>1</v>
      </c>
      <c r="G123" s="663">
        <v>0</v>
      </c>
      <c r="H123" s="663"/>
      <c r="I123" s="663">
        <v>0</v>
      </c>
      <c r="J123" s="663">
        <v>3</v>
      </c>
      <c r="K123" s="663">
        <v>0</v>
      </c>
      <c r="L123" s="663"/>
      <c r="M123" s="663">
        <v>0</v>
      </c>
      <c r="N123" s="663">
        <v>4</v>
      </c>
      <c r="O123" s="663">
        <v>0</v>
      </c>
      <c r="P123" s="676"/>
      <c r="Q123" s="664">
        <v>0</v>
      </c>
    </row>
    <row r="124" spans="1:17" ht="14.4" customHeight="1" x14ac:dyDescent="0.3">
      <c r="A124" s="659" t="s">
        <v>538</v>
      </c>
      <c r="B124" s="660" t="s">
        <v>1992</v>
      </c>
      <c r="C124" s="660" t="s">
        <v>1867</v>
      </c>
      <c r="D124" s="660" t="s">
        <v>2180</v>
      </c>
      <c r="E124" s="660" t="s">
        <v>2181</v>
      </c>
      <c r="F124" s="663"/>
      <c r="G124" s="663"/>
      <c r="H124" s="663"/>
      <c r="I124" s="663"/>
      <c r="J124" s="663">
        <v>1</v>
      </c>
      <c r="K124" s="663">
        <v>1892</v>
      </c>
      <c r="L124" s="663"/>
      <c r="M124" s="663">
        <v>1892</v>
      </c>
      <c r="N124" s="663">
        <v>3</v>
      </c>
      <c r="O124" s="663">
        <v>5766</v>
      </c>
      <c r="P124" s="676"/>
      <c r="Q124" s="664">
        <v>1922</v>
      </c>
    </row>
    <row r="125" spans="1:17" ht="14.4" customHeight="1" x14ac:dyDescent="0.3">
      <c r="A125" s="659" t="s">
        <v>538</v>
      </c>
      <c r="B125" s="660" t="s">
        <v>1992</v>
      </c>
      <c r="C125" s="660" t="s">
        <v>1867</v>
      </c>
      <c r="D125" s="660" t="s">
        <v>2182</v>
      </c>
      <c r="E125" s="660" t="s">
        <v>2183</v>
      </c>
      <c r="F125" s="663">
        <v>1</v>
      </c>
      <c r="G125" s="663">
        <v>5701</v>
      </c>
      <c r="H125" s="663">
        <v>1</v>
      </c>
      <c r="I125" s="663">
        <v>5701</v>
      </c>
      <c r="J125" s="663"/>
      <c r="K125" s="663"/>
      <c r="L125" s="663"/>
      <c r="M125" s="663"/>
      <c r="N125" s="663"/>
      <c r="O125" s="663"/>
      <c r="P125" s="676"/>
      <c r="Q125" s="664"/>
    </row>
    <row r="126" spans="1:17" ht="14.4" customHeight="1" x14ac:dyDescent="0.3">
      <c r="A126" s="659" t="s">
        <v>538</v>
      </c>
      <c r="B126" s="660" t="s">
        <v>1992</v>
      </c>
      <c r="C126" s="660" t="s">
        <v>1867</v>
      </c>
      <c r="D126" s="660" t="s">
        <v>2184</v>
      </c>
      <c r="E126" s="660" t="s">
        <v>2185</v>
      </c>
      <c r="F126" s="663">
        <v>2</v>
      </c>
      <c r="G126" s="663">
        <v>1368</v>
      </c>
      <c r="H126" s="663">
        <v>1</v>
      </c>
      <c r="I126" s="663">
        <v>684</v>
      </c>
      <c r="J126" s="663">
        <v>1</v>
      </c>
      <c r="K126" s="663">
        <v>684</v>
      </c>
      <c r="L126" s="663">
        <v>0.5</v>
      </c>
      <c r="M126" s="663">
        <v>684</v>
      </c>
      <c r="N126" s="663">
        <v>5</v>
      </c>
      <c r="O126" s="663">
        <v>3455</v>
      </c>
      <c r="P126" s="676">
        <v>2.5255847953216373</v>
      </c>
      <c r="Q126" s="664">
        <v>691</v>
      </c>
    </row>
    <row r="127" spans="1:17" ht="14.4" customHeight="1" x14ac:dyDescent="0.3">
      <c r="A127" s="659" t="s">
        <v>538</v>
      </c>
      <c r="B127" s="660" t="s">
        <v>1992</v>
      </c>
      <c r="C127" s="660" t="s">
        <v>1867</v>
      </c>
      <c r="D127" s="660" t="s">
        <v>2186</v>
      </c>
      <c r="E127" s="660" t="s">
        <v>2187</v>
      </c>
      <c r="F127" s="663">
        <v>1</v>
      </c>
      <c r="G127" s="663">
        <v>2843</v>
      </c>
      <c r="H127" s="663">
        <v>1</v>
      </c>
      <c r="I127" s="663">
        <v>2843</v>
      </c>
      <c r="J127" s="663">
        <v>2</v>
      </c>
      <c r="K127" s="663">
        <v>5686</v>
      </c>
      <c r="L127" s="663">
        <v>2</v>
      </c>
      <c r="M127" s="663">
        <v>2843</v>
      </c>
      <c r="N127" s="663">
        <v>4</v>
      </c>
      <c r="O127" s="663">
        <v>11528</v>
      </c>
      <c r="P127" s="676">
        <v>4.0548716144917343</v>
      </c>
      <c r="Q127" s="664">
        <v>2882</v>
      </c>
    </row>
    <row r="128" spans="1:17" ht="14.4" customHeight="1" x14ac:dyDescent="0.3">
      <c r="A128" s="659" t="s">
        <v>538</v>
      </c>
      <c r="B128" s="660" t="s">
        <v>1992</v>
      </c>
      <c r="C128" s="660" t="s">
        <v>1867</v>
      </c>
      <c r="D128" s="660" t="s">
        <v>2188</v>
      </c>
      <c r="E128" s="660" t="s">
        <v>2189</v>
      </c>
      <c r="F128" s="663">
        <v>1</v>
      </c>
      <c r="G128" s="663">
        <v>2632</v>
      </c>
      <c r="H128" s="663">
        <v>1</v>
      </c>
      <c r="I128" s="663">
        <v>2632</v>
      </c>
      <c r="J128" s="663">
        <v>4</v>
      </c>
      <c r="K128" s="663">
        <v>10528</v>
      </c>
      <c r="L128" s="663">
        <v>4</v>
      </c>
      <c r="M128" s="663">
        <v>2632</v>
      </c>
      <c r="N128" s="663">
        <v>5</v>
      </c>
      <c r="O128" s="663">
        <v>13264</v>
      </c>
      <c r="P128" s="676">
        <v>5.0395136778115504</v>
      </c>
      <c r="Q128" s="664">
        <v>2652.8</v>
      </c>
    </row>
    <row r="129" spans="1:17" ht="14.4" customHeight="1" x14ac:dyDescent="0.3">
      <c r="A129" s="659" t="s">
        <v>538</v>
      </c>
      <c r="B129" s="660" t="s">
        <v>1992</v>
      </c>
      <c r="C129" s="660" t="s">
        <v>1867</v>
      </c>
      <c r="D129" s="660" t="s">
        <v>2190</v>
      </c>
      <c r="E129" s="660" t="s">
        <v>2191</v>
      </c>
      <c r="F129" s="663">
        <v>2</v>
      </c>
      <c r="G129" s="663">
        <v>4936</v>
      </c>
      <c r="H129" s="663">
        <v>1</v>
      </c>
      <c r="I129" s="663">
        <v>2468</v>
      </c>
      <c r="J129" s="663">
        <v>5</v>
      </c>
      <c r="K129" s="663">
        <v>12340</v>
      </c>
      <c r="L129" s="663">
        <v>2.5</v>
      </c>
      <c r="M129" s="663">
        <v>2468</v>
      </c>
      <c r="N129" s="663">
        <v>4</v>
      </c>
      <c r="O129" s="663">
        <v>10034</v>
      </c>
      <c r="P129" s="676">
        <v>2.0328200972447328</v>
      </c>
      <c r="Q129" s="664">
        <v>2508.5</v>
      </c>
    </row>
    <row r="130" spans="1:17" ht="14.4" customHeight="1" x14ac:dyDescent="0.3">
      <c r="A130" s="659" t="s">
        <v>538</v>
      </c>
      <c r="B130" s="660" t="s">
        <v>1992</v>
      </c>
      <c r="C130" s="660" t="s">
        <v>1867</v>
      </c>
      <c r="D130" s="660" t="s">
        <v>2192</v>
      </c>
      <c r="E130" s="660" t="s">
        <v>2193</v>
      </c>
      <c r="F130" s="663">
        <v>1</v>
      </c>
      <c r="G130" s="663">
        <v>5227</v>
      </c>
      <c r="H130" s="663">
        <v>1</v>
      </c>
      <c r="I130" s="663">
        <v>5227</v>
      </c>
      <c r="J130" s="663">
        <v>1</v>
      </c>
      <c r="K130" s="663">
        <v>5227</v>
      </c>
      <c r="L130" s="663">
        <v>1</v>
      </c>
      <c r="M130" s="663">
        <v>5227</v>
      </c>
      <c r="N130" s="663"/>
      <c r="O130" s="663"/>
      <c r="P130" s="676"/>
      <c r="Q130" s="664"/>
    </row>
    <row r="131" spans="1:17" ht="14.4" customHeight="1" x14ac:dyDescent="0.3">
      <c r="A131" s="659" t="s">
        <v>538</v>
      </c>
      <c r="B131" s="660" t="s">
        <v>1992</v>
      </c>
      <c r="C131" s="660" t="s">
        <v>1867</v>
      </c>
      <c r="D131" s="660" t="s">
        <v>2194</v>
      </c>
      <c r="E131" s="660" t="s">
        <v>2195</v>
      </c>
      <c r="F131" s="663">
        <v>5</v>
      </c>
      <c r="G131" s="663">
        <v>10945</v>
      </c>
      <c r="H131" s="663">
        <v>1</v>
      </c>
      <c r="I131" s="663">
        <v>2189</v>
      </c>
      <c r="J131" s="663">
        <v>2</v>
      </c>
      <c r="K131" s="663">
        <v>4378</v>
      </c>
      <c r="L131" s="663">
        <v>0.4</v>
      </c>
      <c r="M131" s="663">
        <v>2189</v>
      </c>
      <c r="N131" s="663">
        <v>1</v>
      </c>
      <c r="O131" s="663">
        <v>2233</v>
      </c>
      <c r="P131" s="676">
        <v>0.20402010050251257</v>
      </c>
      <c r="Q131" s="664">
        <v>2233</v>
      </c>
    </row>
    <row r="132" spans="1:17" ht="14.4" customHeight="1" x14ac:dyDescent="0.3">
      <c r="A132" s="659" t="s">
        <v>538</v>
      </c>
      <c r="B132" s="660" t="s">
        <v>1992</v>
      </c>
      <c r="C132" s="660" t="s">
        <v>1867</v>
      </c>
      <c r="D132" s="660" t="s">
        <v>1976</v>
      </c>
      <c r="E132" s="660" t="s">
        <v>1977</v>
      </c>
      <c r="F132" s="663">
        <v>1</v>
      </c>
      <c r="G132" s="663">
        <v>312</v>
      </c>
      <c r="H132" s="663">
        <v>1</v>
      </c>
      <c r="I132" s="663">
        <v>312</v>
      </c>
      <c r="J132" s="663"/>
      <c r="K132" s="663"/>
      <c r="L132" s="663"/>
      <c r="M132" s="663"/>
      <c r="N132" s="663"/>
      <c r="O132" s="663"/>
      <c r="P132" s="676"/>
      <c r="Q132" s="664"/>
    </row>
    <row r="133" spans="1:17" ht="14.4" customHeight="1" x14ac:dyDescent="0.3">
      <c r="A133" s="659" t="s">
        <v>538</v>
      </c>
      <c r="B133" s="660" t="s">
        <v>1992</v>
      </c>
      <c r="C133" s="660" t="s">
        <v>1867</v>
      </c>
      <c r="D133" s="660" t="s">
        <v>2196</v>
      </c>
      <c r="E133" s="660" t="s">
        <v>2197</v>
      </c>
      <c r="F133" s="663">
        <v>146</v>
      </c>
      <c r="G133" s="663">
        <v>50222</v>
      </c>
      <c r="H133" s="663">
        <v>1</v>
      </c>
      <c r="I133" s="663">
        <v>343.98630136986299</v>
      </c>
      <c r="J133" s="663">
        <v>212</v>
      </c>
      <c r="K133" s="663">
        <v>72928</v>
      </c>
      <c r="L133" s="663">
        <v>1.4521126199673451</v>
      </c>
      <c r="M133" s="663">
        <v>344</v>
      </c>
      <c r="N133" s="663">
        <v>150</v>
      </c>
      <c r="O133" s="663">
        <v>52348</v>
      </c>
      <c r="P133" s="676">
        <v>1.0423320457170164</v>
      </c>
      <c r="Q133" s="664">
        <v>348.98666666666668</v>
      </c>
    </row>
    <row r="134" spans="1:17" ht="14.4" customHeight="1" x14ac:dyDescent="0.3">
      <c r="A134" s="659" t="s">
        <v>538</v>
      </c>
      <c r="B134" s="660" t="s">
        <v>1992</v>
      </c>
      <c r="C134" s="660" t="s">
        <v>1867</v>
      </c>
      <c r="D134" s="660" t="s">
        <v>2198</v>
      </c>
      <c r="E134" s="660" t="s">
        <v>2199</v>
      </c>
      <c r="F134" s="663">
        <v>2</v>
      </c>
      <c r="G134" s="663">
        <v>2676</v>
      </c>
      <c r="H134" s="663">
        <v>1</v>
      </c>
      <c r="I134" s="663">
        <v>1338</v>
      </c>
      <c r="J134" s="663">
        <v>4</v>
      </c>
      <c r="K134" s="663">
        <v>5352</v>
      </c>
      <c r="L134" s="663">
        <v>2</v>
      </c>
      <c r="M134" s="663">
        <v>1338</v>
      </c>
      <c r="N134" s="663"/>
      <c r="O134" s="663"/>
      <c r="P134" s="676"/>
      <c r="Q134" s="664"/>
    </row>
    <row r="135" spans="1:17" ht="14.4" customHeight="1" x14ac:dyDescent="0.3">
      <c r="A135" s="659" t="s">
        <v>538</v>
      </c>
      <c r="B135" s="660" t="s">
        <v>1992</v>
      </c>
      <c r="C135" s="660" t="s">
        <v>1867</v>
      </c>
      <c r="D135" s="660" t="s">
        <v>2200</v>
      </c>
      <c r="E135" s="660" t="s">
        <v>2201</v>
      </c>
      <c r="F135" s="663">
        <v>20</v>
      </c>
      <c r="G135" s="663">
        <v>48160</v>
      </c>
      <c r="H135" s="663">
        <v>1</v>
      </c>
      <c r="I135" s="663">
        <v>2408</v>
      </c>
      <c r="J135" s="663">
        <v>20</v>
      </c>
      <c r="K135" s="663">
        <v>48160</v>
      </c>
      <c r="L135" s="663">
        <v>1</v>
      </c>
      <c r="M135" s="663">
        <v>2408</v>
      </c>
      <c r="N135" s="663">
        <v>22</v>
      </c>
      <c r="O135" s="663">
        <v>53930</v>
      </c>
      <c r="P135" s="676">
        <v>1.1198089700996678</v>
      </c>
      <c r="Q135" s="664">
        <v>2451.3636363636365</v>
      </c>
    </row>
    <row r="136" spans="1:17" ht="14.4" customHeight="1" x14ac:dyDescent="0.3">
      <c r="A136" s="659" t="s">
        <v>538</v>
      </c>
      <c r="B136" s="660" t="s">
        <v>1992</v>
      </c>
      <c r="C136" s="660" t="s">
        <v>1867</v>
      </c>
      <c r="D136" s="660" t="s">
        <v>2202</v>
      </c>
      <c r="E136" s="660" t="s">
        <v>2203</v>
      </c>
      <c r="F136" s="663">
        <v>3</v>
      </c>
      <c r="G136" s="663">
        <v>13569</v>
      </c>
      <c r="H136" s="663">
        <v>1</v>
      </c>
      <c r="I136" s="663">
        <v>4523</v>
      </c>
      <c r="J136" s="663">
        <v>1</v>
      </c>
      <c r="K136" s="663">
        <v>4523</v>
      </c>
      <c r="L136" s="663">
        <v>0.33333333333333331</v>
      </c>
      <c r="M136" s="663">
        <v>4523</v>
      </c>
      <c r="N136" s="663">
        <v>1</v>
      </c>
      <c r="O136" s="663">
        <v>4612</v>
      </c>
      <c r="P136" s="676">
        <v>0.3398924017982165</v>
      </c>
      <c r="Q136" s="664">
        <v>4612</v>
      </c>
    </row>
    <row r="137" spans="1:17" ht="14.4" customHeight="1" x14ac:dyDescent="0.3">
      <c r="A137" s="659" t="s">
        <v>538</v>
      </c>
      <c r="B137" s="660" t="s">
        <v>1992</v>
      </c>
      <c r="C137" s="660" t="s">
        <v>1867</v>
      </c>
      <c r="D137" s="660" t="s">
        <v>2204</v>
      </c>
      <c r="E137" s="660" t="s">
        <v>2205</v>
      </c>
      <c r="F137" s="663"/>
      <c r="G137" s="663"/>
      <c r="H137" s="663"/>
      <c r="I137" s="663"/>
      <c r="J137" s="663"/>
      <c r="K137" s="663"/>
      <c r="L137" s="663"/>
      <c r="M137" s="663"/>
      <c r="N137" s="663">
        <v>2</v>
      </c>
      <c r="O137" s="663">
        <v>10264</v>
      </c>
      <c r="P137" s="676"/>
      <c r="Q137" s="664">
        <v>5132</v>
      </c>
    </row>
    <row r="138" spans="1:17" ht="14.4" customHeight="1" x14ac:dyDescent="0.3">
      <c r="A138" s="659" t="s">
        <v>538</v>
      </c>
      <c r="B138" s="660" t="s">
        <v>1992</v>
      </c>
      <c r="C138" s="660" t="s">
        <v>1867</v>
      </c>
      <c r="D138" s="660" t="s">
        <v>2206</v>
      </c>
      <c r="E138" s="660" t="s">
        <v>2207</v>
      </c>
      <c r="F138" s="663"/>
      <c r="G138" s="663"/>
      <c r="H138" s="663"/>
      <c r="I138" s="663"/>
      <c r="J138" s="663"/>
      <c r="K138" s="663"/>
      <c r="L138" s="663"/>
      <c r="M138" s="663"/>
      <c r="N138" s="663">
        <v>1</v>
      </c>
      <c r="O138" s="663">
        <v>2953</v>
      </c>
      <c r="P138" s="676"/>
      <c r="Q138" s="664">
        <v>2953</v>
      </c>
    </row>
    <row r="139" spans="1:17" ht="14.4" customHeight="1" x14ac:dyDescent="0.3">
      <c r="A139" s="659" t="s">
        <v>538</v>
      </c>
      <c r="B139" s="660" t="s">
        <v>1992</v>
      </c>
      <c r="C139" s="660" t="s">
        <v>1867</v>
      </c>
      <c r="D139" s="660" t="s">
        <v>2208</v>
      </c>
      <c r="E139" s="660" t="s">
        <v>2209</v>
      </c>
      <c r="F139" s="663">
        <v>1</v>
      </c>
      <c r="G139" s="663">
        <v>1251</v>
      </c>
      <c r="H139" s="663">
        <v>1</v>
      </c>
      <c r="I139" s="663">
        <v>1251</v>
      </c>
      <c r="J139" s="663">
        <v>2</v>
      </c>
      <c r="K139" s="663">
        <v>2502</v>
      </c>
      <c r="L139" s="663">
        <v>2</v>
      </c>
      <c r="M139" s="663">
        <v>1251</v>
      </c>
      <c r="N139" s="663"/>
      <c r="O139" s="663"/>
      <c r="P139" s="676"/>
      <c r="Q139" s="664"/>
    </row>
    <row r="140" spans="1:17" ht="14.4" customHeight="1" x14ac:dyDescent="0.3">
      <c r="A140" s="659" t="s">
        <v>538</v>
      </c>
      <c r="B140" s="660" t="s">
        <v>1992</v>
      </c>
      <c r="C140" s="660" t="s">
        <v>1867</v>
      </c>
      <c r="D140" s="660" t="s">
        <v>2210</v>
      </c>
      <c r="E140" s="660" t="s">
        <v>2211</v>
      </c>
      <c r="F140" s="663"/>
      <c r="G140" s="663"/>
      <c r="H140" s="663"/>
      <c r="I140" s="663"/>
      <c r="J140" s="663">
        <v>2</v>
      </c>
      <c r="K140" s="663">
        <v>4666</v>
      </c>
      <c r="L140" s="663"/>
      <c r="M140" s="663">
        <v>2333</v>
      </c>
      <c r="N140" s="663"/>
      <c r="O140" s="663"/>
      <c r="P140" s="676"/>
      <c r="Q140" s="664"/>
    </row>
    <row r="141" spans="1:17" ht="14.4" customHeight="1" x14ac:dyDescent="0.3">
      <c r="A141" s="659" t="s">
        <v>538</v>
      </c>
      <c r="B141" s="660" t="s">
        <v>1992</v>
      </c>
      <c r="C141" s="660" t="s">
        <v>1867</v>
      </c>
      <c r="D141" s="660" t="s">
        <v>2212</v>
      </c>
      <c r="E141" s="660" t="s">
        <v>2213</v>
      </c>
      <c r="F141" s="663">
        <v>13</v>
      </c>
      <c r="G141" s="663">
        <v>7761</v>
      </c>
      <c r="H141" s="663">
        <v>1</v>
      </c>
      <c r="I141" s="663">
        <v>597</v>
      </c>
      <c r="J141" s="663">
        <v>14</v>
      </c>
      <c r="K141" s="663">
        <v>8358</v>
      </c>
      <c r="L141" s="663">
        <v>1.0769230769230769</v>
      </c>
      <c r="M141" s="663">
        <v>597</v>
      </c>
      <c r="N141" s="663">
        <v>10</v>
      </c>
      <c r="O141" s="663">
        <v>6080</v>
      </c>
      <c r="P141" s="676">
        <v>0.78340420048962767</v>
      </c>
      <c r="Q141" s="664">
        <v>608</v>
      </c>
    </row>
    <row r="142" spans="1:17" ht="14.4" customHeight="1" x14ac:dyDescent="0.3">
      <c r="A142" s="659" t="s">
        <v>538</v>
      </c>
      <c r="B142" s="660" t="s">
        <v>1992</v>
      </c>
      <c r="C142" s="660" t="s">
        <v>1867</v>
      </c>
      <c r="D142" s="660" t="s">
        <v>2214</v>
      </c>
      <c r="E142" s="660" t="s">
        <v>2215</v>
      </c>
      <c r="F142" s="663">
        <v>4</v>
      </c>
      <c r="G142" s="663">
        <v>5784</v>
      </c>
      <c r="H142" s="663">
        <v>1</v>
      </c>
      <c r="I142" s="663">
        <v>1446</v>
      </c>
      <c r="J142" s="663">
        <v>10</v>
      </c>
      <c r="K142" s="663">
        <v>14460</v>
      </c>
      <c r="L142" s="663">
        <v>2.5</v>
      </c>
      <c r="M142" s="663">
        <v>1446</v>
      </c>
      <c r="N142" s="663">
        <v>5</v>
      </c>
      <c r="O142" s="663">
        <v>7375</v>
      </c>
      <c r="P142" s="676">
        <v>1.2750691562932226</v>
      </c>
      <c r="Q142" s="664">
        <v>1475</v>
      </c>
    </row>
    <row r="143" spans="1:17" ht="14.4" customHeight="1" x14ac:dyDescent="0.3">
      <c r="A143" s="659" t="s">
        <v>538</v>
      </c>
      <c r="B143" s="660" t="s">
        <v>1992</v>
      </c>
      <c r="C143" s="660" t="s">
        <v>1867</v>
      </c>
      <c r="D143" s="660" t="s">
        <v>2216</v>
      </c>
      <c r="E143" s="660" t="s">
        <v>2217</v>
      </c>
      <c r="F143" s="663">
        <v>1</v>
      </c>
      <c r="G143" s="663">
        <v>2322</v>
      </c>
      <c r="H143" s="663">
        <v>1</v>
      </c>
      <c r="I143" s="663">
        <v>2322</v>
      </c>
      <c r="J143" s="663"/>
      <c r="K143" s="663"/>
      <c r="L143" s="663"/>
      <c r="M143" s="663"/>
      <c r="N143" s="663"/>
      <c r="O143" s="663"/>
      <c r="P143" s="676"/>
      <c r="Q143" s="664"/>
    </row>
    <row r="144" spans="1:17" ht="14.4" customHeight="1" x14ac:dyDescent="0.3">
      <c r="A144" s="659" t="s">
        <v>538</v>
      </c>
      <c r="B144" s="660" t="s">
        <v>1992</v>
      </c>
      <c r="C144" s="660" t="s">
        <v>1867</v>
      </c>
      <c r="D144" s="660" t="s">
        <v>2218</v>
      </c>
      <c r="E144" s="660" t="s">
        <v>2219</v>
      </c>
      <c r="F144" s="663">
        <v>5</v>
      </c>
      <c r="G144" s="663">
        <v>15620</v>
      </c>
      <c r="H144" s="663">
        <v>1</v>
      </c>
      <c r="I144" s="663">
        <v>3124</v>
      </c>
      <c r="J144" s="663">
        <v>3</v>
      </c>
      <c r="K144" s="663">
        <v>9372</v>
      </c>
      <c r="L144" s="663">
        <v>0.6</v>
      </c>
      <c r="M144" s="663">
        <v>3124</v>
      </c>
      <c r="N144" s="663">
        <v>3</v>
      </c>
      <c r="O144" s="663">
        <v>9489</v>
      </c>
      <c r="P144" s="676">
        <v>0.60749039692701667</v>
      </c>
      <c r="Q144" s="664">
        <v>3163</v>
      </c>
    </row>
    <row r="145" spans="1:17" ht="14.4" customHeight="1" x14ac:dyDescent="0.3">
      <c r="A145" s="659" t="s">
        <v>538</v>
      </c>
      <c r="B145" s="660" t="s">
        <v>1992</v>
      </c>
      <c r="C145" s="660" t="s">
        <v>1867</v>
      </c>
      <c r="D145" s="660" t="s">
        <v>2220</v>
      </c>
      <c r="E145" s="660" t="s">
        <v>2221</v>
      </c>
      <c r="F145" s="663">
        <v>3</v>
      </c>
      <c r="G145" s="663">
        <v>9174</v>
      </c>
      <c r="H145" s="663">
        <v>1</v>
      </c>
      <c r="I145" s="663">
        <v>3058</v>
      </c>
      <c r="J145" s="663">
        <v>2</v>
      </c>
      <c r="K145" s="663">
        <v>6116</v>
      </c>
      <c r="L145" s="663">
        <v>0.66666666666666663</v>
      </c>
      <c r="M145" s="663">
        <v>3058</v>
      </c>
      <c r="N145" s="663">
        <v>2</v>
      </c>
      <c r="O145" s="663">
        <v>6194</v>
      </c>
      <c r="P145" s="676">
        <v>0.67516895574449531</v>
      </c>
      <c r="Q145" s="664">
        <v>3097</v>
      </c>
    </row>
    <row r="146" spans="1:17" ht="14.4" customHeight="1" x14ac:dyDescent="0.3">
      <c r="A146" s="659" t="s">
        <v>538</v>
      </c>
      <c r="B146" s="660" t="s">
        <v>1992</v>
      </c>
      <c r="C146" s="660" t="s">
        <v>1867</v>
      </c>
      <c r="D146" s="660" t="s">
        <v>2222</v>
      </c>
      <c r="E146" s="660" t="s">
        <v>2223</v>
      </c>
      <c r="F146" s="663"/>
      <c r="G146" s="663"/>
      <c r="H146" s="663"/>
      <c r="I146" s="663"/>
      <c r="J146" s="663"/>
      <c r="K146" s="663"/>
      <c r="L146" s="663"/>
      <c r="M146" s="663"/>
      <c r="N146" s="663">
        <v>2</v>
      </c>
      <c r="O146" s="663">
        <v>7376</v>
      </c>
      <c r="P146" s="676"/>
      <c r="Q146" s="664">
        <v>3688</v>
      </c>
    </row>
    <row r="147" spans="1:17" ht="14.4" customHeight="1" x14ac:dyDescent="0.3">
      <c r="A147" s="659" t="s">
        <v>538</v>
      </c>
      <c r="B147" s="660" t="s">
        <v>1992</v>
      </c>
      <c r="C147" s="660" t="s">
        <v>1867</v>
      </c>
      <c r="D147" s="660" t="s">
        <v>2224</v>
      </c>
      <c r="E147" s="660" t="s">
        <v>2225</v>
      </c>
      <c r="F147" s="663">
        <v>7</v>
      </c>
      <c r="G147" s="663">
        <v>12271</v>
      </c>
      <c r="H147" s="663">
        <v>1</v>
      </c>
      <c r="I147" s="663">
        <v>1753</v>
      </c>
      <c r="J147" s="663">
        <v>5</v>
      </c>
      <c r="K147" s="663">
        <v>8765</v>
      </c>
      <c r="L147" s="663">
        <v>0.7142857142857143</v>
      </c>
      <c r="M147" s="663">
        <v>1753</v>
      </c>
      <c r="N147" s="663">
        <v>13</v>
      </c>
      <c r="O147" s="663">
        <v>23166</v>
      </c>
      <c r="P147" s="676">
        <v>1.8878656996169831</v>
      </c>
      <c r="Q147" s="664">
        <v>1782</v>
      </c>
    </row>
    <row r="148" spans="1:17" ht="14.4" customHeight="1" x14ac:dyDescent="0.3">
      <c r="A148" s="659" t="s">
        <v>538</v>
      </c>
      <c r="B148" s="660" t="s">
        <v>1992</v>
      </c>
      <c r="C148" s="660" t="s">
        <v>1867</v>
      </c>
      <c r="D148" s="660" t="s">
        <v>2226</v>
      </c>
      <c r="E148" s="660" t="s">
        <v>2227</v>
      </c>
      <c r="F148" s="663">
        <v>1</v>
      </c>
      <c r="G148" s="663">
        <v>2745</v>
      </c>
      <c r="H148" s="663">
        <v>1</v>
      </c>
      <c r="I148" s="663">
        <v>2745</v>
      </c>
      <c r="J148" s="663"/>
      <c r="K148" s="663"/>
      <c r="L148" s="663"/>
      <c r="M148" s="663"/>
      <c r="N148" s="663"/>
      <c r="O148" s="663"/>
      <c r="P148" s="676"/>
      <c r="Q148" s="664"/>
    </row>
    <row r="149" spans="1:17" ht="14.4" customHeight="1" x14ac:dyDescent="0.3">
      <c r="A149" s="659" t="s">
        <v>538</v>
      </c>
      <c r="B149" s="660" t="s">
        <v>1992</v>
      </c>
      <c r="C149" s="660" t="s">
        <v>1867</v>
      </c>
      <c r="D149" s="660" t="s">
        <v>2228</v>
      </c>
      <c r="E149" s="660" t="s">
        <v>2229</v>
      </c>
      <c r="F149" s="663">
        <v>2</v>
      </c>
      <c r="G149" s="663">
        <v>2156</v>
      </c>
      <c r="H149" s="663">
        <v>1</v>
      </c>
      <c r="I149" s="663">
        <v>1078</v>
      </c>
      <c r="J149" s="663">
        <v>4</v>
      </c>
      <c r="K149" s="663">
        <v>4312</v>
      </c>
      <c r="L149" s="663">
        <v>2</v>
      </c>
      <c r="M149" s="663">
        <v>1078</v>
      </c>
      <c r="N149" s="663">
        <v>4</v>
      </c>
      <c r="O149" s="663">
        <v>4400</v>
      </c>
      <c r="P149" s="676">
        <v>2.0408163265306123</v>
      </c>
      <c r="Q149" s="664">
        <v>1100</v>
      </c>
    </row>
    <row r="150" spans="1:17" ht="14.4" customHeight="1" x14ac:dyDescent="0.3">
      <c r="A150" s="659" t="s">
        <v>538</v>
      </c>
      <c r="B150" s="660" t="s">
        <v>1992</v>
      </c>
      <c r="C150" s="660" t="s">
        <v>1867</v>
      </c>
      <c r="D150" s="660" t="s">
        <v>2230</v>
      </c>
      <c r="E150" s="660" t="s">
        <v>2231</v>
      </c>
      <c r="F150" s="663">
        <v>1</v>
      </c>
      <c r="G150" s="663">
        <v>531</v>
      </c>
      <c r="H150" s="663">
        <v>1</v>
      </c>
      <c r="I150" s="663">
        <v>531</v>
      </c>
      <c r="J150" s="663">
        <v>10</v>
      </c>
      <c r="K150" s="663">
        <v>5310</v>
      </c>
      <c r="L150" s="663">
        <v>10</v>
      </c>
      <c r="M150" s="663">
        <v>531</v>
      </c>
      <c r="N150" s="663">
        <v>2</v>
      </c>
      <c r="O150" s="663">
        <v>1076</v>
      </c>
      <c r="P150" s="676">
        <v>2.0263653483992465</v>
      </c>
      <c r="Q150" s="664">
        <v>538</v>
      </c>
    </row>
    <row r="151" spans="1:17" ht="14.4" customHeight="1" x14ac:dyDescent="0.3">
      <c r="A151" s="659" t="s">
        <v>538</v>
      </c>
      <c r="B151" s="660" t="s">
        <v>1992</v>
      </c>
      <c r="C151" s="660" t="s">
        <v>1867</v>
      </c>
      <c r="D151" s="660" t="s">
        <v>2232</v>
      </c>
      <c r="E151" s="660" t="s">
        <v>2233</v>
      </c>
      <c r="F151" s="663">
        <v>1</v>
      </c>
      <c r="G151" s="663">
        <v>466</v>
      </c>
      <c r="H151" s="663">
        <v>1</v>
      </c>
      <c r="I151" s="663">
        <v>466</v>
      </c>
      <c r="J151" s="663"/>
      <c r="K151" s="663"/>
      <c r="L151" s="663"/>
      <c r="M151" s="663"/>
      <c r="N151" s="663">
        <v>1</v>
      </c>
      <c r="O151" s="663">
        <v>476</v>
      </c>
      <c r="P151" s="676">
        <v>1.0214592274678111</v>
      </c>
      <c r="Q151" s="664">
        <v>476</v>
      </c>
    </row>
    <row r="152" spans="1:17" ht="14.4" customHeight="1" x14ac:dyDescent="0.3">
      <c r="A152" s="659" t="s">
        <v>538</v>
      </c>
      <c r="B152" s="660" t="s">
        <v>1992</v>
      </c>
      <c r="C152" s="660" t="s">
        <v>1867</v>
      </c>
      <c r="D152" s="660" t="s">
        <v>2234</v>
      </c>
      <c r="E152" s="660" t="s">
        <v>2235</v>
      </c>
      <c r="F152" s="663"/>
      <c r="G152" s="663"/>
      <c r="H152" s="663"/>
      <c r="I152" s="663"/>
      <c r="J152" s="663">
        <v>1</v>
      </c>
      <c r="K152" s="663">
        <v>1119</v>
      </c>
      <c r="L152" s="663"/>
      <c r="M152" s="663">
        <v>1119</v>
      </c>
      <c r="N152" s="663"/>
      <c r="O152" s="663"/>
      <c r="P152" s="676"/>
      <c r="Q152" s="664"/>
    </row>
    <row r="153" spans="1:17" ht="14.4" customHeight="1" x14ac:dyDescent="0.3">
      <c r="A153" s="659" t="s">
        <v>538</v>
      </c>
      <c r="B153" s="660" t="s">
        <v>1992</v>
      </c>
      <c r="C153" s="660" t="s">
        <v>1867</v>
      </c>
      <c r="D153" s="660" t="s">
        <v>2236</v>
      </c>
      <c r="E153" s="660" t="s">
        <v>2237</v>
      </c>
      <c r="F153" s="663">
        <v>2</v>
      </c>
      <c r="G153" s="663">
        <v>4638</v>
      </c>
      <c r="H153" s="663">
        <v>1</v>
      </c>
      <c r="I153" s="663">
        <v>2319</v>
      </c>
      <c r="J153" s="663"/>
      <c r="K153" s="663"/>
      <c r="L153" s="663"/>
      <c r="M153" s="663"/>
      <c r="N153" s="663"/>
      <c r="O153" s="663"/>
      <c r="P153" s="676"/>
      <c r="Q153" s="664"/>
    </row>
    <row r="154" spans="1:17" ht="14.4" customHeight="1" x14ac:dyDescent="0.3">
      <c r="A154" s="659" t="s">
        <v>538</v>
      </c>
      <c r="B154" s="660" t="s">
        <v>1992</v>
      </c>
      <c r="C154" s="660" t="s">
        <v>1867</v>
      </c>
      <c r="D154" s="660" t="s">
        <v>2238</v>
      </c>
      <c r="E154" s="660" t="s">
        <v>2239</v>
      </c>
      <c r="F154" s="663"/>
      <c r="G154" s="663"/>
      <c r="H154" s="663"/>
      <c r="I154" s="663"/>
      <c r="J154" s="663"/>
      <c r="K154" s="663"/>
      <c r="L154" s="663"/>
      <c r="M154" s="663"/>
      <c r="N154" s="663">
        <v>1</v>
      </c>
      <c r="O154" s="663">
        <v>3619</v>
      </c>
      <c r="P154" s="676"/>
      <c r="Q154" s="664">
        <v>3619</v>
      </c>
    </row>
    <row r="155" spans="1:17" ht="14.4" customHeight="1" x14ac:dyDescent="0.3">
      <c r="A155" s="659" t="s">
        <v>538</v>
      </c>
      <c r="B155" s="660" t="s">
        <v>1992</v>
      </c>
      <c r="C155" s="660" t="s">
        <v>1867</v>
      </c>
      <c r="D155" s="660" t="s">
        <v>2240</v>
      </c>
      <c r="E155" s="660" t="s">
        <v>2241</v>
      </c>
      <c r="F155" s="663"/>
      <c r="G155" s="663"/>
      <c r="H155" s="663"/>
      <c r="I155" s="663"/>
      <c r="J155" s="663"/>
      <c r="K155" s="663"/>
      <c r="L155" s="663"/>
      <c r="M155" s="663"/>
      <c r="N155" s="663">
        <v>1</v>
      </c>
      <c r="O155" s="663">
        <v>2086</v>
      </c>
      <c r="P155" s="676"/>
      <c r="Q155" s="664">
        <v>2086</v>
      </c>
    </row>
    <row r="156" spans="1:17" ht="14.4" customHeight="1" x14ac:dyDescent="0.3">
      <c r="A156" s="659" t="s">
        <v>538</v>
      </c>
      <c r="B156" s="660" t="s">
        <v>1992</v>
      </c>
      <c r="C156" s="660" t="s">
        <v>1867</v>
      </c>
      <c r="D156" s="660" t="s">
        <v>2242</v>
      </c>
      <c r="E156" s="660" t="s">
        <v>2243</v>
      </c>
      <c r="F156" s="663"/>
      <c r="G156" s="663"/>
      <c r="H156" s="663"/>
      <c r="I156" s="663"/>
      <c r="J156" s="663"/>
      <c r="K156" s="663"/>
      <c r="L156" s="663"/>
      <c r="M156" s="663"/>
      <c r="N156" s="663">
        <v>1</v>
      </c>
      <c r="O156" s="663">
        <v>1879</v>
      </c>
      <c r="P156" s="676"/>
      <c r="Q156" s="664">
        <v>1879</v>
      </c>
    </row>
    <row r="157" spans="1:17" ht="14.4" customHeight="1" thickBot="1" x14ac:dyDescent="0.35">
      <c r="A157" s="665" t="s">
        <v>538</v>
      </c>
      <c r="B157" s="666" t="s">
        <v>2244</v>
      </c>
      <c r="C157" s="666" t="s">
        <v>1867</v>
      </c>
      <c r="D157" s="666" t="s">
        <v>2182</v>
      </c>
      <c r="E157" s="666" t="s">
        <v>2183</v>
      </c>
      <c r="F157" s="669">
        <v>2</v>
      </c>
      <c r="G157" s="669">
        <v>11402</v>
      </c>
      <c r="H157" s="669">
        <v>1</v>
      </c>
      <c r="I157" s="669">
        <v>5701</v>
      </c>
      <c r="J157" s="669"/>
      <c r="K157" s="669"/>
      <c r="L157" s="669"/>
      <c r="M157" s="669"/>
      <c r="N157" s="669"/>
      <c r="O157" s="669"/>
      <c r="P157" s="677"/>
      <c r="Q157" s="67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293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107.06399999999999</v>
      </c>
      <c r="C5" s="114">
        <v>121.23399999999999</v>
      </c>
      <c r="D5" s="114">
        <v>96.611000000000004</v>
      </c>
      <c r="E5" s="131">
        <v>0.90236680863782426</v>
      </c>
      <c r="F5" s="132">
        <v>79</v>
      </c>
      <c r="G5" s="114">
        <v>96</v>
      </c>
      <c r="H5" s="114">
        <v>67</v>
      </c>
      <c r="I5" s="133">
        <v>0.84810126582278478</v>
      </c>
      <c r="J5" s="123"/>
      <c r="K5" s="123"/>
      <c r="L5" s="7">
        <f>D5-B5</f>
        <v>-10.452999999999989</v>
      </c>
      <c r="M5" s="8">
        <f>H5-F5</f>
        <v>-12</v>
      </c>
    </row>
    <row r="6" spans="1:13" ht="14.4" hidden="1" customHeight="1" outlineLevel="1" x14ac:dyDescent="0.3">
      <c r="A6" s="119" t="s">
        <v>170</v>
      </c>
      <c r="B6" s="122">
        <v>15.94</v>
      </c>
      <c r="C6" s="113">
        <v>29.206</v>
      </c>
      <c r="D6" s="113">
        <v>15.959</v>
      </c>
      <c r="E6" s="134">
        <v>1.0011919698870766</v>
      </c>
      <c r="F6" s="135">
        <v>13</v>
      </c>
      <c r="G6" s="113">
        <v>24</v>
      </c>
      <c r="H6" s="113">
        <v>14</v>
      </c>
      <c r="I6" s="136">
        <v>1.0769230769230769</v>
      </c>
      <c r="J6" s="123"/>
      <c r="K6" s="123"/>
      <c r="L6" s="5">
        <f t="shared" ref="L6:L11" si="0">D6-B6</f>
        <v>1.9000000000000128E-2</v>
      </c>
      <c r="M6" s="6">
        <f t="shared" ref="M6:M13" si="1">H6-F6</f>
        <v>1</v>
      </c>
    </row>
    <row r="7" spans="1:13" ht="14.4" hidden="1" customHeight="1" outlineLevel="1" x14ac:dyDescent="0.3">
      <c r="A7" s="119" t="s">
        <v>171</v>
      </c>
      <c r="B7" s="122">
        <v>67.305000000000007</v>
      </c>
      <c r="C7" s="113">
        <v>62.356000000000002</v>
      </c>
      <c r="D7" s="113">
        <v>53.566000000000003</v>
      </c>
      <c r="E7" s="134">
        <v>0.79586954906767693</v>
      </c>
      <c r="F7" s="135">
        <v>42</v>
      </c>
      <c r="G7" s="113">
        <v>53</v>
      </c>
      <c r="H7" s="113">
        <v>40</v>
      </c>
      <c r="I7" s="136">
        <v>0.95238095238095233</v>
      </c>
      <c r="J7" s="123"/>
      <c r="K7" s="123"/>
      <c r="L7" s="5">
        <f t="shared" si="0"/>
        <v>-13.739000000000004</v>
      </c>
      <c r="M7" s="6">
        <f t="shared" si="1"/>
        <v>-2</v>
      </c>
    </row>
    <row r="8" spans="1:13" ht="14.4" hidden="1" customHeight="1" outlineLevel="1" x14ac:dyDescent="0.3">
      <c r="A8" s="119" t="s">
        <v>172</v>
      </c>
      <c r="B8" s="122">
        <v>6.0830000000000002</v>
      </c>
      <c r="C8" s="113">
        <v>11.429</v>
      </c>
      <c r="D8" s="113">
        <v>19.311</v>
      </c>
      <c r="E8" s="134">
        <v>3.1745849087621236</v>
      </c>
      <c r="F8" s="135">
        <v>5</v>
      </c>
      <c r="G8" s="113">
        <v>9</v>
      </c>
      <c r="H8" s="113">
        <v>13</v>
      </c>
      <c r="I8" s="136">
        <v>2.6</v>
      </c>
      <c r="J8" s="123"/>
      <c r="K8" s="123"/>
      <c r="L8" s="5">
        <f t="shared" si="0"/>
        <v>13.228</v>
      </c>
      <c r="M8" s="6">
        <f t="shared" si="1"/>
        <v>8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540</v>
      </c>
      <c r="F9" s="135">
        <v>0</v>
      </c>
      <c r="G9" s="113">
        <v>0</v>
      </c>
      <c r="H9" s="113">
        <v>0</v>
      </c>
      <c r="I9" s="136" t="s">
        <v>540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16.734999999999999</v>
      </c>
      <c r="C10" s="113">
        <v>55.933999999999997</v>
      </c>
      <c r="D10" s="113">
        <v>28.212</v>
      </c>
      <c r="E10" s="134">
        <v>1.685808186435614</v>
      </c>
      <c r="F10" s="135">
        <v>16</v>
      </c>
      <c r="G10" s="113">
        <v>36</v>
      </c>
      <c r="H10" s="113">
        <v>17</v>
      </c>
      <c r="I10" s="136">
        <v>1.0625</v>
      </c>
      <c r="J10" s="123"/>
      <c r="K10" s="123"/>
      <c r="L10" s="5">
        <f t="shared" si="0"/>
        <v>11.477</v>
      </c>
      <c r="M10" s="6">
        <f t="shared" si="1"/>
        <v>1</v>
      </c>
    </row>
    <row r="11" spans="1:13" ht="14.4" hidden="1" customHeight="1" outlineLevel="1" x14ac:dyDescent="0.3">
      <c r="A11" s="119" t="s">
        <v>175</v>
      </c>
      <c r="B11" s="122">
        <v>12.246</v>
      </c>
      <c r="C11" s="113">
        <v>17.564</v>
      </c>
      <c r="D11" s="113">
        <v>19.550999999999998</v>
      </c>
      <c r="E11" s="134">
        <v>1.5965213130818225</v>
      </c>
      <c r="F11" s="135">
        <v>9</v>
      </c>
      <c r="G11" s="113">
        <v>12</v>
      </c>
      <c r="H11" s="113">
        <v>14</v>
      </c>
      <c r="I11" s="136">
        <v>1.5555555555555556</v>
      </c>
      <c r="J11" s="123"/>
      <c r="K11" s="123"/>
      <c r="L11" s="5">
        <f t="shared" si="0"/>
        <v>7.3049999999999979</v>
      </c>
      <c r="M11" s="6">
        <f t="shared" si="1"/>
        <v>5</v>
      </c>
    </row>
    <row r="12" spans="1:13" ht="14.4" hidden="1" customHeight="1" outlineLevel="1" thickBot="1" x14ac:dyDescent="0.35">
      <c r="A12" s="244" t="s">
        <v>213</v>
      </c>
      <c r="B12" s="245">
        <v>0</v>
      </c>
      <c r="C12" s="246">
        <v>0</v>
      </c>
      <c r="D12" s="246">
        <v>1.841</v>
      </c>
      <c r="E12" s="247"/>
      <c r="F12" s="248">
        <v>0</v>
      </c>
      <c r="G12" s="246">
        <v>0</v>
      </c>
      <c r="H12" s="246">
        <v>1</v>
      </c>
      <c r="I12" s="249"/>
      <c r="J12" s="123"/>
      <c r="K12" s="123"/>
      <c r="L12" s="250">
        <f>D12-B12</f>
        <v>1.841</v>
      </c>
      <c r="M12" s="251">
        <f>H12-F12</f>
        <v>1</v>
      </c>
    </row>
    <row r="13" spans="1:13" ht="14.4" customHeight="1" collapsed="1" thickBot="1" x14ac:dyDescent="0.35">
      <c r="A13" s="120" t="s">
        <v>3</v>
      </c>
      <c r="B13" s="115">
        <f>SUM(B5:B12)</f>
        <v>225.37300000000002</v>
      </c>
      <c r="C13" s="116">
        <f>SUM(C5:C12)</f>
        <v>297.72300000000001</v>
      </c>
      <c r="D13" s="116">
        <f>SUM(D5:D12)</f>
        <v>235.05100000000002</v>
      </c>
      <c r="E13" s="137">
        <f>IF(OR(D13=0,B13=0),0,D13/B13)</f>
        <v>1.0429421447999538</v>
      </c>
      <c r="F13" s="138">
        <f>SUM(F5:F12)</f>
        <v>164</v>
      </c>
      <c r="G13" s="116">
        <f>SUM(G5:G12)</f>
        <v>230</v>
      </c>
      <c r="H13" s="116">
        <f>SUM(H5:H12)</f>
        <v>166</v>
      </c>
      <c r="I13" s="139">
        <f>IF(OR(H13=0,F13=0),0,H13/F13)</f>
        <v>1.0121951219512195</v>
      </c>
      <c r="J13" s="123"/>
      <c r="K13" s="123"/>
      <c r="L13" s="129">
        <f>D13-B13</f>
        <v>9.6779999999999973</v>
      </c>
      <c r="M13" s="140">
        <f t="shared" si="1"/>
        <v>2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209</v>
      </c>
      <c r="B16" s="580" t="s">
        <v>71</v>
      </c>
      <c r="C16" s="581"/>
      <c r="D16" s="581"/>
      <c r="E16" s="582"/>
      <c r="F16" s="580" t="s">
        <v>293</v>
      </c>
      <c r="G16" s="581"/>
      <c r="H16" s="581"/>
      <c r="I16" s="582"/>
      <c r="J16" s="585" t="s">
        <v>180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181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107.06399999999999</v>
      </c>
      <c r="C18" s="114">
        <v>121.23399999999999</v>
      </c>
      <c r="D18" s="114">
        <v>96.611000000000004</v>
      </c>
      <c r="E18" s="131">
        <v>0.90236680863782426</v>
      </c>
      <c r="F18" s="121">
        <v>79</v>
      </c>
      <c r="G18" s="114">
        <v>96</v>
      </c>
      <c r="H18" s="114">
        <v>67</v>
      </c>
      <c r="I18" s="133">
        <v>0.84810126582278478</v>
      </c>
      <c r="J18" s="571">
        <f>0.97*0.976</f>
        <v>0.94672000000000001</v>
      </c>
      <c r="K18" s="572"/>
      <c r="L18" s="147">
        <f>D18-B18</f>
        <v>-10.452999999999989</v>
      </c>
      <c r="M18" s="148">
        <f>H18-F18</f>
        <v>-12</v>
      </c>
    </row>
    <row r="19" spans="1:13" ht="14.4" hidden="1" customHeight="1" outlineLevel="1" x14ac:dyDescent="0.3">
      <c r="A19" s="119" t="s">
        <v>170</v>
      </c>
      <c r="B19" s="122">
        <v>15.94</v>
      </c>
      <c r="C19" s="113">
        <v>29.206</v>
      </c>
      <c r="D19" s="113">
        <v>15.959</v>
      </c>
      <c r="E19" s="134">
        <v>1.0011919698870766</v>
      </c>
      <c r="F19" s="122">
        <v>13</v>
      </c>
      <c r="G19" s="113">
        <v>24</v>
      </c>
      <c r="H19" s="113">
        <v>14</v>
      </c>
      <c r="I19" s="136">
        <v>1.0769230769230769</v>
      </c>
      <c r="J19" s="571">
        <f>0.97*1.096</f>
        <v>1.0631200000000001</v>
      </c>
      <c r="K19" s="572"/>
      <c r="L19" s="149">
        <f t="shared" ref="L19:L26" si="2">D19-B19</f>
        <v>1.9000000000000128E-2</v>
      </c>
      <c r="M19" s="150">
        <f t="shared" ref="M19:M26" si="3">H19-F19</f>
        <v>1</v>
      </c>
    </row>
    <row r="20" spans="1:13" ht="14.4" hidden="1" customHeight="1" outlineLevel="1" x14ac:dyDescent="0.3">
      <c r="A20" s="119" t="s">
        <v>171</v>
      </c>
      <c r="B20" s="122">
        <v>67.305000000000007</v>
      </c>
      <c r="C20" s="113">
        <v>62.356000000000002</v>
      </c>
      <c r="D20" s="113">
        <v>53.566000000000003</v>
      </c>
      <c r="E20" s="134">
        <v>0.79586954906767693</v>
      </c>
      <c r="F20" s="122">
        <v>42</v>
      </c>
      <c r="G20" s="113">
        <v>53</v>
      </c>
      <c r="H20" s="113">
        <v>40</v>
      </c>
      <c r="I20" s="136">
        <v>0.95238095238095233</v>
      </c>
      <c r="J20" s="571">
        <f>0.97*1.047</f>
        <v>1.01559</v>
      </c>
      <c r="K20" s="572"/>
      <c r="L20" s="149">
        <f t="shared" si="2"/>
        <v>-13.739000000000004</v>
      </c>
      <c r="M20" s="150">
        <f t="shared" si="3"/>
        <v>-2</v>
      </c>
    </row>
    <row r="21" spans="1:13" ht="14.4" hidden="1" customHeight="1" outlineLevel="1" x14ac:dyDescent="0.3">
      <c r="A21" s="119" t="s">
        <v>172</v>
      </c>
      <c r="B21" s="122">
        <v>6.0830000000000002</v>
      </c>
      <c r="C21" s="113">
        <v>11.429</v>
      </c>
      <c r="D21" s="113">
        <v>19.311</v>
      </c>
      <c r="E21" s="134">
        <v>3.1745849087621236</v>
      </c>
      <c r="F21" s="122">
        <v>5</v>
      </c>
      <c r="G21" s="113">
        <v>9</v>
      </c>
      <c r="H21" s="113">
        <v>13</v>
      </c>
      <c r="I21" s="136">
        <v>2.6</v>
      </c>
      <c r="J21" s="571">
        <f>0.97*1.091</f>
        <v>1.05827</v>
      </c>
      <c r="K21" s="572"/>
      <c r="L21" s="149">
        <f t="shared" si="2"/>
        <v>13.228</v>
      </c>
      <c r="M21" s="150">
        <f t="shared" si="3"/>
        <v>8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540</v>
      </c>
      <c r="F22" s="122">
        <v>0</v>
      </c>
      <c r="G22" s="113">
        <v>0</v>
      </c>
      <c r="H22" s="113">
        <v>0</v>
      </c>
      <c r="I22" s="136" t="s">
        <v>540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16.734999999999999</v>
      </c>
      <c r="C23" s="113">
        <v>55.933999999999997</v>
      </c>
      <c r="D23" s="113">
        <v>28.212</v>
      </c>
      <c r="E23" s="134">
        <v>1.685808186435614</v>
      </c>
      <c r="F23" s="122">
        <v>16</v>
      </c>
      <c r="G23" s="113">
        <v>36</v>
      </c>
      <c r="H23" s="113">
        <v>17</v>
      </c>
      <c r="I23" s="136">
        <v>1.0625</v>
      </c>
      <c r="J23" s="571">
        <f>0.97*1.096</f>
        <v>1.0631200000000001</v>
      </c>
      <c r="K23" s="572"/>
      <c r="L23" s="149">
        <f t="shared" si="2"/>
        <v>11.477</v>
      </c>
      <c r="M23" s="150">
        <f t="shared" si="3"/>
        <v>1</v>
      </c>
    </row>
    <row r="24" spans="1:13" ht="14.4" hidden="1" customHeight="1" outlineLevel="1" x14ac:dyDescent="0.3">
      <c r="A24" s="119" t="s">
        <v>175</v>
      </c>
      <c r="B24" s="122">
        <v>12.246</v>
      </c>
      <c r="C24" s="113">
        <v>17.564</v>
      </c>
      <c r="D24" s="113">
        <v>19.550999999999998</v>
      </c>
      <c r="E24" s="134">
        <v>1.5965213130818225</v>
      </c>
      <c r="F24" s="122">
        <v>9</v>
      </c>
      <c r="G24" s="113">
        <v>12</v>
      </c>
      <c r="H24" s="113">
        <v>14</v>
      </c>
      <c r="I24" s="136">
        <v>1.5555555555555556</v>
      </c>
      <c r="J24" s="571">
        <f>0.97*0.989</f>
        <v>0.95933000000000002</v>
      </c>
      <c r="K24" s="572"/>
      <c r="L24" s="149">
        <f t="shared" si="2"/>
        <v>7.3049999999999979</v>
      </c>
      <c r="M24" s="150">
        <f t="shared" si="3"/>
        <v>5</v>
      </c>
    </row>
    <row r="25" spans="1:13" ht="14.4" hidden="1" customHeight="1" outlineLevel="1" thickBot="1" x14ac:dyDescent="0.35">
      <c r="A25" s="244" t="s">
        <v>213</v>
      </c>
      <c r="B25" s="245">
        <v>0</v>
      </c>
      <c r="C25" s="246">
        <v>0</v>
      </c>
      <c r="D25" s="246">
        <v>1.841</v>
      </c>
      <c r="E25" s="247"/>
      <c r="F25" s="245">
        <v>0</v>
      </c>
      <c r="G25" s="246">
        <v>0</v>
      </c>
      <c r="H25" s="246">
        <v>1</v>
      </c>
      <c r="I25" s="249"/>
      <c r="J25" s="365"/>
      <c r="K25" s="366"/>
      <c r="L25" s="252">
        <f>D25-B25</f>
        <v>1.841</v>
      </c>
      <c r="M25" s="253">
        <f>H25-F25</f>
        <v>1</v>
      </c>
    </row>
    <row r="26" spans="1:13" ht="14.4" customHeight="1" collapsed="1" thickBot="1" x14ac:dyDescent="0.35">
      <c r="A26" s="151" t="s">
        <v>3</v>
      </c>
      <c r="B26" s="152">
        <f>SUM(B18:B25)</f>
        <v>225.37300000000002</v>
      </c>
      <c r="C26" s="153">
        <f>SUM(C18:C25)</f>
        <v>297.72300000000001</v>
      </c>
      <c r="D26" s="153">
        <f>SUM(D18:D25)</f>
        <v>235.05100000000002</v>
      </c>
      <c r="E26" s="154">
        <f>IF(OR(D26=0,B26=0),0,D26/B26)</f>
        <v>1.0429421447999538</v>
      </c>
      <c r="F26" s="152">
        <f>SUM(F18:F25)</f>
        <v>164</v>
      </c>
      <c r="G26" s="153">
        <f>SUM(G18:G25)</f>
        <v>230</v>
      </c>
      <c r="H26" s="153">
        <f>SUM(H18:H25)</f>
        <v>166</v>
      </c>
      <c r="I26" s="155">
        <f>IF(OR(H26=0,F26=0),0,H26/F26)</f>
        <v>1.0121951219512195</v>
      </c>
      <c r="J26" s="123"/>
      <c r="K26" s="123"/>
      <c r="L26" s="145">
        <f t="shared" si="2"/>
        <v>9.6779999999999973</v>
      </c>
      <c r="M26" s="156">
        <f t="shared" si="3"/>
        <v>2</v>
      </c>
    </row>
    <row r="27" spans="1:13" ht="14.4" customHeight="1" x14ac:dyDescent="0.3">
      <c r="A27" s="157"/>
      <c r="B27" s="583" t="s">
        <v>211</v>
      </c>
      <c r="C27" s="584"/>
      <c r="D27" s="584"/>
      <c r="E27" s="584"/>
      <c r="F27" s="583" t="s">
        <v>212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210</v>
      </c>
      <c r="B29" s="575" t="s">
        <v>71</v>
      </c>
      <c r="C29" s="576"/>
      <c r="D29" s="576"/>
      <c r="E29" s="577"/>
      <c r="F29" s="576" t="s">
        <v>293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540</v>
      </c>
      <c r="F31" s="132">
        <v>0</v>
      </c>
      <c r="G31" s="114">
        <v>0</v>
      </c>
      <c r="H31" s="114">
        <v>0</v>
      </c>
      <c r="I31" s="133" t="s">
        <v>540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540</v>
      </c>
      <c r="F32" s="135">
        <v>0</v>
      </c>
      <c r="G32" s="113">
        <v>0</v>
      </c>
      <c r="H32" s="113">
        <v>0</v>
      </c>
      <c r="I32" s="136" t="s">
        <v>540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540</v>
      </c>
      <c r="F33" s="135">
        <v>0</v>
      </c>
      <c r="G33" s="113">
        <v>0</v>
      </c>
      <c r="H33" s="113">
        <v>0</v>
      </c>
      <c r="I33" s="136" t="s">
        <v>540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540</v>
      </c>
      <c r="F34" s="135">
        <v>0</v>
      </c>
      <c r="G34" s="113">
        <v>0</v>
      </c>
      <c r="H34" s="113">
        <v>0</v>
      </c>
      <c r="I34" s="136" t="s">
        <v>540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540</v>
      </c>
      <c r="F35" s="135">
        <v>0</v>
      </c>
      <c r="G35" s="113">
        <v>0</v>
      </c>
      <c r="H35" s="113">
        <v>0</v>
      </c>
      <c r="I35" s="136" t="s">
        <v>540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540</v>
      </c>
      <c r="F36" s="135">
        <v>0</v>
      </c>
      <c r="G36" s="113">
        <v>0</v>
      </c>
      <c r="H36" s="113">
        <v>0</v>
      </c>
      <c r="I36" s="136" t="s">
        <v>540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540</v>
      </c>
      <c r="F37" s="135">
        <v>0</v>
      </c>
      <c r="G37" s="113">
        <v>0</v>
      </c>
      <c r="H37" s="113">
        <v>0</v>
      </c>
      <c r="I37" s="136" t="s">
        <v>540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213</v>
      </c>
      <c r="B38" s="245">
        <v>0</v>
      </c>
      <c r="C38" s="246">
        <v>0</v>
      </c>
      <c r="D38" s="246">
        <v>0</v>
      </c>
      <c r="E38" s="247" t="s">
        <v>540</v>
      </c>
      <c r="F38" s="248">
        <v>0</v>
      </c>
      <c r="G38" s="246">
        <v>0</v>
      </c>
      <c r="H38" s="246">
        <v>0</v>
      </c>
      <c r="I38" s="249" t="s">
        <v>540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296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292</v>
      </c>
    </row>
    <row r="43" spans="1:13" ht="14.4" customHeight="1" x14ac:dyDescent="0.25">
      <c r="A43" s="450" t="s">
        <v>298</v>
      </c>
    </row>
    <row r="44" spans="1:13" ht="14.4" customHeight="1" x14ac:dyDescent="0.25">
      <c r="A44" s="449" t="s">
        <v>294</v>
      </c>
    </row>
    <row r="45" spans="1:13" ht="14.4" customHeight="1" x14ac:dyDescent="0.25">
      <c r="A45" s="450" t="s">
        <v>295</v>
      </c>
    </row>
    <row r="46" spans="1:13" ht="14.4" customHeight="1" x14ac:dyDescent="0.3">
      <c r="A46" s="243" t="s">
        <v>297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323.55</v>
      </c>
      <c r="C33" s="203">
        <v>314</v>
      </c>
      <c r="D33" s="84">
        <f>IF(C33="","",C33-B33)</f>
        <v>-9.5500000000000114</v>
      </c>
      <c r="E33" s="85">
        <f>IF(C33="","",C33/B33)</f>
        <v>0.97048369649204136</v>
      </c>
      <c r="F33" s="86">
        <v>62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540.35</v>
      </c>
      <c r="C34" s="204">
        <v>526</v>
      </c>
      <c r="D34" s="87">
        <f t="shared" ref="D34:D45" si="0">IF(C34="","",C34-B34)</f>
        <v>-14.350000000000023</v>
      </c>
      <c r="E34" s="88">
        <f t="shared" ref="E34:E45" si="1">IF(C34="","",C34/B34)</f>
        <v>0.97344313870639398</v>
      </c>
      <c r="F34" s="89">
        <v>95.09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892.35</v>
      </c>
      <c r="C35" s="204">
        <v>905</v>
      </c>
      <c r="D35" s="87">
        <f t="shared" si="0"/>
        <v>12.649999999999977</v>
      </c>
      <c r="E35" s="88">
        <f t="shared" si="1"/>
        <v>1.0141760519975345</v>
      </c>
      <c r="F35" s="89">
        <v>175.56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2352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6"/>
      <c r="B4" s="837" t="s">
        <v>84</v>
      </c>
      <c r="C4" s="838" t="s">
        <v>72</v>
      </c>
      <c r="D4" s="839" t="s">
        <v>85</v>
      </c>
      <c r="E4" s="837" t="s">
        <v>84</v>
      </c>
      <c r="F4" s="838" t="s">
        <v>72</v>
      </c>
      <c r="G4" s="839" t="s">
        <v>85</v>
      </c>
      <c r="H4" s="837" t="s">
        <v>84</v>
      </c>
      <c r="I4" s="838" t="s">
        <v>72</v>
      </c>
      <c r="J4" s="839" t="s">
        <v>85</v>
      </c>
      <c r="K4" s="840"/>
      <c r="L4" s="841"/>
      <c r="M4" s="841"/>
      <c r="N4" s="841"/>
      <c r="O4" s="842"/>
      <c r="P4" s="843"/>
      <c r="Q4" s="844" t="s">
        <v>73</v>
      </c>
      <c r="R4" s="845" t="s">
        <v>72</v>
      </c>
      <c r="S4" s="846" t="s">
        <v>86</v>
      </c>
      <c r="T4" s="847" t="s">
        <v>87</v>
      </c>
      <c r="U4" s="847" t="s">
        <v>88</v>
      </c>
      <c r="V4" s="848" t="s">
        <v>2</v>
      </c>
      <c r="W4" s="849" t="s">
        <v>89</v>
      </c>
    </row>
    <row r="5" spans="1:23" ht="14.4" customHeight="1" x14ac:dyDescent="0.3">
      <c r="A5" s="879" t="s">
        <v>2246</v>
      </c>
      <c r="B5" s="850"/>
      <c r="C5" s="851"/>
      <c r="D5" s="852"/>
      <c r="E5" s="853">
        <v>1</v>
      </c>
      <c r="F5" s="854">
        <v>12.38</v>
      </c>
      <c r="G5" s="855">
        <v>37</v>
      </c>
      <c r="H5" s="856"/>
      <c r="I5" s="857"/>
      <c r="J5" s="858"/>
      <c r="K5" s="859">
        <v>12.38</v>
      </c>
      <c r="L5" s="856">
        <v>7</v>
      </c>
      <c r="M5" s="856">
        <v>61</v>
      </c>
      <c r="N5" s="860">
        <v>20.350000000000001</v>
      </c>
      <c r="O5" s="856" t="s">
        <v>2247</v>
      </c>
      <c r="P5" s="861" t="s">
        <v>2248</v>
      </c>
      <c r="Q5" s="862">
        <f>H5-B5</f>
        <v>0</v>
      </c>
      <c r="R5" s="862">
        <f>I5-C5</f>
        <v>0</v>
      </c>
      <c r="S5" s="850" t="str">
        <f>IF(H5=0,"",H5*N5)</f>
        <v/>
      </c>
      <c r="T5" s="850" t="str">
        <f>IF(H5=0,"",H5*J5)</f>
        <v/>
      </c>
      <c r="U5" s="850" t="str">
        <f>IF(H5=0,"",T5-S5)</f>
        <v/>
      </c>
      <c r="V5" s="863" t="str">
        <f>IF(H5=0,"",T5/S5)</f>
        <v/>
      </c>
      <c r="W5" s="864"/>
    </row>
    <row r="6" spans="1:23" ht="14.4" customHeight="1" x14ac:dyDescent="0.3">
      <c r="A6" s="880" t="s">
        <v>2249</v>
      </c>
      <c r="B6" s="829"/>
      <c r="C6" s="830"/>
      <c r="D6" s="831"/>
      <c r="E6" s="834"/>
      <c r="F6" s="814"/>
      <c r="G6" s="815"/>
      <c r="H6" s="810">
        <v>1</v>
      </c>
      <c r="I6" s="811">
        <v>0.67</v>
      </c>
      <c r="J6" s="812">
        <v>5</v>
      </c>
      <c r="K6" s="816">
        <v>0.67</v>
      </c>
      <c r="L6" s="813">
        <v>2</v>
      </c>
      <c r="M6" s="813">
        <v>18</v>
      </c>
      <c r="N6" s="817">
        <v>6.08</v>
      </c>
      <c r="O6" s="813" t="s">
        <v>2247</v>
      </c>
      <c r="P6" s="832" t="s">
        <v>2250</v>
      </c>
      <c r="Q6" s="818">
        <f t="shared" ref="Q6:R57" si="0">H6-B6</f>
        <v>1</v>
      </c>
      <c r="R6" s="818">
        <f t="shared" si="0"/>
        <v>0.67</v>
      </c>
      <c r="S6" s="829">
        <f t="shared" ref="S6:S57" si="1">IF(H6=0,"",H6*N6)</f>
        <v>6.08</v>
      </c>
      <c r="T6" s="829">
        <f t="shared" ref="T6:T57" si="2">IF(H6=0,"",H6*J6)</f>
        <v>5</v>
      </c>
      <c r="U6" s="829">
        <f t="shared" ref="U6:U57" si="3">IF(H6=0,"",T6-S6)</f>
        <v>-1.08</v>
      </c>
      <c r="V6" s="833">
        <f t="shared" ref="V6:V57" si="4">IF(H6=0,"",T6/S6)</f>
        <v>0.82236842105263153</v>
      </c>
      <c r="W6" s="819"/>
    </row>
    <row r="7" spans="1:23" ht="14.4" customHeight="1" x14ac:dyDescent="0.3">
      <c r="A7" s="880" t="s">
        <v>2251</v>
      </c>
      <c r="B7" s="829">
        <v>1</v>
      </c>
      <c r="C7" s="830">
        <v>0.38</v>
      </c>
      <c r="D7" s="831">
        <v>4</v>
      </c>
      <c r="E7" s="834"/>
      <c r="F7" s="814"/>
      <c r="G7" s="815"/>
      <c r="H7" s="810">
        <v>1</v>
      </c>
      <c r="I7" s="811">
        <v>0.38</v>
      </c>
      <c r="J7" s="812">
        <v>3</v>
      </c>
      <c r="K7" s="816">
        <v>0.38</v>
      </c>
      <c r="L7" s="813">
        <v>1</v>
      </c>
      <c r="M7" s="813">
        <v>10</v>
      </c>
      <c r="N7" s="817">
        <v>3.3</v>
      </c>
      <c r="O7" s="813" t="s">
        <v>2247</v>
      </c>
      <c r="P7" s="832" t="s">
        <v>2252</v>
      </c>
      <c r="Q7" s="818">
        <f t="shared" si="0"/>
        <v>0</v>
      </c>
      <c r="R7" s="818">
        <f t="shared" si="0"/>
        <v>0</v>
      </c>
      <c r="S7" s="829">
        <f t="shared" si="1"/>
        <v>3.3</v>
      </c>
      <c r="T7" s="829">
        <f t="shared" si="2"/>
        <v>3</v>
      </c>
      <c r="U7" s="829">
        <f t="shared" si="3"/>
        <v>-0.29999999999999982</v>
      </c>
      <c r="V7" s="833">
        <f t="shared" si="4"/>
        <v>0.90909090909090917</v>
      </c>
      <c r="W7" s="819"/>
    </row>
    <row r="8" spans="1:23" ht="14.4" customHeight="1" x14ac:dyDescent="0.3">
      <c r="A8" s="881" t="s">
        <v>2253</v>
      </c>
      <c r="B8" s="865"/>
      <c r="C8" s="866"/>
      <c r="D8" s="835"/>
      <c r="E8" s="867"/>
      <c r="F8" s="868"/>
      <c r="G8" s="820"/>
      <c r="H8" s="869">
        <v>1</v>
      </c>
      <c r="I8" s="870">
        <v>0.51</v>
      </c>
      <c r="J8" s="821">
        <v>3</v>
      </c>
      <c r="K8" s="871">
        <v>0.51</v>
      </c>
      <c r="L8" s="872">
        <v>2</v>
      </c>
      <c r="M8" s="872">
        <v>17</v>
      </c>
      <c r="N8" s="873">
        <v>5.52</v>
      </c>
      <c r="O8" s="872" t="s">
        <v>2247</v>
      </c>
      <c r="P8" s="874" t="s">
        <v>2254</v>
      </c>
      <c r="Q8" s="875">
        <f t="shared" si="0"/>
        <v>1</v>
      </c>
      <c r="R8" s="875">
        <f t="shared" si="0"/>
        <v>0.51</v>
      </c>
      <c r="S8" s="865">
        <f t="shared" si="1"/>
        <v>5.52</v>
      </c>
      <c r="T8" s="865">
        <f t="shared" si="2"/>
        <v>3</v>
      </c>
      <c r="U8" s="865">
        <f t="shared" si="3"/>
        <v>-2.5199999999999996</v>
      </c>
      <c r="V8" s="876">
        <f t="shared" si="4"/>
        <v>0.5434782608695653</v>
      </c>
      <c r="W8" s="822"/>
    </row>
    <row r="9" spans="1:23" ht="14.4" customHeight="1" x14ac:dyDescent="0.3">
      <c r="A9" s="880" t="s">
        <v>2255</v>
      </c>
      <c r="B9" s="829">
        <v>1</v>
      </c>
      <c r="C9" s="830">
        <v>1.1399999999999999</v>
      </c>
      <c r="D9" s="831">
        <v>3</v>
      </c>
      <c r="E9" s="834">
        <v>3</v>
      </c>
      <c r="F9" s="814">
        <v>3.74</v>
      </c>
      <c r="G9" s="815">
        <v>11.3</v>
      </c>
      <c r="H9" s="810">
        <v>3</v>
      </c>
      <c r="I9" s="811">
        <v>3.41</v>
      </c>
      <c r="J9" s="812">
        <v>6</v>
      </c>
      <c r="K9" s="816">
        <v>1.1399999999999999</v>
      </c>
      <c r="L9" s="813">
        <v>2</v>
      </c>
      <c r="M9" s="813">
        <v>20</v>
      </c>
      <c r="N9" s="817">
        <v>6.69</v>
      </c>
      <c r="O9" s="813" t="s">
        <v>2247</v>
      </c>
      <c r="P9" s="832" t="s">
        <v>2256</v>
      </c>
      <c r="Q9" s="818">
        <f t="shared" si="0"/>
        <v>2</v>
      </c>
      <c r="R9" s="818">
        <f t="shared" si="0"/>
        <v>2.2700000000000005</v>
      </c>
      <c r="S9" s="829">
        <f t="shared" si="1"/>
        <v>20.07</v>
      </c>
      <c r="T9" s="829">
        <f t="shared" si="2"/>
        <v>18</v>
      </c>
      <c r="U9" s="829">
        <f t="shared" si="3"/>
        <v>-2.0700000000000003</v>
      </c>
      <c r="V9" s="833">
        <f t="shared" si="4"/>
        <v>0.89686098654708524</v>
      </c>
      <c r="W9" s="819">
        <v>1</v>
      </c>
    </row>
    <row r="10" spans="1:23" ht="14.4" customHeight="1" x14ac:dyDescent="0.3">
      <c r="A10" s="881" t="s">
        <v>2257</v>
      </c>
      <c r="B10" s="865">
        <v>2</v>
      </c>
      <c r="C10" s="866">
        <v>3.33</v>
      </c>
      <c r="D10" s="835">
        <v>6</v>
      </c>
      <c r="E10" s="867"/>
      <c r="F10" s="868"/>
      <c r="G10" s="820"/>
      <c r="H10" s="869"/>
      <c r="I10" s="870"/>
      <c r="J10" s="821"/>
      <c r="K10" s="871">
        <v>1.66</v>
      </c>
      <c r="L10" s="872">
        <v>3</v>
      </c>
      <c r="M10" s="872">
        <v>26</v>
      </c>
      <c r="N10" s="873">
        <v>8.59</v>
      </c>
      <c r="O10" s="872" t="s">
        <v>2247</v>
      </c>
      <c r="P10" s="874" t="s">
        <v>2258</v>
      </c>
      <c r="Q10" s="875">
        <f t="shared" si="0"/>
        <v>-2</v>
      </c>
      <c r="R10" s="875">
        <f t="shared" si="0"/>
        <v>-3.33</v>
      </c>
      <c r="S10" s="865" t="str">
        <f t="shared" si="1"/>
        <v/>
      </c>
      <c r="T10" s="865" t="str">
        <f t="shared" si="2"/>
        <v/>
      </c>
      <c r="U10" s="865" t="str">
        <f t="shared" si="3"/>
        <v/>
      </c>
      <c r="V10" s="876" t="str">
        <f t="shared" si="4"/>
        <v/>
      </c>
      <c r="W10" s="822"/>
    </row>
    <row r="11" spans="1:23" ht="14.4" customHeight="1" x14ac:dyDescent="0.3">
      <c r="A11" s="880" t="s">
        <v>2259</v>
      </c>
      <c r="B11" s="829">
        <v>1</v>
      </c>
      <c r="C11" s="830">
        <v>0.41</v>
      </c>
      <c r="D11" s="831">
        <v>5</v>
      </c>
      <c r="E11" s="810">
        <v>1</v>
      </c>
      <c r="F11" s="811">
        <v>0.41</v>
      </c>
      <c r="G11" s="812">
        <v>6</v>
      </c>
      <c r="H11" s="813"/>
      <c r="I11" s="814"/>
      <c r="J11" s="815"/>
      <c r="K11" s="816">
        <v>0.41</v>
      </c>
      <c r="L11" s="813">
        <v>1</v>
      </c>
      <c r="M11" s="813">
        <v>13</v>
      </c>
      <c r="N11" s="817">
        <v>4.4400000000000004</v>
      </c>
      <c r="O11" s="813" t="s">
        <v>2247</v>
      </c>
      <c r="P11" s="832" t="s">
        <v>2260</v>
      </c>
      <c r="Q11" s="818">
        <f t="shared" si="0"/>
        <v>-1</v>
      </c>
      <c r="R11" s="818">
        <f t="shared" si="0"/>
        <v>-0.41</v>
      </c>
      <c r="S11" s="829" t="str">
        <f t="shared" si="1"/>
        <v/>
      </c>
      <c r="T11" s="829" t="str">
        <f t="shared" si="2"/>
        <v/>
      </c>
      <c r="U11" s="829" t="str">
        <f t="shared" si="3"/>
        <v/>
      </c>
      <c r="V11" s="833" t="str">
        <f t="shared" si="4"/>
        <v/>
      </c>
      <c r="W11" s="819"/>
    </row>
    <row r="12" spans="1:23" ht="14.4" customHeight="1" x14ac:dyDescent="0.3">
      <c r="A12" s="880" t="s">
        <v>2261</v>
      </c>
      <c r="B12" s="823">
        <v>7</v>
      </c>
      <c r="C12" s="824">
        <v>15.33</v>
      </c>
      <c r="D12" s="825">
        <v>9</v>
      </c>
      <c r="E12" s="834">
        <v>3</v>
      </c>
      <c r="F12" s="814">
        <v>9.43</v>
      </c>
      <c r="G12" s="815">
        <v>26</v>
      </c>
      <c r="H12" s="813">
        <v>3</v>
      </c>
      <c r="I12" s="814">
        <v>7.31</v>
      </c>
      <c r="J12" s="826">
        <v>18</v>
      </c>
      <c r="K12" s="816">
        <v>2.19</v>
      </c>
      <c r="L12" s="813">
        <v>3</v>
      </c>
      <c r="M12" s="813">
        <v>27</v>
      </c>
      <c r="N12" s="817">
        <v>8.85</v>
      </c>
      <c r="O12" s="813" t="s">
        <v>2247</v>
      </c>
      <c r="P12" s="832" t="s">
        <v>2262</v>
      </c>
      <c r="Q12" s="818">
        <f t="shared" si="0"/>
        <v>-4</v>
      </c>
      <c r="R12" s="818">
        <f t="shared" si="0"/>
        <v>-8.02</v>
      </c>
      <c r="S12" s="829">
        <f t="shared" si="1"/>
        <v>26.549999999999997</v>
      </c>
      <c r="T12" s="829">
        <f t="shared" si="2"/>
        <v>54</v>
      </c>
      <c r="U12" s="829">
        <f t="shared" si="3"/>
        <v>27.450000000000003</v>
      </c>
      <c r="V12" s="833">
        <f t="shared" si="4"/>
        <v>2.0338983050847461</v>
      </c>
      <c r="W12" s="819">
        <v>27</v>
      </c>
    </row>
    <row r="13" spans="1:23" ht="14.4" customHeight="1" x14ac:dyDescent="0.3">
      <c r="A13" s="881" t="s">
        <v>2263</v>
      </c>
      <c r="B13" s="877"/>
      <c r="C13" s="878"/>
      <c r="D13" s="827"/>
      <c r="E13" s="867"/>
      <c r="F13" s="868"/>
      <c r="G13" s="820"/>
      <c r="H13" s="872">
        <v>3</v>
      </c>
      <c r="I13" s="868">
        <v>13.02</v>
      </c>
      <c r="J13" s="828">
        <v>19</v>
      </c>
      <c r="K13" s="871">
        <v>4.29</v>
      </c>
      <c r="L13" s="872">
        <v>5</v>
      </c>
      <c r="M13" s="872">
        <v>44</v>
      </c>
      <c r="N13" s="873">
        <v>14.73</v>
      </c>
      <c r="O13" s="872" t="s">
        <v>2247</v>
      </c>
      <c r="P13" s="874" t="s">
        <v>2264</v>
      </c>
      <c r="Q13" s="875">
        <f t="shared" si="0"/>
        <v>3</v>
      </c>
      <c r="R13" s="875">
        <f t="shared" si="0"/>
        <v>13.02</v>
      </c>
      <c r="S13" s="865">
        <f t="shared" si="1"/>
        <v>44.19</v>
      </c>
      <c r="T13" s="865">
        <f t="shared" si="2"/>
        <v>57</v>
      </c>
      <c r="U13" s="865">
        <f t="shared" si="3"/>
        <v>12.810000000000002</v>
      </c>
      <c r="V13" s="876">
        <f t="shared" si="4"/>
        <v>1.2898845892735913</v>
      </c>
      <c r="W13" s="822">
        <v>18</v>
      </c>
    </row>
    <row r="14" spans="1:23" ht="14.4" customHeight="1" x14ac:dyDescent="0.3">
      <c r="A14" s="880" t="s">
        <v>2265</v>
      </c>
      <c r="B14" s="829">
        <v>9</v>
      </c>
      <c r="C14" s="830">
        <v>26.57</v>
      </c>
      <c r="D14" s="831">
        <v>7.9</v>
      </c>
      <c r="E14" s="810">
        <v>18</v>
      </c>
      <c r="F14" s="811">
        <v>53.62</v>
      </c>
      <c r="G14" s="812">
        <v>6</v>
      </c>
      <c r="H14" s="813">
        <v>14</v>
      </c>
      <c r="I14" s="814">
        <v>41.7</v>
      </c>
      <c r="J14" s="826">
        <v>6.9</v>
      </c>
      <c r="K14" s="816">
        <v>2.95</v>
      </c>
      <c r="L14" s="813">
        <v>2</v>
      </c>
      <c r="M14" s="813">
        <v>19</v>
      </c>
      <c r="N14" s="817">
        <v>6.23</v>
      </c>
      <c r="O14" s="813" t="s">
        <v>2247</v>
      </c>
      <c r="P14" s="832" t="s">
        <v>2266</v>
      </c>
      <c r="Q14" s="818">
        <f t="shared" si="0"/>
        <v>5</v>
      </c>
      <c r="R14" s="818">
        <f t="shared" si="0"/>
        <v>15.130000000000003</v>
      </c>
      <c r="S14" s="829">
        <f t="shared" si="1"/>
        <v>87.22</v>
      </c>
      <c r="T14" s="829">
        <f t="shared" si="2"/>
        <v>96.600000000000009</v>
      </c>
      <c r="U14" s="829">
        <f t="shared" si="3"/>
        <v>9.3800000000000097</v>
      </c>
      <c r="V14" s="833">
        <f t="shared" si="4"/>
        <v>1.1075441412520066</v>
      </c>
      <c r="W14" s="819">
        <v>26</v>
      </c>
    </row>
    <row r="15" spans="1:23" ht="14.4" customHeight="1" x14ac:dyDescent="0.3">
      <c r="A15" s="881" t="s">
        <v>2267</v>
      </c>
      <c r="B15" s="865">
        <v>5</v>
      </c>
      <c r="C15" s="866">
        <v>15.5</v>
      </c>
      <c r="D15" s="835">
        <v>5.8</v>
      </c>
      <c r="E15" s="869">
        <v>2</v>
      </c>
      <c r="F15" s="870">
        <v>6.2</v>
      </c>
      <c r="G15" s="821">
        <v>8.5</v>
      </c>
      <c r="H15" s="872">
        <v>1</v>
      </c>
      <c r="I15" s="868">
        <v>3.1</v>
      </c>
      <c r="J15" s="820">
        <v>5</v>
      </c>
      <c r="K15" s="871">
        <v>3.1</v>
      </c>
      <c r="L15" s="872">
        <v>3</v>
      </c>
      <c r="M15" s="872">
        <v>25</v>
      </c>
      <c r="N15" s="873">
        <v>8.33</v>
      </c>
      <c r="O15" s="872" t="s">
        <v>2247</v>
      </c>
      <c r="P15" s="874" t="s">
        <v>2268</v>
      </c>
      <c r="Q15" s="875">
        <f t="shared" si="0"/>
        <v>-4</v>
      </c>
      <c r="R15" s="875">
        <f t="shared" si="0"/>
        <v>-12.4</v>
      </c>
      <c r="S15" s="865">
        <f t="shared" si="1"/>
        <v>8.33</v>
      </c>
      <c r="T15" s="865">
        <f t="shared" si="2"/>
        <v>5</v>
      </c>
      <c r="U15" s="865">
        <f t="shared" si="3"/>
        <v>-3.33</v>
      </c>
      <c r="V15" s="876">
        <f t="shared" si="4"/>
        <v>0.60024009603841533</v>
      </c>
      <c r="W15" s="822"/>
    </row>
    <row r="16" spans="1:23" ht="14.4" customHeight="1" x14ac:dyDescent="0.3">
      <c r="A16" s="880" t="s">
        <v>2269</v>
      </c>
      <c r="B16" s="829">
        <v>40</v>
      </c>
      <c r="C16" s="830">
        <v>54.53</v>
      </c>
      <c r="D16" s="831">
        <v>5.4</v>
      </c>
      <c r="E16" s="810">
        <v>56</v>
      </c>
      <c r="F16" s="811">
        <v>76.349999999999994</v>
      </c>
      <c r="G16" s="812">
        <v>4.5999999999999996</v>
      </c>
      <c r="H16" s="813">
        <v>44</v>
      </c>
      <c r="I16" s="814">
        <v>60</v>
      </c>
      <c r="J16" s="826">
        <v>5.4</v>
      </c>
      <c r="K16" s="816">
        <v>1.36</v>
      </c>
      <c r="L16" s="813">
        <v>2</v>
      </c>
      <c r="M16" s="813">
        <v>15</v>
      </c>
      <c r="N16" s="817">
        <v>5.04</v>
      </c>
      <c r="O16" s="813" t="s">
        <v>2247</v>
      </c>
      <c r="P16" s="832" t="s">
        <v>2270</v>
      </c>
      <c r="Q16" s="818">
        <f t="shared" si="0"/>
        <v>4</v>
      </c>
      <c r="R16" s="818">
        <f t="shared" si="0"/>
        <v>5.4699999999999989</v>
      </c>
      <c r="S16" s="829">
        <f t="shared" si="1"/>
        <v>221.76</v>
      </c>
      <c r="T16" s="829">
        <f t="shared" si="2"/>
        <v>237.60000000000002</v>
      </c>
      <c r="U16" s="829">
        <f t="shared" si="3"/>
        <v>15.840000000000032</v>
      </c>
      <c r="V16" s="833">
        <f t="shared" si="4"/>
        <v>1.0714285714285716</v>
      </c>
      <c r="W16" s="819">
        <v>44</v>
      </c>
    </row>
    <row r="17" spans="1:23" ht="14.4" customHeight="1" x14ac:dyDescent="0.3">
      <c r="A17" s="881" t="s">
        <v>2271</v>
      </c>
      <c r="B17" s="865">
        <v>2</v>
      </c>
      <c r="C17" s="866">
        <v>4.24</v>
      </c>
      <c r="D17" s="835">
        <v>5.5</v>
      </c>
      <c r="E17" s="869">
        <v>5</v>
      </c>
      <c r="F17" s="870">
        <v>10.6</v>
      </c>
      <c r="G17" s="821">
        <v>5.2</v>
      </c>
      <c r="H17" s="872">
        <v>10</v>
      </c>
      <c r="I17" s="868">
        <v>21.19</v>
      </c>
      <c r="J17" s="820">
        <v>5.7</v>
      </c>
      <c r="K17" s="871">
        <v>2.12</v>
      </c>
      <c r="L17" s="872">
        <v>3</v>
      </c>
      <c r="M17" s="872">
        <v>23</v>
      </c>
      <c r="N17" s="873">
        <v>7.55</v>
      </c>
      <c r="O17" s="872" t="s">
        <v>2247</v>
      </c>
      <c r="P17" s="874" t="s">
        <v>2272</v>
      </c>
      <c r="Q17" s="875">
        <f t="shared" si="0"/>
        <v>8</v>
      </c>
      <c r="R17" s="875">
        <f t="shared" si="0"/>
        <v>16.950000000000003</v>
      </c>
      <c r="S17" s="865">
        <f t="shared" si="1"/>
        <v>75.5</v>
      </c>
      <c r="T17" s="865">
        <f t="shared" si="2"/>
        <v>57</v>
      </c>
      <c r="U17" s="865">
        <f t="shared" si="3"/>
        <v>-18.5</v>
      </c>
      <c r="V17" s="876">
        <f t="shared" si="4"/>
        <v>0.75496688741721851</v>
      </c>
      <c r="W17" s="822">
        <v>2</v>
      </c>
    </row>
    <row r="18" spans="1:23" ht="14.4" customHeight="1" x14ac:dyDescent="0.3">
      <c r="A18" s="881" t="s">
        <v>2273</v>
      </c>
      <c r="B18" s="865">
        <v>2</v>
      </c>
      <c r="C18" s="866">
        <v>4.72</v>
      </c>
      <c r="D18" s="835">
        <v>4.5</v>
      </c>
      <c r="E18" s="869">
        <v>1</v>
      </c>
      <c r="F18" s="870">
        <v>2.36</v>
      </c>
      <c r="G18" s="821">
        <v>9</v>
      </c>
      <c r="H18" s="872">
        <v>2</v>
      </c>
      <c r="I18" s="868">
        <v>4.72</v>
      </c>
      <c r="J18" s="820">
        <v>6</v>
      </c>
      <c r="K18" s="871">
        <v>2.36</v>
      </c>
      <c r="L18" s="872">
        <v>2</v>
      </c>
      <c r="M18" s="872">
        <v>22</v>
      </c>
      <c r="N18" s="873">
        <v>7.18</v>
      </c>
      <c r="O18" s="872" t="s">
        <v>2247</v>
      </c>
      <c r="P18" s="874" t="s">
        <v>2274</v>
      </c>
      <c r="Q18" s="875">
        <f t="shared" si="0"/>
        <v>0</v>
      </c>
      <c r="R18" s="875">
        <f t="shared" si="0"/>
        <v>0</v>
      </c>
      <c r="S18" s="865">
        <f t="shared" si="1"/>
        <v>14.36</v>
      </c>
      <c r="T18" s="865">
        <f t="shared" si="2"/>
        <v>12</v>
      </c>
      <c r="U18" s="865">
        <f t="shared" si="3"/>
        <v>-2.3599999999999994</v>
      </c>
      <c r="V18" s="876">
        <f t="shared" si="4"/>
        <v>0.83565459610027859</v>
      </c>
      <c r="W18" s="822"/>
    </row>
    <row r="19" spans="1:23" ht="14.4" customHeight="1" x14ac:dyDescent="0.3">
      <c r="A19" s="880" t="s">
        <v>2275</v>
      </c>
      <c r="B19" s="829">
        <v>5</v>
      </c>
      <c r="C19" s="830">
        <v>6.69</v>
      </c>
      <c r="D19" s="831">
        <v>5.8</v>
      </c>
      <c r="E19" s="810">
        <v>7</v>
      </c>
      <c r="F19" s="811">
        <v>9.1</v>
      </c>
      <c r="G19" s="812">
        <v>5.9</v>
      </c>
      <c r="H19" s="813">
        <v>3</v>
      </c>
      <c r="I19" s="814">
        <v>3.9</v>
      </c>
      <c r="J19" s="815">
        <v>5</v>
      </c>
      <c r="K19" s="816">
        <v>1.3</v>
      </c>
      <c r="L19" s="813">
        <v>2</v>
      </c>
      <c r="M19" s="813">
        <v>17</v>
      </c>
      <c r="N19" s="817">
        <v>5.66</v>
      </c>
      <c r="O19" s="813" t="s">
        <v>2247</v>
      </c>
      <c r="P19" s="832" t="s">
        <v>2276</v>
      </c>
      <c r="Q19" s="818">
        <f t="shared" si="0"/>
        <v>-2</v>
      </c>
      <c r="R19" s="818">
        <f t="shared" si="0"/>
        <v>-2.7900000000000005</v>
      </c>
      <c r="S19" s="829">
        <f t="shared" si="1"/>
        <v>16.98</v>
      </c>
      <c r="T19" s="829">
        <f t="shared" si="2"/>
        <v>15</v>
      </c>
      <c r="U19" s="829">
        <f t="shared" si="3"/>
        <v>-1.9800000000000004</v>
      </c>
      <c r="V19" s="833">
        <f t="shared" si="4"/>
        <v>0.88339222614840984</v>
      </c>
      <c r="W19" s="819">
        <v>1</v>
      </c>
    </row>
    <row r="20" spans="1:23" ht="14.4" customHeight="1" x14ac:dyDescent="0.3">
      <c r="A20" s="881" t="s">
        <v>2277</v>
      </c>
      <c r="B20" s="865"/>
      <c r="C20" s="866"/>
      <c r="D20" s="835"/>
      <c r="E20" s="869"/>
      <c r="F20" s="870"/>
      <c r="G20" s="821"/>
      <c r="H20" s="872">
        <v>3</v>
      </c>
      <c r="I20" s="868">
        <v>4.79</v>
      </c>
      <c r="J20" s="820">
        <v>6.3</v>
      </c>
      <c r="K20" s="871">
        <v>1.6</v>
      </c>
      <c r="L20" s="872">
        <v>2</v>
      </c>
      <c r="M20" s="872">
        <v>19</v>
      </c>
      <c r="N20" s="873">
        <v>6.33</v>
      </c>
      <c r="O20" s="872" t="s">
        <v>2247</v>
      </c>
      <c r="P20" s="874" t="s">
        <v>2278</v>
      </c>
      <c r="Q20" s="875">
        <f t="shared" si="0"/>
        <v>3</v>
      </c>
      <c r="R20" s="875">
        <f t="shared" si="0"/>
        <v>4.79</v>
      </c>
      <c r="S20" s="865">
        <f t="shared" si="1"/>
        <v>18.990000000000002</v>
      </c>
      <c r="T20" s="865">
        <f t="shared" si="2"/>
        <v>18.899999999999999</v>
      </c>
      <c r="U20" s="865">
        <f t="shared" si="3"/>
        <v>-9.0000000000003411E-2</v>
      </c>
      <c r="V20" s="876">
        <f t="shared" si="4"/>
        <v>0.99526066350710884</v>
      </c>
      <c r="W20" s="822">
        <v>3</v>
      </c>
    </row>
    <row r="21" spans="1:23" ht="14.4" customHeight="1" x14ac:dyDescent="0.3">
      <c r="A21" s="880" t="s">
        <v>2279</v>
      </c>
      <c r="B21" s="829">
        <v>3</v>
      </c>
      <c r="C21" s="830">
        <v>3.26</v>
      </c>
      <c r="D21" s="831">
        <v>4</v>
      </c>
      <c r="E21" s="810">
        <v>3</v>
      </c>
      <c r="F21" s="811">
        <v>3.26</v>
      </c>
      <c r="G21" s="812">
        <v>4.7</v>
      </c>
      <c r="H21" s="813">
        <v>2</v>
      </c>
      <c r="I21" s="814">
        <v>2.19</v>
      </c>
      <c r="J21" s="815">
        <v>5.5</v>
      </c>
      <c r="K21" s="816">
        <v>1.0900000000000001</v>
      </c>
      <c r="L21" s="813">
        <v>2</v>
      </c>
      <c r="M21" s="813">
        <v>17</v>
      </c>
      <c r="N21" s="817">
        <v>5.79</v>
      </c>
      <c r="O21" s="813" t="s">
        <v>2247</v>
      </c>
      <c r="P21" s="832" t="s">
        <v>2280</v>
      </c>
      <c r="Q21" s="818">
        <f t="shared" si="0"/>
        <v>-1</v>
      </c>
      <c r="R21" s="818">
        <f t="shared" si="0"/>
        <v>-1.0699999999999998</v>
      </c>
      <c r="S21" s="829">
        <f t="shared" si="1"/>
        <v>11.58</v>
      </c>
      <c r="T21" s="829">
        <f t="shared" si="2"/>
        <v>11</v>
      </c>
      <c r="U21" s="829">
        <f t="shared" si="3"/>
        <v>-0.58000000000000007</v>
      </c>
      <c r="V21" s="833">
        <f t="shared" si="4"/>
        <v>0.94991364421416236</v>
      </c>
      <c r="W21" s="819"/>
    </row>
    <row r="22" spans="1:23" ht="14.4" customHeight="1" x14ac:dyDescent="0.3">
      <c r="A22" s="880" t="s">
        <v>2281</v>
      </c>
      <c r="B22" s="829">
        <v>4</v>
      </c>
      <c r="C22" s="830">
        <v>4.5</v>
      </c>
      <c r="D22" s="831">
        <v>13.5</v>
      </c>
      <c r="E22" s="810">
        <v>8</v>
      </c>
      <c r="F22" s="811">
        <v>4.71</v>
      </c>
      <c r="G22" s="812">
        <v>5.4</v>
      </c>
      <c r="H22" s="813">
        <v>5</v>
      </c>
      <c r="I22" s="814">
        <v>2.85</v>
      </c>
      <c r="J22" s="815">
        <v>3</v>
      </c>
      <c r="K22" s="816">
        <v>0.56999999999999995</v>
      </c>
      <c r="L22" s="813">
        <v>1</v>
      </c>
      <c r="M22" s="813">
        <v>12</v>
      </c>
      <c r="N22" s="817">
        <v>3.88</v>
      </c>
      <c r="O22" s="813" t="s">
        <v>2247</v>
      </c>
      <c r="P22" s="832" t="s">
        <v>2282</v>
      </c>
      <c r="Q22" s="818">
        <f t="shared" si="0"/>
        <v>1</v>
      </c>
      <c r="R22" s="818">
        <f t="shared" si="0"/>
        <v>-1.65</v>
      </c>
      <c r="S22" s="829">
        <f t="shared" si="1"/>
        <v>19.399999999999999</v>
      </c>
      <c r="T22" s="829">
        <f t="shared" si="2"/>
        <v>15</v>
      </c>
      <c r="U22" s="829">
        <f t="shared" si="3"/>
        <v>-4.3999999999999986</v>
      </c>
      <c r="V22" s="833">
        <f t="shared" si="4"/>
        <v>0.77319587628865982</v>
      </c>
      <c r="W22" s="819"/>
    </row>
    <row r="23" spans="1:23" ht="14.4" customHeight="1" x14ac:dyDescent="0.3">
      <c r="A23" s="881" t="s">
        <v>2283</v>
      </c>
      <c r="B23" s="865">
        <v>1</v>
      </c>
      <c r="C23" s="866">
        <v>0.82</v>
      </c>
      <c r="D23" s="835">
        <v>3</v>
      </c>
      <c r="E23" s="869">
        <v>1</v>
      </c>
      <c r="F23" s="870">
        <v>0.82</v>
      </c>
      <c r="G23" s="821">
        <v>11</v>
      </c>
      <c r="H23" s="872">
        <v>3</v>
      </c>
      <c r="I23" s="868">
        <v>2.4700000000000002</v>
      </c>
      <c r="J23" s="828">
        <v>9</v>
      </c>
      <c r="K23" s="871">
        <v>0.82</v>
      </c>
      <c r="L23" s="872">
        <v>2</v>
      </c>
      <c r="M23" s="872">
        <v>18</v>
      </c>
      <c r="N23" s="873">
        <v>5.94</v>
      </c>
      <c r="O23" s="872" t="s">
        <v>2247</v>
      </c>
      <c r="P23" s="874" t="s">
        <v>2284</v>
      </c>
      <c r="Q23" s="875">
        <f t="shared" si="0"/>
        <v>2</v>
      </c>
      <c r="R23" s="875">
        <f t="shared" si="0"/>
        <v>1.6500000000000004</v>
      </c>
      <c r="S23" s="865">
        <f t="shared" si="1"/>
        <v>17.82</v>
      </c>
      <c r="T23" s="865">
        <f t="shared" si="2"/>
        <v>27</v>
      </c>
      <c r="U23" s="865">
        <f t="shared" si="3"/>
        <v>9.18</v>
      </c>
      <c r="V23" s="876">
        <f t="shared" si="4"/>
        <v>1.5151515151515151</v>
      </c>
      <c r="W23" s="822">
        <v>10</v>
      </c>
    </row>
    <row r="24" spans="1:23" ht="14.4" customHeight="1" x14ac:dyDescent="0.3">
      <c r="A24" s="880" t="s">
        <v>2285</v>
      </c>
      <c r="B24" s="823">
        <v>6</v>
      </c>
      <c r="C24" s="824">
        <v>2.71</v>
      </c>
      <c r="D24" s="825">
        <v>3.8</v>
      </c>
      <c r="E24" s="834">
        <v>2</v>
      </c>
      <c r="F24" s="814">
        <v>0.96</v>
      </c>
      <c r="G24" s="815">
        <v>10</v>
      </c>
      <c r="H24" s="813">
        <v>3</v>
      </c>
      <c r="I24" s="814">
        <v>1.72</v>
      </c>
      <c r="J24" s="826">
        <v>6</v>
      </c>
      <c r="K24" s="816">
        <v>0.45</v>
      </c>
      <c r="L24" s="813">
        <v>2</v>
      </c>
      <c r="M24" s="813">
        <v>15</v>
      </c>
      <c r="N24" s="817">
        <v>4.84</v>
      </c>
      <c r="O24" s="813" t="s">
        <v>2247</v>
      </c>
      <c r="P24" s="832" t="s">
        <v>2286</v>
      </c>
      <c r="Q24" s="818">
        <f t="shared" si="0"/>
        <v>-3</v>
      </c>
      <c r="R24" s="818">
        <f t="shared" si="0"/>
        <v>-0.99</v>
      </c>
      <c r="S24" s="829">
        <f t="shared" si="1"/>
        <v>14.52</v>
      </c>
      <c r="T24" s="829">
        <f t="shared" si="2"/>
        <v>18</v>
      </c>
      <c r="U24" s="829">
        <f t="shared" si="3"/>
        <v>3.4800000000000004</v>
      </c>
      <c r="V24" s="833">
        <f t="shared" si="4"/>
        <v>1.2396694214876034</v>
      </c>
      <c r="W24" s="819">
        <v>6</v>
      </c>
    </row>
    <row r="25" spans="1:23" ht="14.4" customHeight="1" x14ac:dyDescent="0.3">
      <c r="A25" s="881" t="s">
        <v>2287</v>
      </c>
      <c r="B25" s="877">
        <v>1</v>
      </c>
      <c r="C25" s="878">
        <v>0.73</v>
      </c>
      <c r="D25" s="827">
        <v>3</v>
      </c>
      <c r="E25" s="867"/>
      <c r="F25" s="868"/>
      <c r="G25" s="820"/>
      <c r="H25" s="872">
        <v>1</v>
      </c>
      <c r="I25" s="868">
        <v>0.51</v>
      </c>
      <c r="J25" s="820">
        <v>5</v>
      </c>
      <c r="K25" s="871">
        <v>0.51</v>
      </c>
      <c r="L25" s="872">
        <v>2</v>
      </c>
      <c r="M25" s="872">
        <v>17</v>
      </c>
      <c r="N25" s="873">
        <v>5.72</v>
      </c>
      <c r="O25" s="872" t="s">
        <v>2247</v>
      </c>
      <c r="P25" s="874" t="s">
        <v>2288</v>
      </c>
      <c r="Q25" s="875">
        <f t="shared" si="0"/>
        <v>0</v>
      </c>
      <c r="R25" s="875">
        <f t="shared" si="0"/>
        <v>-0.21999999999999997</v>
      </c>
      <c r="S25" s="865">
        <f t="shared" si="1"/>
        <v>5.72</v>
      </c>
      <c r="T25" s="865">
        <f t="shared" si="2"/>
        <v>5</v>
      </c>
      <c r="U25" s="865">
        <f t="shared" si="3"/>
        <v>-0.71999999999999975</v>
      </c>
      <c r="V25" s="876">
        <f t="shared" si="4"/>
        <v>0.87412587412587417</v>
      </c>
      <c r="W25" s="822"/>
    </row>
    <row r="26" spans="1:23" ht="14.4" customHeight="1" x14ac:dyDescent="0.3">
      <c r="A26" s="880" t="s">
        <v>2289</v>
      </c>
      <c r="B26" s="829"/>
      <c r="C26" s="830"/>
      <c r="D26" s="831"/>
      <c r="E26" s="834"/>
      <c r="F26" s="814"/>
      <c r="G26" s="815"/>
      <c r="H26" s="810">
        <v>1</v>
      </c>
      <c r="I26" s="811">
        <v>1.59</v>
      </c>
      <c r="J26" s="826">
        <v>9</v>
      </c>
      <c r="K26" s="816">
        <v>0.32</v>
      </c>
      <c r="L26" s="813">
        <v>1</v>
      </c>
      <c r="M26" s="813">
        <v>11</v>
      </c>
      <c r="N26" s="817">
        <v>3.76</v>
      </c>
      <c r="O26" s="813" t="s">
        <v>2247</v>
      </c>
      <c r="P26" s="832" t="s">
        <v>2290</v>
      </c>
      <c r="Q26" s="818">
        <f t="shared" si="0"/>
        <v>1</v>
      </c>
      <c r="R26" s="818">
        <f t="shared" si="0"/>
        <v>1.59</v>
      </c>
      <c r="S26" s="829">
        <f t="shared" si="1"/>
        <v>3.76</v>
      </c>
      <c r="T26" s="829">
        <f t="shared" si="2"/>
        <v>9</v>
      </c>
      <c r="U26" s="829">
        <f t="shared" si="3"/>
        <v>5.24</v>
      </c>
      <c r="V26" s="833">
        <f t="shared" si="4"/>
        <v>2.3936170212765959</v>
      </c>
      <c r="W26" s="819">
        <v>5</v>
      </c>
    </row>
    <row r="27" spans="1:23" ht="14.4" customHeight="1" x14ac:dyDescent="0.3">
      <c r="A27" s="880" t="s">
        <v>2291</v>
      </c>
      <c r="B27" s="829">
        <v>47</v>
      </c>
      <c r="C27" s="830">
        <v>46.93</v>
      </c>
      <c r="D27" s="831">
        <v>4</v>
      </c>
      <c r="E27" s="810">
        <v>53</v>
      </c>
      <c r="F27" s="811">
        <v>52.84</v>
      </c>
      <c r="G27" s="812">
        <v>3.8</v>
      </c>
      <c r="H27" s="813">
        <v>37</v>
      </c>
      <c r="I27" s="814">
        <v>36.909999999999997</v>
      </c>
      <c r="J27" s="815">
        <v>3.8</v>
      </c>
      <c r="K27" s="816">
        <v>1</v>
      </c>
      <c r="L27" s="813">
        <v>1</v>
      </c>
      <c r="M27" s="813">
        <v>11</v>
      </c>
      <c r="N27" s="817">
        <v>3.82</v>
      </c>
      <c r="O27" s="813" t="s">
        <v>2247</v>
      </c>
      <c r="P27" s="832" t="s">
        <v>2292</v>
      </c>
      <c r="Q27" s="818">
        <f t="shared" si="0"/>
        <v>-10</v>
      </c>
      <c r="R27" s="818">
        <f t="shared" si="0"/>
        <v>-10.020000000000003</v>
      </c>
      <c r="S27" s="829">
        <f t="shared" si="1"/>
        <v>141.34</v>
      </c>
      <c r="T27" s="829">
        <f t="shared" si="2"/>
        <v>140.6</v>
      </c>
      <c r="U27" s="829">
        <f t="shared" si="3"/>
        <v>-0.74000000000000909</v>
      </c>
      <c r="V27" s="833">
        <f t="shared" si="4"/>
        <v>0.9947643979057591</v>
      </c>
      <c r="W27" s="819">
        <v>18</v>
      </c>
    </row>
    <row r="28" spans="1:23" ht="14.4" customHeight="1" x14ac:dyDescent="0.3">
      <c r="A28" s="881" t="s">
        <v>2293</v>
      </c>
      <c r="B28" s="865">
        <v>5</v>
      </c>
      <c r="C28" s="866">
        <v>5.0199999999999996</v>
      </c>
      <c r="D28" s="835">
        <v>3.4</v>
      </c>
      <c r="E28" s="869">
        <v>16</v>
      </c>
      <c r="F28" s="870">
        <v>16.23</v>
      </c>
      <c r="G28" s="821">
        <v>3.6</v>
      </c>
      <c r="H28" s="872">
        <v>10</v>
      </c>
      <c r="I28" s="868">
        <v>10.039999999999999</v>
      </c>
      <c r="J28" s="828">
        <v>4.5</v>
      </c>
      <c r="K28" s="871">
        <v>1</v>
      </c>
      <c r="L28" s="872">
        <v>1</v>
      </c>
      <c r="M28" s="872">
        <v>13</v>
      </c>
      <c r="N28" s="873">
        <v>4.21</v>
      </c>
      <c r="O28" s="872" t="s">
        <v>2247</v>
      </c>
      <c r="P28" s="874" t="s">
        <v>2294</v>
      </c>
      <c r="Q28" s="875">
        <f t="shared" si="0"/>
        <v>5</v>
      </c>
      <c r="R28" s="875">
        <f t="shared" si="0"/>
        <v>5.0199999999999996</v>
      </c>
      <c r="S28" s="865">
        <f t="shared" si="1"/>
        <v>42.1</v>
      </c>
      <c r="T28" s="865">
        <f t="shared" si="2"/>
        <v>45</v>
      </c>
      <c r="U28" s="865">
        <f t="shared" si="3"/>
        <v>2.8999999999999986</v>
      </c>
      <c r="V28" s="876">
        <f t="shared" si="4"/>
        <v>1.0688836104513064</v>
      </c>
      <c r="W28" s="822">
        <v>9</v>
      </c>
    </row>
    <row r="29" spans="1:23" ht="14.4" customHeight="1" x14ac:dyDescent="0.3">
      <c r="A29" s="881" t="s">
        <v>2295</v>
      </c>
      <c r="B29" s="865">
        <v>4</v>
      </c>
      <c r="C29" s="866">
        <v>11.72</v>
      </c>
      <c r="D29" s="835">
        <v>6.5</v>
      </c>
      <c r="E29" s="869">
        <v>2</v>
      </c>
      <c r="F29" s="870">
        <v>6.79</v>
      </c>
      <c r="G29" s="821">
        <v>14</v>
      </c>
      <c r="H29" s="872">
        <v>1</v>
      </c>
      <c r="I29" s="868">
        <v>1.49</v>
      </c>
      <c r="J29" s="820">
        <v>4</v>
      </c>
      <c r="K29" s="871">
        <v>1.49</v>
      </c>
      <c r="L29" s="872">
        <v>2</v>
      </c>
      <c r="M29" s="872">
        <v>18</v>
      </c>
      <c r="N29" s="873">
        <v>6.12</v>
      </c>
      <c r="O29" s="872" t="s">
        <v>2247</v>
      </c>
      <c r="P29" s="874" t="s">
        <v>2296</v>
      </c>
      <c r="Q29" s="875">
        <f t="shared" si="0"/>
        <v>-3</v>
      </c>
      <c r="R29" s="875">
        <f t="shared" si="0"/>
        <v>-10.23</v>
      </c>
      <c r="S29" s="865">
        <f t="shared" si="1"/>
        <v>6.12</v>
      </c>
      <c r="T29" s="865">
        <f t="shared" si="2"/>
        <v>4</v>
      </c>
      <c r="U29" s="865">
        <f t="shared" si="3"/>
        <v>-2.12</v>
      </c>
      <c r="V29" s="876">
        <f t="shared" si="4"/>
        <v>0.65359477124183007</v>
      </c>
      <c r="W29" s="822"/>
    </row>
    <row r="30" spans="1:23" ht="14.4" customHeight="1" x14ac:dyDescent="0.3">
      <c r="A30" s="880" t="s">
        <v>2297</v>
      </c>
      <c r="B30" s="829"/>
      <c r="C30" s="830"/>
      <c r="D30" s="831"/>
      <c r="E30" s="810">
        <v>2</v>
      </c>
      <c r="F30" s="811">
        <v>0.71</v>
      </c>
      <c r="G30" s="812">
        <v>3.5</v>
      </c>
      <c r="H30" s="813">
        <v>1</v>
      </c>
      <c r="I30" s="814">
        <v>0.37</v>
      </c>
      <c r="J30" s="826">
        <v>7</v>
      </c>
      <c r="K30" s="816">
        <v>0.35</v>
      </c>
      <c r="L30" s="813">
        <v>1</v>
      </c>
      <c r="M30" s="813">
        <v>13</v>
      </c>
      <c r="N30" s="817">
        <v>4.46</v>
      </c>
      <c r="O30" s="813" t="s">
        <v>2247</v>
      </c>
      <c r="P30" s="832" t="s">
        <v>2298</v>
      </c>
      <c r="Q30" s="818">
        <f t="shared" si="0"/>
        <v>1</v>
      </c>
      <c r="R30" s="818">
        <f t="shared" si="0"/>
        <v>0.37</v>
      </c>
      <c r="S30" s="829">
        <f t="shared" si="1"/>
        <v>4.46</v>
      </c>
      <c r="T30" s="829">
        <f t="shared" si="2"/>
        <v>7</v>
      </c>
      <c r="U30" s="829">
        <f t="shared" si="3"/>
        <v>2.54</v>
      </c>
      <c r="V30" s="833">
        <f t="shared" si="4"/>
        <v>1.5695067264573992</v>
      </c>
      <c r="W30" s="819">
        <v>3</v>
      </c>
    </row>
    <row r="31" spans="1:23" ht="14.4" customHeight="1" x14ac:dyDescent="0.3">
      <c r="A31" s="881" t="s">
        <v>2299</v>
      </c>
      <c r="B31" s="865">
        <v>1</v>
      </c>
      <c r="C31" s="866">
        <v>0.42</v>
      </c>
      <c r="D31" s="835">
        <v>4</v>
      </c>
      <c r="E31" s="869">
        <v>1</v>
      </c>
      <c r="F31" s="870">
        <v>0.42</v>
      </c>
      <c r="G31" s="821">
        <v>5</v>
      </c>
      <c r="H31" s="872"/>
      <c r="I31" s="868"/>
      <c r="J31" s="820"/>
      <c r="K31" s="871">
        <v>0.42</v>
      </c>
      <c r="L31" s="872">
        <v>2</v>
      </c>
      <c r="M31" s="872">
        <v>18</v>
      </c>
      <c r="N31" s="873">
        <v>6.01</v>
      </c>
      <c r="O31" s="872" t="s">
        <v>2247</v>
      </c>
      <c r="P31" s="874" t="s">
        <v>2300</v>
      </c>
      <c r="Q31" s="875">
        <f t="shared" si="0"/>
        <v>-1</v>
      </c>
      <c r="R31" s="875">
        <f t="shared" si="0"/>
        <v>-0.42</v>
      </c>
      <c r="S31" s="865" t="str">
        <f t="shared" si="1"/>
        <v/>
      </c>
      <c r="T31" s="865" t="str">
        <f t="shared" si="2"/>
        <v/>
      </c>
      <c r="U31" s="865" t="str">
        <f t="shared" si="3"/>
        <v/>
      </c>
      <c r="V31" s="876" t="str">
        <f t="shared" si="4"/>
        <v/>
      </c>
      <c r="W31" s="822"/>
    </row>
    <row r="32" spans="1:23" ht="14.4" customHeight="1" x14ac:dyDescent="0.3">
      <c r="A32" s="880" t="s">
        <v>2301</v>
      </c>
      <c r="B32" s="829">
        <v>1</v>
      </c>
      <c r="C32" s="830">
        <v>2.12</v>
      </c>
      <c r="D32" s="831">
        <v>3</v>
      </c>
      <c r="E32" s="834"/>
      <c r="F32" s="814"/>
      <c r="G32" s="815"/>
      <c r="H32" s="810">
        <v>1</v>
      </c>
      <c r="I32" s="811">
        <v>2.12</v>
      </c>
      <c r="J32" s="812">
        <v>4</v>
      </c>
      <c r="K32" s="816">
        <v>2.12</v>
      </c>
      <c r="L32" s="813">
        <v>3</v>
      </c>
      <c r="M32" s="813">
        <v>25</v>
      </c>
      <c r="N32" s="817">
        <v>8.48</v>
      </c>
      <c r="O32" s="813" t="s">
        <v>2247</v>
      </c>
      <c r="P32" s="832" t="s">
        <v>2302</v>
      </c>
      <c r="Q32" s="818">
        <f t="shared" si="0"/>
        <v>0</v>
      </c>
      <c r="R32" s="818">
        <f t="shared" si="0"/>
        <v>0</v>
      </c>
      <c r="S32" s="829">
        <f t="shared" si="1"/>
        <v>8.48</v>
      </c>
      <c r="T32" s="829">
        <f t="shared" si="2"/>
        <v>4</v>
      </c>
      <c r="U32" s="829">
        <f t="shared" si="3"/>
        <v>-4.4800000000000004</v>
      </c>
      <c r="V32" s="833">
        <f t="shared" si="4"/>
        <v>0.47169811320754712</v>
      </c>
      <c r="W32" s="819"/>
    </row>
    <row r="33" spans="1:23" ht="14.4" customHeight="1" x14ac:dyDescent="0.3">
      <c r="A33" s="880" t="s">
        <v>2303</v>
      </c>
      <c r="B33" s="829"/>
      <c r="C33" s="830"/>
      <c r="D33" s="831"/>
      <c r="E33" s="810">
        <v>1</v>
      </c>
      <c r="F33" s="811">
        <v>0.35</v>
      </c>
      <c r="G33" s="812">
        <v>3</v>
      </c>
      <c r="H33" s="813"/>
      <c r="I33" s="814"/>
      <c r="J33" s="815"/>
      <c r="K33" s="816">
        <v>0.35</v>
      </c>
      <c r="L33" s="813">
        <v>1</v>
      </c>
      <c r="M33" s="813">
        <v>11</v>
      </c>
      <c r="N33" s="817">
        <v>3.76</v>
      </c>
      <c r="O33" s="813" t="s">
        <v>2247</v>
      </c>
      <c r="P33" s="832" t="s">
        <v>2304</v>
      </c>
      <c r="Q33" s="818">
        <f t="shared" si="0"/>
        <v>0</v>
      </c>
      <c r="R33" s="818">
        <f t="shared" si="0"/>
        <v>0</v>
      </c>
      <c r="S33" s="829" t="str">
        <f t="shared" si="1"/>
        <v/>
      </c>
      <c r="T33" s="829" t="str">
        <f t="shared" si="2"/>
        <v/>
      </c>
      <c r="U33" s="829" t="str">
        <f t="shared" si="3"/>
        <v/>
      </c>
      <c r="V33" s="833" t="str">
        <f t="shared" si="4"/>
        <v/>
      </c>
      <c r="W33" s="819"/>
    </row>
    <row r="34" spans="1:23" ht="14.4" customHeight="1" x14ac:dyDescent="0.3">
      <c r="A34" s="880" t="s">
        <v>2305</v>
      </c>
      <c r="B34" s="829"/>
      <c r="C34" s="830"/>
      <c r="D34" s="831"/>
      <c r="E34" s="810">
        <v>1</v>
      </c>
      <c r="F34" s="811">
        <v>0.32</v>
      </c>
      <c r="G34" s="812">
        <v>6</v>
      </c>
      <c r="H34" s="813"/>
      <c r="I34" s="814"/>
      <c r="J34" s="815"/>
      <c r="K34" s="816">
        <v>0.32</v>
      </c>
      <c r="L34" s="813">
        <v>1</v>
      </c>
      <c r="M34" s="813">
        <v>12</v>
      </c>
      <c r="N34" s="817">
        <v>3.88</v>
      </c>
      <c r="O34" s="813" t="s">
        <v>2247</v>
      </c>
      <c r="P34" s="832" t="s">
        <v>2306</v>
      </c>
      <c r="Q34" s="818">
        <f t="shared" si="0"/>
        <v>0</v>
      </c>
      <c r="R34" s="818">
        <f t="shared" si="0"/>
        <v>0</v>
      </c>
      <c r="S34" s="829" t="str">
        <f t="shared" si="1"/>
        <v/>
      </c>
      <c r="T34" s="829" t="str">
        <f t="shared" si="2"/>
        <v/>
      </c>
      <c r="U34" s="829" t="str">
        <f t="shared" si="3"/>
        <v/>
      </c>
      <c r="V34" s="833" t="str">
        <f t="shared" si="4"/>
        <v/>
      </c>
      <c r="W34" s="819"/>
    </row>
    <row r="35" spans="1:23" ht="14.4" customHeight="1" x14ac:dyDescent="0.3">
      <c r="A35" s="881" t="s">
        <v>2307</v>
      </c>
      <c r="B35" s="865"/>
      <c r="C35" s="866"/>
      <c r="D35" s="835"/>
      <c r="E35" s="869">
        <v>1</v>
      </c>
      <c r="F35" s="870">
        <v>0.45</v>
      </c>
      <c r="G35" s="821">
        <v>4</v>
      </c>
      <c r="H35" s="872"/>
      <c r="I35" s="868"/>
      <c r="J35" s="820"/>
      <c r="K35" s="871">
        <v>0.45</v>
      </c>
      <c r="L35" s="872">
        <v>2</v>
      </c>
      <c r="M35" s="872">
        <v>18</v>
      </c>
      <c r="N35" s="873">
        <v>5.87</v>
      </c>
      <c r="O35" s="872" t="s">
        <v>2247</v>
      </c>
      <c r="P35" s="874" t="s">
        <v>2308</v>
      </c>
      <c r="Q35" s="875">
        <f t="shared" si="0"/>
        <v>0</v>
      </c>
      <c r="R35" s="875">
        <f t="shared" si="0"/>
        <v>0</v>
      </c>
      <c r="S35" s="865" t="str">
        <f t="shared" si="1"/>
        <v/>
      </c>
      <c r="T35" s="865" t="str">
        <f t="shared" si="2"/>
        <v/>
      </c>
      <c r="U35" s="865" t="str">
        <f t="shared" si="3"/>
        <v/>
      </c>
      <c r="V35" s="876" t="str">
        <f t="shared" si="4"/>
        <v/>
      </c>
      <c r="W35" s="822"/>
    </row>
    <row r="36" spans="1:23" ht="14.4" customHeight="1" x14ac:dyDescent="0.3">
      <c r="A36" s="880" t="s">
        <v>2309</v>
      </c>
      <c r="B36" s="829"/>
      <c r="C36" s="830"/>
      <c r="D36" s="831"/>
      <c r="E36" s="834"/>
      <c r="F36" s="814"/>
      <c r="G36" s="815"/>
      <c r="H36" s="810">
        <v>1</v>
      </c>
      <c r="I36" s="811">
        <v>0.31</v>
      </c>
      <c r="J36" s="812">
        <v>2</v>
      </c>
      <c r="K36" s="816">
        <v>0.31</v>
      </c>
      <c r="L36" s="813">
        <v>1</v>
      </c>
      <c r="M36" s="813">
        <v>11</v>
      </c>
      <c r="N36" s="817">
        <v>3.66</v>
      </c>
      <c r="O36" s="813" t="s">
        <v>2247</v>
      </c>
      <c r="P36" s="832" t="s">
        <v>2310</v>
      </c>
      <c r="Q36" s="818">
        <f t="shared" si="0"/>
        <v>1</v>
      </c>
      <c r="R36" s="818">
        <f t="shared" si="0"/>
        <v>0.31</v>
      </c>
      <c r="S36" s="829">
        <f t="shared" si="1"/>
        <v>3.66</v>
      </c>
      <c r="T36" s="829">
        <f t="shared" si="2"/>
        <v>2</v>
      </c>
      <c r="U36" s="829">
        <f t="shared" si="3"/>
        <v>-1.6600000000000001</v>
      </c>
      <c r="V36" s="833">
        <f t="shared" si="4"/>
        <v>0.54644808743169393</v>
      </c>
      <c r="W36" s="819"/>
    </row>
    <row r="37" spans="1:23" ht="14.4" customHeight="1" x14ac:dyDescent="0.3">
      <c r="A37" s="880" t="s">
        <v>2311</v>
      </c>
      <c r="B37" s="829">
        <v>1</v>
      </c>
      <c r="C37" s="830">
        <v>0.79</v>
      </c>
      <c r="D37" s="831">
        <v>13</v>
      </c>
      <c r="E37" s="834"/>
      <c r="F37" s="814"/>
      <c r="G37" s="815"/>
      <c r="H37" s="810"/>
      <c r="I37" s="811"/>
      <c r="J37" s="812"/>
      <c r="K37" s="816">
        <v>0.79</v>
      </c>
      <c r="L37" s="813">
        <v>2</v>
      </c>
      <c r="M37" s="813">
        <v>15</v>
      </c>
      <c r="N37" s="817">
        <v>5.14</v>
      </c>
      <c r="O37" s="813" t="s">
        <v>2247</v>
      </c>
      <c r="P37" s="832" t="s">
        <v>2312</v>
      </c>
      <c r="Q37" s="818">
        <f t="shared" si="0"/>
        <v>-1</v>
      </c>
      <c r="R37" s="818">
        <f t="shared" si="0"/>
        <v>-0.79</v>
      </c>
      <c r="S37" s="829" t="str">
        <f t="shared" si="1"/>
        <v/>
      </c>
      <c r="T37" s="829" t="str">
        <f t="shared" si="2"/>
        <v/>
      </c>
      <c r="U37" s="829" t="str">
        <f t="shared" si="3"/>
        <v/>
      </c>
      <c r="V37" s="833" t="str">
        <f t="shared" si="4"/>
        <v/>
      </c>
      <c r="W37" s="819"/>
    </row>
    <row r="38" spans="1:23" ht="14.4" customHeight="1" x14ac:dyDescent="0.3">
      <c r="A38" s="881" t="s">
        <v>2313</v>
      </c>
      <c r="B38" s="865"/>
      <c r="C38" s="866"/>
      <c r="D38" s="835"/>
      <c r="E38" s="867"/>
      <c r="F38" s="868"/>
      <c r="G38" s="820"/>
      <c r="H38" s="869">
        <v>1</v>
      </c>
      <c r="I38" s="870">
        <v>1.84</v>
      </c>
      <c r="J38" s="821">
        <v>6</v>
      </c>
      <c r="K38" s="871">
        <v>1.84</v>
      </c>
      <c r="L38" s="872">
        <v>5</v>
      </c>
      <c r="M38" s="872">
        <v>42</v>
      </c>
      <c r="N38" s="873">
        <v>14.16</v>
      </c>
      <c r="O38" s="872" t="s">
        <v>2247</v>
      </c>
      <c r="P38" s="874" t="s">
        <v>2312</v>
      </c>
      <c r="Q38" s="875">
        <f t="shared" si="0"/>
        <v>1</v>
      </c>
      <c r="R38" s="875">
        <f t="shared" si="0"/>
        <v>1.84</v>
      </c>
      <c r="S38" s="865">
        <f t="shared" si="1"/>
        <v>14.16</v>
      </c>
      <c r="T38" s="865">
        <f t="shared" si="2"/>
        <v>6</v>
      </c>
      <c r="U38" s="865">
        <f t="shared" si="3"/>
        <v>-8.16</v>
      </c>
      <c r="V38" s="876">
        <f t="shared" si="4"/>
        <v>0.42372881355932202</v>
      </c>
      <c r="W38" s="822"/>
    </row>
    <row r="39" spans="1:23" ht="14.4" customHeight="1" x14ac:dyDescent="0.3">
      <c r="A39" s="880" t="s">
        <v>2314</v>
      </c>
      <c r="B39" s="829"/>
      <c r="C39" s="830"/>
      <c r="D39" s="831"/>
      <c r="E39" s="810">
        <v>2</v>
      </c>
      <c r="F39" s="811">
        <v>1.49</v>
      </c>
      <c r="G39" s="812">
        <v>7</v>
      </c>
      <c r="H39" s="813">
        <v>1</v>
      </c>
      <c r="I39" s="814">
        <v>0.74</v>
      </c>
      <c r="J39" s="815">
        <v>4</v>
      </c>
      <c r="K39" s="816">
        <v>0.74</v>
      </c>
      <c r="L39" s="813">
        <v>1</v>
      </c>
      <c r="M39" s="813">
        <v>13</v>
      </c>
      <c r="N39" s="817">
        <v>4.4800000000000004</v>
      </c>
      <c r="O39" s="813" t="s">
        <v>2247</v>
      </c>
      <c r="P39" s="832" t="s">
        <v>2315</v>
      </c>
      <c r="Q39" s="818">
        <f t="shared" si="0"/>
        <v>1</v>
      </c>
      <c r="R39" s="818">
        <f t="shared" si="0"/>
        <v>0.74</v>
      </c>
      <c r="S39" s="829">
        <f t="shared" si="1"/>
        <v>4.4800000000000004</v>
      </c>
      <c r="T39" s="829">
        <f t="shared" si="2"/>
        <v>4</v>
      </c>
      <c r="U39" s="829">
        <f t="shared" si="3"/>
        <v>-0.48000000000000043</v>
      </c>
      <c r="V39" s="833">
        <f t="shared" si="4"/>
        <v>0.89285714285714279</v>
      </c>
      <c r="W39" s="819"/>
    </row>
    <row r="40" spans="1:23" ht="14.4" customHeight="1" x14ac:dyDescent="0.3">
      <c r="A40" s="880" t="s">
        <v>2316</v>
      </c>
      <c r="B40" s="829"/>
      <c r="C40" s="830"/>
      <c r="D40" s="831"/>
      <c r="E40" s="810">
        <v>1</v>
      </c>
      <c r="F40" s="811">
        <v>0.61</v>
      </c>
      <c r="G40" s="812">
        <v>4</v>
      </c>
      <c r="H40" s="813"/>
      <c r="I40" s="814"/>
      <c r="J40" s="815"/>
      <c r="K40" s="816">
        <v>0.61</v>
      </c>
      <c r="L40" s="813">
        <v>1</v>
      </c>
      <c r="M40" s="813">
        <v>12</v>
      </c>
      <c r="N40" s="817">
        <v>3.9</v>
      </c>
      <c r="O40" s="813" t="s">
        <v>2247</v>
      </c>
      <c r="P40" s="832" t="s">
        <v>2317</v>
      </c>
      <c r="Q40" s="818">
        <f t="shared" si="0"/>
        <v>0</v>
      </c>
      <c r="R40" s="818">
        <f t="shared" si="0"/>
        <v>0</v>
      </c>
      <c r="S40" s="829" t="str">
        <f t="shared" si="1"/>
        <v/>
      </c>
      <c r="T40" s="829" t="str">
        <f t="shared" si="2"/>
        <v/>
      </c>
      <c r="U40" s="829" t="str">
        <f t="shared" si="3"/>
        <v/>
      </c>
      <c r="V40" s="833" t="str">
        <f t="shared" si="4"/>
        <v/>
      </c>
      <c r="W40" s="819"/>
    </row>
    <row r="41" spans="1:23" ht="14.4" customHeight="1" x14ac:dyDescent="0.3">
      <c r="A41" s="880" t="s">
        <v>2318</v>
      </c>
      <c r="B41" s="829">
        <v>3</v>
      </c>
      <c r="C41" s="830">
        <v>2.21</v>
      </c>
      <c r="D41" s="831">
        <v>6</v>
      </c>
      <c r="E41" s="810">
        <v>9</v>
      </c>
      <c r="F41" s="811">
        <v>6.78</v>
      </c>
      <c r="G41" s="812">
        <v>4.5999999999999996</v>
      </c>
      <c r="H41" s="813">
        <v>1</v>
      </c>
      <c r="I41" s="814">
        <v>0.74</v>
      </c>
      <c r="J41" s="815">
        <v>5</v>
      </c>
      <c r="K41" s="816">
        <v>0.74</v>
      </c>
      <c r="L41" s="813">
        <v>2</v>
      </c>
      <c r="M41" s="813">
        <v>15</v>
      </c>
      <c r="N41" s="817">
        <v>5</v>
      </c>
      <c r="O41" s="813" t="s">
        <v>2247</v>
      </c>
      <c r="P41" s="832" t="s">
        <v>2319</v>
      </c>
      <c r="Q41" s="818">
        <f t="shared" si="0"/>
        <v>-2</v>
      </c>
      <c r="R41" s="818">
        <f t="shared" si="0"/>
        <v>-1.47</v>
      </c>
      <c r="S41" s="829">
        <f t="shared" si="1"/>
        <v>5</v>
      </c>
      <c r="T41" s="829">
        <f t="shared" si="2"/>
        <v>5</v>
      </c>
      <c r="U41" s="829">
        <f t="shared" si="3"/>
        <v>0</v>
      </c>
      <c r="V41" s="833">
        <f t="shared" si="4"/>
        <v>1</v>
      </c>
      <c r="W41" s="819"/>
    </row>
    <row r="42" spans="1:23" ht="14.4" customHeight="1" x14ac:dyDescent="0.3">
      <c r="A42" s="881" t="s">
        <v>2320</v>
      </c>
      <c r="B42" s="865">
        <v>1</v>
      </c>
      <c r="C42" s="866">
        <v>0.94</v>
      </c>
      <c r="D42" s="835">
        <v>3</v>
      </c>
      <c r="E42" s="869">
        <v>1</v>
      </c>
      <c r="F42" s="870">
        <v>0.94</v>
      </c>
      <c r="G42" s="821">
        <v>3</v>
      </c>
      <c r="H42" s="872"/>
      <c r="I42" s="868"/>
      <c r="J42" s="820"/>
      <c r="K42" s="871">
        <v>1.24</v>
      </c>
      <c r="L42" s="872">
        <v>4</v>
      </c>
      <c r="M42" s="872">
        <v>32</v>
      </c>
      <c r="N42" s="873">
        <v>10.64</v>
      </c>
      <c r="O42" s="872" t="s">
        <v>2247</v>
      </c>
      <c r="P42" s="874" t="s">
        <v>2321</v>
      </c>
      <c r="Q42" s="875">
        <f t="shared" si="0"/>
        <v>-1</v>
      </c>
      <c r="R42" s="875">
        <f t="shared" si="0"/>
        <v>-0.94</v>
      </c>
      <c r="S42" s="865" t="str">
        <f t="shared" si="1"/>
        <v/>
      </c>
      <c r="T42" s="865" t="str">
        <f t="shared" si="2"/>
        <v/>
      </c>
      <c r="U42" s="865" t="str">
        <f t="shared" si="3"/>
        <v/>
      </c>
      <c r="V42" s="876" t="str">
        <f t="shared" si="4"/>
        <v/>
      </c>
      <c r="W42" s="822"/>
    </row>
    <row r="43" spans="1:23" ht="14.4" customHeight="1" x14ac:dyDescent="0.3">
      <c r="A43" s="881" t="s">
        <v>2322</v>
      </c>
      <c r="B43" s="865"/>
      <c r="C43" s="866"/>
      <c r="D43" s="835"/>
      <c r="E43" s="869">
        <v>1</v>
      </c>
      <c r="F43" s="870">
        <v>0.93</v>
      </c>
      <c r="G43" s="821">
        <v>2</v>
      </c>
      <c r="H43" s="872"/>
      <c r="I43" s="868"/>
      <c r="J43" s="820"/>
      <c r="K43" s="871">
        <v>2.48</v>
      </c>
      <c r="L43" s="872">
        <v>6</v>
      </c>
      <c r="M43" s="872">
        <v>58</v>
      </c>
      <c r="N43" s="873">
        <v>19.170000000000002</v>
      </c>
      <c r="O43" s="872" t="s">
        <v>2247</v>
      </c>
      <c r="P43" s="874" t="s">
        <v>2323</v>
      </c>
      <c r="Q43" s="875">
        <f t="shared" si="0"/>
        <v>0</v>
      </c>
      <c r="R43" s="875">
        <f t="shared" si="0"/>
        <v>0</v>
      </c>
      <c r="S43" s="865" t="str">
        <f t="shared" si="1"/>
        <v/>
      </c>
      <c r="T43" s="865" t="str">
        <f t="shared" si="2"/>
        <v/>
      </c>
      <c r="U43" s="865" t="str">
        <f t="shared" si="3"/>
        <v/>
      </c>
      <c r="V43" s="876" t="str">
        <f t="shared" si="4"/>
        <v/>
      </c>
      <c r="W43" s="822"/>
    </row>
    <row r="44" spans="1:23" ht="14.4" customHeight="1" x14ac:dyDescent="0.3">
      <c r="A44" s="880" t="s">
        <v>2324</v>
      </c>
      <c r="B44" s="823">
        <v>2</v>
      </c>
      <c r="C44" s="824">
        <v>0.9</v>
      </c>
      <c r="D44" s="825">
        <v>6</v>
      </c>
      <c r="E44" s="834"/>
      <c r="F44" s="814"/>
      <c r="G44" s="815"/>
      <c r="H44" s="813"/>
      <c r="I44" s="814"/>
      <c r="J44" s="815"/>
      <c r="K44" s="816">
        <v>0.45</v>
      </c>
      <c r="L44" s="813">
        <v>1</v>
      </c>
      <c r="M44" s="813">
        <v>12</v>
      </c>
      <c r="N44" s="817">
        <v>4.12</v>
      </c>
      <c r="O44" s="813" t="s">
        <v>2247</v>
      </c>
      <c r="P44" s="832" t="s">
        <v>2325</v>
      </c>
      <c r="Q44" s="818">
        <f t="shared" si="0"/>
        <v>-2</v>
      </c>
      <c r="R44" s="818">
        <f t="shared" si="0"/>
        <v>-0.9</v>
      </c>
      <c r="S44" s="829" t="str">
        <f t="shared" si="1"/>
        <v/>
      </c>
      <c r="T44" s="829" t="str">
        <f t="shared" si="2"/>
        <v/>
      </c>
      <c r="U44" s="829" t="str">
        <f t="shared" si="3"/>
        <v/>
      </c>
      <c r="V44" s="833" t="str">
        <f t="shared" si="4"/>
        <v/>
      </c>
      <c r="W44" s="819"/>
    </row>
    <row r="45" spans="1:23" ht="14.4" customHeight="1" x14ac:dyDescent="0.3">
      <c r="A45" s="880" t="s">
        <v>2326</v>
      </c>
      <c r="B45" s="829"/>
      <c r="C45" s="830"/>
      <c r="D45" s="831"/>
      <c r="E45" s="810">
        <v>2</v>
      </c>
      <c r="F45" s="811">
        <v>0.49</v>
      </c>
      <c r="G45" s="812">
        <v>5</v>
      </c>
      <c r="H45" s="813"/>
      <c r="I45" s="814"/>
      <c r="J45" s="815"/>
      <c r="K45" s="816">
        <v>0.25</v>
      </c>
      <c r="L45" s="813">
        <v>1</v>
      </c>
      <c r="M45" s="813">
        <v>9</v>
      </c>
      <c r="N45" s="817">
        <v>3.01</v>
      </c>
      <c r="O45" s="813" t="s">
        <v>2247</v>
      </c>
      <c r="P45" s="832" t="s">
        <v>2327</v>
      </c>
      <c r="Q45" s="818">
        <f t="shared" si="0"/>
        <v>0</v>
      </c>
      <c r="R45" s="818">
        <f t="shared" si="0"/>
        <v>0</v>
      </c>
      <c r="S45" s="829" t="str">
        <f t="shared" si="1"/>
        <v/>
      </c>
      <c r="T45" s="829" t="str">
        <f t="shared" si="2"/>
        <v/>
      </c>
      <c r="U45" s="829" t="str">
        <f t="shared" si="3"/>
        <v/>
      </c>
      <c r="V45" s="833" t="str">
        <f t="shared" si="4"/>
        <v/>
      </c>
      <c r="W45" s="819"/>
    </row>
    <row r="46" spans="1:23" ht="14.4" customHeight="1" x14ac:dyDescent="0.3">
      <c r="A46" s="880" t="s">
        <v>2328</v>
      </c>
      <c r="B46" s="829">
        <v>1</v>
      </c>
      <c r="C46" s="830">
        <v>0.34</v>
      </c>
      <c r="D46" s="831">
        <v>3</v>
      </c>
      <c r="E46" s="810">
        <v>2</v>
      </c>
      <c r="F46" s="811">
        <v>0.52</v>
      </c>
      <c r="G46" s="812">
        <v>2</v>
      </c>
      <c r="H46" s="813">
        <v>1</v>
      </c>
      <c r="I46" s="814">
        <v>0.34</v>
      </c>
      <c r="J46" s="815">
        <v>3</v>
      </c>
      <c r="K46" s="816">
        <v>0.34</v>
      </c>
      <c r="L46" s="813">
        <v>2</v>
      </c>
      <c r="M46" s="813">
        <v>16</v>
      </c>
      <c r="N46" s="817">
        <v>5.4</v>
      </c>
      <c r="O46" s="813" t="s">
        <v>2247</v>
      </c>
      <c r="P46" s="832" t="s">
        <v>2329</v>
      </c>
      <c r="Q46" s="818">
        <f t="shared" si="0"/>
        <v>0</v>
      </c>
      <c r="R46" s="818">
        <f t="shared" si="0"/>
        <v>0</v>
      </c>
      <c r="S46" s="829">
        <f t="shared" si="1"/>
        <v>5.4</v>
      </c>
      <c r="T46" s="829">
        <f t="shared" si="2"/>
        <v>3</v>
      </c>
      <c r="U46" s="829">
        <f t="shared" si="3"/>
        <v>-2.4000000000000004</v>
      </c>
      <c r="V46" s="833">
        <f t="shared" si="4"/>
        <v>0.55555555555555547</v>
      </c>
      <c r="W46" s="819"/>
    </row>
    <row r="47" spans="1:23" ht="14.4" customHeight="1" x14ac:dyDescent="0.3">
      <c r="A47" s="880" t="s">
        <v>2330</v>
      </c>
      <c r="B47" s="829"/>
      <c r="C47" s="830"/>
      <c r="D47" s="831"/>
      <c r="E47" s="810">
        <v>1</v>
      </c>
      <c r="F47" s="811">
        <v>1.03</v>
      </c>
      <c r="G47" s="812">
        <v>6</v>
      </c>
      <c r="H47" s="813"/>
      <c r="I47" s="814"/>
      <c r="J47" s="815"/>
      <c r="K47" s="816">
        <v>1.03</v>
      </c>
      <c r="L47" s="813">
        <v>2</v>
      </c>
      <c r="M47" s="813">
        <v>19</v>
      </c>
      <c r="N47" s="817">
        <v>6.44</v>
      </c>
      <c r="O47" s="813" t="s">
        <v>2247</v>
      </c>
      <c r="P47" s="832" t="s">
        <v>2331</v>
      </c>
      <c r="Q47" s="818">
        <f t="shared" si="0"/>
        <v>0</v>
      </c>
      <c r="R47" s="818">
        <f t="shared" si="0"/>
        <v>0</v>
      </c>
      <c r="S47" s="829" t="str">
        <f t="shared" si="1"/>
        <v/>
      </c>
      <c r="T47" s="829" t="str">
        <f t="shared" si="2"/>
        <v/>
      </c>
      <c r="U47" s="829" t="str">
        <f t="shared" si="3"/>
        <v/>
      </c>
      <c r="V47" s="833" t="str">
        <f t="shared" si="4"/>
        <v/>
      </c>
      <c r="W47" s="819"/>
    </row>
    <row r="48" spans="1:23" ht="14.4" customHeight="1" x14ac:dyDescent="0.3">
      <c r="A48" s="880" t="s">
        <v>2332</v>
      </c>
      <c r="B48" s="829">
        <v>1</v>
      </c>
      <c r="C48" s="830">
        <v>0.39</v>
      </c>
      <c r="D48" s="831">
        <v>3</v>
      </c>
      <c r="E48" s="810">
        <v>15</v>
      </c>
      <c r="F48" s="811">
        <v>5.81</v>
      </c>
      <c r="G48" s="812">
        <v>4.0999999999999996</v>
      </c>
      <c r="H48" s="813"/>
      <c r="I48" s="814"/>
      <c r="J48" s="815"/>
      <c r="K48" s="816">
        <v>0.39</v>
      </c>
      <c r="L48" s="813">
        <v>2</v>
      </c>
      <c r="M48" s="813">
        <v>14</v>
      </c>
      <c r="N48" s="817">
        <v>4.6100000000000003</v>
      </c>
      <c r="O48" s="813" t="s">
        <v>2247</v>
      </c>
      <c r="P48" s="832" t="s">
        <v>2333</v>
      </c>
      <c r="Q48" s="818">
        <f t="shared" si="0"/>
        <v>-1</v>
      </c>
      <c r="R48" s="818">
        <f t="shared" si="0"/>
        <v>-0.39</v>
      </c>
      <c r="S48" s="829" t="str">
        <f t="shared" si="1"/>
        <v/>
      </c>
      <c r="T48" s="829" t="str">
        <f t="shared" si="2"/>
        <v/>
      </c>
      <c r="U48" s="829" t="str">
        <f t="shared" si="3"/>
        <v/>
      </c>
      <c r="V48" s="833" t="str">
        <f t="shared" si="4"/>
        <v/>
      </c>
      <c r="W48" s="819"/>
    </row>
    <row r="49" spans="1:23" ht="14.4" customHeight="1" x14ac:dyDescent="0.3">
      <c r="A49" s="881" t="s">
        <v>2334</v>
      </c>
      <c r="B49" s="865">
        <v>2</v>
      </c>
      <c r="C49" s="866">
        <v>1.29</v>
      </c>
      <c r="D49" s="835">
        <v>3.5</v>
      </c>
      <c r="E49" s="869">
        <v>1</v>
      </c>
      <c r="F49" s="870">
        <v>0.64</v>
      </c>
      <c r="G49" s="821">
        <v>5</v>
      </c>
      <c r="H49" s="872">
        <v>1</v>
      </c>
      <c r="I49" s="868">
        <v>0.64</v>
      </c>
      <c r="J49" s="820">
        <v>3</v>
      </c>
      <c r="K49" s="871">
        <v>0.64</v>
      </c>
      <c r="L49" s="872">
        <v>2</v>
      </c>
      <c r="M49" s="872">
        <v>22</v>
      </c>
      <c r="N49" s="873">
        <v>7.22</v>
      </c>
      <c r="O49" s="872" t="s">
        <v>2247</v>
      </c>
      <c r="P49" s="874" t="s">
        <v>2335</v>
      </c>
      <c r="Q49" s="875">
        <f t="shared" si="0"/>
        <v>-1</v>
      </c>
      <c r="R49" s="875">
        <f t="shared" si="0"/>
        <v>-0.65</v>
      </c>
      <c r="S49" s="865">
        <f t="shared" si="1"/>
        <v>7.22</v>
      </c>
      <c r="T49" s="865">
        <f t="shared" si="2"/>
        <v>3</v>
      </c>
      <c r="U49" s="865">
        <f t="shared" si="3"/>
        <v>-4.22</v>
      </c>
      <c r="V49" s="876">
        <f t="shared" si="4"/>
        <v>0.41551246537396125</v>
      </c>
      <c r="W49" s="822"/>
    </row>
    <row r="50" spans="1:23" ht="14.4" customHeight="1" x14ac:dyDescent="0.3">
      <c r="A50" s="880" t="s">
        <v>2336</v>
      </c>
      <c r="B50" s="829"/>
      <c r="C50" s="830"/>
      <c r="D50" s="831"/>
      <c r="E50" s="834"/>
      <c r="F50" s="814"/>
      <c r="G50" s="815"/>
      <c r="H50" s="810">
        <v>2</v>
      </c>
      <c r="I50" s="811">
        <v>0.51</v>
      </c>
      <c r="J50" s="826">
        <v>3</v>
      </c>
      <c r="K50" s="816">
        <v>0.26</v>
      </c>
      <c r="L50" s="813">
        <v>1</v>
      </c>
      <c r="M50" s="813">
        <v>9</v>
      </c>
      <c r="N50" s="817">
        <v>2.83</v>
      </c>
      <c r="O50" s="813" t="s">
        <v>2247</v>
      </c>
      <c r="P50" s="832" t="s">
        <v>2337</v>
      </c>
      <c r="Q50" s="818">
        <f t="shared" si="0"/>
        <v>2</v>
      </c>
      <c r="R50" s="818">
        <f t="shared" si="0"/>
        <v>0.51</v>
      </c>
      <c r="S50" s="829">
        <f t="shared" si="1"/>
        <v>5.66</v>
      </c>
      <c r="T50" s="829">
        <f t="shared" si="2"/>
        <v>6</v>
      </c>
      <c r="U50" s="829">
        <f t="shared" si="3"/>
        <v>0.33999999999999986</v>
      </c>
      <c r="V50" s="833">
        <f t="shared" si="4"/>
        <v>1.0600706713780919</v>
      </c>
      <c r="W50" s="819">
        <v>1</v>
      </c>
    </row>
    <row r="51" spans="1:23" ht="14.4" customHeight="1" x14ac:dyDescent="0.3">
      <c r="A51" s="881" t="s">
        <v>2338</v>
      </c>
      <c r="B51" s="865"/>
      <c r="C51" s="866"/>
      <c r="D51" s="835"/>
      <c r="E51" s="867"/>
      <c r="F51" s="868"/>
      <c r="G51" s="820"/>
      <c r="H51" s="869">
        <v>1</v>
      </c>
      <c r="I51" s="870">
        <v>0.36</v>
      </c>
      <c r="J51" s="821">
        <v>2</v>
      </c>
      <c r="K51" s="871">
        <v>0.36</v>
      </c>
      <c r="L51" s="872">
        <v>1</v>
      </c>
      <c r="M51" s="872">
        <v>12</v>
      </c>
      <c r="N51" s="873">
        <v>3.89</v>
      </c>
      <c r="O51" s="872" t="s">
        <v>2247</v>
      </c>
      <c r="P51" s="874" t="s">
        <v>2339</v>
      </c>
      <c r="Q51" s="875">
        <f t="shared" si="0"/>
        <v>1</v>
      </c>
      <c r="R51" s="875">
        <f t="shared" si="0"/>
        <v>0.36</v>
      </c>
      <c r="S51" s="865">
        <f t="shared" si="1"/>
        <v>3.89</v>
      </c>
      <c r="T51" s="865">
        <f t="shared" si="2"/>
        <v>2</v>
      </c>
      <c r="U51" s="865">
        <f t="shared" si="3"/>
        <v>-1.8900000000000001</v>
      </c>
      <c r="V51" s="876">
        <f t="shared" si="4"/>
        <v>0.51413881748071977</v>
      </c>
      <c r="W51" s="822"/>
    </row>
    <row r="52" spans="1:23" ht="14.4" customHeight="1" x14ac:dyDescent="0.3">
      <c r="A52" s="881" t="s">
        <v>2340</v>
      </c>
      <c r="B52" s="865"/>
      <c r="C52" s="866"/>
      <c r="D52" s="835"/>
      <c r="E52" s="867"/>
      <c r="F52" s="868"/>
      <c r="G52" s="820"/>
      <c r="H52" s="869">
        <v>1</v>
      </c>
      <c r="I52" s="870">
        <v>0.59</v>
      </c>
      <c r="J52" s="821">
        <v>2</v>
      </c>
      <c r="K52" s="871">
        <v>0.85</v>
      </c>
      <c r="L52" s="872">
        <v>3</v>
      </c>
      <c r="M52" s="872">
        <v>23</v>
      </c>
      <c r="N52" s="873">
        <v>7.67</v>
      </c>
      <c r="O52" s="872" t="s">
        <v>2247</v>
      </c>
      <c r="P52" s="874" t="s">
        <v>2341</v>
      </c>
      <c r="Q52" s="875">
        <f t="shared" si="0"/>
        <v>1</v>
      </c>
      <c r="R52" s="875">
        <f t="shared" si="0"/>
        <v>0.59</v>
      </c>
      <c r="S52" s="865">
        <f t="shared" si="1"/>
        <v>7.67</v>
      </c>
      <c r="T52" s="865">
        <f t="shared" si="2"/>
        <v>2</v>
      </c>
      <c r="U52" s="865">
        <f t="shared" si="3"/>
        <v>-5.67</v>
      </c>
      <c r="V52" s="876">
        <f t="shared" si="4"/>
        <v>0.2607561929595828</v>
      </c>
      <c r="W52" s="822"/>
    </row>
    <row r="53" spans="1:23" ht="14.4" customHeight="1" x14ac:dyDescent="0.3">
      <c r="A53" s="880" t="s">
        <v>2342</v>
      </c>
      <c r="B53" s="823">
        <v>1</v>
      </c>
      <c r="C53" s="824">
        <v>4.07</v>
      </c>
      <c r="D53" s="825">
        <v>11</v>
      </c>
      <c r="E53" s="834"/>
      <c r="F53" s="814"/>
      <c r="G53" s="815"/>
      <c r="H53" s="813"/>
      <c r="I53" s="814"/>
      <c r="J53" s="815"/>
      <c r="K53" s="816">
        <v>4.07</v>
      </c>
      <c r="L53" s="813">
        <v>5</v>
      </c>
      <c r="M53" s="813">
        <v>44</v>
      </c>
      <c r="N53" s="817">
        <v>14.57</v>
      </c>
      <c r="O53" s="813" t="s">
        <v>2247</v>
      </c>
      <c r="P53" s="832" t="s">
        <v>2343</v>
      </c>
      <c r="Q53" s="818">
        <f t="shared" si="0"/>
        <v>-1</v>
      </c>
      <c r="R53" s="818">
        <f t="shared" si="0"/>
        <v>-4.07</v>
      </c>
      <c r="S53" s="829" t="str">
        <f t="shared" si="1"/>
        <v/>
      </c>
      <c r="T53" s="829" t="str">
        <f t="shared" si="2"/>
        <v/>
      </c>
      <c r="U53" s="829" t="str">
        <f t="shared" si="3"/>
        <v/>
      </c>
      <c r="V53" s="833" t="str">
        <f t="shared" si="4"/>
        <v/>
      </c>
      <c r="W53" s="819"/>
    </row>
    <row r="54" spans="1:23" ht="14.4" customHeight="1" x14ac:dyDescent="0.3">
      <c r="A54" s="880" t="s">
        <v>2344</v>
      </c>
      <c r="B54" s="829">
        <v>2</v>
      </c>
      <c r="C54" s="830">
        <v>2.0099999999999998</v>
      </c>
      <c r="D54" s="831">
        <v>8.5</v>
      </c>
      <c r="E54" s="834">
        <v>1</v>
      </c>
      <c r="F54" s="814">
        <v>1</v>
      </c>
      <c r="G54" s="815">
        <v>4</v>
      </c>
      <c r="H54" s="810">
        <v>2</v>
      </c>
      <c r="I54" s="811">
        <v>2.0099999999999998</v>
      </c>
      <c r="J54" s="812">
        <v>4</v>
      </c>
      <c r="K54" s="816">
        <v>1</v>
      </c>
      <c r="L54" s="813">
        <v>2</v>
      </c>
      <c r="M54" s="813">
        <v>17</v>
      </c>
      <c r="N54" s="817">
        <v>5.53</v>
      </c>
      <c r="O54" s="813" t="s">
        <v>2247</v>
      </c>
      <c r="P54" s="832" t="s">
        <v>2345</v>
      </c>
      <c r="Q54" s="818">
        <f t="shared" si="0"/>
        <v>0</v>
      </c>
      <c r="R54" s="818">
        <f t="shared" si="0"/>
        <v>0</v>
      </c>
      <c r="S54" s="829">
        <f t="shared" si="1"/>
        <v>11.06</v>
      </c>
      <c r="T54" s="829">
        <f t="shared" si="2"/>
        <v>8</v>
      </c>
      <c r="U54" s="829">
        <f t="shared" si="3"/>
        <v>-3.0600000000000005</v>
      </c>
      <c r="V54" s="833">
        <f t="shared" si="4"/>
        <v>0.72332730560578662</v>
      </c>
      <c r="W54" s="819"/>
    </row>
    <row r="55" spans="1:23" ht="14.4" customHeight="1" x14ac:dyDescent="0.3">
      <c r="A55" s="880" t="s">
        <v>2346</v>
      </c>
      <c r="B55" s="829">
        <v>2</v>
      </c>
      <c r="C55" s="830">
        <v>1.36</v>
      </c>
      <c r="D55" s="831">
        <v>4.5</v>
      </c>
      <c r="E55" s="810">
        <v>4</v>
      </c>
      <c r="F55" s="811">
        <v>2.72</v>
      </c>
      <c r="G55" s="812">
        <v>3.8</v>
      </c>
      <c r="H55" s="813"/>
      <c r="I55" s="814"/>
      <c r="J55" s="815"/>
      <c r="K55" s="816">
        <v>0.68</v>
      </c>
      <c r="L55" s="813">
        <v>2</v>
      </c>
      <c r="M55" s="813">
        <v>15</v>
      </c>
      <c r="N55" s="817">
        <v>5.01</v>
      </c>
      <c r="O55" s="813" t="s">
        <v>2247</v>
      </c>
      <c r="P55" s="832" t="s">
        <v>2347</v>
      </c>
      <c r="Q55" s="818">
        <f t="shared" si="0"/>
        <v>-2</v>
      </c>
      <c r="R55" s="818">
        <f t="shared" si="0"/>
        <v>-1.36</v>
      </c>
      <c r="S55" s="829" t="str">
        <f t="shared" si="1"/>
        <v/>
      </c>
      <c r="T55" s="829" t="str">
        <f t="shared" si="2"/>
        <v/>
      </c>
      <c r="U55" s="829" t="str">
        <f t="shared" si="3"/>
        <v/>
      </c>
      <c r="V55" s="833" t="str">
        <f t="shared" si="4"/>
        <v/>
      </c>
      <c r="W55" s="819"/>
    </row>
    <row r="56" spans="1:23" ht="14.4" customHeight="1" x14ac:dyDescent="0.3">
      <c r="A56" s="881" t="s">
        <v>2348</v>
      </c>
      <c r="B56" s="865"/>
      <c r="C56" s="866"/>
      <c r="D56" s="835"/>
      <c r="E56" s="869">
        <v>1</v>
      </c>
      <c r="F56" s="870">
        <v>1.1499999999999999</v>
      </c>
      <c r="G56" s="821">
        <v>4</v>
      </c>
      <c r="H56" s="872"/>
      <c r="I56" s="868"/>
      <c r="J56" s="820"/>
      <c r="K56" s="871">
        <v>1.1499999999999999</v>
      </c>
      <c r="L56" s="872">
        <v>3</v>
      </c>
      <c r="M56" s="872">
        <v>28</v>
      </c>
      <c r="N56" s="873">
        <v>9.2200000000000006</v>
      </c>
      <c r="O56" s="872" t="s">
        <v>2247</v>
      </c>
      <c r="P56" s="874" t="s">
        <v>2349</v>
      </c>
      <c r="Q56" s="875">
        <f t="shared" si="0"/>
        <v>0</v>
      </c>
      <c r="R56" s="875">
        <f t="shared" si="0"/>
        <v>0</v>
      </c>
      <c r="S56" s="865" t="str">
        <f t="shared" si="1"/>
        <v/>
      </c>
      <c r="T56" s="865" t="str">
        <f t="shared" si="2"/>
        <v/>
      </c>
      <c r="U56" s="865" t="str">
        <f t="shared" si="3"/>
        <v/>
      </c>
      <c r="V56" s="876" t="str">
        <f t="shared" si="4"/>
        <v/>
      </c>
      <c r="W56" s="822"/>
    </row>
    <row r="57" spans="1:23" ht="14.4" customHeight="1" thickBot="1" x14ac:dyDescent="0.35">
      <c r="A57" s="882" t="s">
        <v>2350</v>
      </c>
      <c r="B57" s="883"/>
      <c r="C57" s="884"/>
      <c r="D57" s="885"/>
      <c r="E57" s="886">
        <v>1</v>
      </c>
      <c r="F57" s="887">
        <v>1.55</v>
      </c>
      <c r="G57" s="888">
        <v>3</v>
      </c>
      <c r="H57" s="889"/>
      <c r="I57" s="890"/>
      <c r="J57" s="891"/>
      <c r="K57" s="892">
        <v>2.44</v>
      </c>
      <c r="L57" s="889">
        <v>5</v>
      </c>
      <c r="M57" s="889">
        <v>46</v>
      </c>
      <c r="N57" s="893">
        <v>15.42</v>
      </c>
      <c r="O57" s="889" t="s">
        <v>2247</v>
      </c>
      <c r="P57" s="894" t="s">
        <v>2351</v>
      </c>
      <c r="Q57" s="895">
        <f t="shared" si="0"/>
        <v>0</v>
      </c>
      <c r="R57" s="895">
        <f t="shared" si="0"/>
        <v>0</v>
      </c>
      <c r="S57" s="883" t="str">
        <f t="shared" si="1"/>
        <v/>
      </c>
      <c r="T57" s="883" t="str">
        <f t="shared" si="2"/>
        <v/>
      </c>
      <c r="U57" s="883" t="str">
        <f t="shared" si="3"/>
        <v/>
      </c>
      <c r="V57" s="896" t="str">
        <f t="shared" si="4"/>
        <v/>
      </c>
      <c r="W57" s="897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8:Q1048576">
    <cfRule type="cellIs" dxfId="12" priority="9" stopIfTrue="1" operator="lessThan">
      <formula>0</formula>
    </cfRule>
  </conditionalFormatting>
  <conditionalFormatting sqref="U58:U1048576">
    <cfRule type="cellIs" dxfId="11" priority="8" stopIfTrue="1" operator="greaterThan">
      <formula>0</formula>
    </cfRule>
  </conditionalFormatting>
  <conditionalFormatting sqref="V58:V1048576">
    <cfRule type="cellIs" dxfId="10" priority="7" stopIfTrue="1" operator="greaterThan">
      <formula>1</formula>
    </cfRule>
  </conditionalFormatting>
  <conditionalFormatting sqref="V58:V1048576">
    <cfRule type="cellIs" dxfId="9" priority="4" stopIfTrue="1" operator="greaterThan">
      <formula>1</formula>
    </cfRule>
  </conditionalFormatting>
  <conditionalFormatting sqref="U58:U1048576">
    <cfRule type="cellIs" dxfId="8" priority="5" stopIfTrue="1" operator="greaterThan">
      <formula>0</formula>
    </cfRule>
  </conditionalFormatting>
  <conditionalFormatting sqref="Q58:Q1048576">
    <cfRule type="cellIs" dxfId="7" priority="6" stopIfTrue="1" operator="lessThan">
      <formula>0</formula>
    </cfRule>
  </conditionalFormatting>
  <conditionalFormatting sqref="V5:V57">
    <cfRule type="cellIs" dxfId="6" priority="1" stopIfTrue="1" operator="greaterThan">
      <formula>1</formula>
    </cfRule>
  </conditionalFormatting>
  <conditionalFormatting sqref="U5:U57">
    <cfRule type="cellIs" dxfId="5" priority="2" stopIfTrue="1" operator="greaterThan">
      <formula>0</formula>
    </cfRule>
  </conditionalFormatting>
  <conditionalFormatting sqref="Q5:Q5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192929</v>
      </c>
      <c r="C3" s="352">
        <f t="shared" ref="C3:L3" si="0">SUBTOTAL(9,C6:C1048576)</f>
        <v>7</v>
      </c>
      <c r="D3" s="352">
        <f t="shared" si="0"/>
        <v>198568</v>
      </c>
      <c r="E3" s="352">
        <f t="shared" si="0"/>
        <v>6.8847224751261216</v>
      </c>
      <c r="F3" s="352">
        <f t="shared" si="0"/>
        <v>161163</v>
      </c>
      <c r="G3" s="355">
        <f>IF(B3&lt;&gt;0,F3/B3,"")</f>
        <v>0.8353487552415656</v>
      </c>
      <c r="H3" s="351">
        <f t="shared" si="0"/>
        <v>16960.330000000002</v>
      </c>
      <c r="I3" s="352">
        <f t="shared" si="0"/>
        <v>2</v>
      </c>
      <c r="J3" s="352">
        <f t="shared" si="0"/>
        <v>3369.58</v>
      </c>
      <c r="K3" s="352">
        <f t="shared" si="0"/>
        <v>1.1103649173218746</v>
      </c>
      <c r="L3" s="352">
        <f t="shared" si="0"/>
        <v>18629.420000000002</v>
      </c>
      <c r="M3" s="353">
        <f>IF(H3&lt;&gt;0,L3/H3,"")</f>
        <v>1.0984114106270337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898"/>
      <c r="B5" s="899">
        <v>2013</v>
      </c>
      <c r="C5" s="900"/>
      <c r="D5" s="900">
        <v>2014</v>
      </c>
      <c r="E5" s="900"/>
      <c r="F5" s="900">
        <v>2015</v>
      </c>
      <c r="G5" s="785" t="s">
        <v>2</v>
      </c>
      <c r="H5" s="899">
        <v>2013</v>
      </c>
      <c r="I5" s="900"/>
      <c r="J5" s="900">
        <v>2014</v>
      </c>
      <c r="K5" s="900"/>
      <c r="L5" s="900">
        <v>2015</v>
      </c>
      <c r="M5" s="785" t="s">
        <v>2</v>
      </c>
    </row>
    <row r="6" spans="1:13" ht="14.4" customHeight="1" x14ac:dyDescent="0.3">
      <c r="A6" s="747" t="s">
        <v>2353</v>
      </c>
      <c r="B6" s="786"/>
      <c r="C6" s="733"/>
      <c r="D6" s="786"/>
      <c r="E6" s="733"/>
      <c r="F6" s="786">
        <v>4946</v>
      </c>
      <c r="G6" s="738"/>
      <c r="H6" s="786"/>
      <c r="I6" s="733"/>
      <c r="J6" s="786"/>
      <c r="K6" s="733"/>
      <c r="L6" s="786"/>
      <c r="M6" s="235"/>
    </row>
    <row r="7" spans="1:13" ht="14.4" customHeight="1" x14ac:dyDescent="0.3">
      <c r="A7" s="686" t="s">
        <v>2354</v>
      </c>
      <c r="B7" s="787">
        <v>14328</v>
      </c>
      <c r="C7" s="660">
        <v>1</v>
      </c>
      <c r="D7" s="787"/>
      <c r="E7" s="660"/>
      <c r="F7" s="787">
        <v>14340</v>
      </c>
      <c r="G7" s="676">
        <v>1.0008375209380234</v>
      </c>
      <c r="H7" s="787">
        <v>13925.67</v>
      </c>
      <c r="I7" s="660">
        <v>1</v>
      </c>
      <c r="J7" s="787"/>
      <c r="K7" s="660"/>
      <c r="L7" s="787">
        <v>15750.27</v>
      </c>
      <c r="M7" s="699">
        <v>1.1310242164290838</v>
      </c>
    </row>
    <row r="8" spans="1:13" ht="14.4" customHeight="1" x14ac:dyDescent="0.3">
      <c r="A8" s="686" t="s">
        <v>2355</v>
      </c>
      <c r="B8" s="787">
        <v>19222</v>
      </c>
      <c r="C8" s="660">
        <v>1</v>
      </c>
      <c r="D8" s="787">
        <v>10441</v>
      </c>
      <c r="E8" s="660">
        <v>0.54317968993861199</v>
      </c>
      <c r="F8" s="787">
        <v>4303</v>
      </c>
      <c r="G8" s="676">
        <v>0.22385807928415358</v>
      </c>
      <c r="H8" s="787"/>
      <c r="I8" s="660"/>
      <c r="J8" s="787"/>
      <c r="K8" s="660"/>
      <c r="L8" s="787"/>
      <c r="M8" s="699"/>
    </row>
    <row r="9" spans="1:13" ht="14.4" customHeight="1" x14ac:dyDescent="0.3">
      <c r="A9" s="686" t="s">
        <v>2356</v>
      </c>
      <c r="B9" s="787">
        <v>10329</v>
      </c>
      <c r="C9" s="660">
        <v>1</v>
      </c>
      <c r="D9" s="787">
        <v>15195</v>
      </c>
      <c r="E9" s="660">
        <v>1.4711007841998258</v>
      </c>
      <c r="F9" s="787">
        <v>11276</v>
      </c>
      <c r="G9" s="676">
        <v>1.0916836092554942</v>
      </c>
      <c r="H9" s="787"/>
      <c r="I9" s="660"/>
      <c r="J9" s="787"/>
      <c r="K9" s="660"/>
      <c r="L9" s="787"/>
      <c r="M9" s="699"/>
    </row>
    <row r="10" spans="1:13" ht="14.4" customHeight="1" x14ac:dyDescent="0.3">
      <c r="A10" s="686" t="s">
        <v>2357</v>
      </c>
      <c r="B10" s="787">
        <v>49258</v>
      </c>
      <c r="C10" s="660">
        <v>1</v>
      </c>
      <c r="D10" s="787">
        <v>28174</v>
      </c>
      <c r="E10" s="660">
        <v>0.57196800519712532</v>
      </c>
      <c r="F10" s="787">
        <v>44811</v>
      </c>
      <c r="G10" s="676">
        <v>0.90972024848755528</v>
      </c>
      <c r="H10" s="787">
        <v>3034.66</v>
      </c>
      <c r="I10" s="660">
        <v>1</v>
      </c>
      <c r="J10" s="787">
        <v>3369.58</v>
      </c>
      <c r="K10" s="660">
        <v>1.1103649173218746</v>
      </c>
      <c r="L10" s="787">
        <v>2879.15</v>
      </c>
      <c r="M10" s="699">
        <v>0.94875537951533295</v>
      </c>
    </row>
    <row r="11" spans="1:13" ht="14.4" customHeight="1" x14ac:dyDescent="0.3">
      <c r="A11" s="686" t="s">
        <v>2358</v>
      </c>
      <c r="B11" s="787">
        <v>21468</v>
      </c>
      <c r="C11" s="660">
        <v>1</v>
      </c>
      <c r="D11" s="787">
        <v>10823</v>
      </c>
      <c r="E11" s="660">
        <v>0.50414570523569968</v>
      </c>
      <c r="F11" s="787">
        <v>4290</v>
      </c>
      <c r="G11" s="676">
        <v>0.19983230855226383</v>
      </c>
      <c r="H11" s="787"/>
      <c r="I11" s="660"/>
      <c r="J11" s="787"/>
      <c r="K11" s="660"/>
      <c r="L11" s="787"/>
      <c r="M11" s="699"/>
    </row>
    <row r="12" spans="1:13" ht="14.4" customHeight="1" x14ac:dyDescent="0.3">
      <c r="A12" s="686" t="s">
        <v>2359</v>
      </c>
      <c r="B12" s="787">
        <v>69862</v>
      </c>
      <c r="C12" s="660">
        <v>1</v>
      </c>
      <c r="D12" s="787">
        <v>115861</v>
      </c>
      <c r="E12" s="660">
        <v>1.658426612464573</v>
      </c>
      <c r="F12" s="787">
        <v>61201</v>
      </c>
      <c r="G12" s="676">
        <v>0.8760270247058487</v>
      </c>
      <c r="H12" s="787"/>
      <c r="I12" s="660"/>
      <c r="J12" s="787"/>
      <c r="K12" s="660"/>
      <c r="L12" s="787"/>
      <c r="M12" s="699"/>
    </row>
    <row r="13" spans="1:13" ht="14.4" customHeight="1" thickBot="1" x14ac:dyDescent="0.35">
      <c r="A13" s="789" t="s">
        <v>2360</v>
      </c>
      <c r="B13" s="788">
        <v>8462</v>
      </c>
      <c r="C13" s="666">
        <v>1</v>
      </c>
      <c r="D13" s="788">
        <v>18074</v>
      </c>
      <c r="E13" s="666">
        <v>2.1359016780902862</v>
      </c>
      <c r="F13" s="788">
        <v>15996</v>
      </c>
      <c r="G13" s="677">
        <v>1.8903332545497518</v>
      </c>
      <c r="H13" s="788"/>
      <c r="I13" s="666"/>
      <c r="J13" s="788"/>
      <c r="K13" s="666"/>
      <c r="L13" s="788"/>
      <c r="M13" s="70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367.34893</v>
      </c>
      <c r="C5" s="33">
        <v>219.35478999999998</v>
      </c>
      <c r="D5" s="12"/>
      <c r="E5" s="230">
        <v>263.83564000000001</v>
      </c>
      <c r="F5" s="32">
        <v>301.65319457862574</v>
      </c>
      <c r="G5" s="229">
        <f>E5-F5</f>
        <v>-37.817554578625732</v>
      </c>
      <c r="H5" s="235">
        <f>IF(F5&lt;0.00000001,"",E5/F5)</f>
        <v>0.87463234184722483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369.93509</v>
      </c>
      <c r="C6" s="35">
        <v>435.17141999999996</v>
      </c>
      <c r="D6" s="12"/>
      <c r="E6" s="231">
        <v>355.55527999999998</v>
      </c>
      <c r="F6" s="34">
        <v>610.66644028294002</v>
      </c>
      <c r="G6" s="232">
        <f>E6-F6</f>
        <v>-255.11116028294003</v>
      </c>
      <c r="H6" s="236">
        <f>IF(F6&lt;0.00000001,"",E6/F6)</f>
        <v>0.58224139488533311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5074.7743899999996</v>
      </c>
      <c r="C7" s="35">
        <v>6011.9301300000116</v>
      </c>
      <c r="D7" s="12"/>
      <c r="E7" s="231">
        <v>6248.6948200000043</v>
      </c>
      <c r="F7" s="34">
        <v>7607.7497603743104</v>
      </c>
      <c r="G7" s="232">
        <f>E7-F7</f>
        <v>-1359.0549403743062</v>
      </c>
      <c r="H7" s="236">
        <f>IF(F7&lt;0.00000001,"",E7/F7)</f>
        <v>0.82135914256104037</v>
      </c>
    </row>
    <row r="8" spans="1:8" ht="14.4" customHeight="1" thickBot="1" x14ac:dyDescent="0.35">
      <c r="A8" s="1" t="s">
        <v>97</v>
      </c>
      <c r="B8" s="15">
        <v>1950.9343600000002</v>
      </c>
      <c r="C8" s="37">
        <v>2278.2725200000077</v>
      </c>
      <c r="D8" s="12"/>
      <c r="E8" s="233">
        <v>2125.5804200000034</v>
      </c>
      <c r="F8" s="36">
        <v>2253.2347068230483</v>
      </c>
      <c r="G8" s="234">
        <f>E8-F8</f>
        <v>-127.65428682304491</v>
      </c>
      <c r="H8" s="237">
        <f>IF(F8&lt;0.00000001,"",E8/F8)</f>
        <v>0.94334620959081916</v>
      </c>
    </row>
    <row r="9" spans="1:8" ht="14.4" customHeight="1" thickBot="1" x14ac:dyDescent="0.35">
      <c r="A9" s="2" t="s">
        <v>98</v>
      </c>
      <c r="B9" s="3">
        <v>7762.9927699999998</v>
      </c>
      <c r="C9" s="39">
        <v>8944.7288600000193</v>
      </c>
      <c r="D9" s="12"/>
      <c r="E9" s="3">
        <v>8993.6661600000079</v>
      </c>
      <c r="F9" s="38">
        <v>10773.304102058924</v>
      </c>
      <c r="G9" s="38">
        <f>E9-F9</f>
        <v>-1779.6379420589165</v>
      </c>
      <c r="H9" s="238">
        <f>IF(F9&lt;0.00000001,"",E9/F9)</f>
        <v>0.83481038637730431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4776.822500000002</v>
      </c>
      <c r="C11" s="33">
        <f>IF(ISERROR(VLOOKUP("Celkem:",'ZV Vykáz.-A'!A:F,4,0)),0,VLOOKUP("Celkem:",'ZV Vykáz.-A'!A:F,4,0)/1000)</f>
        <v>4992.5929100000012</v>
      </c>
      <c r="D11" s="12"/>
      <c r="E11" s="230">
        <f>IF(ISERROR(VLOOKUP("Celkem:",'ZV Vykáz.-A'!A:F,6,0)),0,VLOOKUP("Celkem:",'ZV Vykáz.-A'!A:F,6,0)/1000)</f>
        <v>5037.7044699999997</v>
      </c>
      <c r="F11" s="32">
        <f>B11</f>
        <v>4776.822500000002</v>
      </c>
      <c r="G11" s="229">
        <f>E11-F11</f>
        <v>260.88196999999764</v>
      </c>
      <c r="H11" s="235">
        <f>IF(F11&lt;0.00000001,"",E11/F11)</f>
        <v>1.0546141226725501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6761.1900000000005</v>
      </c>
      <c r="C12" s="37">
        <f>IF(ISERROR(VLOOKUP("Celkem",CaseMix!A:D,3,0)),0,VLOOKUP("Celkem",CaseMix!A:D,3,0)*30)</f>
        <v>8931.69</v>
      </c>
      <c r="D12" s="12"/>
      <c r="E12" s="233">
        <f>IF(ISERROR(VLOOKUP("Celkem",CaseMix!A:D,4,0)),0,VLOOKUP("Celkem",CaseMix!A:D,4,0)*30)</f>
        <v>7051.5300000000007</v>
      </c>
      <c r="F12" s="36">
        <f>B12</f>
        <v>6761.1900000000005</v>
      </c>
      <c r="G12" s="234">
        <f>E12-F12</f>
        <v>290.34000000000015</v>
      </c>
      <c r="H12" s="237">
        <f>IF(F12&lt;0.00000001,"",E12/F12)</f>
        <v>1.0429421447999538</v>
      </c>
    </row>
    <row r="13" spans="1:8" ht="14.4" customHeight="1" thickBot="1" x14ac:dyDescent="0.35">
      <c r="A13" s="4" t="s">
        <v>101</v>
      </c>
      <c r="B13" s="9">
        <f>SUM(B11:B12)</f>
        <v>11538.012500000003</v>
      </c>
      <c r="C13" s="41">
        <f>SUM(C11:C12)</f>
        <v>13924.282910000002</v>
      </c>
      <c r="D13" s="12"/>
      <c r="E13" s="9">
        <f>SUM(E11:E12)</f>
        <v>12089.234469999999</v>
      </c>
      <c r="F13" s="40">
        <f>SUM(F11:F12)</f>
        <v>11538.012500000003</v>
      </c>
      <c r="G13" s="40">
        <f>E13-F13</f>
        <v>551.22196999999687</v>
      </c>
      <c r="H13" s="239">
        <f>IF(F13&lt;0.00000001,"",E13/F13)</f>
        <v>1.0477744299548988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1.486284071342759</v>
      </c>
      <c r="C15" s="43">
        <f>IF(C9=0,"",C13/C9)</f>
        <v>1.5567026265343913</v>
      </c>
      <c r="D15" s="12"/>
      <c r="E15" s="10">
        <f>IF(E9=0,"",E13/E9)</f>
        <v>1.3441942646000982</v>
      </c>
      <c r="F15" s="42">
        <f>IF(F9=0,"",F13/F9)</f>
        <v>1.0709817889383566</v>
      </c>
      <c r="G15" s="42">
        <f>IF(ISERROR(F15-E15),"",E15-F15)</f>
        <v>0.27321247566174156</v>
      </c>
      <c r="H15" s="240">
        <f>IF(ISERROR(F15-E15),"",IF(F15&lt;0.00000001,"",E15/F15))</f>
        <v>1.2551046885050883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249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248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310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3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2630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1355.48</v>
      </c>
      <c r="G3" s="215">
        <f t="shared" si="0"/>
        <v>209889.33</v>
      </c>
      <c r="H3" s="216"/>
      <c r="I3" s="216"/>
      <c r="J3" s="211">
        <f t="shared" si="0"/>
        <v>1157.3600000000001</v>
      </c>
      <c r="K3" s="215">
        <f t="shared" si="0"/>
        <v>201937.58000000002</v>
      </c>
      <c r="L3" s="216"/>
      <c r="M3" s="216"/>
      <c r="N3" s="211">
        <f t="shared" si="0"/>
        <v>1309.69</v>
      </c>
      <c r="O3" s="215">
        <f t="shared" si="0"/>
        <v>179792.41999999998</v>
      </c>
      <c r="P3" s="181">
        <f>IF(G3=0,"",O3/G3)</f>
        <v>0.85660581221541843</v>
      </c>
      <c r="Q3" s="213">
        <f>IF(N3=0,"",O3/N3)</f>
        <v>137.27860791485006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805"/>
      <c r="E5" s="799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4"/>
    </row>
    <row r="6" spans="1:17" ht="14.4" customHeight="1" x14ac:dyDescent="0.3">
      <c r="A6" s="732" t="s">
        <v>2361</v>
      </c>
      <c r="B6" s="733" t="s">
        <v>2362</v>
      </c>
      <c r="C6" s="733" t="s">
        <v>1867</v>
      </c>
      <c r="D6" s="733" t="s">
        <v>2363</v>
      </c>
      <c r="E6" s="733" t="s">
        <v>2364</v>
      </c>
      <c r="F6" s="229"/>
      <c r="G6" s="229"/>
      <c r="H6" s="229"/>
      <c r="I6" s="229"/>
      <c r="J6" s="229"/>
      <c r="K6" s="229"/>
      <c r="L6" s="229"/>
      <c r="M6" s="229"/>
      <c r="N6" s="229">
        <v>2</v>
      </c>
      <c r="O6" s="229">
        <v>1352</v>
      </c>
      <c r="P6" s="738"/>
      <c r="Q6" s="746">
        <v>676</v>
      </c>
    </row>
    <row r="7" spans="1:17" ht="14.4" customHeight="1" x14ac:dyDescent="0.3">
      <c r="A7" s="659" t="s">
        <v>2361</v>
      </c>
      <c r="B7" s="660" t="s">
        <v>2362</v>
      </c>
      <c r="C7" s="660" t="s">
        <v>1867</v>
      </c>
      <c r="D7" s="660" t="s">
        <v>2365</v>
      </c>
      <c r="E7" s="660" t="s">
        <v>2366</v>
      </c>
      <c r="F7" s="663"/>
      <c r="G7" s="663"/>
      <c r="H7" s="663"/>
      <c r="I7" s="663"/>
      <c r="J7" s="663"/>
      <c r="K7" s="663"/>
      <c r="L7" s="663"/>
      <c r="M7" s="663"/>
      <c r="N7" s="663">
        <v>2</v>
      </c>
      <c r="O7" s="663">
        <v>484</v>
      </c>
      <c r="P7" s="676"/>
      <c r="Q7" s="664">
        <v>242</v>
      </c>
    </row>
    <row r="8" spans="1:17" ht="14.4" customHeight="1" x14ac:dyDescent="0.3">
      <c r="A8" s="659" t="s">
        <v>2361</v>
      </c>
      <c r="B8" s="660" t="s">
        <v>2362</v>
      </c>
      <c r="C8" s="660" t="s">
        <v>1867</v>
      </c>
      <c r="D8" s="660" t="s">
        <v>2367</v>
      </c>
      <c r="E8" s="660" t="s">
        <v>2368</v>
      </c>
      <c r="F8" s="663"/>
      <c r="G8" s="663"/>
      <c r="H8" s="663"/>
      <c r="I8" s="663"/>
      <c r="J8" s="663"/>
      <c r="K8" s="663"/>
      <c r="L8" s="663"/>
      <c r="M8" s="663"/>
      <c r="N8" s="663">
        <v>20</v>
      </c>
      <c r="O8" s="663">
        <v>1620</v>
      </c>
      <c r="P8" s="676"/>
      <c r="Q8" s="664">
        <v>81</v>
      </c>
    </row>
    <row r="9" spans="1:17" ht="14.4" customHeight="1" x14ac:dyDescent="0.3">
      <c r="A9" s="659" t="s">
        <v>2361</v>
      </c>
      <c r="B9" s="660" t="s">
        <v>2362</v>
      </c>
      <c r="C9" s="660" t="s">
        <v>1867</v>
      </c>
      <c r="D9" s="660" t="s">
        <v>2369</v>
      </c>
      <c r="E9" s="660" t="s">
        <v>2370</v>
      </c>
      <c r="F9" s="663"/>
      <c r="G9" s="663"/>
      <c r="H9" s="663"/>
      <c r="I9" s="663"/>
      <c r="J9" s="663"/>
      <c r="K9" s="663"/>
      <c r="L9" s="663"/>
      <c r="M9" s="663"/>
      <c r="N9" s="663">
        <v>2</v>
      </c>
      <c r="O9" s="663">
        <v>332</v>
      </c>
      <c r="P9" s="676"/>
      <c r="Q9" s="664">
        <v>166</v>
      </c>
    </row>
    <row r="10" spans="1:17" ht="14.4" customHeight="1" x14ac:dyDescent="0.3">
      <c r="A10" s="659" t="s">
        <v>2361</v>
      </c>
      <c r="B10" s="660" t="s">
        <v>2362</v>
      </c>
      <c r="C10" s="660" t="s">
        <v>1867</v>
      </c>
      <c r="D10" s="660" t="s">
        <v>2371</v>
      </c>
      <c r="E10" s="660" t="s">
        <v>2372</v>
      </c>
      <c r="F10" s="663"/>
      <c r="G10" s="663"/>
      <c r="H10" s="663"/>
      <c r="I10" s="663"/>
      <c r="J10" s="663"/>
      <c r="K10" s="663"/>
      <c r="L10" s="663"/>
      <c r="M10" s="663"/>
      <c r="N10" s="663">
        <v>1</v>
      </c>
      <c r="O10" s="663">
        <v>170</v>
      </c>
      <c r="P10" s="676"/>
      <c r="Q10" s="664">
        <v>170</v>
      </c>
    </row>
    <row r="11" spans="1:17" ht="14.4" customHeight="1" x14ac:dyDescent="0.3">
      <c r="A11" s="659" t="s">
        <v>2361</v>
      </c>
      <c r="B11" s="660" t="s">
        <v>2362</v>
      </c>
      <c r="C11" s="660" t="s">
        <v>1867</v>
      </c>
      <c r="D11" s="660" t="s">
        <v>2373</v>
      </c>
      <c r="E11" s="660" t="s">
        <v>2374</v>
      </c>
      <c r="F11" s="663"/>
      <c r="G11" s="663"/>
      <c r="H11" s="663"/>
      <c r="I11" s="663"/>
      <c r="J11" s="663"/>
      <c r="K11" s="663"/>
      <c r="L11" s="663"/>
      <c r="M11" s="663"/>
      <c r="N11" s="663">
        <v>4</v>
      </c>
      <c r="O11" s="663">
        <v>988</v>
      </c>
      <c r="P11" s="676"/>
      <c r="Q11" s="664">
        <v>247</v>
      </c>
    </row>
    <row r="12" spans="1:17" ht="14.4" customHeight="1" x14ac:dyDescent="0.3">
      <c r="A12" s="659" t="s">
        <v>2375</v>
      </c>
      <c r="B12" s="660" t="s">
        <v>2376</v>
      </c>
      <c r="C12" s="660" t="s">
        <v>1947</v>
      </c>
      <c r="D12" s="660" t="s">
        <v>2377</v>
      </c>
      <c r="E12" s="660" t="s">
        <v>1839</v>
      </c>
      <c r="F12" s="663">
        <v>0.2</v>
      </c>
      <c r="G12" s="663">
        <v>218.43</v>
      </c>
      <c r="H12" s="663">
        <v>1</v>
      </c>
      <c r="I12" s="663">
        <v>1092.1499999999999</v>
      </c>
      <c r="J12" s="663"/>
      <c r="K12" s="663"/>
      <c r="L12" s="663"/>
      <c r="M12" s="663"/>
      <c r="N12" s="663"/>
      <c r="O12" s="663"/>
      <c r="P12" s="676"/>
      <c r="Q12" s="664"/>
    </row>
    <row r="13" spans="1:17" ht="14.4" customHeight="1" x14ac:dyDescent="0.3">
      <c r="A13" s="659" t="s">
        <v>2375</v>
      </c>
      <c r="B13" s="660" t="s">
        <v>2376</v>
      </c>
      <c r="C13" s="660" t="s">
        <v>1947</v>
      </c>
      <c r="D13" s="660" t="s">
        <v>2378</v>
      </c>
      <c r="E13" s="660" t="s">
        <v>2379</v>
      </c>
      <c r="F13" s="663"/>
      <c r="G13" s="663"/>
      <c r="H13" s="663"/>
      <c r="I13" s="663"/>
      <c r="J13" s="663"/>
      <c r="K13" s="663"/>
      <c r="L13" s="663"/>
      <c r="M13" s="663"/>
      <c r="N13" s="663">
        <v>0.45</v>
      </c>
      <c r="O13" s="663">
        <v>796.86</v>
      </c>
      <c r="P13" s="676"/>
      <c r="Q13" s="664">
        <v>1770.8</v>
      </c>
    </row>
    <row r="14" spans="1:17" ht="14.4" customHeight="1" x14ac:dyDescent="0.3">
      <c r="A14" s="659" t="s">
        <v>2375</v>
      </c>
      <c r="B14" s="660" t="s">
        <v>2376</v>
      </c>
      <c r="C14" s="660" t="s">
        <v>1947</v>
      </c>
      <c r="D14" s="660" t="s">
        <v>2380</v>
      </c>
      <c r="E14" s="660" t="s">
        <v>2381</v>
      </c>
      <c r="F14" s="663"/>
      <c r="G14" s="663"/>
      <c r="H14" s="663"/>
      <c r="I14" s="663"/>
      <c r="J14" s="663"/>
      <c r="K14" s="663"/>
      <c r="L14" s="663"/>
      <c r="M14" s="663"/>
      <c r="N14" s="663">
        <v>0.05</v>
      </c>
      <c r="O14" s="663">
        <v>45.19</v>
      </c>
      <c r="P14" s="676"/>
      <c r="Q14" s="664">
        <v>903.8</v>
      </c>
    </row>
    <row r="15" spans="1:17" ht="14.4" customHeight="1" x14ac:dyDescent="0.3">
      <c r="A15" s="659" t="s">
        <v>2375</v>
      </c>
      <c r="B15" s="660" t="s">
        <v>2376</v>
      </c>
      <c r="C15" s="660" t="s">
        <v>2023</v>
      </c>
      <c r="D15" s="660" t="s">
        <v>2382</v>
      </c>
      <c r="E15" s="660" t="s">
        <v>2383</v>
      </c>
      <c r="F15" s="663">
        <v>412</v>
      </c>
      <c r="G15" s="663">
        <v>13707.24</v>
      </c>
      <c r="H15" s="663">
        <v>1</v>
      </c>
      <c r="I15" s="663">
        <v>33.269999999999996</v>
      </c>
      <c r="J15" s="663"/>
      <c r="K15" s="663"/>
      <c r="L15" s="663"/>
      <c r="M15" s="663"/>
      <c r="N15" s="663">
        <v>418</v>
      </c>
      <c r="O15" s="663">
        <v>14023.9</v>
      </c>
      <c r="P15" s="676">
        <v>1.0231016601445659</v>
      </c>
      <c r="Q15" s="664">
        <v>33.549999999999997</v>
      </c>
    </row>
    <row r="16" spans="1:17" ht="14.4" customHeight="1" x14ac:dyDescent="0.3">
      <c r="A16" s="659" t="s">
        <v>2375</v>
      </c>
      <c r="B16" s="660" t="s">
        <v>2376</v>
      </c>
      <c r="C16" s="660" t="s">
        <v>2030</v>
      </c>
      <c r="D16" s="660" t="s">
        <v>2384</v>
      </c>
      <c r="E16" s="660" t="s">
        <v>2385</v>
      </c>
      <c r="F16" s="663"/>
      <c r="G16" s="663"/>
      <c r="H16" s="663"/>
      <c r="I16" s="663"/>
      <c r="J16" s="663"/>
      <c r="K16" s="663"/>
      <c r="L16" s="663"/>
      <c r="M16" s="663"/>
      <c r="N16" s="663">
        <v>1</v>
      </c>
      <c r="O16" s="663">
        <v>884.32</v>
      </c>
      <c r="P16" s="676"/>
      <c r="Q16" s="664">
        <v>884.32</v>
      </c>
    </row>
    <row r="17" spans="1:17" ht="14.4" customHeight="1" x14ac:dyDescent="0.3">
      <c r="A17" s="659" t="s">
        <v>2375</v>
      </c>
      <c r="B17" s="660" t="s">
        <v>2376</v>
      </c>
      <c r="C17" s="660" t="s">
        <v>1867</v>
      </c>
      <c r="D17" s="660" t="s">
        <v>2386</v>
      </c>
      <c r="E17" s="660" t="s">
        <v>2387</v>
      </c>
      <c r="F17" s="663">
        <v>1</v>
      </c>
      <c r="G17" s="663">
        <v>14328</v>
      </c>
      <c r="H17" s="663">
        <v>1</v>
      </c>
      <c r="I17" s="663">
        <v>14328</v>
      </c>
      <c r="J17" s="663"/>
      <c r="K17" s="663"/>
      <c r="L17" s="663"/>
      <c r="M17" s="663"/>
      <c r="N17" s="663">
        <v>1</v>
      </c>
      <c r="O17" s="663">
        <v>14340</v>
      </c>
      <c r="P17" s="676">
        <v>1.0008375209380234</v>
      </c>
      <c r="Q17" s="664">
        <v>14340</v>
      </c>
    </row>
    <row r="18" spans="1:17" ht="14.4" customHeight="1" x14ac:dyDescent="0.3">
      <c r="A18" s="659" t="s">
        <v>2388</v>
      </c>
      <c r="B18" s="660" t="s">
        <v>2389</v>
      </c>
      <c r="C18" s="660" t="s">
        <v>1867</v>
      </c>
      <c r="D18" s="660" t="s">
        <v>2390</v>
      </c>
      <c r="E18" s="660" t="s">
        <v>2391</v>
      </c>
      <c r="F18" s="663">
        <v>1</v>
      </c>
      <c r="G18" s="663">
        <v>9337</v>
      </c>
      <c r="H18" s="663">
        <v>1</v>
      </c>
      <c r="I18" s="663">
        <v>9337</v>
      </c>
      <c r="J18" s="663"/>
      <c r="K18" s="663"/>
      <c r="L18" s="663"/>
      <c r="M18" s="663"/>
      <c r="N18" s="663"/>
      <c r="O18" s="663"/>
      <c r="P18" s="676"/>
      <c r="Q18" s="664"/>
    </row>
    <row r="19" spans="1:17" ht="14.4" customHeight="1" x14ac:dyDescent="0.3">
      <c r="A19" s="659" t="s">
        <v>2388</v>
      </c>
      <c r="B19" s="660" t="s">
        <v>2392</v>
      </c>
      <c r="C19" s="660" t="s">
        <v>1867</v>
      </c>
      <c r="D19" s="660" t="s">
        <v>2393</v>
      </c>
      <c r="E19" s="660" t="s">
        <v>2394</v>
      </c>
      <c r="F19" s="663">
        <v>1</v>
      </c>
      <c r="G19" s="663">
        <v>350</v>
      </c>
      <c r="H19" s="663">
        <v>1</v>
      </c>
      <c r="I19" s="663">
        <v>350</v>
      </c>
      <c r="J19" s="663"/>
      <c r="K19" s="663"/>
      <c r="L19" s="663"/>
      <c r="M19" s="663"/>
      <c r="N19" s="663"/>
      <c r="O19" s="663"/>
      <c r="P19" s="676"/>
      <c r="Q19" s="664"/>
    </row>
    <row r="20" spans="1:17" ht="14.4" customHeight="1" x14ac:dyDescent="0.3">
      <c r="A20" s="659" t="s">
        <v>2388</v>
      </c>
      <c r="B20" s="660" t="s">
        <v>2392</v>
      </c>
      <c r="C20" s="660" t="s">
        <v>1867</v>
      </c>
      <c r="D20" s="660" t="s">
        <v>2395</v>
      </c>
      <c r="E20" s="660" t="s">
        <v>2396</v>
      </c>
      <c r="F20" s="663">
        <v>37</v>
      </c>
      <c r="G20" s="663">
        <v>2405</v>
      </c>
      <c r="H20" s="663">
        <v>1</v>
      </c>
      <c r="I20" s="663">
        <v>65</v>
      </c>
      <c r="J20" s="663">
        <v>58</v>
      </c>
      <c r="K20" s="663">
        <v>3770</v>
      </c>
      <c r="L20" s="663">
        <v>1.5675675675675675</v>
      </c>
      <c r="M20" s="663">
        <v>65</v>
      </c>
      <c r="N20" s="663">
        <v>15</v>
      </c>
      <c r="O20" s="663">
        <v>975</v>
      </c>
      <c r="P20" s="676">
        <v>0.40540540540540543</v>
      </c>
      <c r="Q20" s="664">
        <v>65</v>
      </c>
    </row>
    <row r="21" spans="1:17" ht="14.4" customHeight="1" x14ac:dyDescent="0.3">
      <c r="A21" s="659" t="s">
        <v>2388</v>
      </c>
      <c r="B21" s="660" t="s">
        <v>2392</v>
      </c>
      <c r="C21" s="660" t="s">
        <v>1867</v>
      </c>
      <c r="D21" s="660" t="s">
        <v>2397</v>
      </c>
      <c r="E21" s="660" t="s">
        <v>2398</v>
      </c>
      <c r="F21" s="663"/>
      <c r="G21" s="663"/>
      <c r="H21" s="663"/>
      <c r="I21" s="663"/>
      <c r="J21" s="663">
        <v>1</v>
      </c>
      <c r="K21" s="663">
        <v>590</v>
      </c>
      <c r="L21" s="663"/>
      <c r="M21" s="663">
        <v>590</v>
      </c>
      <c r="N21" s="663"/>
      <c r="O21" s="663"/>
      <c r="P21" s="676"/>
      <c r="Q21" s="664"/>
    </row>
    <row r="22" spans="1:17" ht="14.4" customHeight="1" x14ac:dyDescent="0.3">
      <c r="A22" s="659" t="s">
        <v>2388</v>
      </c>
      <c r="B22" s="660" t="s">
        <v>2392</v>
      </c>
      <c r="C22" s="660" t="s">
        <v>1867</v>
      </c>
      <c r="D22" s="660" t="s">
        <v>2399</v>
      </c>
      <c r="E22" s="660" t="s">
        <v>2400</v>
      </c>
      <c r="F22" s="663">
        <v>1</v>
      </c>
      <c r="G22" s="663">
        <v>23</v>
      </c>
      <c r="H22" s="663">
        <v>1</v>
      </c>
      <c r="I22" s="663">
        <v>23</v>
      </c>
      <c r="J22" s="663"/>
      <c r="K22" s="663"/>
      <c r="L22" s="663"/>
      <c r="M22" s="663"/>
      <c r="N22" s="663">
        <v>1</v>
      </c>
      <c r="O22" s="663">
        <v>24</v>
      </c>
      <c r="P22" s="676">
        <v>1.0434782608695652</v>
      </c>
      <c r="Q22" s="664">
        <v>24</v>
      </c>
    </row>
    <row r="23" spans="1:17" ht="14.4" customHeight="1" x14ac:dyDescent="0.3">
      <c r="A23" s="659" t="s">
        <v>2388</v>
      </c>
      <c r="B23" s="660" t="s">
        <v>2392</v>
      </c>
      <c r="C23" s="660" t="s">
        <v>1867</v>
      </c>
      <c r="D23" s="660" t="s">
        <v>2401</v>
      </c>
      <c r="E23" s="660" t="s">
        <v>2402</v>
      </c>
      <c r="F23" s="663"/>
      <c r="G23" s="663"/>
      <c r="H23" s="663"/>
      <c r="I23" s="663"/>
      <c r="J23" s="663">
        <v>1</v>
      </c>
      <c r="K23" s="663">
        <v>54</v>
      </c>
      <c r="L23" s="663"/>
      <c r="M23" s="663">
        <v>54</v>
      </c>
      <c r="N23" s="663"/>
      <c r="O23" s="663"/>
      <c r="P23" s="676"/>
      <c r="Q23" s="664"/>
    </row>
    <row r="24" spans="1:17" ht="14.4" customHeight="1" x14ac:dyDescent="0.3">
      <c r="A24" s="659" t="s">
        <v>2388</v>
      </c>
      <c r="B24" s="660" t="s">
        <v>2392</v>
      </c>
      <c r="C24" s="660" t="s">
        <v>1867</v>
      </c>
      <c r="D24" s="660" t="s">
        <v>2403</v>
      </c>
      <c r="E24" s="660" t="s">
        <v>2404</v>
      </c>
      <c r="F24" s="663">
        <v>39</v>
      </c>
      <c r="G24" s="663">
        <v>3003</v>
      </c>
      <c r="H24" s="663">
        <v>1</v>
      </c>
      <c r="I24" s="663">
        <v>77</v>
      </c>
      <c r="J24" s="663">
        <v>59</v>
      </c>
      <c r="K24" s="663">
        <v>4543</v>
      </c>
      <c r="L24" s="663">
        <v>1.5128205128205128</v>
      </c>
      <c r="M24" s="663">
        <v>77</v>
      </c>
      <c r="N24" s="663">
        <v>42</v>
      </c>
      <c r="O24" s="663">
        <v>3234</v>
      </c>
      <c r="P24" s="676">
        <v>1.0769230769230769</v>
      </c>
      <c r="Q24" s="664">
        <v>77</v>
      </c>
    </row>
    <row r="25" spans="1:17" ht="14.4" customHeight="1" x14ac:dyDescent="0.3">
      <c r="A25" s="659" t="s">
        <v>2388</v>
      </c>
      <c r="B25" s="660" t="s">
        <v>2392</v>
      </c>
      <c r="C25" s="660" t="s">
        <v>1867</v>
      </c>
      <c r="D25" s="660" t="s">
        <v>2405</v>
      </c>
      <c r="E25" s="660" t="s">
        <v>2406</v>
      </c>
      <c r="F25" s="663">
        <v>4</v>
      </c>
      <c r="G25" s="663">
        <v>88</v>
      </c>
      <c r="H25" s="663">
        <v>1</v>
      </c>
      <c r="I25" s="663">
        <v>22</v>
      </c>
      <c r="J25" s="663">
        <v>6</v>
      </c>
      <c r="K25" s="663">
        <v>132</v>
      </c>
      <c r="L25" s="663">
        <v>1.5</v>
      </c>
      <c r="M25" s="663">
        <v>22</v>
      </c>
      <c r="N25" s="663">
        <v>2</v>
      </c>
      <c r="O25" s="663">
        <v>46</v>
      </c>
      <c r="P25" s="676">
        <v>0.52272727272727271</v>
      </c>
      <c r="Q25" s="664">
        <v>23</v>
      </c>
    </row>
    <row r="26" spans="1:17" ht="14.4" customHeight="1" x14ac:dyDescent="0.3">
      <c r="A26" s="659" t="s">
        <v>2388</v>
      </c>
      <c r="B26" s="660" t="s">
        <v>2392</v>
      </c>
      <c r="C26" s="660" t="s">
        <v>1867</v>
      </c>
      <c r="D26" s="660" t="s">
        <v>2407</v>
      </c>
      <c r="E26" s="660" t="s">
        <v>2408</v>
      </c>
      <c r="F26" s="663">
        <v>3</v>
      </c>
      <c r="G26" s="663">
        <v>72</v>
      </c>
      <c r="H26" s="663">
        <v>1</v>
      </c>
      <c r="I26" s="663">
        <v>24</v>
      </c>
      <c r="J26" s="663">
        <v>6</v>
      </c>
      <c r="K26" s="663">
        <v>144</v>
      </c>
      <c r="L26" s="663">
        <v>2</v>
      </c>
      <c r="M26" s="663">
        <v>24</v>
      </c>
      <c r="N26" s="663">
        <v>1</v>
      </c>
      <c r="O26" s="663">
        <v>24</v>
      </c>
      <c r="P26" s="676">
        <v>0.33333333333333331</v>
      </c>
      <c r="Q26" s="664">
        <v>24</v>
      </c>
    </row>
    <row r="27" spans="1:17" ht="14.4" customHeight="1" x14ac:dyDescent="0.3">
      <c r="A27" s="659" t="s">
        <v>2388</v>
      </c>
      <c r="B27" s="660" t="s">
        <v>2392</v>
      </c>
      <c r="C27" s="660" t="s">
        <v>1867</v>
      </c>
      <c r="D27" s="660" t="s">
        <v>2409</v>
      </c>
      <c r="E27" s="660" t="s">
        <v>2410</v>
      </c>
      <c r="F27" s="663">
        <v>4</v>
      </c>
      <c r="G27" s="663">
        <v>720</v>
      </c>
      <c r="H27" s="663">
        <v>1</v>
      </c>
      <c r="I27" s="663">
        <v>180</v>
      </c>
      <c r="J27" s="663"/>
      <c r="K27" s="663"/>
      <c r="L27" s="663"/>
      <c r="M27" s="663"/>
      <c r="N27" s="663"/>
      <c r="O27" s="663"/>
      <c r="P27" s="676"/>
      <c r="Q27" s="664"/>
    </row>
    <row r="28" spans="1:17" ht="14.4" customHeight="1" x14ac:dyDescent="0.3">
      <c r="A28" s="659" t="s">
        <v>2388</v>
      </c>
      <c r="B28" s="660" t="s">
        <v>2392</v>
      </c>
      <c r="C28" s="660" t="s">
        <v>1867</v>
      </c>
      <c r="D28" s="660" t="s">
        <v>2411</v>
      </c>
      <c r="E28" s="660" t="s">
        <v>2412</v>
      </c>
      <c r="F28" s="663">
        <v>4</v>
      </c>
      <c r="G28" s="663">
        <v>864</v>
      </c>
      <c r="H28" s="663">
        <v>1</v>
      </c>
      <c r="I28" s="663">
        <v>216</v>
      </c>
      <c r="J28" s="663">
        <v>1</v>
      </c>
      <c r="K28" s="663">
        <v>216</v>
      </c>
      <c r="L28" s="663">
        <v>0.25</v>
      </c>
      <c r="M28" s="663">
        <v>216</v>
      </c>
      <c r="N28" s="663"/>
      <c r="O28" s="663"/>
      <c r="P28" s="676"/>
      <c r="Q28" s="664"/>
    </row>
    <row r="29" spans="1:17" ht="14.4" customHeight="1" x14ac:dyDescent="0.3">
      <c r="A29" s="659" t="s">
        <v>2388</v>
      </c>
      <c r="B29" s="660" t="s">
        <v>2392</v>
      </c>
      <c r="C29" s="660" t="s">
        <v>1867</v>
      </c>
      <c r="D29" s="660" t="s">
        <v>2413</v>
      </c>
      <c r="E29" s="660" t="s">
        <v>2414</v>
      </c>
      <c r="F29" s="663">
        <v>4</v>
      </c>
      <c r="G29" s="663">
        <v>2360</v>
      </c>
      <c r="H29" s="663">
        <v>1</v>
      </c>
      <c r="I29" s="663">
        <v>590</v>
      </c>
      <c r="J29" s="663"/>
      <c r="K29" s="663"/>
      <c r="L29" s="663"/>
      <c r="M29" s="663"/>
      <c r="N29" s="663"/>
      <c r="O29" s="663"/>
      <c r="P29" s="676"/>
      <c r="Q29" s="664"/>
    </row>
    <row r="30" spans="1:17" ht="14.4" customHeight="1" x14ac:dyDescent="0.3">
      <c r="A30" s="659" t="s">
        <v>2388</v>
      </c>
      <c r="B30" s="660" t="s">
        <v>2392</v>
      </c>
      <c r="C30" s="660" t="s">
        <v>1867</v>
      </c>
      <c r="D30" s="660" t="s">
        <v>2415</v>
      </c>
      <c r="E30" s="660" t="s">
        <v>2416</v>
      </c>
      <c r="F30" s="663"/>
      <c r="G30" s="663"/>
      <c r="H30" s="663"/>
      <c r="I30" s="663"/>
      <c r="J30" s="663">
        <v>1</v>
      </c>
      <c r="K30" s="663">
        <v>406</v>
      </c>
      <c r="L30" s="663"/>
      <c r="M30" s="663">
        <v>406</v>
      </c>
      <c r="N30" s="663"/>
      <c r="O30" s="663"/>
      <c r="P30" s="676"/>
      <c r="Q30" s="664"/>
    </row>
    <row r="31" spans="1:17" ht="14.4" customHeight="1" x14ac:dyDescent="0.3">
      <c r="A31" s="659" t="s">
        <v>2388</v>
      </c>
      <c r="B31" s="660" t="s">
        <v>2392</v>
      </c>
      <c r="C31" s="660" t="s">
        <v>1867</v>
      </c>
      <c r="D31" s="660" t="s">
        <v>2417</v>
      </c>
      <c r="E31" s="660" t="s">
        <v>2418</v>
      </c>
      <c r="F31" s="663"/>
      <c r="G31" s="663"/>
      <c r="H31" s="663"/>
      <c r="I31" s="663"/>
      <c r="J31" s="663">
        <v>1</v>
      </c>
      <c r="K31" s="663">
        <v>586</v>
      </c>
      <c r="L31" s="663"/>
      <c r="M31" s="663">
        <v>586</v>
      </c>
      <c r="N31" s="663"/>
      <c r="O31" s="663"/>
      <c r="P31" s="676"/>
      <c r="Q31" s="664"/>
    </row>
    <row r="32" spans="1:17" ht="14.4" customHeight="1" x14ac:dyDescent="0.3">
      <c r="A32" s="659" t="s">
        <v>2419</v>
      </c>
      <c r="B32" s="660" t="s">
        <v>2420</v>
      </c>
      <c r="C32" s="660" t="s">
        <v>1867</v>
      </c>
      <c r="D32" s="660" t="s">
        <v>2421</v>
      </c>
      <c r="E32" s="660" t="s">
        <v>2422</v>
      </c>
      <c r="F32" s="663">
        <v>19</v>
      </c>
      <c r="G32" s="663">
        <v>513</v>
      </c>
      <c r="H32" s="663">
        <v>1</v>
      </c>
      <c r="I32" s="663">
        <v>27</v>
      </c>
      <c r="J32" s="663">
        <v>19</v>
      </c>
      <c r="K32" s="663">
        <v>513</v>
      </c>
      <c r="L32" s="663">
        <v>1</v>
      </c>
      <c r="M32" s="663">
        <v>27</v>
      </c>
      <c r="N32" s="663">
        <v>20</v>
      </c>
      <c r="O32" s="663">
        <v>540</v>
      </c>
      <c r="P32" s="676">
        <v>1.0526315789473684</v>
      </c>
      <c r="Q32" s="664">
        <v>27</v>
      </c>
    </row>
    <row r="33" spans="1:17" ht="14.4" customHeight="1" x14ac:dyDescent="0.3">
      <c r="A33" s="659" t="s">
        <v>2419</v>
      </c>
      <c r="B33" s="660" t="s">
        <v>2420</v>
      </c>
      <c r="C33" s="660" t="s">
        <v>1867</v>
      </c>
      <c r="D33" s="660" t="s">
        <v>2423</v>
      </c>
      <c r="E33" s="660" t="s">
        <v>2424</v>
      </c>
      <c r="F33" s="663">
        <v>5</v>
      </c>
      <c r="G33" s="663">
        <v>270</v>
      </c>
      <c r="H33" s="663">
        <v>1</v>
      </c>
      <c r="I33" s="663">
        <v>54</v>
      </c>
      <c r="J33" s="663">
        <v>1</v>
      </c>
      <c r="K33" s="663">
        <v>54</v>
      </c>
      <c r="L33" s="663">
        <v>0.2</v>
      </c>
      <c r="M33" s="663">
        <v>54</v>
      </c>
      <c r="N33" s="663">
        <v>2</v>
      </c>
      <c r="O33" s="663">
        <v>108</v>
      </c>
      <c r="P33" s="676">
        <v>0.4</v>
      </c>
      <c r="Q33" s="664">
        <v>54</v>
      </c>
    </row>
    <row r="34" spans="1:17" ht="14.4" customHeight="1" x14ac:dyDescent="0.3">
      <c r="A34" s="659" t="s">
        <v>2419</v>
      </c>
      <c r="B34" s="660" t="s">
        <v>2420</v>
      </c>
      <c r="C34" s="660" t="s">
        <v>1867</v>
      </c>
      <c r="D34" s="660" t="s">
        <v>2425</v>
      </c>
      <c r="E34" s="660" t="s">
        <v>2426</v>
      </c>
      <c r="F34" s="663">
        <v>17</v>
      </c>
      <c r="G34" s="663">
        <v>408</v>
      </c>
      <c r="H34" s="663">
        <v>1</v>
      </c>
      <c r="I34" s="663">
        <v>24</v>
      </c>
      <c r="J34" s="663">
        <v>20</v>
      </c>
      <c r="K34" s="663">
        <v>480</v>
      </c>
      <c r="L34" s="663">
        <v>1.1764705882352942</v>
      </c>
      <c r="M34" s="663">
        <v>24</v>
      </c>
      <c r="N34" s="663">
        <v>20</v>
      </c>
      <c r="O34" s="663">
        <v>480</v>
      </c>
      <c r="P34" s="676">
        <v>1.1764705882352942</v>
      </c>
      <c r="Q34" s="664">
        <v>24</v>
      </c>
    </row>
    <row r="35" spans="1:17" ht="14.4" customHeight="1" x14ac:dyDescent="0.3">
      <c r="A35" s="659" t="s">
        <v>2419</v>
      </c>
      <c r="B35" s="660" t="s">
        <v>2420</v>
      </c>
      <c r="C35" s="660" t="s">
        <v>1867</v>
      </c>
      <c r="D35" s="660" t="s">
        <v>2427</v>
      </c>
      <c r="E35" s="660" t="s">
        <v>2428</v>
      </c>
      <c r="F35" s="663">
        <v>18</v>
      </c>
      <c r="G35" s="663">
        <v>486</v>
      </c>
      <c r="H35" s="663">
        <v>1</v>
      </c>
      <c r="I35" s="663">
        <v>27</v>
      </c>
      <c r="J35" s="663">
        <v>20</v>
      </c>
      <c r="K35" s="663">
        <v>540</v>
      </c>
      <c r="L35" s="663">
        <v>1.1111111111111112</v>
      </c>
      <c r="M35" s="663">
        <v>27</v>
      </c>
      <c r="N35" s="663">
        <v>21</v>
      </c>
      <c r="O35" s="663">
        <v>567</v>
      </c>
      <c r="P35" s="676">
        <v>1.1666666666666667</v>
      </c>
      <c r="Q35" s="664">
        <v>27</v>
      </c>
    </row>
    <row r="36" spans="1:17" ht="14.4" customHeight="1" x14ac:dyDescent="0.3">
      <c r="A36" s="659" t="s">
        <v>2419</v>
      </c>
      <c r="B36" s="660" t="s">
        <v>2420</v>
      </c>
      <c r="C36" s="660" t="s">
        <v>1867</v>
      </c>
      <c r="D36" s="660" t="s">
        <v>2429</v>
      </c>
      <c r="E36" s="660" t="s">
        <v>2430</v>
      </c>
      <c r="F36" s="663">
        <v>2</v>
      </c>
      <c r="G36" s="663">
        <v>112</v>
      </c>
      <c r="H36" s="663">
        <v>1</v>
      </c>
      <c r="I36" s="663">
        <v>56</v>
      </c>
      <c r="J36" s="663"/>
      <c r="K36" s="663"/>
      <c r="L36" s="663"/>
      <c r="M36" s="663"/>
      <c r="N36" s="663"/>
      <c r="O36" s="663"/>
      <c r="P36" s="676"/>
      <c r="Q36" s="664"/>
    </row>
    <row r="37" spans="1:17" ht="14.4" customHeight="1" x14ac:dyDescent="0.3">
      <c r="A37" s="659" t="s">
        <v>2419</v>
      </c>
      <c r="B37" s="660" t="s">
        <v>2420</v>
      </c>
      <c r="C37" s="660" t="s">
        <v>1867</v>
      </c>
      <c r="D37" s="660" t="s">
        <v>2431</v>
      </c>
      <c r="E37" s="660" t="s">
        <v>2432</v>
      </c>
      <c r="F37" s="663">
        <v>14</v>
      </c>
      <c r="G37" s="663">
        <v>378</v>
      </c>
      <c r="H37" s="663">
        <v>1</v>
      </c>
      <c r="I37" s="663">
        <v>27</v>
      </c>
      <c r="J37" s="663">
        <v>19</v>
      </c>
      <c r="K37" s="663">
        <v>513</v>
      </c>
      <c r="L37" s="663">
        <v>1.3571428571428572</v>
      </c>
      <c r="M37" s="663">
        <v>27</v>
      </c>
      <c r="N37" s="663">
        <v>16</v>
      </c>
      <c r="O37" s="663">
        <v>432</v>
      </c>
      <c r="P37" s="676">
        <v>1.1428571428571428</v>
      </c>
      <c r="Q37" s="664">
        <v>27</v>
      </c>
    </row>
    <row r="38" spans="1:17" ht="14.4" customHeight="1" x14ac:dyDescent="0.3">
      <c r="A38" s="659" t="s">
        <v>2419</v>
      </c>
      <c r="B38" s="660" t="s">
        <v>2420</v>
      </c>
      <c r="C38" s="660" t="s">
        <v>1867</v>
      </c>
      <c r="D38" s="660" t="s">
        <v>2433</v>
      </c>
      <c r="E38" s="660" t="s">
        <v>2434</v>
      </c>
      <c r="F38" s="663">
        <v>20</v>
      </c>
      <c r="G38" s="663">
        <v>440</v>
      </c>
      <c r="H38" s="663">
        <v>1</v>
      </c>
      <c r="I38" s="663">
        <v>22</v>
      </c>
      <c r="J38" s="663">
        <v>21</v>
      </c>
      <c r="K38" s="663">
        <v>462</v>
      </c>
      <c r="L38" s="663">
        <v>1.05</v>
      </c>
      <c r="M38" s="663">
        <v>22</v>
      </c>
      <c r="N38" s="663">
        <v>23</v>
      </c>
      <c r="O38" s="663">
        <v>506</v>
      </c>
      <c r="P38" s="676">
        <v>1.1499999999999999</v>
      </c>
      <c r="Q38" s="664">
        <v>22</v>
      </c>
    </row>
    <row r="39" spans="1:17" ht="14.4" customHeight="1" x14ac:dyDescent="0.3">
      <c r="A39" s="659" t="s">
        <v>2419</v>
      </c>
      <c r="B39" s="660" t="s">
        <v>2420</v>
      </c>
      <c r="C39" s="660" t="s">
        <v>1867</v>
      </c>
      <c r="D39" s="660" t="s">
        <v>2435</v>
      </c>
      <c r="E39" s="660" t="s">
        <v>2436</v>
      </c>
      <c r="F39" s="663">
        <v>1</v>
      </c>
      <c r="G39" s="663">
        <v>62</v>
      </c>
      <c r="H39" s="663">
        <v>1</v>
      </c>
      <c r="I39" s="663">
        <v>62</v>
      </c>
      <c r="J39" s="663"/>
      <c r="K39" s="663"/>
      <c r="L39" s="663"/>
      <c r="M39" s="663"/>
      <c r="N39" s="663"/>
      <c r="O39" s="663"/>
      <c r="P39" s="676"/>
      <c r="Q39" s="664"/>
    </row>
    <row r="40" spans="1:17" ht="14.4" customHeight="1" x14ac:dyDescent="0.3">
      <c r="A40" s="659" t="s">
        <v>2419</v>
      </c>
      <c r="B40" s="660" t="s">
        <v>2420</v>
      </c>
      <c r="C40" s="660" t="s">
        <v>1867</v>
      </c>
      <c r="D40" s="660" t="s">
        <v>2437</v>
      </c>
      <c r="E40" s="660" t="s">
        <v>2438</v>
      </c>
      <c r="F40" s="663">
        <v>2</v>
      </c>
      <c r="G40" s="663">
        <v>122</v>
      </c>
      <c r="H40" s="663">
        <v>1</v>
      </c>
      <c r="I40" s="663">
        <v>61</v>
      </c>
      <c r="J40" s="663"/>
      <c r="K40" s="663"/>
      <c r="L40" s="663"/>
      <c r="M40" s="663"/>
      <c r="N40" s="663">
        <v>2</v>
      </c>
      <c r="O40" s="663">
        <v>124</v>
      </c>
      <c r="P40" s="676">
        <v>1.0163934426229508</v>
      </c>
      <c r="Q40" s="664">
        <v>62</v>
      </c>
    </row>
    <row r="41" spans="1:17" ht="14.4" customHeight="1" x14ac:dyDescent="0.3">
      <c r="A41" s="659" t="s">
        <v>2419</v>
      </c>
      <c r="B41" s="660" t="s">
        <v>2420</v>
      </c>
      <c r="C41" s="660" t="s">
        <v>1867</v>
      </c>
      <c r="D41" s="660" t="s">
        <v>2439</v>
      </c>
      <c r="E41" s="660" t="s">
        <v>2440</v>
      </c>
      <c r="F41" s="663">
        <v>1</v>
      </c>
      <c r="G41" s="663">
        <v>987</v>
      </c>
      <c r="H41" s="663">
        <v>1</v>
      </c>
      <c r="I41" s="663">
        <v>987</v>
      </c>
      <c r="J41" s="663">
        <v>2</v>
      </c>
      <c r="K41" s="663">
        <v>1974</v>
      </c>
      <c r="L41" s="663">
        <v>2</v>
      </c>
      <c r="M41" s="663">
        <v>987</v>
      </c>
      <c r="N41" s="663">
        <v>1</v>
      </c>
      <c r="O41" s="663">
        <v>987</v>
      </c>
      <c r="P41" s="676">
        <v>1</v>
      </c>
      <c r="Q41" s="664">
        <v>987</v>
      </c>
    </row>
    <row r="42" spans="1:17" ht="14.4" customHeight="1" x14ac:dyDescent="0.3">
      <c r="A42" s="659" t="s">
        <v>2419</v>
      </c>
      <c r="B42" s="660" t="s">
        <v>2420</v>
      </c>
      <c r="C42" s="660" t="s">
        <v>1867</v>
      </c>
      <c r="D42" s="660" t="s">
        <v>2441</v>
      </c>
      <c r="E42" s="660" t="s">
        <v>2442</v>
      </c>
      <c r="F42" s="663">
        <v>2</v>
      </c>
      <c r="G42" s="663">
        <v>34</v>
      </c>
      <c r="H42" s="663">
        <v>1</v>
      </c>
      <c r="I42" s="663">
        <v>17</v>
      </c>
      <c r="J42" s="663">
        <v>6</v>
      </c>
      <c r="K42" s="663">
        <v>102</v>
      </c>
      <c r="L42" s="663">
        <v>3</v>
      </c>
      <c r="M42" s="663">
        <v>17</v>
      </c>
      <c r="N42" s="663">
        <v>6</v>
      </c>
      <c r="O42" s="663">
        <v>102</v>
      </c>
      <c r="P42" s="676">
        <v>3</v>
      </c>
      <c r="Q42" s="664">
        <v>17</v>
      </c>
    </row>
    <row r="43" spans="1:17" ht="14.4" customHeight="1" x14ac:dyDescent="0.3">
      <c r="A43" s="659" t="s">
        <v>2419</v>
      </c>
      <c r="B43" s="660" t="s">
        <v>2420</v>
      </c>
      <c r="C43" s="660" t="s">
        <v>1867</v>
      </c>
      <c r="D43" s="660" t="s">
        <v>2443</v>
      </c>
      <c r="E43" s="660" t="s">
        <v>2444</v>
      </c>
      <c r="F43" s="663">
        <v>1</v>
      </c>
      <c r="G43" s="663">
        <v>461</v>
      </c>
      <c r="H43" s="663">
        <v>1</v>
      </c>
      <c r="I43" s="663">
        <v>461</v>
      </c>
      <c r="J43" s="663"/>
      <c r="K43" s="663"/>
      <c r="L43" s="663"/>
      <c r="M43" s="663"/>
      <c r="N43" s="663"/>
      <c r="O43" s="663"/>
      <c r="P43" s="676"/>
      <c r="Q43" s="664"/>
    </row>
    <row r="44" spans="1:17" ht="14.4" customHeight="1" x14ac:dyDescent="0.3">
      <c r="A44" s="659" t="s">
        <v>2419</v>
      </c>
      <c r="B44" s="660" t="s">
        <v>2420</v>
      </c>
      <c r="C44" s="660" t="s">
        <v>1867</v>
      </c>
      <c r="D44" s="660" t="s">
        <v>2445</v>
      </c>
      <c r="E44" s="660" t="s">
        <v>2446</v>
      </c>
      <c r="F44" s="663"/>
      <c r="G44" s="663"/>
      <c r="H44" s="663"/>
      <c r="I44" s="663"/>
      <c r="J44" s="663">
        <v>1</v>
      </c>
      <c r="K44" s="663">
        <v>851</v>
      </c>
      <c r="L44" s="663"/>
      <c r="M44" s="663">
        <v>851</v>
      </c>
      <c r="N44" s="663"/>
      <c r="O44" s="663"/>
      <c r="P44" s="676"/>
      <c r="Q44" s="664"/>
    </row>
    <row r="45" spans="1:17" ht="14.4" customHeight="1" x14ac:dyDescent="0.3">
      <c r="A45" s="659" t="s">
        <v>2419</v>
      </c>
      <c r="B45" s="660" t="s">
        <v>2420</v>
      </c>
      <c r="C45" s="660" t="s">
        <v>1867</v>
      </c>
      <c r="D45" s="660" t="s">
        <v>2447</v>
      </c>
      <c r="E45" s="660" t="s">
        <v>2448</v>
      </c>
      <c r="F45" s="663"/>
      <c r="G45" s="663"/>
      <c r="H45" s="663"/>
      <c r="I45" s="663"/>
      <c r="J45" s="663">
        <v>1</v>
      </c>
      <c r="K45" s="663">
        <v>783</v>
      </c>
      <c r="L45" s="663"/>
      <c r="M45" s="663">
        <v>783</v>
      </c>
      <c r="N45" s="663"/>
      <c r="O45" s="663"/>
      <c r="P45" s="676"/>
      <c r="Q45" s="664"/>
    </row>
    <row r="46" spans="1:17" ht="14.4" customHeight="1" x14ac:dyDescent="0.3">
      <c r="A46" s="659" t="s">
        <v>2419</v>
      </c>
      <c r="B46" s="660" t="s">
        <v>2420</v>
      </c>
      <c r="C46" s="660" t="s">
        <v>1867</v>
      </c>
      <c r="D46" s="660" t="s">
        <v>2449</v>
      </c>
      <c r="E46" s="660" t="s">
        <v>2450</v>
      </c>
      <c r="F46" s="663">
        <v>1</v>
      </c>
      <c r="G46" s="663">
        <v>560</v>
      </c>
      <c r="H46" s="663">
        <v>1</v>
      </c>
      <c r="I46" s="663">
        <v>560</v>
      </c>
      <c r="J46" s="663"/>
      <c r="K46" s="663"/>
      <c r="L46" s="663"/>
      <c r="M46" s="663"/>
      <c r="N46" s="663"/>
      <c r="O46" s="663"/>
      <c r="P46" s="676"/>
      <c r="Q46" s="664"/>
    </row>
    <row r="47" spans="1:17" ht="14.4" customHeight="1" x14ac:dyDescent="0.3">
      <c r="A47" s="659" t="s">
        <v>2419</v>
      </c>
      <c r="B47" s="660" t="s">
        <v>2420</v>
      </c>
      <c r="C47" s="660" t="s">
        <v>1867</v>
      </c>
      <c r="D47" s="660" t="s">
        <v>2451</v>
      </c>
      <c r="E47" s="660" t="s">
        <v>2452</v>
      </c>
      <c r="F47" s="663">
        <v>23</v>
      </c>
      <c r="G47" s="663">
        <v>667</v>
      </c>
      <c r="H47" s="663">
        <v>1</v>
      </c>
      <c r="I47" s="663">
        <v>29</v>
      </c>
      <c r="J47" s="663">
        <v>21</v>
      </c>
      <c r="K47" s="663">
        <v>609</v>
      </c>
      <c r="L47" s="663">
        <v>0.91304347826086951</v>
      </c>
      <c r="M47" s="663">
        <v>29</v>
      </c>
      <c r="N47" s="663">
        <v>23</v>
      </c>
      <c r="O47" s="663">
        <v>690</v>
      </c>
      <c r="P47" s="676">
        <v>1.0344827586206897</v>
      </c>
      <c r="Q47" s="664">
        <v>30</v>
      </c>
    </row>
    <row r="48" spans="1:17" ht="14.4" customHeight="1" x14ac:dyDescent="0.3">
      <c r="A48" s="659" t="s">
        <v>2419</v>
      </c>
      <c r="B48" s="660" t="s">
        <v>2420</v>
      </c>
      <c r="C48" s="660" t="s">
        <v>1867</v>
      </c>
      <c r="D48" s="660" t="s">
        <v>2453</v>
      </c>
      <c r="E48" s="660" t="s">
        <v>2454</v>
      </c>
      <c r="F48" s="663">
        <v>4</v>
      </c>
      <c r="G48" s="663">
        <v>48</v>
      </c>
      <c r="H48" s="663">
        <v>1</v>
      </c>
      <c r="I48" s="663">
        <v>12</v>
      </c>
      <c r="J48" s="663">
        <v>1</v>
      </c>
      <c r="K48" s="663">
        <v>12</v>
      </c>
      <c r="L48" s="663">
        <v>0.25</v>
      </c>
      <c r="M48" s="663">
        <v>12</v>
      </c>
      <c r="N48" s="663">
        <v>1</v>
      </c>
      <c r="O48" s="663">
        <v>12</v>
      </c>
      <c r="P48" s="676">
        <v>0.25</v>
      </c>
      <c r="Q48" s="664">
        <v>12</v>
      </c>
    </row>
    <row r="49" spans="1:17" ht="14.4" customHeight="1" x14ac:dyDescent="0.3">
      <c r="A49" s="659" t="s">
        <v>2419</v>
      </c>
      <c r="B49" s="660" t="s">
        <v>2420</v>
      </c>
      <c r="C49" s="660" t="s">
        <v>1867</v>
      </c>
      <c r="D49" s="660" t="s">
        <v>2455</v>
      </c>
      <c r="E49" s="660" t="s">
        <v>2456</v>
      </c>
      <c r="F49" s="663">
        <v>2</v>
      </c>
      <c r="G49" s="663">
        <v>142</v>
      </c>
      <c r="H49" s="663">
        <v>1</v>
      </c>
      <c r="I49" s="663">
        <v>71</v>
      </c>
      <c r="J49" s="663"/>
      <c r="K49" s="663"/>
      <c r="L49" s="663"/>
      <c r="M49" s="663"/>
      <c r="N49" s="663"/>
      <c r="O49" s="663"/>
      <c r="P49" s="676"/>
      <c r="Q49" s="664"/>
    </row>
    <row r="50" spans="1:17" ht="14.4" customHeight="1" x14ac:dyDescent="0.3">
      <c r="A50" s="659" t="s">
        <v>2419</v>
      </c>
      <c r="B50" s="660" t="s">
        <v>2420</v>
      </c>
      <c r="C50" s="660" t="s">
        <v>1867</v>
      </c>
      <c r="D50" s="660" t="s">
        <v>2457</v>
      </c>
      <c r="E50" s="660" t="s">
        <v>2458</v>
      </c>
      <c r="F50" s="663"/>
      <c r="G50" s="663"/>
      <c r="H50" s="663"/>
      <c r="I50" s="663"/>
      <c r="J50" s="663">
        <v>1</v>
      </c>
      <c r="K50" s="663">
        <v>1245</v>
      </c>
      <c r="L50" s="663"/>
      <c r="M50" s="663">
        <v>1245</v>
      </c>
      <c r="N50" s="663"/>
      <c r="O50" s="663"/>
      <c r="P50" s="676"/>
      <c r="Q50" s="664"/>
    </row>
    <row r="51" spans="1:17" ht="14.4" customHeight="1" x14ac:dyDescent="0.3">
      <c r="A51" s="659" t="s">
        <v>2419</v>
      </c>
      <c r="B51" s="660" t="s">
        <v>2420</v>
      </c>
      <c r="C51" s="660" t="s">
        <v>1867</v>
      </c>
      <c r="D51" s="660" t="s">
        <v>2459</v>
      </c>
      <c r="E51" s="660" t="s">
        <v>2460</v>
      </c>
      <c r="F51" s="663">
        <v>13</v>
      </c>
      <c r="G51" s="663">
        <v>1911</v>
      </c>
      <c r="H51" s="663">
        <v>1</v>
      </c>
      <c r="I51" s="663">
        <v>147</v>
      </c>
      <c r="J51" s="663">
        <v>16</v>
      </c>
      <c r="K51" s="663">
        <v>2352</v>
      </c>
      <c r="L51" s="663">
        <v>1.2307692307692308</v>
      </c>
      <c r="M51" s="663">
        <v>147</v>
      </c>
      <c r="N51" s="663">
        <v>22</v>
      </c>
      <c r="O51" s="663">
        <v>3256</v>
      </c>
      <c r="P51" s="676">
        <v>1.7038199895342752</v>
      </c>
      <c r="Q51" s="664">
        <v>148</v>
      </c>
    </row>
    <row r="52" spans="1:17" ht="14.4" customHeight="1" x14ac:dyDescent="0.3">
      <c r="A52" s="659" t="s">
        <v>2419</v>
      </c>
      <c r="B52" s="660" t="s">
        <v>2420</v>
      </c>
      <c r="C52" s="660" t="s">
        <v>1867</v>
      </c>
      <c r="D52" s="660" t="s">
        <v>2461</v>
      </c>
      <c r="E52" s="660" t="s">
        <v>2462</v>
      </c>
      <c r="F52" s="663">
        <v>25</v>
      </c>
      <c r="G52" s="663">
        <v>725</v>
      </c>
      <c r="H52" s="663">
        <v>1</v>
      </c>
      <c r="I52" s="663">
        <v>29</v>
      </c>
      <c r="J52" s="663">
        <v>24</v>
      </c>
      <c r="K52" s="663">
        <v>696</v>
      </c>
      <c r="L52" s="663">
        <v>0.96</v>
      </c>
      <c r="M52" s="663">
        <v>29</v>
      </c>
      <c r="N52" s="663">
        <v>26</v>
      </c>
      <c r="O52" s="663">
        <v>780</v>
      </c>
      <c r="P52" s="676">
        <v>1.0758620689655172</v>
      </c>
      <c r="Q52" s="664">
        <v>30</v>
      </c>
    </row>
    <row r="53" spans="1:17" ht="14.4" customHeight="1" x14ac:dyDescent="0.3">
      <c r="A53" s="659" t="s">
        <v>2419</v>
      </c>
      <c r="B53" s="660" t="s">
        <v>2420</v>
      </c>
      <c r="C53" s="660" t="s">
        <v>1867</v>
      </c>
      <c r="D53" s="660" t="s">
        <v>2463</v>
      </c>
      <c r="E53" s="660" t="s">
        <v>2464</v>
      </c>
      <c r="F53" s="663">
        <v>12</v>
      </c>
      <c r="G53" s="663">
        <v>372</v>
      </c>
      <c r="H53" s="663">
        <v>1</v>
      </c>
      <c r="I53" s="663">
        <v>31</v>
      </c>
      <c r="J53" s="663">
        <v>19</v>
      </c>
      <c r="K53" s="663">
        <v>589</v>
      </c>
      <c r="L53" s="663">
        <v>1.5833333333333333</v>
      </c>
      <c r="M53" s="663">
        <v>31</v>
      </c>
      <c r="N53" s="663">
        <v>15</v>
      </c>
      <c r="O53" s="663">
        <v>465</v>
      </c>
      <c r="P53" s="676">
        <v>1.25</v>
      </c>
      <c r="Q53" s="664">
        <v>31</v>
      </c>
    </row>
    <row r="54" spans="1:17" ht="14.4" customHeight="1" x14ac:dyDescent="0.3">
      <c r="A54" s="659" t="s">
        <v>2419</v>
      </c>
      <c r="B54" s="660" t="s">
        <v>2420</v>
      </c>
      <c r="C54" s="660" t="s">
        <v>1867</v>
      </c>
      <c r="D54" s="660" t="s">
        <v>2465</v>
      </c>
      <c r="E54" s="660" t="s">
        <v>2466</v>
      </c>
      <c r="F54" s="663">
        <v>19</v>
      </c>
      <c r="G54" s="663">
        <v>513</v>
      </c>
      <c r="H54" s="663">
        <v>1</v>
      </c>
      <c r="I54" s="663">
        <v>27</v>
      </c>
      <c r="J54" s="663">
        <v>19</v>
      </c>
      <c r="K54" s="663">
        <v>513</v>
      </c>
      <c r="L54" s="663">
        <v>1</v>
      </c>
      <c r="M54" s="663">
        <v>27</v>
      </c>
      <c r="N54" s="663">
        <v>20</v>
      </c>
      <c r="O54" s="663">
        <v>540</v>
      </c>
      <c r="P54" s="676">
        <v>1.0526315789473684</v>
      </c>
      <c r="Q54" s="664">
        <v>27</v>
      </c>
    </row>
    <row r="55" spans="1:17" ht="14.4" customHeight="1" x14ac:dyDescent="0.3">
      <c r="A55" s="659" t="s">
        <v>2419</v>
      </c>
      <c r="B55" s="660" t="s">
        <v>2420</v>
      </c>
      <c r="C55" s="660" t="s">
        <v>1867</v>
      </c>
      <c r="D55" s="660" t="s">
        <v>2467</v>
      </c>
      <c r="E55" s="660" t="s">
        <v>2468</v>
      </c>
      <c r="F55" s="663">
        <v>18</v>
      </c>
      <c r="G55" s="663">
        <v>450</v>
      </c>
      <c r="H55" s="663">
        <v>1</v>
      </c>
      <c r="I55" s="663">
        <v>25</v>
      </c>
      <c r="J55" s="663">
        <v>19</v>
      </c>
      <c r="K55" s="663">
        <v>475</v>
      </c>
      <c r="L55" s="663">
        <v>1.0555555555555556</v>
      </c>
      <c r="M55" s="663">
        <v>25</v>
      </c>
      <c r="N55" s="663">
        <v>24</v>
      </c>
      <c r="O55" s="663">
        <v>600</v>
      </c>
      <c r="P55" s="676">
        <v>1.3333333333333333</v>
      </c>
      <c r="Q55" s="664">
        <v>25</v>
      </c>
    </row>
    <row r="56" spans="1:17" ht="14.4" customHeight="1" x14ac:dyDescent="0.3">
      <c r="A56" s="659" t="s">
        <v>2419</v>
      </c>
      <c r="B56" s="660" t="s">
        <v>2420</v>
      </c>
      <c r="C56" s="660" t="s">
        <v>1867</v>
      </c>
      <c r="D56" s="660" t="s">
        <v>2469</v>
      </c>
      <c r="E56" s="660" t="s">
        <v>2470</v>
      </c>
      <c r="F56" s="663"/>
      <c r="G56" s="663"/>
      <c r="H56" s="663"/>
      <c r="I56" s="663"/>
      <c r="J56" s="663">
        <v>1</v>
      </c>
      <c r="K56" s="663">
        <v>26</v>
      </c>
      <c r="L56" s="663"/>
      <c r="M56" s="663">
        <v>26</v>
      </c>
      <c r="N56" s="663"/>
      <c r="O56" s="663"/>
      <c r="P56" s="676"/>
      <c r="Q56" s="664"/>
    </row>
    <row r="57" spans="1:17" ht="14.4" customHeight="1" x14ac:dyDescent="0.3">
      <c r="A57" s="659" t="s">
        <v>2419</v>
      </c>
      <c r="B57" s="660" t="s">
        <v>2420</v>
      </c>
      <c r="C57" s="660" t="s">
        <v>1867</v>
      </c>
      <c r="D57" s="660" t="s">
        <v>2471</v>
      </c>
      <c r="E57" s="660" t="s">
        <v>2472</v>
      </c>
      <c r="F57" s="663"/>
      <c r="G57" s="663"/>
      <c r="H57" s="663"/>
      <c r="I57" s="663"/>
      <c r="J57" s="663">
        <v>1</v>
      </c>
      <c r="K57" s="663">
        <v>84</v>
      </c>
      <c r="L57" s="663"/>
      <c r="M57" s="663">
        <v>84</v>
      </c>
      <c r="N57" s="663"/>
      <c r="O57" s="663"/>
      <c r="P57" s="676"/>
      <c r="Q57" s="664"/>
    </row>
    <row r="58" spans="1:17" ht="14.4" customHeight="1" x14ac:dyDescent="0.3">
      <c r="A58" s="659" t="s">
        <v>2419</v>
      </c>
      <c r="B58" s="660" t="s">
        <v>2420</v>
      </c>
      <c r="C58" s="660" t="s">
        <v>1867</v>
      </c>
      <c r="D58" s="660" t="s">
        <v>2473</v>
      </c>
      <c r="E58" s="660" t="s">
        <v>2474</v>
      </c>
      <c r="F58" s="663">
        <v>2</v>
      </c>
      <c r="G58" s="663">
        <v>30</v>
      </c>
      <c r="H58" s="663">
        <v>1</v>
      </c>
      <c r="I58" s="663">
        <v>15</v>
      </c>
      <c r="J58" s="663">
        <v>7</v>
      </c>
      <c r="K58" s="663">
        <v>105</v>
      </c>
      <c r="L58" s="663">
        <v>3.5</v>
      </c>
      <c r="M58" s="663">
        <v>15</v>
      </c>
      <c r="N58" s="663">
        <v>6</v>
      </c>
      <c r="O58" s="663">
        <v>90</v>
      </c>
      <c r="P58" s="676">
        <v>3</v>
      </c>
      <c r="Q58" s="664">
        <v>15</v>
      </c>
    </row>
    <row r="59" spans="1:17" ht="14.4" customHeight="1" x14ac:dyDescent="0.3">
      <c r="A59" s="659" t="s">
        <v>2419</v>
      </c>
      <c r="B59" s="660" t="s">
        <v>2420</v>
      </c>
      <c r="C59" s="660" t="s">
        <v>1867</v>
      </c>
      <c r="D59" s="660" t="s">
        <v>2475</v>
      </c>
      <c r="E59" s="660" t="s">
        <v>2476</v>
      </c>
      <c r="F59" s="663"/>
      <c r="G59" s="663"/>
      <c r="H59" s="663"/>
      <c r="I59" s="663"/>
      <c r="J59" s="663">
        <v>1</v>
      </c>
      <c r="K59" s="663">
        <v>23</v>
      </c>
      <c r="L59" s="663"/>
      <c r="M59" s="663">
        <v>23</v>
      </c>
      <c r="N59" s="663"/>
      <c r="O59" s="663"/>
      <c r="P59" s="676"/>
      <c r="Q59" s="664"/>
    </row>
    <row r="60" spans="1:17" ht="14.4" customHeight="1" x14ac:dyDescent="0.3">
      <c r="A60" s="659" t="s">
        <v>2419</v>
      </c>
      <c r="B60" s="660" t="s">
        <v>2420</v>
      </c>
      <c r="C60" s="660" t="s">
        <v>1867</v>
      </c>
      <c r="D60" s="660" t="s">
        <v>2477</v>
      </c>
      <c r="E60" s="660" t="s">
        <v>2478</v>
      </c>
      <c r="F60" s="663">
        <v>1</v>
      </c>
      <c r="G60" s="663">
        <v>37</v>
      </c>
      <c r="H60" s="663">
        <v>1</v>
      </c>
      <c r="I60" s="663">
        <v>37</v>
      </c>
      <c r="J60" s="663"/>
      <c r="K60" s="663"/>
      <c r="L60" s="663"/>
      <c r="M60" s="663"/>
      <c r="N60" s="663"/>
      <c r="O60" s="663"/>
      <c r="P60" s="676"/>
      <c r="Q60" s="664"/>
    </row>
    <row r="61" spans="1:17" ht="14.4" customHeight="1" x14ac:dyDescent="0.3">
      <c r="A61" s="659" t="s">
        <v>2419</v>
      </c>
      <c r="B61" s="660" t="s">
        <v>2420</v>
      </c>
      <c r="C61" s="660" t="s">
        <v>1867</v>
      </c>
      <c r="D61" s="660" t="s">
        <v>2479</v>
      </c>
      <c r="E61" s="660" t="s">
        <v>2480</v>
      </c>
      <c r="F61" s="663">
        <v>18</v>
      </c>
      <c r="G61" s="663">
        <v>414</v>
      </c>
      <c r="H61" s="663">
        <v>1</v>
      </c>
      <c r="I61" s="663">
        <v>23</v>
      </c>
      <c r="J61" s="663">
        <v>18</v>
      </c>
      <c r="K61" s="663">
        <v>414</v>
      </c>
      <c r="L61" s="663">
        <v>1</v>
      </c>
      <c r="M61" s="663">
        <v>23</v>
      </c>
      <c r="N61" s="663">
        <v>23</v>
      </c>
      <c r="O61" s="663">
        <v>529</v>
      </c>
      <c r="P61" s="676">
        <v>1.2777777777777777</v>
      </c>
      <c r="Q61" s="664">
        <v>23</v>
      </c>
    </row>
    <row r="62" spans="1:17" ht="14.4" customHeight="1" x14ac:dyDescent="0.3">
      <c r="A62" s="659" t="s">
        <v>2419</v>
      </c>
      <c r="B62" s="660" t="s">
        <v>2420</v>
      </c>
      <c r="C62" s="660" t="s">
        <v>1867</v>
      </c>
      <c r="D62" s="660" t="s">
        <v>2481</v>
      </c>
      <c r="E62" s="660" t="s">
        <v>2482</v>
      </c>
      <c r="F62" s="663"/>
      <c r="G62" s="663"/>
      <c r="H62" s="663"/>
      <c r="I62" s="663"/>
      <c r="J62" s="663">
        <v>2</v>
      </c>
      <c r="K62" s="663">
        <v>58</v>
      </c>
      <c r="L62" s="663"/>
      <c r="M62" s="663">
        <v>29</v>
      </c>
      <c r="N62" s="663"/>
      <c r="O62" s="663"/>
      <c r="P62" s="676"/>
      <c r="Q62" s="664"/>
    </row>
    <row r="63" spans="1:17" ht="14.4" customHeight="1" x14ac:dyDescent="0.3">
      <c r="A63" s="659" t="s">
        <v>2419</v>
      </c>
      <c r="B63" s="660" t="s">
        <v>2420</v>
      </c>
      <c r="C63" s="660" t="s">
        <v>1867</v>
      </c>
      <c r="D63" s="660" t="s">
        <v>2483</v>
      </c>
      <c r="E63" s="660" t="s">
        <v>2484</v>
      </c>
      <c r="F63" s="663"/>
      <c r="G63" s="663"/>
      <c r="H63" s="663"/>
      <c r="I63" s="663"/>
      <c r="J63" s="663"/>
      <c r="K63" s="663"/>
      <c r="L63" s="663"/>
      <c r="M63" s="663"/>
      <c r="N63" s="663">
        <v>2</v>
      </c>
      <c r="O63" s="663">
        <v>354</v>
      </c>
      <c r="P63" s="676"/>
      <c r="Q63" s="664">
        <v>177</v>
      </c>
    </row>
    <row r="64" spans="1:17" ht="14.4" customHeight="1" x14ac:dyDescent="0.3">
      <c r="A64" s="659" t="s">
        <v>2419</v>
      </c>
      <c r="B64" s="660" t="s">
        <v>2420</v>
      </c>
      <c r="C64" s="660" t="s">
        <v>1867</v>
      </c>
      <c r="D64" s="660" t="s">
        <v>2485</v>
      </c>
      <c r="E64" s="660" t="s">
        <v>2486</v>
      </c>
      <c r="F64" s="663">
        <v>2</v>
      </c>
      <c r="G64" s="663">
        <v>38</v>
      </c>
      <c r="H64" s="663">
        <v>1</v>
      </c>
      <c r="I64" s="663">
        <v>19</v>
      </c>
      <c r="J64" s="663">
        <v>6</v>
      </c>
      <c r="K64" s="663">
        <v>114</v>
      </c>
      <c r="L64" s="663">
        <v>3</v>
      </c>
      <c r="M64" s="663">
        <v>19</v>
      </c>
      <c r="N64" s="663">
        <v>6</v>
      </c>
      <c r="O64" s="663">
        <v>114</v>
      </c>
      <c r="P64" s="676">
        <v>3</v>
      </c>
      <c r="Q64" s="664">
        <v>19</v>
      </c>
    </row>
    <row r="65" spans="1:17" ht="14.4" customHeight="1" x14ac:dyDescent="0.3">
      <c r="A65" s="659" t="s">
        <v>2419</v>
      </c>
      <c r="B65" s="660" t="s">
        <v>2420</v>
      </c>
      <c r="C65" s="660" t="s">
        <v>1867</v>
      </c>
      <c r="D65" s="660" t="s">
        <v>2487</v>
      </c>
      <c r="E65" s="660" t="s">
        <v>2488</v>
      </c>
      <c r="F65" s="663">
        <v>1</v>
      </c>
      <c r="G65" s="663">
        <v>20</v>
      </c>
      <c r="H65" s="663">
        <v>1</v>
      </c>
      <c r="I65" s="663">
        <v>20</v>
      </c>
      <c r="J65" s="663">
        <v>1</v>
      </c>
      <c r="K65" s="663">
        <v>20</v>
      </c>
      <c r="L65" s="663">
        <v>1</v>
      </c>
      <c r="M65" s="663">
        <v>20</v>
      </c>
      <c r="N65" s="663"/>
      <c r="O65" s="663"/>
      <c r="P65" s="676"/>
      <c r="Q65" s="664"/>
    </row>
    <row r="66" spans="1:17" ht="14.4" customHeight="1" x14ac:dyDescent="0.3">
      <c r="A66" s="659" t="s">
        <v>2419</v>
      </c>
      <c r="B66" s="660" t="s">
        <v>2420</v>
      </c>
      <c r="C66" s="660" t="s">
        <v>1867</v>
      </c>
      <c r="D66" s="660" t="s">
        <v>2489</v>
      </c>
      <c r="E66" s="660" t="s">
        <v>2490</v>
      </c>
      <c r="F66" s="663">
        <v>1</v>
      </c>
      <c r="G66" s="663">
        <v>84</v>
      </c>
      <c r="H66" s="663">
        <v>1</v>
      </c>
      <c r="I66" s="663">
        <v>84</v>
      </c>
      <c r="J66" s="663"/>
      <c r="K66" s="663"/>
      <c r="L66" s="663"/>
      <c r="M66" s="663"/>
      <c r="N66" s="663"/>
      <c r="O66" s="663"/>
      <c r="P66" s="676"/>
      <c r="Q66" s="664"/>
    </row>
    <row r="67" spans="1:17" ht="14.4" customHeight="1" x14ac:dyDescent="0.3">
      <c r="A67" s="659" t="s">
        <v>2419</v>
      </c>
      <c r="B67" s="660" t="s">
        <v>2420</v>
      </c>
      <c r="C67" s="660" t="s">
        <v>1867</v>
      </c>
      <c r="D67" s="660" t="s">
        <v>2491</v>
      </c>
      <c r="E67" s="660" t="s">
        <v>2492</v>
      </c>
      <c r="F67" s="663"/>
      <c r="G67" s="663"/>
      <c r="H67" s="663"/>
      <c r="I67" s="663"/>
      <c r="J67" s="663">
        <v>1</v>
      </c>
      <c r="K67" s="663">
        <v>22</v>
      </c>
      <c r="L67" s="663"/>
      <c r="M67" s="663">
        <v>22</v>
      </c>
      <c r="N67" s="663"/>
      <c r="O67" s="663"/>
      <c r="P67" s="676"/>
      <c r="Q67" s="664"/>
    </row>
    <row r="68" spans="1:17" ht="14.4" customHeight="1" x14ac:dyDescent="0.3">
      <c r="A68" s="659" t="s">
        <v>2419</v>
      </c>
      <c r="B68" s="660" t="s">
        <v>2420</v>
      </c>
      <c r="C68" s="660" t="s">
        <v>1867</v>
      </c>
      <c r="D68" s="660" t="s">
        <v>2493</v>
      </c>
      <c r="E68" s="660" t="s">
        <v>2494</v>
      </c>
      <c r="F68" s="663"/>
      <c r="G68" s="663"/>
      <c r="H68" s="663"/>
      <c r="I68" s="663"/>
      <c r="J68" s="663">
        <v>1</v>
      </c>
      <c r="K68" s="663">
        <v>564</v>
      </c>
      <c r="L68" s="663"/>
      <c r="M68" s="663">
        <v>564</v>
      </c>
      <c r="N68" s="663"/>
      <c r="O68" s="663"/>
      <c r="P68" s="676"/>
      <c r="Q68" s="664"/>
    </row>
    <row r="69" spans="1:17" ht="14.4" customHeight="1" x14ac:dyDescent="0.3">
      <c r="A69" s="659" t="s">
        <v>2419</v>
      </c>
      <c r="B69" s="660" t="s">
        <v>2420</v>
      </c>
      <c r="C69" s="660" t="s">
        <v>1867</v>
      </c>
      <c r="D69" s="660" t="s">
        <v>2495</v>
      </c>
      <c r="E69" s="660" t="s">
        <v>2496</v>
      </c>
      <c r="F69" s="663"/>
      <c r="G69" s="663"/>
      <c r="H69" s="663"/>
      <c r="I69" s="663"/>
      <c r="J69" s="663">
        <v>1</v>
      </c>
      <c r="K69" s="663">
        <v>1002</v>
      </c>
      <c r="L69" s="663"/>
      <c r="M69" s="663">
        <v>1002</v>
      </c>
      <c r="N69" s="663"/>
      <c r="O69" s="663"/>
      <c r="P69" s="676"/>
      <c r="Q69" s="664"/>
    </row>
    <row r="70" spans="1:17" ht="14.4" customHeight="1" x14ac:dyDescent="0.3">
      <c r="A70" s="659" t="s">
        <v>2419</v>
      </c>
      <c r="B70" s="660" t="s">
        <v>2420</v>
      </c>
      <c r="C70" s="660" t="s">
        <v>1867</v>
      </c>
      <c r="D70" s="660" t="s">
        <v>2497</v>
      </c>
      <c r="E70" s="660" t="s">
        <v>2498</v>
      </c>
      <c r="F70" s="663">
        <v>1</v>
      </c>
      <c r="G70" s="663">
        <v>45</v>
      </c>
      <c r="H70" s="663">
        <v>1</v>
      </c>
      <c r="I70" s="663">
        <v>45</v>
      </c>
      <c r="J70" s="663"/>
      <c r="K70" s="663"/>
      <c r="L70" s="663"/>
      <c r="M70" s="663"/>
      <c r="N70" s="663"/>
      <c r="O70" s="663"/>
      <c r="P70" s="676"/>
      <c r="Q70" s="664"/>
    </row>
    <row r="71" spans="1:17" ht="14.4" customHeight="1" x14ac:dyDescent="0.3">
      <c r="A71" s="659" t="s">
        <v>2499</v>
      </c>
      <c r="B71" s="660" t="s">
        <v>2500</v>
      </c>
      <c r="C71" s="660" t="s">
        <v>1947</v>
      </c>
      <c r="D71" s="660" t="s">
        <v>2501</v>
      </c>
      <c r="E71" s="660" t="s">
        <v>2502</v>
      </c>
      <c r="F71" s="663">
        <v>0.04</v>
      </c>
      <c r="G71" s="663">
        <v>413.49</v>
      </c>
      <c r="H71" s="663">
        <v>1</v>
      </c>
      <c r="I71" s="663">
        <v>10337.25</v>
      </c>
      <c r="J71" s="663">
        <v>0.06</v>
      </c>
      <c r="K71" s="663">
        <v>620.24</v>
      </c>
      <c r="L71" s="663">
        <v>1.5000120921908631</v>
      </c>
      <c r="M71" s="663">
        <v>10337.333333333334</v>
      </c>
      <c r="N71" s="663">
        <v>0.13</v>
      </c>
      <c r="O71" s="663">
        <v>1285.43</v>
      </c>
      <c r="P71" s="676">
        <v>3.1087329802413604</v>
      </c>
      <c r="Q71" s="664">
        <v>9887.9230769230762</v>
      </c>
    </row>
    <row r="72" spans="1:17" ht="14.4" customHeight="1" x14ac:dyDescent="0.3">
      <c r="A72" s="659" t="s">
        <v>2499</v>
      </c>
      <c r="B72" s="660" t="s">
        <v>2500</v>
      </c>
      <c r="C72" s="660" t="s">
        <v>1947</v>
      </c>
      <c r="D72" s="660" t="s">
        <v>2503</v>
      </c>
      <c r="E72" s="660" t="s">
        <v>2379</v>
      </c>
      <c r="F72" s="663">
        <v>0.24</v>
      </c>
      <c r="G72" s="663">
        <v>2621.17</v>
      </c>
      <c r="H72" s="663">
        <v>1</v>
      </c>
      <c r="I72" s="663">
        <v>10921.541666666668</v>
      </c>
      <c r="J72" s="663">
        <v>0.25</v>
      </c>
      <c r="K72" s="663">
        <v>2730.38</v>
      </c>
      <c r="L72" s="663">
        <v>1.0416646001594707</v>
      </c>
      <c r="M72" s="663">
        <v>10921.52</v>
      </c>
      <c r="N72" s="663"/>
      <c r="O72" s="663"/>
      <c r="P72" s="676"/>
      <c r="Q72" s="664"/>
    </row>
    <row r="73" spans="1:17" ht="14.4" customHeight="1" x14ac:dyDescent="0.3">
      <c r="A73" s="659" t="s">
        <v>2499</v>
      </c>
      <c r="B73" s="660" t="s">
        <v>2500</v>
      </c>
      <c r="C73" s="660" t="s">
        <v>1947</v>
      </c>
      <c r="D73" s="660" t="s">
        <v>2504</v>
      </c>
      <c r="E73" s="660" t="s">
        <v>2505</v>
      </c>
      <c r="F73" s="663"/>
      <c r="G73" s="663"/>
      <c r="H73" s="663"/>
      <c r="I73" s="663"/>
      <c r="J73" s="663">
        <v>0.05</v>
      </c>
      <c r="K73" s="663">
        <v>18.96</v>
      </c>
      <c r="L73" s="663"/>
      <c r="M73" s="663">
        <v>379.2</v>
      </c>
      <c r="N73" s="663"/>
      <c r="O73" s="663"/>
      <c r="P73" s="676"/>
      <c r="Q73" s="664"/>
    </row>
    <row r="74" spans="1:17" ht="14.4" customHeight="1" x14ac:dyDescent="0.3">
      <c r="A74" s="659" t="s">
        <v>2499</v>
      </c>
      <c r="B74" s="660" t="s">
        <v>2500</v>
      </c>
      <c r="C74" s="660" t="s">
        <v>1947</v>
      </c>
      <c r="D74" s="660" t="s">
        <v>2506</v>
      </c>
      <c r="E74" s="660" t="s">
        <v>2379</v>
      </c>
      <c r="F74" s="663"/>
      <c r="G74" s="663"/>
      <c r="H74" s="663"/>
      <c r="I74" s="663"/>
      <c r="J74" s="663"/>
      <c r="K74" s="663"/>
      <c r="L74" s="663"/>
      <c r="M74" s="663"/>
      <c r="N74" s="663">
        <v>0.06</v>
      </c>
      <c r="O74" s="663">
        <v>1593.72</v>
      </c>
      <c r="P74" s="676"/>
      <c r="Q74" s="664">
        <v>26562</v>
      </c>
    </row>
    <row r="75" spans="1:17" ht="14.4" customHeight="1" x14ac:dyDescent="0.3">
      <c r="A75" s="659" t="s">
        <v>2499</v>
      </c>
      <c r="B75" s="660" t="s">
        <v>2500</v>
      </c>
      <c r="C75" s="660" t="s">
        <v>1867</v>
      </c>
      <c r="D75" s="660" t="s">
        <v>2507</v>
      </c>
      <c r="E75" s="660" t="s">
        <v>2508</v>
      </c>
      <c r="F75" s="663">
        <v>13</v>
      </c>
      <c r="G75" s="663">
        <v>2665</v>
      </c>
      <c r="H75" s="663">
        <v>1</v>
      </c>
      <c r="I75" s="663">
        <v>205</v>
      </c>
      <c r="J75" s="663">
        <v>11</v>
      </c>
      <c r="K75" s="663">
        <v>2255</v>
      </c>
      <c r="L75" s="663">
        <v>0.84615384615384615</v>
      </c>
      <c r="M75" s="663">
        <v>205</v>
      </c>
      <c r="N75" s="663">
        <v>8</v>
      </c>
      <c r="O75" s="663">
        <v>1656</v>
      </c>
      <c r="P75" s="676">
        <v>0.62138836772983119</v>
      </c>
      <c r="Q75" s="664">
        <v>207</v>
      </c>
    </row>
    <row r="76" spans="1:17" ht="14.4" customHeight="1" x14ac:dyDescent="0.3">
      <c r="A76" s="659" t="s">
        <v>2499</v>
      </c>
      <c r="B76" s="660" t="s">
        <v>2500</v>
      </c>
      <c r="C76" s="660" t="s">
        <v>1867</v>
      </c>
      <c r="D76" s="660" t="s">
        <v>2509</v>
      </c>
      <c r="E76" s="660" t="s">
        <v>2510</v>
      </c>
      <c r="F76" s="663"/>
      <c r="G76" s="663"/>
      <c r="H76" s="663"/>
      <c r="I76" s="663"/>
      <c r="J76" s="663">
        <v>1</v>
      </c>
      <c r="K76" s="663">
        <v>150</v>
      </c>
      <c r="L76" s="663"/>
      <c r="M76" s="663">
        <v>150</v>
      </c>
      <c r="N76" s="663">
        <v>1</v>
      </c>
      <c r="O76" s="663">
        <v>151</v>
      </c>
      <c r="P76" s="676"/>
      <c r="Q76" s="664">
        <v>151</v>
      </c>
    </row>
    <row r="77" spans="1:17" ht="14.4" customHeight="1" x14ac:dyDescent="0.3">
      <c r="A77" s="659" t="s">
        <v>2499</v>
      </c>
      <c r="B77" s="660" t="s">
        <v>2500</v>
      </c>
      <c r="C77" s="660" t="s">
        <v>1867</v>
      </c>
      <c r="D77" s="660" t="s">
        <v>2511</v>
      </c>
      <c r="E77" s="660" t="s">
        <v>2512</v>
      </c>
      <c r="F77" s="663"/>
      <c r="G77" s="663"/>
      <c r="H77" s="663"/>
      <c r="I77" s="663"/>
      <c r="J77" s="663">
        <v>1</v>
      </c>
      <c r="K77" s="663">
        <v>182</v>
      </c>
      <c r="L77" s="663"/>
      <c r="M77" s="663">
        <v>182</v>
      </c>
      <c r="N77" s="663"/>
      <c r="O77" s="663"/>
      <c r="P77" s="676"/>
      <c r="Q77" s="664"/>
    </row>
    <row r="78" spans="1:17" ht="14.4" customHeight="1" x14ac:dyDescent="0.3">
      <c r="A78" s="659" t="s">
        <v>2499</v>
      </c>
      <c r="B78" s="660" t="s">
        <v>2500</v>
      </c>
      <c r="C78" s="660" t="s">
        <v>1867</v>
      </c>
      <c r="D78" s="660" t="s">
        <v>2513</v>
      </c>
      <c r="E78" s="660" t="s">
        <v>2514</v>
      </c>
      <c r="F78" s="663"/>
      <c r="G78" s="663"/>
      <c r="H78" s="663"/>
      <c r="I78" s="663"/>
      <c r="J78" s="663">
        <v>6</v>
      </c>
      <c r="K78" s="663">
        <v>744</v>
      </c>
      <c r="L78" s="663"/>
      <c r="M78" s="663">
        <v>124</v>
      </c>
      <c r="N78" s="663"/>
      <c r="O78" s="663"/>
      <c r="P78" s="676"/>
      <c r="Q78" s="664"/>
    </row>
    <row r="79" spans="1:17" ht="14.4" customHeight="1" x14ac:dyDescent="0.3">
      <c r="A79" s="659" t="s">
        <v>2499</v>
      </c>
      <c r="B79" s="660" t="s">
        <v>2500</v>
      </c>
      <c r="C79" s="660" t="s">
        <v>1867</v>
      </c>
      <c r="D79" s="660" t="s">
        <v>2515</v>
      </c>
      <c r="E79" s="660" t="s">
        <v>2516</v>
      </c>
      <c r="F79" s="663">
        <v>4</v>
      </c>
      <c r="G79" s="663">
        <v>868</v>
      </c>
      <c r="H79" s="663">
        <v>1</v>
      </c>
      <c r="I79" s="663">
        <v>217</v>
      </c>
      <c r="J79" s="663"/>
      <c r="K79" s="663"/>
      <c r="L79" s="663"/>
      <c r="M79" s="663"/>
      <c r="N79" s="663"/>
      <c r="O79" s="663"/>
      <c r="P79" s="676"/>
      <c r="Q79" s="664"/>
    </row>
    <row r="80" spans="1:17" ht="14.4" customHeight="1" x14ac:dyDescent="0.3">
      <c r="A80" s="659" t="s">
        <v>2499</v>
      </c>
      <c r="B80" s="660" t="s">
        <v>2500</v>
      </c>
      <c r="C80" s="660" t="s">
        <v>1867</v>
      </c>
      <c r="D80" s="660" t="s">
        <v>2517</v>
      </c>
      <c r="E80" s="660" t="s">
        <v>2518</v>
      </c>
      <c r="F80" s="663"/>
      <c r="G80" s="663"/>
      <c r="H80" s="663"/>
      <c r="I80" s="663"/>
      <c r="J80" s="663">
        <v>1</v>
      </c>
      <c r="K80" s="663">
        <v>217</v>
      </c>
      <c r="L80" s="663"/>
      <c r="M80" s="663">
        <v>217</v>
      </c>
      <c r="N80" s="663">
        <v>1</v>
      </c>
      <c r="O80" s="663">
        <v>219</v>
      </c>
      <c r="P80" s="676"/>
      <c r="Q80" s="664">
        <v>219</v>
      </c>
    </row>
    <row r="81" spans="1:17" ht="14.4" customHeight="1" x14ac:dyDescent="0.3">
      <c r="A81" s="659" t="s">
        <v>2499</v>
      </c>
      <c r="B81" s="660" t="s">
        <v>2500</v>
      </c>
      <c r="C81" s="660" t="s">
        <v>1867</v>
      </c>
      <c r="D81" s="660" t="s">
        <v>2519</v>
      </c>
      <c r="E81" s="660" t="s">
        <v>2520</v>
      </c>
      <c r="F81" s="663">
        <v>1</v>
      </c>
      <c r="G81" s="663">
        <v>4127</v>
      </c>
      <c r="H81" s="663">
        <v>1</v>
      </c>
      <c r="I81" s="663">
        <v>4127</v>
      </c>
      <c r="J81" s="663"/>
      <c r="K81" s="663"/>
      <c r="L81" s="663"/>
      <c r="M81" s="663"/>
      <c r="N81" s="663"/>
      <c r="O81" s="663"/>
      <c r="P81" s="676"/>
      <c r="Q81" s="664"/>
    </row>
    <row r="82" spans="1:17" ht="14.4" customHeight="1" x14ac:dyDescent="0.3">
      <c r="A82" s="659" t="s">
        <v>2499</v>
      </c>
      <c r="B82" s="660" t="s">
        <v>2500</v>
      </c>
      <c r="C82" s="660" t="s">
        <v>1867</v>
      </c>
      <c r="D82" s="660" t="s">
        <v>2521</v>
      </c>
      <c r="E82" s="660" t="s">
        <v>2522</v>
      </c>
      <c r="F82" s="663">
        <v>1</v>
      </c>
      <c r="G82" s="663">
        <v>5150</v>
      </c>
      <c r="H82" s="663">
        <v>1</v>
      </c>
      <c r="I82" s="663">
        <v>5150</v>
      </c>
      <c r="J82" s="663"/>
      <c r="K82" s="663"/>
      <c r="L82" s="663"/>
      <c r="M82" s="663"/>
      <c r="N82" s="663"/>
      <c r="O82" s="663"/>
      <c r="P82" s="676"/>
      <c r="Q82" s="664"/>
    </row>
    <row r="83" spans="1:17" ht="14.4" customHeight="1" x14ac:dyDescent="0.3">
      <c r="A83" s="659" t="s">
        <v>2499</v>
      </c>
      <c r="B83" s="660" t="s">
        <v>2500</v>
      </c>
      <c r="C83" s="660" t="s">
        <v>1867</v>
      </c>
      <c r="D83" s="660" t="s">
        <v>2523</v>
      </c>
      <c r="E83" s="660" t="s">
        <v>2524</v>
      </c>
      <c r="F83" s="663">
        <v>10</v>
      </c>
      <c r="G83" s="663">
        <v>1730</v>
      </c>
      <c r="H83" s="663">
        <v>1</v>
      </c>
      <c r="I83" s="663">
        <v>173</v>
      </c>
      <c r="J83" s="663">
        <v>11</v>
      </c>
      <c r="K83" s="663">
        <v>1903</v>
      </c>
      <c r="L83" s="663">
        <v>1.1000000000000001</v>
      </c>
      <c r="M83" s="663">
        <v>173</v>
      </c>
      <c r="N83" s="663">
        <v>14</v>
      </c>
      <c r="O83" s="663">
        <v>2450</v>
      </c>
      <c r="P83" s="676">
        <v>1.4161849710982659</v>
      </c>
      <c r="Q83" s="664">
        <v>175</v>
      </c>
    </row>
    <row r="84" spans="1:17" ht="14.4" customHeight="1" x14ac:dyDescent="0.3">
      <c r="A84" s="659" t="s">
        <v>2499</v>
      </c>
      <c r="B84" s="660" t="s">
        <v>2500</v>
      </c>
      <c r="C84" s="660" t="s">
        <v>1867</v>
      </c>
      <c r="D84" s="660" t="s">
        <v>2525</v>
      </c>
      <c r="E84" s="660" t="s">
        <v>2526</v>
      </c>
      <c r="F84" s="663">
        <v>10</v>
      </c>
      <c r="G84" s="663">
        <v>19960</v>
      </c>
      <c r="H84" s="663">
        <v>1</v>
      </c>
      <c r="I84" s="663">
        <v>1996</v>
      </c>
      <c r="J84" s="663">
        <v>5</v>
      </c>
      <c r="K84" s="663">
        <v>9980</v>
      </c>
      <c r="L84" s="663">
        <v>0.5</v>
      </c>
      <c r="M84" s="663">
        <v>1996</v>
      </c>
      <c r="N84" s="663">
        <v>9</v>
      </c>
      <c r="O84" s="663">
        <v>18009</v>
      </c>
      <c r="P84" s="676">
        <v>0.90225450901803605</v>
      </c>
      <c r="Q84" s="664">
        <v>2001</v>
      </c>
    </row>
    <row r="85" spans="1:17" ht="14.4" customHeight="1" x14ac:dyDescent="0.3">
      <c r="A85" s="659" t="s">
        <v>2499</v>
      </c>
      <c r="B85" s="660" t="s">
        <v>2500</v>
      </c>
      <c r="C85" s="660" t="s">
        <v>1867</v>
      </c>
      <c r="D85" s="660" t="s">
        <v>2527</v>
      </c>
      <c r="E85" s="660" t="s">
        <v>2528</v>
      </c>
      <c r="F85" s="663">
        <v>1</v>
      </c>
      <c r="G85" s="663">
        <v>5180</v>
      </c>
      <c r="H85" s="663">
        <v>1</v>
      </c>
      <c r="I85" s="663">
        <v>5180</v>
      </c>
      <c r="J85" s="663"/>
      <c r="K85" s="663"/>
      <c r="L85" s="663"/>
      <c r="M85" s="663"/>
      <c r="N85" s="663"/>
      <c r="O85" s="663"/>
      <c r="P85" s="676"/>
      <c r="Q85" s="664"/>
    </row>
    <row r="86" spans="1:17" ht="14.4" customHeight="1" x14ac:dyDescent="0.3">
      <c r="A86" s="659" t="s">
        <v>2499</v>
      </c>
      <c r="B86" s="660" t="s">
        <v>2500</v>
      </c>
      <c r="C86" s="660" t="s">
        <v>1867</v>
      </c>
      <c r="D86" s="660" t="s">
        <v>2529</v>
      </c>
      <c r="E86" s="660" t="s">
        <v>2530</v>
      </c>
      <c r="F86" s="663"/>
      <c r="G86" s="663"/>
      <c r="H86" s="663"/>
      <c r="I86" s="663"/>
      <c r="J86" s="663"/>
      <c r="K86" s="663"/>
      <c r="L86" s="663"/>
      <c r="M86" s="663"/>
      <c r="N86" s="663">
        <v>2</v>
      </c>
      <c r="O86" s="663">
        <v>302</v>
      </c>
      <c r="P86" s="676"/>
      <c r="Q86" s="664">
        <v>151</v>
      </c>
    </row>
    <row r="87" spans="1:17" ht="14.4" customHeight="1" x14ac:dyDescent="0.3">
      <c r="A87" s="659" t="s">
        <v>2499</v>
      </c>
      <c r="B87" s="660" t="s">
        <v>2500</v>
      </c>
      <c r="C87" s="660" t="s">
        <v>1867</v>
      </c>
      <c r="D87" s="660" t="s">
        <v>2531</v>
      </c>
      <c r="E87" s="660" t="s">
        <v>2532</v>
      </c>
      <c r="F87" s="663"/>
      <c r="G87" s="663"/>
      <c r="H87" s="663"/>
      <c r="I87" s="663"/>
      <c r="J87" s="663"/>
      <c r="K87" s="663"/>
      <c r="L87" s="663"/>
      <c r="M87" s="663"/>
      <c r="N87" s="663">
        <v>3</v>
      </c>
      <c r="O87" s="663">
        <v>600</v>
      </c>
      <c r="P87" s="676"/>
      <c r="Q87" s="664">
        <v>200</v>
      </c>
    </row>
    <row r="88" spans="1:17" ht="14.4" customHeight="1" x14ac:dyDescent="0.3">
      <c r="A88" s="659" t="s">
        <v>2499</v>
      </c>
      <c r="B88" s="660" t="s">
        <v>2500</v>
      </c>
      <c r="C88" s="660" t="s">
        <v>1867</v>
      </c>
      <c r="D88" s="660" t="s">
        <v>2533</v>
      </c>
      <c r="E88" s="660" t="s">
        <v>2534</v>
      </c>
      <c r="F88" s="663"/>
      <c r="G88" s="663"/>
      <c r="H88" s="663"/>
      <c r="I88" s="663"/>
      <c r="J88" s="663">
        <v>1</v>
      </c>
      <c r="K88" s="663">
        <v>415</v>
      </c>
      <c r="L88" s="663"/>
      <c r="M88" s="663">
        <v>415</v>
      </c>
      <c r="N88" s="663"/>
      <c r="O88" s="663"/>
      <c r="P88" s="676"/>
      <c r="Q88" s="664"/>
    </row>
    <row r="89" spans="1:17" ht="14.4" customHeight="1" x14ac:dyDescent="0.3">
      <c r="A89" s="659" t="s">
        <v>2499</v>
      </c>
      <c r="B89" s="660" t="s">
        <v>2500</v>
      </c>
      <c r="C89" s="660" t="s">
        <v>1867</v>
      </c>
      <c r="D89" s="660" t="s">
        <v>2535</v>
      </c>
      <c r="E89" s="660" t="s">
        <v>2536</v>
      </c>
      <c r="F89" s="663">
        <v>7</v>
      </c>
      <c r="G89" s="663">
        <v>1106</v>
      </c>
      <c r="H89" s="663">
        <v>1</v>
      </c>
      <c r="I89" s="663">
        <v>158</v>
      </c>
      <c r="J89" s="663">
        <v>11</v>
      </c>
      <c r="K89" s="663">
        <v>1738</v>
      </c>
      <c r="L89" s="663">
        <v>1.5714285714285714</v>
      </c>
      <c r="M89" s="663">
        <v>158</v>
      </c>
      <c r="N89" s="663">
        <v>5</v>
      </c>
      <c r="O89" s="663">
        <v>795</v>
      </c>
      <c r="P89" s="676">
        <v>0.71880650994575046</v>
      </c>
      <c r="Q89" s="664">
        <v>159</v>
      </c>
    </row>
    <row r="90" spans="1:17" ht="14.4" customHeight="1" x14ac:dyDescent="0.3">
      <c r="A90" s="659" t="s">
        <v>2499</v>
      </c>
      <c r="B90" s="660" t="s">
        <v>2500</v>
      </c>
      <c r="C90" s="660" t="s">
        <v>1867</v>
      </c>
      <c r="D90" s="660" t="s">
        <v>2537</v>
      </c>
      <c r="E90" s="660" t="s">
        <v>2538</v>
      </c>
      <c r="F90" s="663">
        <v>4</v>
      </c>
      <c r="G90" s="663">
        <v>8472</v>
      </c>
      <c r="H90" s="663">
        <v>1</v>
      </c>
      <c r="I90" s="663">
        <v>2118</v>
      </c>
      <c r="J90" s="663">
        <v>5</v>
      </c>
      <c r="K90" s="663">
        <v>10590</v>
      </c>
      <c r="L90" s="663">
        <v>1.25</v>
      </c>
      <c r="M90" s="663">
        <v>2118</v>
      </c>
      <c r="N90" s="663">
        <v>4</v>
      </c>
      <c r="O90" s="663">
        <v>8492</v>
      </c>
      <c r="P90" s="676">
        <v>1.0023607176581681</v>
      </c>
      <c r="Q90" s="664">
        <v>2123</v>
      </c>
    </row>
    <row r="91" spans="1:17" ht="14.4" customHeight="1" x14ac:dyDescent="0.3">
      <c r="A91" s="659" t="s">
        <v>2499</v>
      </c>
      <c r="B91" s="660" t="s">
        <v>2500</v>
      </c>
      <c r="C91" s="660" t="s">
        <v>1867</v>
      </c>
      <c r="D91" s="660" t="s">
        <v>2539</v>
      </c>
      <c r="E91" s="660" t="s">
        <v>2540</v>
      </c>
      <c r="F91" s="663"/>
      <c r="G91" s="663"/>
      <c r="H91" s="663"/>
      <c r="I91" s="663"/>
      <c r="J91" s="663"/>
      <c r="K91" s="663"/>
      <c r="L91" s="663"/>
      <c r="M91" s="663"/>
      <c r="N91" s="663">
        <v>2</v>
      </c>
      <c r="O91" s="663">
        <v>3738</v>
      </c>
      <c r="P91" s="676"/>
      <c r="Q91" s="664">
        <v>1869</v>
      </c>
    </row>
    <row r="92" spans="1:17" ht="14.4" customHeight="1" x14ac:dyDescent="0.3">
      <c r="A92" s="659" t="s">
        <v>2499</v>
      </c>
      <c r="B92" s="660" t="s">
        <v>2500</v>
      </c>
      <c r="C92" s="660" t="s">
        <v>1867</v>
      </c>
      <c r="D92" s="660" t="s">
        <v>2541</v>
      </c>
      <c r="E92" s="660" t="s">
        <v>2542</v>
      </c>
      <c r="F92" s="663"/>
      <c r="G92" s="663"/>
      <c r="H92" s="663"/>
      <c r="I92" s="663"/>
      <c r="J92" s="663"/>
      <c r="K92" s="663"/>
      <c r="L92" s="663"/>
      <c r="M92" s="663"/>
      <c r="N92" s="663">
        <v>1</v>
      </c>
      <c r="O92" s="663">
        <v>8399</v>
      </c>
      <c r="P92" s="676"/>
      <c r="Q92" s="664">
        <v>8399</v>
      </c>
    </row>
    <row r="93" spans="1:17" ht="14.4" customHeight="1" x14ac:dyDescent="0.3">
      <c r="A93" s="659" t="s">
        <v>2543</v>
      </c>
      <c r="B93" s="660" t="s">
        <v>2544</v>
      </c>
      <c r="C93" s="660" t="s">
        <v>1867</v>
      </c>
      <c r="D93" s="660" t="s">
        <v>2545</v>
      </c>
      <c r="E93" s="660" t="s">
        <v>2546</v>
      </c>
      <c r="F93" s="663">
        <v>10</v>
      </c>
      <c r="G93" s="663">
        <v>2030</v>
      </c>
      <c r="H93" s="663">
        <v>1</v>
      </c>
      <c r="I93" s="663">
        <v>203</v>
      </c>
      <c r="J93" s="663">
        <v>2</v>
      </c>
      <c r="K93" s="663">
        <v>406</v>
      </c>
      <c r="L93" s="663">
        <v>0.2</v>
      </c>
      <c r="M93" s="663">
        <v>203</v>
      </c>
      <c r="N93" s="663">
        <v>5</v>
      </c>
      <c r="O93" s="663">
        <v>1030</v>
      </c>
      <c r="P93" s="676">
        <v>0.5073891625615764</v>
      </c>
      <c r="Q93" s="664">
        <v>206</v>
      </c>
    </row>
    <row r="94" spans="1:17" ht="14.4" customHeight="1" x14ac:dyDescent="0.3">
      <c r="A94" s="659" t="s">
        <v>2543</v>
      </c>
      <c r="B94" s="660" t="s">
        <v>2544</v>
      </c>
      <c r="C94" s="660" t="s">
        <v>1867</v>
      </c>
      <c r="D94" s="660" t="s">
        <v>2547</v>
      </c>
      <c r="E94" s="660" t="s">
        <v>2548</v>
      </c>
      <c r="F94" s="663">
        <v>26</v>
      </c>
      <c r="G94" s="663">
        <v>7592</v>
      </c>
      <c r="H94" s="663">
        <v>1</v>
      </c>
      <c r="I94" s="663">
        <v>292</v>
      </c>
      <c r="J94" s="663">
        <v>12</v>
      </c>
      <c r="K94" s="663">
        <v>3504</v>
      </c>
      <c r="L94" s="663">
        <v>0.46153846153846156</v>
      </c>
      <c r="M94" s="663">
        <v>292</v>
      </c>
      <c r="N94" s="663"/>
      <c r="O94" s="663"/>
      <c r="P94" s="676"/>
      <c r="Q94" s="664"/>
    </row>
    <row r="95" spans="1:17" ht="14.4" customHeight="1" x14ac:dyDescent="0.3">
      <c r="A95" s="659" t="s">
        <v>2543</v>
      </c>
      <c r="B95" s="660" t="s">
        <v>2544</v>
      </c>
      <c r="C95" s="660" t="s">
        <v>1867</v>
      </c>
      <c r="D95" s="660" t="s">
        <v>2549</v>
      </c>
      <c r="E95" s="660" t="s">
        <v>2550</v>
      </c>
      <c r="F95" s="663">
        <v>11</v>
      </c>
      <c r="G95" s="663">
        <v>1474</v>
      </c>
      <c r="H95" s="663">
        <v>1</v>
      </c>
      <c r="I95" s="663">
        <v>134</v>
      </c>
      <c r="J95" s="663">
        <v>8</v>
      </c>
      <c r="K95" s="663">
        <v>1072</v>
      </c>
      <c r="L95" s="663">
        <v>0.72727272727272729</v>
      </c>
      <c r="M95" s="663">
        <v>134</v>
      </c>
      <c r="N95" s="663">
        <v>5</v>
      </c>
      <c r="O95" s="663">
        <v>675</v>
      </c>
      <c r="P95" s="676">
        <v>0.45793758480325647</v>
      </c>
      <c r="Q95" s="664">
        <v>135</v>
      </c>
    </row>
    <row r="96" spans="1:17" ht="14.4" customHeight="1" x14ac:dyDescent="0.3">
      <c r="A96" s="659" t="s">
        <v>2543</v>
      </c>
      <c r="B96" s="660" t="s">
        <v>2544</v>
      </c>
      <c r="C96" s="660" t="s">
        <v>1867</v>
      </c>
      <c r="D96" s="660" t="s">
        <v>2551</v>
      </c>
      <c r="E96" s="660" t="s">
        <v>2552</v>
      </c>
      <c r="F96" s="663">
        <v>1</v>
      </c>
      <c r="G96" s="663">
        <v>612</v>
      </c>
      <c r="H96" s="663">
        <v>1</v>
      </c>
      <c r="I96" s="663">
        <v>612</v>
      </c>
      <c r="J96" s="663"/>
      <c r="K96" s="663"/>
      <c r="L96" s="663"/>
      <c r="M96" s="663"/>
      <c r="N96" s="663"/>
      <c r="O96" s="663"/>
      <c r="P96" s="676"/>
      <c r="Q96" s="664"/>
    </row>
    <row r="97" spans="1:17" ht="14.4" customHeight="1" x14ac:dyDescent="0.3">
      <c r="A97" s="659" t="s">
        <v>2543</v>
      </c>
      <c r="B97" s="660" t="s">
        <v>2544</v>
      </c>
      <c r="C97" s="660" t="s">
        <v>1867</v>
      </c>
      <c r="D97" s="660" t="s">
        <v>2553</v>
      </c>
      <c r="E97" s="660" t="s">
        <v>2554</v>
      </c>
      <c r="F97" s="663">
        <v>1</v>
      </c>
      <c r="G97" s="663">
        <v>159</v>
      </c>
      <c r="H97" s="663">
        <v>1</v>
      </c>
      <c r="I97" s="663">
        <v>159</v>
      </c>
      <c r="J97" s="663">
        <v>1</v>
      </c>
      <c r="K97" s="663">
        <v>159</v>
      </c>
      <c r="L97" s="663">
        <v>1</v>
      </c>
      <c r="M97" s="663">
        <v>159</v>
      </c>
      <c r="N97" s="663"/>
      <c r="O97" s="663"/>
      <c r="P97" s="676"/>
      <c r="Q97" s="664"/>
    </row>
    <row r="98" spans="1:17" ht="14.4" customHeight="1" x14ac:dyDescent="0.3">
      <c r="A98" s="659" t="s">
        <v>2543</v>
      </c>
      <c r="B98" s="660" t="s">
        <v>2544</v>
      </c>
      <c r="C98" s="660" t="s">
        <v>1867</v>
      </c>
      <c r="D98" s="660" t="s">
        <v>2555</v>
      </c>
      <c r="E98" s="660" t="s">
        <v>2556</v>
      </c>
      <c r="F98" s="663">
        <v>6</v>
      </c>
      <c r="G98" s="663">
        <v>1572</v>
      </c>
      <c r="H98" s="663">
        <v>1</v>
      </c>
      <c r="I98" s="663">
        <v>262</v>
      </c>
      <c r="J98" s="663">
        <v>1</v>
      </c>
      <c r="K98" s="663">
        <v>262</v>
      </c>
      <c r="L98" s="663">
        <v>0.16666666666666666</v>
      </c>
      <c r="M98" s="663">
        <v>262</v>
      </c>
      <c r="N98" s="663"/>
      <c r="O98" s="663"/>
      <c r="P98" s="676"/>
      <c r="Q98" s="664"/>
    </row>
    <row r="99" spans="1:17" ht="14.4" customHeight="1" x14ac:dyDescent="0.3">
      <c r="A99" s="659" t="s">
        <v>2543</v>
      </c>
      <c r="B99" s="660" t="s">
        <v>2544</v>
      </c>
      <c r="C99" s="660" t="s">
        <v>1867</v>
      </c>
      <c r="D99" s="660" t="s">
        <v>2557</v>
      </c>
      <c r="E99" s="660" t="s">
        <v>2558</v>
      </c>
      <c r="F99" s="663">
        <v>6</v>
      </c>
      <c r="G99" s="663">
        <v>846</v>
      </c>
      <c r="H99" s="663">
        <v>1</v>
      </c>
      <c r="I99" s="663">
        <v>141</v>
      </c>
      <c r="J99" s="663"/>
      <c r="K99" s="663"/>
      <c r="L99" s="663"/>
      <c r="M99" s="663"/>
      <c r="N99" s="663">
        <v>1</v>
      </c>
      <c r="O99" s="663">
        <v>141</v>
      </c>
      <c r="P99" s="676">
        <v>0.16666666666666666</v>
      </c>
      <c r="Q99" s="664">
        <v>141</v>
      </c>
    </row>
    <row r="100" spans="1:17" ht="14.4" customHeight="1" x14ac:dyDescent="0.3">
      <c r="A100" s="659" t="s">
        <v>2543</v>
      </c>
      <c r="B100" s="660" t="s">
        <v>2544</v>
      </c>
      <c r="C100" s="660" t="s">
        <v>1867</v>
      </c>
      <c r="D100" s="660" t="s">
        <v>2559</v>
      </c>
      <c r="E100" s="660" t="s">
        <v>2558</v>
      </c>
      <c r="F100" s="663">
        <v>11</v>
      </c>
      <c r="G100" s="663">
        <v>858</v>
      </c>
      <c r="H100" s="663">
        <v>1</v>
      </c>
      <c r="I100" s="663">
        <v>78</v>
      </c>
      <c r="J100" s="663">
        <v>8</v>
      </c>
      <c r="K100" s="663">
        <v>624</v>
      </c>
      <c r="L100" s="663">
        <v>0.72727272727272729</v>
      </c>
      <c r="M100" s="663">
        <v>78</v>
      </c>
      <c r="N100" s="663">
        <v>5</v>
      </c>
      <c r="O100" s="663">
        <v>390</v>
      </c>
      <c r="P100" s="676">
        <v>0.45454545454545453</v>
      </c>
      <c r="Q100" s="664">
        <v>78</v>
      </c>
    </row>
    <row r="101" spans="1:17" ht="14.4" customHeight="1" x14ac:dyDescent="0.3">
      <c r="A101" s="659" t="s">
        <v>2543</v>
      </c>
      <c r="B101" s="660" t="s">
        <v>2544</v>
      </c>
      <c r="C101" s="660" t="s">
        <v>1867</v>
      </c>
      <c r="D101" s="660" t="s">
        <v>2560</v>
      </c>
      <c r="E101" s="660" t="s">
        <v>2561</v>
      </c>
      <c r="F101" s="663">
        <v>6</v>
      </c>
      <c r="G101" s="663">
        <v>1818</v>
      </c>
      <c r="H101" s="663">
        <v>1</v>
      </c>
      <c r="I101" s="663">
        <v>303</v>
      </c>
      <c r="J101" s="663"/>
      <c r="K101" s="663"/>
      <c r="L101" s="663"/>
      <c r="M101" s="663"/>
      <c r="N101" s="663">
        <v>1</v>
      </c>
      <c r="O101" s="663">
        <v>307</v>
      </c>
      <c r="P101" s="676">
        <v>0.16886688668866887</v>
      </c>
      <c r="Q101" s="664">
        <v>307</v>
      </c>
    </row>
    <row r="102" spans="1:17" ht="14.4" customHeight="1" x14ac:dyDescent="0.3">
      <c r="A102" s="659" t="s">
        <v>2543</v>
      </c>
      <c r="B102" s="660" t="s">
        <v>2544</v>
      </c>
      <c r="C102" s="660" t="s">
        <v>1867</v>
      </c>
      <c r="D102" s="660" t="s">
        <v>2562</v>
      </c>
      <c r="E102" s="660" t="s">
        <v>2563</v>
      </c>
      <c r="F102" s="663">
        <v>10</v>
      </c>
      <c r="G102" s="663">
        <v>1600</v>
      </c>
      <c r="H102" s="663">
        <v>1</v>
      </c>
      <c r="I102" s="663">
        <v>160</v>
      </c>
      <c r="J102" s="663">
        <v>7</v>
      </c>
      <c r="K102" s="663">
        <v>1120</v>
      </c>
      <c r="L102" s="663">
        <v>0.7</v>
      </c>
      <c r="M102" s="663">
        <v>160</v>
      </c>
      <c r="N102" s="663">
        <v>6</v>
      </c>
      <c r="O102" s="663">
        <v>966</v>
      </c>
      <c r="P102" s="676">
        <v>0.60375000000000001</v>
      </c>
      <c r="Q102" s="664">
        <v>161</v>
      </c>
    </row>
    <row r="103" spans="1:17" ht="14.4" customHeight="1" x14ac:dyDescent="0.3">
      <c r="A103" s="659" t="s">
        <v>2543</v>
      </c>
      <c r="B103" s="660" t="s">
        <v>2544</v>
      </c>
      <c r="C103" s="660" t="s">
        <v>1867</v>
      </c>
      <c r="D103" s="660" t="s">
        <v>2564</v>
      </c>
      <c r="E103" s="660" t="s">
        <v>2546</v>
      </c>
      <c r="F103" s="663">
        <v>23</v>
      </c>
      <c r="G103" s="663">
        <v>1610</v>
      </c>
      <c r="H103" s="663">
        <v>1</v>
      </c>
      <c r="I103" s="663">
        <v>70</v>
      </c>
      <c r="J103" s="663">
        <v>17</v>
      </c>
      <c r="K103" s="663">
        <v>1190</v>
      </c>
      <c r="L103" s="663">
        <v>0.73913043478260865</v>
      </c>
      <c r="M103" s="663">
        <v>70</v>
      </c>
      <c r="N103" s="663">
        <v>11</v>
      </c>
      <c r="O103" s="663">
        <v>781</v>
      </c>
      <c r="P103" s="676">
        <v>0.48509316770186334</v>
      </c>
      <c r="Q103" s="664">
        <v>71</v>
      </c>
    </row>
    <row r="104" spans="1:17" ht="14.4" customHeight="1" x14ac:dyDescent="0.3">
      <c r="A104" s="659" t="s">
        <v>2543</v>
      </c>
      <c r="B104" s="660" t="s">
        <v>2544</v>
      </c>
      <c r="C104" s="660" t="s">
        <v>1867</v>
      </c>
      <c r="D104" s="660" t="s">
        <v>2565</v>
      </c>
      <c r="E104" s="660" t="s">
        <v>2566</v>
      </c>
      <c r="F104" s="663">
        <v>1</v>
      </c>
      <c r="G104" s="663">
        <v>1189</v>
      </c>
      <c r="H104" s="663">
        <v>1</v>
      </c>
      <c r="I104" s="663">
        <v>1189</v>
      </c>
      <c r="J104" s="663">
        <v>2</v>
      </c>
      <c r="K104" s="663">
        <v>2378</v>
      </c>
      <c r="L104" s="663">
        <v>2</v>
      </c>
      <c r="M104" s="663">
        <v>1189</v>
      </c>
      <c r="N104" s="663"/>
      <c r="O104" s="663"/>
      <c r="P104" s="676"/>
      <c r="Q104" s="664"/>
    </row>
    <row r="105" spans="1:17" ht="14.4" customHeight="1" x14ac:dyDescent="0.3">
      <c r="A105" s="659" t="s">
        <v>2543</v>
      </c>
      <c r="B105" s="660" t="s">
        <v>2544</v>
      </c>
      <c r="C105" s="660" t="s">
        <v>1867</v>
      </c>
      <c r="D105" s="660" t="s">
        <v>2567</v>
      </c>
      <c r="E105" s="660" t="s">
        <v>2568</v>
      </c>
      <c r="F105" s="663">
        <v>1</v>
      </c>
      <c r="G105" s="663">
        <v>108</v>
      </c>
      <c r="H105" s="663">
        <v>1</v>
      </c>
      <c r="I105" s="663">
        <v>108</v>
      </c>
      <c r="J105" s="663">
        <v>1</v>
      </c>
      <c r="K105" s="663">
        <v>108</v>
      </c>
      <c r="L105" s="663">
        <v>1</v>
      </c>
      <c r="M105" s="663">
        <v>108</v>
      </c>
      <c r="N105" s="663"/>
      <c r="O105" s="663"/>
      <c r="P105" s="676"/>
      <c r="Q105" s="664"/>
    </row>
    <row r="106" spans="1:17" ht="14.4" customHeight="1" x14ac:dyDescent="0.3">
      <c r="A106" s="659" t="s">
        <v>2569</v>
      </c>
      <c r="B106" s="660" t="s">
        <v>2570</v>
      </c>
      <c r="C106" s="660" t="s">
        <v>1867</v>
      </c>
      <c r="D106" s="660" t="s">
        <v>2571</v>
      </c>
      <c r="E106" s="660" t="s">
        <v>2572</v>
      </c>
      <c r="F106" s="663">
        <v>88</v>
      </c>
      <c r="G106" s="663">
        <v>4664</v>
      </c>
      <c r="H106" s="663">
        <v>1</v>
      </c>
      <c r="I106" s="663">
        <v>53</v>
      </c>
      <c r="J106" s="663">
        <v>138</v>
      </c>
      <c r="K106" s="663">
        <v>7314</v>
      </c>
      <c r="L106" s="663">
        <v>1.5681818181818181</v>
      </c>
      <c r="M106" s="663">
        <v>53</v>
      </c>
      <c r="N106" s="663">
        <v>84</v>
      </c>
      <c r="O106" s="663">
        <v>4536</v>
      </c>
      <c r="P106" s="676">
        <v>0.97255574614065177</v>
      </c>
      <c r="Q106" s="664">
        <v>54</v>
      </c>
    </row>
    <row r="107" spans="1:17" ht="14.4" customHeight="1" x14ac:dyDescent="0.3">
      <c r="A107" s="659" t="s">
        <v>2569</v>
      </c>
      <c r="B107" s="660" t="s">
        <v>2570</v>
      </c>
      <c r="C107" s="660" t="s">
        <v>1867</v>
      </c>
      <c r="D107" s="660" t="s">
        <v>2573</v>
      </c>
      <c r="E107" s="660" t="s">
        <v>2574</v>
      </c>
      <c r="F107" s="663">
        <v>17</v>
      </c>
      <c r="G107" s="663">
        <v>2057</v>
      </c>
      <c r="H107" s="663">
        <v>1</v>
      </c>
      <c r="I107" s="663">
        <v>121</v>
      </c>
      <c r="J107" s="663">
        <v>20</v>
      </c>
      <c r="K107" s="663">
        <v>2420</v>
      </c>
      <c r="L107" s="663">
        <v>1.1764705882352942</v>
      </c>
      <c r="M107" s="663">
        <v>121</v>
      </c>
      <c r="N107" s="663">
        <v>8</v>
      </c>
      <c r="O107" s="663">
        <v>984</v>
      </c>
      <c r="P107" s="676">
        <v>0.47836655323286337</v>
      </c>
      <c r="Q107" s="664">
        <v>123</v>
      </c>
    </row>
    <row r="108" spans="1:17" ht="14.4" customHeight="1" x14ac:dyDescent="0.3">
      <c r="A108" s="659" t="s">
        <v>2569</v>
      </c>
      <c r="B108" s="660" t="s">
        <v>2570</v>
      </c>
      <c r="C108" s="660" t="s">
        <v>1867</v>
      </c>
      <c r="D108" s="660" t="s">
        <v>2575</v>
      </c>
      <c r="E108" s="660" t="s">
        <v>2576</v>
      </c>
      <c r="F108" s="663">
        <v>10</v>
      </c>
      <c r="G108" s="663">
        <v>1680</v>
      </c>
      <c r="H108" s="663">
        <v>1</v>
      </c>
      <c r="I108" s="663">
        <v>168</v>
      </c>
      <c r="J108" s="663">
        <v>19</v>
      </c>
      <c r="K108" s="663">
        <v>3192</v>
      </c>
      <c r="L108" s="663">
        <v>1.9</v>
      </c>
      <c r="M108" s="663">
        <v>168</v>
      </c>
      <c r="N108" s="663">
        <v>14</v>
      </c>
      <c r="O108" s="663">
        <v>2408</v>
      </c>
      <c r="P108" s="676">
        <v>1.4333333333333333</v>
      </c>
      <c r="Q108" s="664">
        <v>172</v>
      </c>
    </row>
    <row r="109" spans="1:17" ht="14.4" customHeight="1" x14ac:dyDescent="0.3">
      <c r="A109" s="659" t="s">
        <v>2569</v>
      </c>
      <c r="B109" s="660" t="s">
        <v>2570</v>
      </c>
      <c r="C109" s="660" t="s">
        <v>1867</v>
      </c>
      <c r="D109" s="660" t="s">
        <v>2577</v>
      </c>
      <c r="E109" s="660" t="s">
        <v>2578</v>
      </c>
      <c r="F109" s="663">
        <v>3</v>
      </c>
      <c r="G109" s="663">
        <v>948</v>
      </c>
      <c r="H109" s="663">
        <v>1</v>
      </c>
      <c r="I109" s="663">
        <v>316</v>
      </c>
      <c r="J109" s="663">
        <v>6</v>
      </c>
      <c r="K109" s="663">
        <v>1896</v>
      </c>
      <c r="L109" s="663">
        <v>2</v>
      </c>
      <c r="M109" s="663">
        <v>316</v>
      </c>
      <c r="N109" s="663">
        <v>4</v>
      </c>
      <c r="O109" s="663">
        <v>1288</v>
      </c>
      <c r="P109" s="676">
        <v>1.3586497890295359</v>
      </c>
      <c r="Q109" s="664">
        <v>322</v>
      </c>
    </row>
    <row r="110" spans="1:17" ht="14.4" customHeight="1" x14ac:dyDescent="0.3">
      <c r="A110" s="659" t="s">
        <v>2569</v>
      </c>
      <c r="B110" s="660" t="s">
        <v>2570</v>
      </c>
      <c r="C110" s="660" t="s">
        <v>1867</v>
      </c>
      <c r="D110" s="660" t="s">
        <v>2579</v>
      </c>
      <c r="E110" s="660" t="s">
        <v>2580</v>
      </c>
      <c r="F110" s="663">
        <v>1</v>
      </c>
      <c r="G110" s="663">
        <v>435</v>
      </c>
      <c r="H110" s="663">
        <v>1</v>
      </c>
      <c r="I110" s="663">
        <v>435</v>
      </c>
      <c r="J110" s="663">
        <v>1</v>
      </c>
      <c r="K110" s="663">
        <v>435</v>
      </c>
      <c r="L110" s="663">
        <v>1</v>
      </c>
      <c r="M110" s="663">
        <v>435</v>
      </c>
      <c r="N110" s="663"/>
      <c r="O110" s="663"/>
      <c r="P110" s="676"/>
      <c r="Q110" s="664"/>
    </row>
    <row r="111" spans="1:17" ht="14.4" customHeight="1" x14ac:dyDescent="0.3">
      <c r="A111" s="659" t="s">
        <v>2569</v>
      </c>
      <c r="B111" s="660" t="s">
        <v>2570</v>
      </c>
      <c r="C111" s="660" t="s">
        <v>1867</v>
      </c>
      <c r="D111" s="660" t="s">
        <v>2581</v>
      </c>
      <c r="E111" s="660" t="s">
        <v>2582</v>
      </c>
      <c r="F111" s="663">
        <v>15</v>
      </c>
      <c r="G111" s="663">
        <v>5070</v>
      </c>
      <c r="H111" s="663">
        <v>1</v>
      </c>
      <c r="I111" s="663">
        <v>338</v>
      </c>
      <c r="J111" s="663">
        <v>35</v>
      </c>
      <c r="K111" s="663">
        <v>11830</v>
      </c>
      <c r="L111" s="663">
        <v>2.3333333333333335</v>
      </c>
      <c r="M111" s="663">
        <v>338</v>
      </c>
      <c r="N111" s="663">
        <v>11</v>
      </c>
      <c r="O111" s="663">
        <v>3751</v>
      </c>
      <c r="P111" s="676">
        <v>0.73984220907297826</v>
      </c>
      <c r="Q111" s="664">
        <v>341</v>
      </c>
    </row>
    <row r="112" spans="1:17" ht="14.4" customHeight="1" x14ac:dyDescent="0.3">
      <c r="A112" s="659" t="s">
        <v>2569</v>
      </c>
      <c r="B112" s="660" t="s">
        <v>2570</v>
      </c>
      <c r="C112" s="660" t="s">
        <v>1867</v>
      </c>
      <c r="D112" s="660" t="s">
        <v>2363</v>
      </c>
      <c r="E112" s="660" t="s">
        <v>2364</v>
      </c>
      <c r="F112" s="663"/>
      <c r="G112" s="663"/>
      <c r="H112" s="663"/>
      <c r="I112" s="663"/>
      <c r="J112" s="663">
        <v>1</v>
      </c>
      <c r="K112" s="663">
        <v>664</v>
      </c>
      <c r="L112" s="663"/>
      <c r="M112" s="663">
        <v>664</v>
      </c>
      <c r="N112" s="663"/>
      <c r="O112" s="663"/>
      <c r="P112" s="676"/>
      <c r="Q112" s="664"/>
    </row>
    <row r="113" spans="1:17" ht="14.4" customHeight="1" x14ac:dyDescent="0.3">
      <c r="A113" s="659" t="s">
        <v>2569</v>
      </c>
      <c r="B113" s="660" t="s">
        <v>2570</v>
      </c>
      <c r="C113" s="660" t="s">
        <v>1867</v>
      </c>
      <c r="D113" s="660" t="s">
        <v>2583</v>
      </c>
      <c r="E113" s="660" t="s">
        <v>2584</v>
      </c>
      <c r="F113" s="663">
        <v>38</v>
      </c>
      <c r="G113" s="663">
        <v>10678</v>
      </c>
      <c r="H113" s="663">
        <v>1</v>
      </c>
      <c r="I113" s="663">
        <v>281</v>
      </c>
      <c r="J113" s="663">
        <v>59</v>
      </c>
      <c r="K113" s="663">
        <v>16579</v>
      </c>
      <c r="L113" s="663">
        <v>1.5526315789473684</v>
      </c>
      <c r="M113" s="663">
        <v>281</v>
      </c>
      <c r="N113" s="663">
        <v>47</v>
      </c>
      <c r="O113" s="663">
        <v>13395</v>
      </c>
      <c r="P113" s="676">
        <v>1.2544483985765125</v>
      </c>
      <c r="Q113" s="664">
        <v>285</v>
      </c>
    </row>
    <row r="114" spans="1:17" ht="14.4" customHeight="1" x14ac:dyDescent="0.3">
      <c r="A114" s="659" t="s">
        <v>2569</v>
      </c>
      <c r="B114" s="660" t="s">
        <v>2570</v>
      </c>
      <c r="C114" s="660" t="s">
        <v>1867</v>
      </c>
      <c r="D114" s="660" t="s">
        <v>2585</v>
      </c>
      <c r="E114" s="660" t="s">
        <v>2586</v>
      </c>
      <c r="F114" s="663">
        <v>11</v>
      </c>
      <c r="G114" s="663">
        <v>5016</v>
      </c>
      <c r="H114" s="663">
        <v>1</v>
      </c>
      <c r="I114" s="663">
        <v>456</v>
      </c>
      <c r="J114" s="663">
        <v>17</v>
      </c>
      <c r="K114" s="663">
        <v>7752</v>
      </c>
      <c r="L114" s="663">
        <v>1.5454545454545454</v>
      </c>
      <c r="M114" s="663">
        <v>456</v>
      </c>
      <c r="N114" s="663">
        <v>11</v>
      </c>
      <c r="O114" s="663">
        <v>5082</v>
      </c>
      <c r="P114" s="676">
        <v>1.013157894736842</v>
      </c>
      <c r="Q114" s="664">
        <v>462</v>
      </c>
    </row>
    <row r="115" spans="1:17" ht="14.4" customHeight="1" x14ac:dyDescent="0.3">
      <c r="A115" s="659" t="s">
        <v>2569</v>
      </c>
      <c r="B115" s="660" t="s">
        <v>2570</v>
      </c>
      <c r="C115" s="660" t="s">
        <v>1867</v>
      </c>
      <c r="D115" s="660" t="s">
        <v>2587</v>
      </c>
      <c r="E115" s="660" t="s">
        <v>2588</v>
      </c>
      <c r="F115" s="663">
        <v>52</v>
      </c>
      <c r="G115" s="663">
        <v>18096</v>
      </c>
      <c r="H115" s="663">
        <v>1</v>
      </c>
      <c r="I115" s="663">
        <v>348</v>
      </c>
      <c r="J115" s="663">
        <v>74</v>
      </c>
      <c r="K115" s="663">
        <v>25752</v>
      </c>
      <c r="L115" s="663">
        <v>1.4230769230769231</v>
      </c>
      <c r="M115" s="663">
        <v>348</v>
      </c>
      <c r="N115" s="663">
        <v>54</v>
      </c>
      <c r="O115" s="663">
        <v>19224</v>
      </c>
      <c r="P115" s="676">
        <v>1.0623342175066313</v>
      </c>
      <c r="Q115" s="664">
        <v>356</v>
      </c>
    </row>
    <row r="116" spans="1:17" ht="14.4" customHeight="1" x14ac:dyDescent="0.3">
      <c r="A116" s="659" t="s">
        <v>2569</v>
      </c>
      <c r="B116" s="660" t="s">
        <v>2570</v>
      </c>
      <c r="C116" s="660" t="s">
        <v>1867</v>
      </c>
      <c r="D116" s="660" t="s">
        <v>2589</v>
      </c>
      <c r="E116" s="660" t="s">
        <v>2590</v>
      </c>
      <c r="F116" s="663"/>
      <c r="G116" s="663"/>
      <c r="H116" s="663"/>
      <c r="I116" s="663"/>
      <c r="J116" s="663">
        <v>1</v>
      </c>
      <c r="K116" s="663">
        <v>103</v>
      </c>
      <c r="L116" s="663"/>
      <c r="M116" s="663">
        <v>103</v>
      </c>
      <c r="N116" s="663"/>
      <c r="O116" s="663"/>
      <c r="P116" s="676"/>
      <c r="Q116" s="664"/>
    </row>
    <row r="117" spans="1:17" ht="14.4" customHeight="1" x14ac:dyDescent="0.3">
      <c r="A117" s="659" t="s">
        <v>2569</v>
      </c>
      <c r="B117" s="660" t="s">
        <v>2570</v>
      </c>
      <c r="C117" s="660" t="s">
        <v>1867</v>
      </c>
      <c r="D117" s="660" t="s">
        <v>2591</v>
      </c>
      <c r="E117" s="660" t="s">
        <v>2592</v>
      </c>
      <c r="F117" s="663">
        <v>5</v>
      </c>
      <c r="G117" s="663">
        <v>575</v>
      </c>
      <c r="H117" s="663">
        <v>1</v>
      </c>
      <c r="I117" s="663">
        <v>115</v>
      </c>
      <c r="J117" s="663">
        <v>2</v>
      </c>
      <c r="K117" s="663">
        <v>230</v>
      </c>
      <c r="L117" s="663">
        <v>0.4</v>
      </c>
      <c r="M117" s="663">
        <v>115</v>
      </c>
      <c r="N117" s="663"/>
      <c r="O117" s="663"/>
      <c r="P117" s="676"/>
      <c r="Q117" s="664"/>
    </row>
    <row r="118" spans="1:17" ht="14.4" customHeight="1" x14ac:dyDescent="0.3">
      <c r="A118" s="659" t="s">
        <v>2569</v>
      </c>
      <c r="B118" s="660" t="s">
        <v>2570</v>
      </c>
      <c r="C118" s="660" t="s">
        <v>1867</v>
      </c>
      <c r="D118" s="660" t="s">
        <v>2593</v>
      </c>
      <c r="E118" s="660" t="s">
        <v>2594</v>
      </c>
      <c r="F118" s="663"/>
      <c r="G118" s="663"/>
      <c r="H118" s="663"/>
      <c r="I118" s="663"/>
      <c r="J118" s="663">
        <v>1</v>
      </c>
      <c r="K118" s="663">
        <v>457</v>
      </c>
      <c r="L118" s="663"/>
      <c r="M118" s="663">
        <v>457</v>
      </c>
      <c r="N118" s="663"/>
      <c r="O118" s="663"/>
      <c r="P118" s="676"/>
      <c r="Q118" s="664"/>
    </row>
    <row r="119" spans="1:17" ht="14.4" customHeight="1" x14ac:dyDescent="0.3">
      <c r="A119" s="659" t="s">
        <v>2569</v>
      </c>
      <c r="B119" s="660" t="s">
        <v>2570</v>
      </c>
      <c r="C119" s="660" t="s">
        <v>1867</v>
      </c>
      <c r="D119" s="660" t="s">
        <v>2457</v>
      </c>
      <c r="E119" s="660" t="s">
        <v>2458</v>
      </c>
      <c r="F119" s="663"/>
      <c r="G119" s="663"/>
      <c r="H119" s="663"/>
      <c r="I119" s="663"/>
      <c r="J119" s="663">
        <v>1</v>
      </c>
      <c r="K119" s="663">
        <v>1245</v>
      </c>
      <c r="L119" s="663"/>
      <c r="M119" s="663">
        <v>1245</v>
      </c>
      <c r="N119" s="663"/>
      <c r="O119" s="663"/>
      <c r="P119" s="676"/>
      <c r="Q119" s="664"/>
    </row>
    <row r="120" spans="1:17" ht="14.4" customHeight="1" x14ac:dyDescent="0.3">
      <c r="A120" s="659" t="s">
        <v>2569</v>
      </c>
      <c r="B120" s="660" t="s">
        <v>2570</v>
      </c>
      <c r="C120" s="660" t="s">
        <v>1867</v>
      </c>
      <c r="D120" s="660" t="s">
        <v>2595</v>
      </c>
      <c r="E120" s="660" t="s">
        <v>2596</v>
      </c>
      <c r="F120" s="663">
        <v>1</v>
      </c>
      <c r="G120" s="663">
        <v>429</v>
      </c>
      <c r="H120" s="663">
        <v>1</v>
      </c>
      <c r="I120" s="663">
        <v>429</v>
      </c>
      <c r="J120" s="663">
        <v>3</v>
      </c>
      <c r="K120" s="663">
        <v>1287</v>
      </c>
      <c r="L120" s="663">
        <v>3</v>
      </c>
      <c r="M120" s="663">
        <v>429</v>
      </c>
      <c r="N120" s="663">
        <v>2</v>
      </c>
      <c r="O120" s="663">
        <v>874</v>
      </c>
      <c r="P120" s="676">
        <v>2.0372960372960374</v>
      </c>
      <c r="Q120" s="664">
        <v>437</v>
      </c>
    </row>
    <row r="121" spans="1:17" ht="14.4" customHeight="1" x14ac:dyDescent="0.3">
      <c r="A121" s="659" t="s">
        <v>2569</v>
      </c>
      <c r="B121" s="660" t="s">
        <v>2570</v>
      </c>
      <c r="C121" s="660" t="s">
        <v>1867</v>
      </c>
      <c r="D121" s="660" t="s">
        <v>2597</v>
      </c>
      <c r="E121" s="660" t="s">
        <v>2598</v>
      </c>
      <c r="F121" s="663">
        <v>10</v>
      </c>
      <c r="G121" s="663">
        <v>530</v>
      </c>
      <c r="H121" s="663">
        <v>1</v>
      </c>
      <c r="I121" s="663">
        <v>53</v>
      </c>
      <c r="J121" s="663">
        <v>32</v>
      </c>
      <c r="K121" s="663">
        <v>1696</v>
      </c>
      <c r="L121" s="663">
        <v>3.2</v>
      </c>
      <c r="M121" s="663">
        <v>53</v>
      </c>
      <c r="N121" s="663">
        <v>32</v>
      </c>
      <c r="O121" s="663">
        <v>1728</v>
      </c>
      <c r="P121" s="676">
        <v>3.2603773584905662</v>
      </c>
      <c r="Q121" s="664">
        <v>54</v>
      </c>
    </row>
    <row r="122" spans="1:17" ht="14.4" customHeight="1" x14ac:dyDescent="0.3">
      <c r="A122" s="659" t="s">
        <v>2569</v>
      </c>
      <c r="B122" s="660" t="s">
        <v>2570</v>
      </c>
      <c r="C122" s="660" t="s">
        <v>1867</v>
      </c>
      <c r="D122" s="660" t="s">
        <v>2599</v>
      </c>
      <c r="E122" s="660" t="s">
        <v>2600</v>
      </c>
      <c r="F122" s="663">
        <v>112</v>
      </c>
      <c r="G122" s="663">
        <v>18480</v>
      </c>
      <c r="H122" s="663">
        <v>1</v>
      </c>
      <c r="I122" s="663">
        <v>165</v>
      </c>
      <c r="J122" s="663">
        <v>94</v>
      </c>
      <c r="K122" s="663">
        <v>15510</v>
      </c>
      <c r="L122" s="663">
        <v>0.8392857142857143</v>
      </c>
      <c r="M122" s="663">
        <v>165</v>
      </c>
      <c r="N122" s="663">
        <v>45</v>
      </c>
      <c r="O122" s="663">
        <v>7605</v>
      </c>
      <c r="P122" s="676">
        <v>0.41152597402597402</v>
      </c>
      <c r="Q122" s="664">
        <v>169</v>
      </c>
    </row>
    <row r="123" spans="1:17" ht="14.4" customHeight="1" x14ac:dyDescent="0.3">
      <c r="A123" s="659" t="s">
        <v>2569</v>
      </c>
      <c r="B123" s="660" t="s">
        <v>2570</v>
      </c>
      <c r="C123" s="660" t="s">
        <v>1867</v>
      </c>
      <c r="D123" s="660" t="s">
        <v>2367</v>
      </c>
      <c r="E123" s="660" t="s">
        <v>2368</v>
      </c>
      <c r="F123" s="663"/>
      <c r="G123" s="663"/>
      <c r="H123" s="663"/>
      <c r="I123" s="663"/>
      <c r="J123" s="663">
        <v>1</v>
      </c>
      <c r="K123" s="663">
        <v>79</v>
      </c>
      <c r="L123" s="663"/>
      <c r="M123" s="663">
        <v>79</v>
      </c>
      <c r="N123" s="663"/>
      <c r="O123" s="663"/>
      <c r="P123" s="676"/>
      <c r="Q123" s="664"/>
    </row>
    <row r="124" spans="1:17" ht="14.4" customHeight="1" x14ac:dyDescent="0.3">
      <c r="A124" s="659" t="s">
        <v>2569</v>
      </c>
      <c r="B124" s="660" t="s">
        <v>2570</v>
      </c>
      <c r="C124" s="660" t="s">
        <v>1867</v>
      </c>
      <c r="D124" s="660" t="s">
        <v>2601</v>
      </c>
      <c r="E124" s="660" t="s">
        <v>2602</v>
      </c>
      <c r="F124" s="663">
        <v>5</v>
      </c>
      <c r="G124" s="663">
        <v>800</v>
      </c>
      <c r="H124" s="663">
        <v>1</v>
      </c>
      <c r="I124" s="663">
        <v>160</v>
      </c>
      <c r="J124" s="663">
        <v>28</v>
      </c>
      <c r="K124" s="663">
        <v>4480</v>
      </c>
      <c r="L124" s="663">
        <v>5.6</v>
      </c>
      <c r="M124" s="663">
        <v>160</v>
      </c>
      <c r="N124" s="663">
        <v>2</v>
      </c>
      <c r="O124" s="663">
        <v>326</v>
      </c>
      <c r="P124" s="676">
        <v>0.40749999999999997</v>
      </c>
      <c r="Q124" s="664">
        <v>163</v>
      </c>
    </row>
    <row r="125" spans="1:17" ht="14.4" customHeight="1" x14ac:dyDescent="0.3">
      <c r="A125" s="659" t="s">
        <v>2569</v>
      </c>
      <c r="B125" s="660" t="s">
        <v>2570</v>
      </c>
      <c r="C125" s="660" t="s">
        <v>1867</v>
      </c>
      <c r="D125" s="660" t="s">
        <v>2495</v>
      </c>
      <c r="E125" s="660" t="s">
        <v>2496</v>
      </c>
      <c r="F125" s="663"/>
      <c r="G125" s="663"/>
      <c r="H125" s="663"/>
      <c r="I125" s="663"/>
      <c r="J125" s="663">
        <v>4</v>
      </c>
      <c r="K125" s="663">
        <v>4008</v>
      </c>
      <c r="L125" s="663"/>
      <c r="M125" s="663">
        <v>1002</v>
      </c>
      <c r="N125" s="663"/>
      <c r="O125" s="663"/>
      <c r="P125" s="676"/>
      <c r="Q125" s="664"/>
    </row>
    <row r="126" spans="1:17" ht="14.4" customHeight="1" x14ac:dyDescent="0.3">
      <c r="A126" s="659" t="s">
        <v>2569</v>
      </c>
      <c r="B126" s="660" t="s">
        <v>2570</v>
      </c>
      <c r="C126" s="660" t="s">
        <v>1867</v>
      </c>
      <c r="D126" s="660" t="s">
        <v>2603</v>
      </c>
      <c r="E126" s="660" t="s">
        <v>2604</v>
      </c>
      <c r="F126" s="663"/>
      <c r="G126" s="663"/>
      <c r="H126" s="663"/>
      <c r="I126" s="663"/>
      <c r="J126" s="663">
        <v>4</v>
      </c>
      <c r="K126" s="663">
        <v>8932</v>
      </c>
      <c r="L126" s="663"/>
      <c r="M126" s="663">
        <v>2233</v>
      </c>
      <c r="N126" s="663"/>
      <c r="O126" s="663"/>
      <c r="P126" s="676"/>
      <c r="Q126" s="664"/>
    </row>
    <row r="127" spans="1:17" ht="14.4" customHeight="1" x14ac:dyDescent="0.3">
      <c r="A127" s="659" t="s">
        <v>2569</v>
      </c>
      <c r="B127" s="660" t="s">
        <v>2570</v>
      </c>
      <c r="C127" s="660" t="s">
        <v>1867</v>
      </c>
      <c r="D127" s="660" t="s">
        <v>2605</v>
      </c>
      <c r="E127" s="660" t="s">
        <v>2606</v>
      </c>
      <c r="F127" s="663">
        <v>1</v>
      </c>
      <c r="G127" s="663">
        <v>404</v>
      </c>
      <c r="H127" s="663">
        <v>1</v>
      </c>
      <c r="I127" s="663">
        <v>404</v>
      </c>
      <c r="J127" s="663"/>
      <c r="K127" s="663"/>
      <c r="L127" s="663"/>
      <c r="M127" s="663"/>
      <c r="N127" s="663"/>
      <c r="O127" s="663"/>
      <c r="P127" s="676"/>
      <c r="Q127" s="664"/>
    </row>
    <row r="128" spans="1:17" ht="14.4" customHeight="1" x14ac:dyDescent="0.3">
      <c r="A128" s="659" t="s">
        <v>2607</v>
      </c>
      <c r="B128" s="660" t="s">
        <v>1361</v>
      </c>
      <c r="C128" s="660" t="s">
        <v>1867</v>
      </c>
      <c r="D128" s="660" t="s">
        <v>2608</v>
      </c>
      <c r="E128" s="660" t="s">
        <v>2609</v>
      </c>
      <c r="F128" s="663">
        <v>43</v>
      </c>
      <c r="G128" s="663">
        <v>6837</v>
      </c>
      <c r="H128" s="663">
        <v>1</v>
      </c>
      <c r="I128" s="663">
        <v>159</v>
      </c>
      <c r="J128" s="663">
        <v>45</v>
      </c>
      <c r="K128" s="663">
        <v>7155</v>
      </c>
      <c r="L128" s="663">
        <v>1.0465116279069768</v>
      </c>
      <c r="M128" s="663">
        <v>159</v>
      </c>
      <c r="N128" s="663">
        <v>49</v>
      </c>
      <c r="O128" s="663">
        <v>7889</v>
      </c>
      <c r="P128" s="676">
        <v>1.1538686558432061</v>
      </c>
      <c r="Q128" s="664">
        <v>161</v>
      </c>
    </row>
    <row r="129" spans="1:17" ht="14.4" customHeight="1" x14ac:dyDescent="0.3">
      <c r="A129" s="659" t="s">
        <v>2607</v>
      </c>
      <c r="B129" s="660" t="s">
        <v>1361</v>
      </c>
      <c r="C129" s="660" t="s">
        <v>1867</v>
      </c>
      <c r="D129" s="660" t="s">
        <v>2610</v>
      </c>
      <c r="E129" s="660" t="s">
        <v>2611</v>
      </c>
      <c r="F129" s="663"/>
      <c r="G129" s="663"/>
      <c r="H129" s="663"/>
      <c r="I129" s="663"/>
      <c r="J129" s="663">
        <v>1</v>
      </c>
      <c r="K129" s="663">
        <v>1165</v>
      </c>
      <c r="L129" s="663"/>
      <c r="M129" s="663">
        <v>1165</v>
      </c>
      <c r="N129" s="663">
        <v>2</v>
      </c>
      <c r="O129" s="663">
        <v>2338</v>
      </c>
      <c r="P129" s="676"/>
      <c r="Q129" s="664">
        <v>1169</v>
      </c>
    </row>
    <row r="130" spans="1:17" ht="14.4" customHeight="1" x14ac:dyDescent="0.3">
      <c r="A130" s="659" t="s">
        <v>2607</v>
      </c>
      <c r="B130" s="660" t="s">
        <v>1361</v>
      </c>
      <c r="C130" s="660" t="s">
        <v>1867</v>
      </c>
      <c r="D130" s="660" t="s">
        <v>2612</v>
      </c>
      <c r="E130" s="660" t="s">
        <v>2613</v>
      </c>
      <c r="F130" s="663">
        <v>7</v>
      </c>
      <c r="G130" s="663">
        <v>273</v>
      </c>
      <c r="H130" s="663">
        <v>1</v>
      </c>
      <c r="I130" s="663">
        <v>39</v>
      </c>
      <c r="J130" s="663">
        <v>14</v>
      </c>
      <c r="K130" s="663">
        <v>546</v>
      </c>
      <c r="L130" s="663">
        <v>2</v>
      </c>
      <c r="M130" s="663">
        <v>39</v>
      </c>
      <c r="N130" s="663">
        <v>6</v>
      </c>
      <c r="O130" s="663">
        <v>240</v>
      </c>
      <c r="P130" s="676">
        <v>0.87912087912087911</v>
      </c>
      <c r="Q130" s="664">
        <v>40</v>
      </c>
    </row>
    <row r="131" spans="1:17" ht="14.4" customHeight="1" x14ac:dyDescent="0.3">
      <c r="A131" s="659" t="s">
        <v>2607</v>
      </c>
      <c r="B131" s="660" t="s">
        <v>1361</v>
      </c>
      <c r="C131" s="660" t="s">
        <v>1867</v>
      </c>
      <c r="D131" s="660" t="s">
        <v>2614</v>
      </c>
      <c r="E131" s="660" t="s">
        <v>2615</v>
      </c>
      <c r="F131" s="663"/>
      <c r="G131" s="663"/>
      <c r="H131" s="663"/>
      <c r="I131" s="663"/>
      <c r="J131" s="663">
        <v>3</v>
      </c>
      <c r="K131" s="663">
        <v>1332</v>
      </c>
      <c r="L131" s="663"/>
      <c r="M131" s="663">
        <v>444</v>
      </c>
      <c r="N131" s="663"/>
      <c r="O131" s="663"/>
      <c r="P131" s="676"/>
      <c r="Q131" s="664"/>
    </row>
    <row r="132" spans="1:17" ht="14.4" customHeight="1" x14ac:dyDescent="0.3">
      <c r="A132" s="659" t="s">
        <v>2607</v>
      </c>
      <c r="B132" s="660" t="s">
        <v>1361</v>
      </c>
      <c r="C132" s="660" t="s">
        <v>1867</v>
      </c>
      <c r="D132" s="660" t="s">
        <v>2616</v>
      </c>
      <c r="E132" s="660" t="s">
        <v>2617</v>
      </c>
      <c r="F132" s="663">
        <v>2</v>
      </c>
      <c r="G132" s="663">
        <v>62</v>
      </c>
      <c r="H132" s="663">
        <v>1</v>
      </c>
      <c r="I132" s="663">
        <v>31</v>
      </c>
      <c r="J132" s="663"/>
      <c r="K132" s="663"/>
      <c r="L132" s="663"/>
      <c r="M132" s="663"/>
      <c r="N132" s="663">
        <v>1</v>
      </c>
      <c r="O132" s="663">
        <v>31</v>
      </c>
      <c r="P132" s="676">
        <v>0.5</v>
      </c>
      <c r="Q132" s="664">
        <v>31</v>
      </c>
    </row>
    <row r="133" spans="1:17" ht="14.4" customHeight="1" x14ac:dyDescent="0.3">
      <c r="A133" s="659" t="s">
        <v>2607</v>
      </c>
      <c r="B133" s="660" t="s">
        <v>1361</v>
      </c>
      <c r="C133" s="660" t="s">
        <v>1867</v>
      </c>
      <c r="D133" s="660" t="s">
        <v>2618</v>
      </c>
      <c r="E133" s="660" t="s">
        <v>2619</v>
      </c>
      <c r="F133" s="663"/>
      <c r="G133" s="663"/>
      <c r="H133" s="663"/>
      <c r="I133" s="663"/>
      <c r="J133" s="663"/>
      <c r="K133" s="663"/>
      <c r="L133" s="663"/>
      <c r="M133" s="663"/>
      <c r="N133" s="663">
        <v>1</v>
      </c>
      <c r="O133" s="663">
        <v>380</v>
      </c>
      <c r="P133" s="676"/>
      <c r="Q133" s="664">
        <v>380</v>
      </c>
    </row>
    <row r="134" spans="1:17" ht="14.4" customHeight="1" x14ac:dyDescent="0.3">
      <c r="A134" s="659" t="s">
        <v>2607</v>
      </c>
      <c r="B134" s="660" t="s">
        <v>1361</v>
      </c>
      <c r="C134" s="660" t="s">
        <v>1867</v>
      </c>
      <c r="D134" s="660" t="s">
        <v>2620</v>
      </c>
      <c r="E134" s="660" t="s">
        <v>2621</v>
      </c>
      <c r="F134" s="663">
        <v>10</v>
      </c>
      <c r="G134" s="663">
        <v>1130</v>
      </c>
      <c r="H134" s="663">
        <v>1</v>
      </c>
      <c r="I134" s="663">
        <v>113</v>
      </c>
      <c r="J134" s="663">
        <v>18</v>
      </c>
      <c r="K134" s="663">
        <v>2034</v>
      </c>
      <c r="L134" s="663">
        <v>1.8</v>
      </c>
      <c r="M134" s="663">
        <v>113</v>
      </c>
      <c r="N134" s="663">
        <v>31</v>
      </c>
      <c r="O134" s="663">
        <v>3596</v>
      </c>
      <c r="P134" s="676">
        <v>3.1823008849557524</v>
      </c>
      <c r="Q134" s="664">
        <v>116</v>
      </c>
    </row>
    <row r="135" spans="1:17" ht="14.4" customHeight="1" x14ac:dyDescent="0.3">
      <c r="A135" s="659" t="s">
        <v>2607</v>
      </c>
      <c r="B135" s="660" t="s">
        <v>1361</v>
      </c>
      <c r="C135" s="660" t="s">
        <v>1867</v>
      </c>
      <c r="D135" s="660" t="s">
        <v>2622</v>
      </c>
      <c r="E135" s="660" t="s">
        <v>2623</v>
      </c>
      <c r="F135" s="663"/>
      <c r="G135" s="663"/>
      <c r="H135" s="663"/>
      <c r="I135" s="663"/>
      <c r="J135" s="663">
        <v>4</v>
      </c>
      <c r="K135" s="663">
        <v>336</v>
      </c>
      <c r="L135" s="663"/>
      <c r="M135" s="663">
        <v>84</v>
      </c>
      <c r="N135" s="663">
        <v>8</v>
      </c>
      <c r="O135" s="663">
        <v>680</v>
      </c>
      <c r="P135" s="676"/>
      <c r="Q135" s="664">
        <v>85</v>
      </c>
    </row>
    <row r="136" spans="1:17" ht="14.4" customHeight="1" x14ac:dyDescent="0.3">
      <c r="A136" s="659" t="s">
        <v>2607</v>
      </c>
      <c r="B136" s="660" t="s">
        <v>1361</v>
      </c>
      <c r="C136" s="660" t="s">
        <v>1867</v>
      </c>
      <c r="D136" s="660" t="s">
        <v>2624</v>
      </c>
      <c r="E136" s="660" t="s">
        <v>2625</v>
      </c>
      <c r="F136" s="663"/>
      <c r="G136" s="663"/>
      <c r="H136" s="663"/>
      <c r="I136" s="663"/>
      <c r="J136" s="663"/>
      <c r="K136" s="663"/>
      <c r="L136" s="663"/>
      <c r="M136" s="663"/>
      <c r="N136" s="663">
        <v>3</v>
      </c>
      <c r="O136" s="663">
        <v>63</v>
      </c>
      <c r="P136" s="676"/>
      <c r="Q136" s="664">
        <v>21</v>
      </c>
    </row>
    <row r="137" spans="1:17" ht="14.4" customHeight="1" x14ac:dyDescent="0.3">
      <c r="A137" s="659" t="s">
        <v>2607</v>
      </c>
      <c r="B137" s="660" t="s">
        <v>1361</v>
      </c>
      <c r="C137" s="660" t="s">
        <v>1867</v>
      </c>
      <c r="D137" s="660" t="s">
        <v>2626</v>
      </c>
      <c r="E137" s="660" t="s">
        <v>2627</v>
      </c>
      <c r="F137" s="663"/>
      <c r="G137" s="663"/>
      <c r="H137" s="663"/>
      <c r="I137" s="663"/>
      <c r="J137" s="663">
        <v>11</v>
      </c>
      <c r="K137" s="663">
        <v>5346</v>
      </c>
      <c r="L137" s="663"/>
      <c r="M137" s="663">
        <v>486</v>
      </c>
      <c r="N137" s="663"/>
      <c r="O137" s="663"/>
      <c r="P137" s="676"/>
      <c r="Q137" s="664"/>
    </row>
    <row r="138" spans="1:17" ht="14.4" customHeight="1" thickBot="1" x14ac:dyDescent="0.35">
      <c r="A138" s="665" t="s">
        <v>2607</v>
      </c>
      <c r="B138" s="666" t="s">
        <v>1361</v>
      </c>
      <c r="C138" s="666" t="s">
        <v>1867</v>
      </c>
      <c r="D138" s="666" t="s">
        <v>2628</v>
      </c>
      <c r="E138" s="666" t="s">
        <v>2629</v>
      </c>
      <c r="F138" s="669">
        <v>4</v>
      </c>
      <c r="G138" s="669">
        <v>160</v>
      </c>
      <c r="H138" s="669">
        <v>1</v>
      </c>
      <c r="I138" s="669">
        <v>40</v>
      </c>
      <c r="J138" s="669">
        <v>4</v>
      </c>
      <c r="K138" s="669">
        <v>160</v>
      </c>
      <c r="L138" s="669">
        <v>1</v>
      </c>
      <c r="M138" s="669">
        <v>40</v>
      </c>
      <c r="N138" s="669">
        <v>19</v>
      </c>
      <c r="O138" s="669">
        <v>779</v>
      </c>
      <c r="P138" s="677">
        <v>4.8687500000000004</v>
      </c>
      <c r="Q138" s="670">
        <v>41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335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686</v>
      </c>
      <c r="D3" s="197">
        <f>SUBTOTAL(9,D6:D1048576)</f>
        <v>872</v>
      </c>
      <c r="E3" s="197">
        <f>SUBTOTAL(9,E6:E1048576)</f>
        <v>723</v>
      </c>
      <c r="F3" s="198">
        <f>IF(OR(E3=0,C3=0),"",E3/C3)</f>
        <v>1.0539358600583091</v>
      </c>
      <c r="G3" s="452">
        <f>SUBTOTAL(9,G6:G1048576)</f>
        <v>654.08669999999995</v>
      </c>
      <c r="H3" s="453">
        <f>SUBTOTAL(9,H6:H1048576)</f>
        <v>836.35559999999998</v>
      </c>
      <c r="I3" s="453">
        <f>SUBTOTAL(9,I6:I1048576)</f>
        <v>686.46209999999996</v>
      </c>
      <c r="J3" s="198">
        <f>IF(OR(I3=0,G3=0),"",I3/G3)</f>
        <v>1.0494971079522026</v>
      </c>
      <c r="K3" s="452">
        <f>SUBTOTAL(9,K6:K1048576)</f>
        <v>24.01</v>
      </c>
      <c r="L3" s="453">
        <f>SUBTOTAL(9,L6:L1048576)</f>
        <v>30.52</v>
      </c>
      <c r="M3" s="453">
        <f>SUBTOTAL(9,M6:M1048576)</f>
        <v>25.305</v>
      </c>
      <c r="N3" s="199">
        <f>IF(OR(M3=0,E3=0),"",M3/E3)</f>
        <v>3.4999999999999996E-2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1"/>
      <c r="B5" s="902"/>
      <c r="C5" s="905">
        <v>2013</v>
      </c>
      <c r="D5" s="905">
        <v>2014</v>
      </c>
      <c r="E5" s="905">
        <v>2015</v>
      </c>
      <c r="F5" s="906" t="s">
        <v>2</v>
      </c>
      <c r="G5" s="910">
        <v>2013</v>
      </c>
      <c r="H5" s="905">
        <v>2014</v>
      </c>
      <c r="I5" s="905">
        <v>2015</v>
      </c>
      <c r="J5" s="906" t="s">
        <v>2</v>
      </c>
      <c r="K5" s="910">
        <v>2013</v>
      </c>
      <c r="L5" s="905">
        <v>2014</v>
      </c>
      <c r="M5" s="905">
        <v>2015</v>
      </c>
      <c r="N5" s="911" t="s">
        <v>93</v>
      </c>
    </row>
    <row r="6" spans="1:14" ht="14.4" customHeight="1" thickBot="1" x14ac:dyDescent="0.35">
      <c r="A6" s="903" t="s">
        <v>2176</v>
      </c>
      <c r="B6" s="904" t="s">
        <v>2631</v>
      </c>
      <c r="C6" s="907">
        <v>686</v>
      </c>
      <c r="D6" s="908">
        <v>872</v>
      </c>
      <c r="E6" s="908">
        <v>723</v>
      </c>
      <c r="F6" s="909">
        <v>1.0539358600583091</v>
      </c>
      <c r="G6" s="907">
        <v>654.08669999999995</v>
      </c>
      <c r="H6" s="908">
        <v>836.35559999999998</v>
      </c>
      <c r="I6" s="908">
        <v>686.46209999999996</v>
      </c>
      <c r="J6" s="909">
        <v>1.0494971079522026</v>
      </c>
      <c r="K6" s="907">
        <v>24.01</v>
      </c>
      <c r="L6" s="908">
        <v>30.52</v>
      </c>
      <c r="M6" s="908">
        <v>25.305</v>
      </c>
      <c r="N6" s="912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1.4064140624846801</v>
      </c>
      <c r="C4" s="331">
        <f t="shared" ref="C4:M4" si="0">(C10+C8)/C6</f>
        <v>1.3081020527344138</v>
      </c>
      <c r="D4" s="331">
        <f t="shared" si="0"/>
        <v>1.3441943268661409</v>
      </c>
      <c r="E4" s="331">
        <f t="shared" si="0"/>
        <v>0.56013920690158214</v>
      </c>
      <c r="F4" s="331">
        <f t="shared" si="0"/>
        <v>0.56013920690158214</v>
      </c>
      <c r="G4" s="331">
        <f t="shared" si="0"/>
        <v>0.56013920690158214</v>
      </c>
      <c r="H4" s="331">
        <f t="shared" si="0"/>
        <v>0.56013920690158214</v>
      </c>
      <c r="I4" s="331">
        <f t="shared" si="0"/>
        <v>0.56013920690158214</v>
      </c>
      <c r="J4" s="331">
        <f t="shared" si="0"/>
        <v>0.56013920690158214</v>
      </c>
      <c r="K4" s="331">
        <f t="shared" si="0"/>
        <v>0.56013920690158214</v>
      </c>
      <c r="L4" s="331">
        <f t="shared" si="0"/>
        <v>0.56013920690158214</v>
      </c>
      <c r="M4" s="331">
        <f t="shared" si="0"/>
        <v>0.56013920690158214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3095.3926700000002</v>
      </c>
      <c r="C5" s="331">
        <f>IF(ISERROR(VLOOKUP($A5,'Man Tab'!$A:$Q,COLUMN()+2,0)),0,VLOOKUP($A5,'Man Tab'!$A:$Q,COLUMN()+2,0))</f>
        <v>2837.1088300000101</v>
      </c>
      <c r="D5" s="331">
        <f>IF(ISERROR(VLOOKUP($A5,'Man Tab'!$A:$Q,COLUMN()+2,0)),0,VLOOKUP($A5,'Man Tab'!$A:$Q,COLUMN()+2,0))</f>
        <v>3061.1646599999999</v>
      </c>
      <c r="E5" s="331">
        <f>IF(ISERROR(VLOOKUP($A5,'Man Tab'!$A:$Q,COLUMN()+2,0)),0,VLOOKUP($A5,'Man Tab'!$A:$Q,COLUMN()+2,0))</f>
        <v>0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3095.3926700000002</v>
      </c>
      <c r="C6" s="333">
        <f t="shared" ref="C6:M6" si="1">C5+B6</f>
        <v>5932.5015000000103</v>
      </c>
      <c r="D6" s="333">
        <f t="shared" si="1"/>
        <v>8993.6661600000098</v>
      </c>
      <c r="E6" s="333">
        <f t="shared" si="1"/>
        <v>8993.6661600000098</v>
      </c>
      <c r="F6" s="333">
        <f t="shared" si="1"/>
        <v>8993.6661600000098</v>
      </c>
      <c r="G6" s="333">
        <f t="shared" si="1"/>
        <v>8993.6661600000098</v>
      </c>
      <c r="H6" s="333">
        <f t="shared" si="1"/>
        <v>8993.6661600000098</v>
      </c>
      <c r="I6" s="333">
        <f t="shared" si="1"/>
        <v>8993.6661600000098</v>
      </c>
      <c r="J6" s="333">
        <f t="shared" si="1"/>
        <v>8993.6661600000098</v>
      </c>
      <c r="K6" s="333">
        <f t="shared" si="1"/>
        <v>8993.6661600000098</v>
      </c>
      <c r="L6" s="333">
        <f t="shared" si="1"/>
        <v>8993.6661600000098</v>
      </c>
      <c r="M6" s="333">
        <f t="shared" si="1"/>
        <v>8993.6661600000098</v>
      </c>
    </row>
    <row r="7" spans="1:13" ht="14.4" customHeight="1" x14ac:dyDescent="0.3">
      <c r="A7" s="332" t="s">
        <v>127</v>
      </c>
      <c r="B7" s="332">
        <v>82.68</v>
      </c>
      <c r="C7" s="332">
        <v>138.38800000000001</v>
      </c>
      <c r="D7" s="332">
        <v>235.05099999999999</v>
      </c>
      <c r="E7" s="332"/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2480.4</v>
      </c>
      <c r="C8" s="333">
        <f t="shared" ref="C8:M8" si="2">C7*30</f>
        <v>4151.6400000000003</v>
      </c>
      <c r="D8" s="333">
        <f t="shared" si="2"/>
        <v>7051.53</v>
      </c>
      <c r="E8" s="333">
        <f t="shared" si="2"/>
        <v>0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1873003.7800000012</v>
      </c>
      <c r="C9" s="332">
        <v>1735673.6100000003</v>
      </c>
      <c r="D9" s="332">
        <v>1429027.6400000011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1873.0037800000011</v>
      </c>
      <c r="C10" s="333">
        <f t="shared" ref="C10:M10" si="3">C9/1000+B10</f>
        <v>3608.6773900000017</v>
      </c>
      <c r="D10" s="333">
        <f t="shared" si="3"/>
        <v>5037.7050300000028</v>
      </c>
      <c r="E10" s="333">
        <f t="shared" si="3"/>
        <v>5037.7050300000028</v>
      </c>
      <c r="F10" s="333">
        <f t="shared" si="3"/>
        <v>5037.7050300000028</v>
      </c>
      <c r="G10" s="333">
        <f t="shared" si="3"/>
        <v>5037.7050300000028</v>
      </c>
      <c r="H10" s="333">
        <f t="shared" si="3"/>
        <v>5037.7050300000028</v>
      </c>
      <c r="I10" s="333">
        <f t="shared" si="3"/>
        <v>5037.7050300000028</v>
      </c>
      <c r="J10" s="333">
        <f t="shared" si="3"/>
        <v>5037.7050300000028</v>
      </c>
      <c r="K10" s="333">
        <f t="shared" si="3"/>
        <v>5037.7050300000028</v>
      </c>
      <c r="L10" s="333">
        <f t="shared" si="3"/>
        <v>5037.7050300000028</v>
      </c>
      <c r="M10" s="333">
        <f t="shared" si="3"/>
        <v>5037.7050300000028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3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1.0709817889383566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1.0709817889383566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313</v>
      </c>
      <c r="E4" s="242" t="s">
        <v>314</v>
      </c>
      <c r="F4" s="242" t="s">
        <v>315</v>
      </c>
      <c r="G4" s="242" t="s">
        <v>316</v>
      </c>
      <c r="H4" s="242" t="s">
        <v>317</v>
      </c>
      <c r="I4" s="242" t="s">
        <v>318</v>
      </c>
      <c r="J4" s="242" t="s">
        <v>319</v>
      </c>
      <c r="K4" s="242" t="s">
        <v>320</v>
      </c>
      <c r="L4" s="242" t="s">
        <v>321</v>
      </c>
      <c r="M4" s="242" t="s">
        <v>322</v>
      </c>
      <c r="N4" s="242" t="s">
        <v>323</v>
      </c>
      <c r="O4" s="242" t="s">
        <v>324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1206.6127783145</v>
      </c>
      <c r="C7" s="56">
        <v>100.551064859542</v>
      </c>
      <c r="D7" s="56">
        <v>112.19808</v>
      </c>
      <c r="E7" s="56">
        <v>79.835920000000002</v>
      </c>
      <c r="F7" s="56">
        <v>71.801640000000006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263.83564000000001</v>
      </c>
      <c r="Q7" s="189">
        <v>0.87463234184700001</v>
      </c>
    </row>
    <row r="8" spans="1:17" ht="14.4" customHeight="1" x14ac:dyDescent="0.3">
      <c r="A8" s="19" t="s">
        <v>36</v>
      </c>
      <c r="B8" s="55">
        <v>91.940663175859996</v>
      </c>
      <c r="C8" s="56">
        <v>7.6617219313209999</v>
      </c>
      <c r="D8" s="56">
        <v>5.4580000000000002</v>
      </c>
      <c r="E8" s="56">
        <v>0</v>
      </c>
      <c r="F8" s="56">
        <v>5.4580000000000002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10.916</v>
      </c>
      <c r="Q8" s="189">
        <v>0.474914999432</v>
      </c>
    </row>
    <row r="9" spans="1:17" ht="14.4" customHeight="1" x14ac:dyDescent="0.3">
      <c r="A9" s="19" t="s">
        <v>37</v>
      </c>
      <c r="B9" s="55">
        <v>2442.6657611317601</v>
      </c>
      <c r="C9" s="56">
        <v>203.555480094313</v>
      </c>
      <c r="D9" s="56">
        <v>62.395159999999997</v>
      </c>
      <c r="E9" s="56">
        <v>139.34338</v>
      </c>
      <c r="F9" s="56">
        <v>153.81674000000001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355.55527999999998</v>
      </c>
      <c r="Q9" s="189">
        <v>0.58224139488500004</v>
      </c>
    </row>
    <row r="10" spans="1:17" ht="14.4" customHeight="1" x14ac:dyDescent="0.3">
      <c r="A10" s="19" t="s">
        <v>38</v>
      </c>
      <c r="B10" s="55">
        <v>243.999992314591</v>
      </c>
      <c r="C10" s="56">
        <v>20.333332692881999</v>
      </c>
      <c r="D10" s="56">
        <v>18.71564</v>
      </c>
      <c r="E10" s="56">
        <v>20.725950000000001</v>
      </c>
      <c r="F10" s="56">
        <v>30.61496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70.056550000000001</v>
      </c>
      <c r="Q10" s="189">
        <v>1.14846806896</v>
      </c>
    </row>
    <row r="11" spans="1:17" ht="14.4" customHeight="1" x14ac:dyDescent="0.3">
      <c r="A11" s="19" t="s">
        <v>39</v>
      </c>
      <c r="B11" s="55">
        <v>546.06601207755</v>
      </c>
      <c r="C11" s="56">
        <v>45.505501006461998</v>
      </c>
      <c r="D11" s="56">
        <v>35.368549999999999</v>
      </c>
      <c r="E11" s="56">
        <v>41.326099999999997</v>
      </c>
      <c r="F11" s="56">
        <v>47.993360000000003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124.68801000000001</v>
      </c>
      <c r="Q11" s="189">
        <v>0.91335484898999997</v>
      </c>
    </row>
    <row r="12" spans="1:17" ht="14.4" customHeight="1" x14ac:dyDescent="0.3">
      <c r="A12" s="19" t="s">
        <v>40</v>
      </c>
      <c r="B12" s="55">
        <v>23.207227646271999</v>
      </c>
      <c r="C12" s="56">
        <v>1.933935637189</v>
      </c>
      <c r="D12" s="56">
        <v>0.58923999999999999</v>
      </c>
      <c r="E12" s="56">
        <v>0.49791000000000002</v>
      </c>
      <c r="F12" s="56">
        <v>8.0703999999999994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9.1575500000000005</v>
      </c>
      <c r="Q12" s="189">
        <v>1.5783962030409999</v>
      </c>
    </row>
    <row r="13" spans="1:17" ht="14.4" customHeight="1" x14ac:dyDescent="0.3">
      <c r="A13" s="19" t="s">
        <v>41</v>
      </c>
      <c r="B13" s="55">
        <v>1128.9999644392401</v>
      </c>
      <c r="C13" s="56">
        <v>94.083330369935993</v>
      </c>
      <c r="D13" s="56">
        <v>65.127650000000003</v>
      </c>
      <c r="E13" s="56">
        <v>4.4426800000000002</v>
      </c>
      <c r="F13" s="56">
        <v>72.907269999999997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142.4776</v>
      </c>
      <c r="Q13" s="189">
        <v>0.504792221391</v>
      </c>
    </row>
    <row r="14" spans="1:17" ht="14.4" customHeight="1" x14ac:dyDescent="0.3">
      <c r="A14" s="19" t="s">
        <v>42</v>
      </c>
      <c r="B14" s="55">
        <v>2538.56602307609</v>
      </c>
      <c r="C14" s="56">
        <v>211.54716858967399</v>
      </c>
      <c r="D14" s="56">
        <v>293.142</v>
      </c>
      <c r="E14" s="56">
        <v>251.48000000000101</v>
      </c>
      <c r="F14" s="56">
        <v>236.86799999999999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781.49</v>
      </c>
      <c r="Q14" s="189">
        <v>1.2313881031980001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998.070213794555</v>
      </c>
      <c r="C17" s="56">
        <v>83.172517816211993</v>
      </c>
      <c r="D17" s="56">
        <v>50.121279999999999</v>
      </c>
      <c r="E17" s="56">
        <v>14.49316</v>
      </c>
      <c r="F17" s="56">
        <v>97.199539999999999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161.81397999999999</v>
      </c>
      <c r="Q17" s="189">
        <v>0.64850740063500001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6.9809999999999999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6.9809999999999999</v>
      </c>
      <c r="Q18" s="189" t="s">
        <v>336</v>
      </c>
    </row>
    <row r="19" spans="1:17" ht="14.4" customHeight="1" x14ac:dyDescent="0.3">
      <c r="A19" s="19" t="s">
        <v>47</v>
      </c>
      <c r="B19" s="55">
        <v>1718.08906838036</v>
      </c>
      <c r="C19" s="56">
        <v>143.17408903169601</v>
      </c>
      <c r="D19" s="56">
        <v>185.93248</v>
      </c>
      <c r="E19" s="56">
        <v>112.09645999999999</v>
      </c>
      <c r="F19" s="56">
        <v>162.6961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460.72503999999998</v>
      </c>
      <c r="Q19" s="189">
        <v>1.072645297567</v>
      </c>
    </row>
    <row r="20" spans="1:17" ht="14.4" customHeight="1" x14ac:dyDescent="0.3">
      <c r="A20" s="19" t="s">
        <v>48</v>
      </c>
      <c r="B20" s="55">
        <v>30430.999041497202</v>
      </c>
      <c r="C20" s="56">
        <v>2535.9165867914398</v>
      </c>
      <c r="D20" s="56">
        <v>2128.7959900000001</v>
      </c>
      <c r="E20" s="56">
        <v>2042.4983999999999</v>
      </c>
      <c r="F20" s="56">
        <v>2077.4004300000001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6248.6948199999997</v>
      </c>
      <c r="Q20" s="189">
        <v>0.82135914256099996</v>
      </c>
    </row>
    <row r="21" spans="1:17" ht="14.4" customHeight="1" x14ac:dyDescent="0.3">
      <c r="A21" s="20" t="s">
        <v>49</v>
      </c>
      <c r="B21" s="55">
        <v>1723.9996623876</v>
      </c>
      <c r="C21" s="56">
        <v>143.6666385323</v>
      </c>
      <c r="D21" s="56">
        <v>130.36799999999999</v>
      </c>
      <c r="E21" s="56">
        <v>130.36799999999999</v>
      </c>
      <c r="F21" s="56">
        <v>96.337999999999994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357.07400000000001</v>
      </c>
      <c r="Q21" s="189">
        <v>0.82847812047799996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 t="s">
        <v>336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336</v>
      </c>
    </row>
    <row r="24" spans="1:17" ht="14.4" customHeight="1" x14ac:dyDescent="0.3">
      <c r="A24" s="20" t="s">
        <v>52</v>
      </c>
      <c r="B24" s="55">
        <v>7.2759576141834308E-12</v>
      </c>
      <c r="C24" s="56">
        <v>4.5474735088646402E-13</v>
      </c>
      <c r="D24" s="56">
        <v>0.19959999999899999</v>
      </c>
      <c r="E24" s="56">
        <v>8.7000000000000001E-4</v>
      </c>
      <c r="F24" s="56">
        <v>2.1999999900000001E-4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0.200689999999</v>
      </c>
      <c r="Q24" s="189"/>
    </row>
    <row r="25" spans="1:17" ht="14.4" customHeight="1" x14ac:dyDescent="0.3">
      <c r="A25" s="21" t="s">
        <v>53</v>
      </c>
      <c r="B25" s="58">
        <v>43093.216408235603</v>
      </c>
      <c r="C25" s="59">
        <v>3591.1013673529701</v>
      </c>
      <c r="D25" s="59">
        <v>3095.3926700000002</v>
      </c>
      <c r="E25" s="59">
        <v>2837.1088300000101</v>
      </c>
      <c r="F25" s="59">
        <v>3061.1646599999999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8993.6661600000098</v>
      </c>
      <c r="Q25" s="190">
        <v>0.834810386377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404.70693999999997</v>
      </c>
      <c r="E26" s="56">
        <v>363.79521999999997</v>
      </c>
      <c r="F26" s="56">
        <v>425.49637999999999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1193.99854</v>
      </c>
      <c r="Q26" s="189" t="s">
        <v>336</v>
      </c>
    </row>
    <row r="27" spans="1:17" ht="14.4" customHeight="1" x14ac:dyDescent="0.3">
      <c r="A27" s="22" t="s">
        <v>55</v>
      </c>
      <c r="B27" s="58">
        <v>43093.216408235603</v>
      </c>
      <c r="C27" s="59">
        <v>3591.1013673529701</v>
      </c>
      <c r="D27" s="59">
        <v>3500.0996100000002</v>
      </c>
      <c r="E27" s="59">
        <v>3200.9040500000101</v>
      </c>
      <c r="F27" s="59">
        <v>3486.66104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10187.664699999999</v>
      </c>
      <c r="Q27" s="190">
        <v>0.94563975949099999</v>
      </c>
    </row>
    <row r="28" spans="1:17" ht="14.4" customHeight="1" x14ac:dyDescent="0.3">
      <c r="A28" s="20" t="s">
        <v>56</v>
      </c>
      <c r="B28" s="55">
        <v>1663.7047477419501</v>
      </c>
      <c r="C28" s="56">
        <v>138.64206231182899</v>
      </c>
      <c r="D28" s="56">
        <v>78.171170000000004</v>
      </c>
      <c r="E28" s="56">
        <v>107.53379</v>
      </c>
      <c r="F28" s="56">
        <v>280.80414000000002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466.50909999999999</v>
      </c>
      <c r="Q28" s="189">
        <v>1.1216151198290001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329</v>
      </c>
      <c r="G4" s="499" t="s">
        <v>64</v>
      </c>
      <c r="H4" s="266" t="s">
        <v>184</v>
      </c>
      <c r="I4" s="497" t="s">
        <v>65</v>
      </c>
      <c r="J4" s="499" t="s">
        <v>331</v>
      </c>
      <c r="K4" s="500" t="s">
        <v>332</v>
      </c>
    </row>
    <row r="5" spans="1:11" ht="42" thickBot="1" x14ac:dyDescent="0.35">
      <c r="A5" s="103"/>
      <c r="B5" s="28" t="s">
        <v>325</v>
      </c>
      <c r="C5" s="29" t="s">
        <v>326</v>
      </c>
      <c r="D5" s="30" t="s">
        <v>327</v>
      </c>
      <c r="E5" s="30" t="s">
        <v>328</v>
      </c>
      <c r="F5" s="498"/>
      <c r="G5" s="498"/>
      <c r="H5" s="29" t="s">
        <v>330</v>
      </c>
      <c r="I5" s="498"/>
      <c r="J5" s="498"/>
      <c r="K5" s="501"/>
    </row>
    <row r="6" spans="1:11" ht="14.4" customHeight="1" thickBot="1" x14ac:dyDescent="0.35">
      <c r="A6" s="633" t="s">
        <v>338</v>
      </c>
      <c r="B6" s="615">
        <v>33928.356041317202</v>
      </c>
      <c r="C6" s="615">
        <v>38131.958209999997</v>
      </c>
      <c r="D6" s="616">
        <v>4203.6021686828699</v>
      </c>
      <c r="E6" s="617">
        <v>1.123896429392</v>
      </c>
      <c r="F6" s="615">
        <v>43093.216408235603</v>
      </c>
      <c r="G6" s="616">
        <v>10773.304102058901</v>
      </c>
      <c r="H6" s="618">
        <v>3061.1646599999999</v>
      </c>
      <c r="I6" s="615">
        <v>8993.6661600000098</v>
      </c>
      <c r="J6" s="616">
        <v>-1779.6379420589001</v>
      </c>
      <c r="K6" s="619">
        <v>0.20870259659400001</v>
      </c>
    </row>
    <row r="7" spans="1:11" ht="14.4" customHeight="1" thickBot="1" x14ac:dyDescent="0.35">
      <c r="A7" s="634" t="s">
        <v>339</v>
      </c>
      <c r="B7" s="615">
        <v>8396.9361816126893</v>
      </c>
      <c r="C7" s="615">
        <v>7892.6151200000004</v>
      </c>
      <c r="D7" s="616">
        <v>-504.32106161268803</v>
      </c>
      <c r="E7" s="617">
        <v>0.93993987203100005</v>
      </c>
      <c r="F7" s="615">
        <v>8222.05842217586</v>
      </c>
      <c r="G7" s="616">
        <v>2055.51460554397</v>
      </c>
      <c r="H7" s="618">
        <v>627.53058999999996</v>
      </c>
      <c r="I7" s="615">
        <v>1758.17732</v>
      </c>
      <c r="J7" s="616">
        <v>-297.33728554396498</v>
      </c>
      <c r="K7" s="619">
        <v>0.21383663673</v>
      </c>
    </row>
    <row r="8" spans="1:11" ht="14.4" customHeight="1" thickBot="1" x14ac:dyDescent="0.35">
      <c r="A8" s="635" t="s">
        <v>340</v>
      </c>
      <c r="B8" s="615">
        <v>5683.2071748551998</v>
      </c>
      <c r="C8" s="615">
        <v>5447.76512</v>
      </c>
      <c r="D8" s="616">
        <v>-235.44205485519299</v>
      </c>
      <c r="E8" s="617">
        <v>0.95857232586899999</v>
      </c>
      <c r="F8" s="615">
        <v>5683.4923990997804</v>
      </c>
      <c r="G8" s="616">
        <v>1420.8730997749401</v>
      </c>
      <c r="H8" s="618">
        <v>390.66259000000002</v>
      </c>
      <c r="I8" s="615">
        <v>976.68732</v>
      </c>
      <c r="J8" s="616">
        <v>-444.18577977494402</v>
      </c>
      <c r="K8" s="619">
        <v>0.17184633169399999</v>
      </c>
    </row>
    <row r="9" spans="1:11" ht="14.4" customHeight="1" thickBot="1" x14ac:dyDescent="0.35">
      <c r="A9" s="636" t="s">
        <v>341</v>
      </c>
      <c r="B9" s="620">
        <v>0</v>
      </c>
      <c r="C9" s="620">
        <v>-2.1199999999999999E-3</v>
      </c>
      <c r="D9" s="621">
        <v>-2.1199999999999999E-3</v>
      </c>
      <c r="E9" s="622" t="s">
        <v>336</v>
      </c>
      <c r="F9" s="620">
        <v>0</v>
      </c>
      <c r="G9" s="621">
        <v>0</v>
      </c>
      <c r="H9" s="623">
        <v>2.2000000000000001E-4</v>
      </c>
      <c r="I9" s="620">
        <v>6.8999999999999997E-4</v>
      </c>
      <c r="J9" s="621">
        <v>6.8999999999999997E-4</v>
      </c>
      <c r="K9" s="624" t="s">
        <v>336</v>
      </c>
    </row>
    <row r="10" spans="1:11" ht="14.4" customHeight="1" thickBot="1" x14ac:dyDescent="0.35">
      <c r="A10" s="637" t="s">
        <v>342</v>
      </c>
      <c r="B10" s="615">
        <v>0</v>
      </c>
      <c r="C10" s="615">
        <v>-2.1199999999999999E-3</v>
      </c>
      <c r="D10" s="616">
        <v>-2.1199999999999999E-3</v>
      </c>
      <c r="E10" s="625" t="s">
        <v>336</v>
      </c>
      <c r="F10" s="615">
        <v>0</v>
      </c>
      <c r="G10" s="616">
        <v>0</v>
      </c>
      <c r="H10" s="618">
        <v>2.2000000000000001E-4</v>
      </c>
      <c r="I10" s="615">
        <v>6.8999999999999997E-4</v>
      </c>
      <c r="J10" s="616">
        <v>6.8999999999999997E-4</v>
      </c>
      <c r="K10" s="626" t="s">
        <v>336</v>
      </c>
    </row>
    <row r="11" spans="1:11" ht="14.4" customHeight="1" thickBot="1" x14ac:dyDescent="0.35">
      <c r="A11" s="636" t="s">
        <v>343</v>
      </c>
      <c r="B11" s="620">
        <v>1192.77421095562</v>
      </c>
      <c r="C11" s="620">
        <v>1148.7544399999999</v>
      </c>
      <c r="D11" s="621">
        <v>-44.019770955614</v>
      </c>
      <c r="E11" s="627">
        <v>0.963094632201</v>
      </c>
      <c r="F11" s="620">
        <v>1206.6127783145</v>
      </c>
      <c r="G11" s="621">
        <v>301.65319457862603</v>
      </c>
      <c r="H11" s="623">
        <v>71.801640000000006</v>
      </c>
      <c r="I11" s="620">
        <v>263.83564000000001</v>
      </c>
      <c r="J11" s="621">
        <v>-37.817554578625</v>
      </c>
      <c r="K11" s="628">
        <v>0.21865808546099999</v>
      </c>
    </row>
    <row r="12" spans="1:11" ht="14.4" customHeight="1" thickBot="1" x14ac:dyDescent="0.35">
      <c r="A12" s="637" t="s">
        <v>344</v>
      </c>
      <c r="B12" s="615">
        <v>738.49206775067205</v>
      </c>
      <c r="C12" s="615">
        <v>697.05244000000005</v>
      </c>
      <c r="D12" s="616">
        <v>-41.439627750671001</v>
      </c>
      <c r="E12" s="617">
        <v>0.94388615726500003</v>
      </c>
      <c r="F12" s="615">
        <v>724.13254401228801</v>
      </c>
      <c r="G12" s="616">
        <v>181.033136003072</v>
      </c>
      <c r="H12" s="618">
        <v>54.59104</v>
      </c>
      <c r="I12" s="615">
        <v>145.28728000000001</v>
      </c>
      <c r="J12" s="616">
        <v>-35.745856003070998</v>
      </c>
      <c r="K12" s="619">
        <v>0.200636307815</v>
      </c>
    </row>
    <row r="13" spans="1:11" ht="14.4" customHeight="1" thickBot="1" x14ac:dyDescent="0.35">
      <c r="A13" s="637" t="s">
        <v>345</v>
      </c>
      <c r="B13" s="615">
        <v>97.716818699797003</v>
      </c>
      <c r="C13" s="615">
        <v>105.09923000000001</v>
      </c>
      <c r="D13" s="616">
        <v>7.3824113002020004</v>
      </c>
      <c r="E13" s="617">
        <v>1.0755490344280001</v>
      </c>
      <c r="F13" s="615">
        <v>102.345536085181</v>
      </c>
      <c r="G13" s="616">
        <v>25.586384021295</v>
      </c>
      <c r="H13" s="618">
        <v>0</v>
      </c>
      <c r="I13" s="615">
        <v>6.1408399999999999</v>
      </c>
      <c r="J13" s="616">
        <v>-19.445544021294999</v>
      </c>
      <c r="K13" s="619">
        <v>6.0001053635000003E-2</v>
      </c>
    </row>
    <row r="14" spans="1:11" ht="14.4" customHeight="1" thickBot="1" x14ac:dyDescent="0.35">
      <c r="A14" s="637" t="s">
        <v>346</v>
      </c>
      <c r="B14" s="615">
        <v>1.4070134381499999</v>
      </c>
      <c r="C14" s="615">
        <v>34.085999999999999</v>
      </c>
      <c r="D14" s="616">
        <v>32.678986561849001</v>
      </c>
      <c r="E14" s="617">
        <v>24.225781414568999</v>
      </c>
      <c r="F14" s="615">
        <v>34.434622133315003</v>
      </c>
      <c r="G14" s="616">
        <v>8.6086555333279993</v>
      </c>
      <c r="H14" s="618">
        <v>0</v>
      </c>
      <c r="I14" s="615">
        <v>0</v>
      </c>
      <c r="J14" s="616">
        <v>-8.6086555333279993</v>
      </c>
      <c r="K14" s="619">
        <v>0</v>
      </c>
    </row>
    <row r="15" spans="1:11" ht="14.4" customHeight="1" thickBot="1" x14ac:dyDescent="0.35">
      <c r="A15" s="637" t="s">
        <v>347</v>
      </c>
      <c r="B15" s="615">
        <v>50</v>
      </c>
      <c r="C15" s="615">
        <v>13.33797</v>
      </c>
      <c r="D15" s="616">
        <v>-36.662030000000001</v>
      </c>
      <c r="E15" s="617">
        <v>0.26675939999999998</v>
      </c>
      <c r="F15" s="615">
        <v>18.999999401545999</v>
      </c>
      <c r="G15" s="616">
        <v>4.7499998503859997</v>
      </c>
      <c r="H15" s="618">
        <v>0</v>
      </c>
      <c r="I15" s="615">
        <v>0</v>
      </c>
      <c r="J15" s="616">
        <v>-4.7499998503859997</v>
      </c>
      <c r="K15" s="619">
        <v>0</v>
      </c>
    </row>
    <row r="16" spans="1:11" ht="14.4" customHeight="1" thickBot="1" x14ac:dyDescent="0.35">
      <c r="A16" s="637" t="s">
        <v>348</v>
      </c>
      <c r="B16" s="615">
        <v>212.45952417745801</v>
      </c>
      <c r="C16" s="615">
        <v>196.83913000000001</v>
      </c>
      <c r="D16" s="616">
        <v>-15.620394177458</v>
      </c>
      <c r="E16" s="617">
        <v>0.92647825868</v>
      </c>
      <c r="F16" s="615">
        <v>222.86305037025599</v>
      </c>
      <c r="G16" s="616">
        <v>55.715762592563998</v>
      </c>
      <c r="H16" s="618">
        <v>10.950749999999999</v>
      </c>
      <c r="I16" s="615">
        <v>27.993099999999998</v>
      </c>
      <c r="J16" s="616">
        <v>-27.722662592563999</v>
      </c>
      <c r="K16" s="619">
        <v>0.12560673451000001</v>
      </c>
    </row>
    <row r="17" spans="1:11" ht="14.4" customHeight="1" thickBot="1" x14ac:dyDescent="0.35">
      <c r="A17" s="637" t="s">
        <v>349</v>
      </c>
      <c r="B17" s="615">
        <v>2.0001356061590001</v>
      </c>
      <c r="C17" s="615">
        <v>8.4386700000000001</v>
      </c>
      <c r="D17" s="616">
        <v>6.4385343938400004</v>
      </c>
      <c r="E17" s="617">
        <v>4.219048935489</v>
      </c>
      <c r="F17" s="615">
        <v>7.652186931648</v>
      </c>
      <c r="G17" s="616">
        <v>1.913046732912</v>
      </c>
      <c r="H17" s="618">
        <v>0</v>
      </c>
      <c r="I17" s="615">
        <v>60.0092</v>
      </c>
      <c r="J17" s="616">
        <v>58.096153267086997</v>
      </c>
      <c r="K17" s="619">
        <v>7.8420980219140004</v>
      </c>
    </row>
    <row r="18" spans="1:11" ht="14.4" customHeight="1" thickBot="1" x14ac:dyDescent="0.35">
      <c r="A18" s="637" t="s">
        <v>350</v>
      </c>
      <c r="B18" s="615">
        <v>90.698651283377998</v>
      </c>
      <c r="C18" s="615">
        <v>93.900999999999996</v>
      </c>
      <c r="D18" s="616">
        <v>3.2023487166210001</v>
      </c>
      <c r="E18" s="617">
        <v>1.0353075671059999</v>
      </c>
      <c r="F18" s="615">
        <v>96.184839380268002</v>
      </c>
      <c r="G18" s="616">
        <v>24.046209845067001</v>
      </c>
      <c r="H18" s="618">
        <v>6.2598500000000001</v>
      </c>
      <c r="I18" s="615">
        <v>24.40522</v>
      </c>
      <c r="J18" s="616">
        <v>0.359010154932</v>
      </c>
      <c r="K18" s="619">
        <v>0.25373250251500001</v>
      </c>
    </row>
    <row r="19" spans="1:11" ht="14.4" customHeight="1" thickBot="1" x14ac:dyDescent="0.35">
      <c r="A19" s="636" t="s">
        <v>351</v>
      </c>
      <c r="B19" s="620">
        <v>92.999448964562006</v>
      </c>
      <c r="C19" s="620">
        <v>69.981999999999999</v>
      </c>
      <c r="D19" s="621">
        <v>-23.017448964562</v>
      </c>
      <c r="E19" s="627">
        <v>0.75249908229700002</v>
      </c>
      <c r="F19" s="620">
        <v>91.940663175859996</v>
      </c>
      <c r="G19" s="621">
        <v>22.985165793964999</v>
      </c>
      <c r="H19" s="623">
        <v>5.4580000000000002</v>
      </c>
      <c r="I19" s="620">
        <v>10.916</v>
      </c>
      <c r="J19" s="621">
        <v>-12.069165793965</v>
      </c>
      <c r="K19" s="628">
        <v>0.118728749858</v>
      </c>
    </row>
    <row r="20" spans="1:11" ht="14.4" customHeight="1" thickBot="1" x14ac:dyDescent="0.35">
      <c r="A20" s="637" t="s">
        <v>352</v>
      </c>
      <c r="B20" s="615">
        <v>73.999561541695002</v>
      </c>
      <c r="C20" s="615">
        <v>66.018000000000001</v>
      </c>
      <c r="D20" s="616">
        <v>-7.9815615416950001</v>
      </c>
      <c r="E20" s="617">
        <v>0.89214042116699999</v>
      </c>
      <c r="F20" s="615">
        <v>87.999997228213005</v>
      </c>
      <c r="G20" s="616">
        <v>21.999999307052999</v>
      </c>
      <c r="H20" s="618">
        <v>3.6259999999999999</v>
      </c>
      <c r="I20" s="615">
        <v>7.2519999999999998</v>
      </c>
      <c r="J20" s="616">
        <v>-14.747999307053</v>
      </c>
      <c r="K20" s="619">
        <v>8.2409093503999997E-2</v>
      </c>
    </row>
    <row r="21" spans="1:11" ht="14.4" customHeight="1" thickBot="1" x14ac:dyDescent="0.35">
      <c r="A21" s="637" t="s">
        <v>353</v>
      </c>
      <c r="B21" s="615">
        <v>18.999887422867001</v>
      </c>
      <c r="C21" s="615">
        <v>3.964</v>
      </c>
      <c r="D21" s="616">
        <v>-15.035887422867001</v>
      </c>
      <c r="E21" s="617">
        <v>0.20863281512000001</v>
      </c>
      <c r="F21" s="615">
        <v>3.940665947646</v>
      </c>
      <c r="G21" s="616">
        <v>0.98516648691099995</v>
      </c>
      <c r="H21" s="618">
        <v>1.8320000000000001</v>
      </c>
      <c r="I21" s="615">
        <v>3.6640000000000001</v>
      </c>
      <c r="J21" s="616">
        <v>2.6788335130880001</v>
      </c>
      <c r="K21" s="619">
        <v>0.92979208303299998</v>
      </c>
    </row>
    <row r="22" spans="1:11" ht="14.4" customHeight="1" thickBot="1" x14ac:dyDescent="0.35">
      <c r="A22" s="636" t="s">
        <v>354</v>
      </c>
      <c r="B22" s="620">
        <v>2298.3497079655999</v>
      </c>
      <c r="C22" s="620">
        <v>2334.6649900000002</v>
      </c>
      <c r="D22" s="621">
        <v>36.315282034399999</v>
      </c>
      <c r="E22" s="627">
        <v>1.01580059027</v>
      </c>
      <c r="F22" s="620">
        <v>2442.6657611317601</v>
      </c>
      <c r="G22" s="621">
        <v>610.66644028294002</v>
      </c>
      <c r="H22" s="623">
        <v>153.81674000000001</v>
      </c>
      <c r="I22" s="620">
        <v>355.55527999999998</v>
      </c>
      <c r="J22" s="621">
        <v>-255.11116028294001</v>
      </c>
      <c r="K22" s="628">
        <v>0.14556034872099999</v>
      </c>
    </row>
    <row r="23" spans="1:11" ht="14.4" customHeight="1" thickBot="1" x14ac:dyDescent="0.35">
      <c r="A23" s="637" t="s">
        <v>355</v>
      </c>
      <c r="B23" s="615">
        <v>13.999992461844</v>
      </c>
      <c r="C23" s="615">
        <v>6.3782199999999998</v>
      </c>
      <c r="D23" s="616">
        <v>-7.6217724618440004</v>
      </c>
      <c r="E23" s="617">
        <v>0.45558738816299998</v>
      </c>
      <c r="F23" s="615">
        <v>6.9999997795160001</v>
      </c>
      <c r="G23" s="616">
        <v>1.749999944879</v>
      </c>
      <c r="H23" s="618">
        <v>0.40555999999999998</v>
      </c>
      <c r="I23" s="615">
        <v>0.78635999999999995</v>
      </c>
      <c r="J23" s="616">
        <v>-0.96363994487899995</v>
      </c>
      <c r="K23" s="619">
        <v>0.112337146395</v>
      </c>
    </row>
    <row r="24" spans="1:11" ht="14.4" customHeight="1" thickBot="1" x14ac:dyDescent="0.35">
      <c r="A24" s="637" t="s">
        <v>356</v>
      </c>
      <c r="B24" s="615">
        <v>0</v>
      </c>
      <c r="C24" s="615">
        <v>267.00245000000001</v>
      </c>
      <c r="D24" s="616">
        <v>267.00245000000001</v>
      </c>
      <c r="E24" s="625" t="s">
        <v>357</v>
      </c>
      <c r="F24" s="615">
        <v>301.99999048773202</v>
      </c>
      <c r="G24" s="616">
        <v>75.499997621933005</v>
      </c>
      <c r="H24" s="618">
        <v>30.105399999999999</v>
      </c>
      <c r="I24" s="615">
        <v>70.151399999999995</v>
      </c>
      <c r="J24" s="616">
        <v>-5.3485976219319999</v>
      </c>
      <c r="K24" s="619">
        <v>0.23228941129</v>
      </c>
    </row>
    <row r="25" spans="1:11" ht="14.4" customHeight="1" thickBot="1" x14ac:dyDescent="0.35">
      <c r="A25" s="637" t="s">
        <v>358</v>
      </c>
      <c r="B25" s="615">
        <v>21.467434654883</v>
      </c>
      <c r="C25" s="615">
        <v>9.9040400000000002</v>
      </c>
      <c r="D25" s="616">
        <v>-11.563394654883</v>
      </c>
      <c r="E25" s="617">
        <v>0.46135181772799999</v>
      </c>
      <c r="F25" s="615">
        <v>10.999999653526</v>
      </c>
      <c r="G25" s="616">
        <v>2.749999913381</v>
      </c>
      <c r="H25" s="618">
        <v>0</v>
      </c>
      <c r="I25" s="615">
        <v>0</v>
      </c>
      <c r="J25" s="616">
        <v>-2.749999913381</v>
      </c>
      <c r="K25" s="619">
        <v>0</v>
      </c>
    </row>
    <row r="26" spans="1:11" ht="14.4" customHeight="1" thickBot="1" x14ac:dyDescent="0.35">
      <c r="A26" s="637" t="s">
        <v>359</v>
      </c>
      <c r="B26" s="615">
        <v>0</v>
      </c>
      <c r="C26" s="615">
        <v>1.5552600000000001</v>
      </c>
      <c r="D26" s="616">
        <v>1.5552600000000001</v>
      </c>
      <c r="E26" s="625" t="s">
        <v>336</v>
      </c>
      <c r="F26" s="615">
        <v>1.999999937004</v>
      </c>
      <c r="G26" s="616">
        <v>0.49999998425100001</v>
      </c>
      <c r="H26" s="618">
        <v>0</v>
      </c>
      <c r="I26" s="615">
        <v>0</v>
      </c>
      <c r="J26" s="616">
        <v>-0.49999998425100001</v>
      </c>
      <c r="K26" s="619">
        <v>0</v>
      </c>
    </row>
    <row r="27" spans="1:11" ht="14.4" customHeight="1" thickBot="1" x14ac:dyDescent="0.35">
      <c r="A27" s="637" t="s">
        <v>360</v>
      </c>
      <c r="B27" s="615">
        <v>1.480189491405</v>
      </c>
      <c r="C27" s="615">
        <v>0.72423999999999999</v>
      </c>
      <c r="D27" s="616">
        <v>-0.75594949140500001</v>
      </c>
      <c r="E27" s="617">
        <v>0.48928870540199998</v>
      </c>
      <c r="F27" s="615">
        <v>1.2819599596210001</v>
      </c>
      <c r="G27" s="616">
        <v>0.32048998990499999</v>
      </c>
      <c r="H27" s="618">
        <v>0</v>
      </c>
      <c r="I27" s="615">
        <v>0</v>
      </c>
      <c r="J27" s="616">
        <v>-0.32048998990499999</v>
      </c>
      <c r="K27" s="619">
        <v>0</v>
      </c>
    </row>
    <row r="28" spans="1:11" ht="14.4" customHeight="1" thickBot="1" x14ac:dyDescent="0.35">
      <c r="A28" s="637" t="s">
        <v>361</v>
      </c>
      <c r="B28" s="615">
        <v>261.97558519244001</v>
      </c>
      <c r="C28" s="615">
        <v>289.79903999999999</v>
      </c>
      <c r="D28" s="616">
        <v>27.823454807558999</v>
      </c>
      <c r="E28" s="617">
        <v>1.106206289365</v>
      </c>
      <c r="F28" s="615">
        <v>261.69790501247797</v>
      </c>
      <c r="G28" s="616">
        <v>65.424476253118996</v>
      </c>
      <c r="H28" s="618">
        <v>21.379200000000001</v>
      </c>
      <c r="I28" s="615">
        <v>43.651580000000003</v>
      </c>
      <c r="J28" s="616">
        <v>-21.772896253119001</v>
      </c>
      <c r="K28" s="619">
        <v>0.16680141171900001</v>
      </c>
    </row>
    <row r="29" spans="1:11" ht="14.4" customHeight="1" thickBot="1" x14ac:dyDescent="0.35">
      <c r="A29" s="637" t="s">
        <v>362</v>
      </c>
      <c r="B29" s="615">
        <v>467.996837023701</v>
      </c>
      <c r="C29" s="615">
        <v>348.60910999999999</v>
      </c>
      <c r="D29" s="616">
        <v>-119.387727023701</v>
      </c>
      <c r="E29" s="617">
        <v>0.74489629506199995</v>
      </c>
      <c r="F29" s="615">
        <v>378.53150197518602</v>
      </c>
      <c r="G29" s="616">
        <v>94.632875493796007</v>
      </c>
      <c r="H29" s="618">
        <v>32.468769999999999</v>
      </c>
      <c r="I29" s="615">
        <v>47.989060000000002</v>
      </c>
      <c r="J29" s="616">
        <v>-46.643815493795998</v>
      </c>
      <c r="K29" s="619">
        <v>0.12677692543300001</v>
      </c>
    </row>
    <row r="30" spans="1:11" ht="14.4" customHeight="1" thickBot="1" x14ac:dyDescent="0.35">
      <c r="A30" s="637" t="s">
        <v>363</v>
      </c>
      <c r="B30" s="615">
        <v>23.358163568763999</v>
      </c>
      <c r="C30" s="615">
        <v>30.853999999999999</v>
      </c>
      <c r="D30" s="616">
        <v>7.4958364312350003</v>
      </c>
      <c r="E30" s="617">
        <v>1.320908636895</v>
      </c>
      <c r="F30" s="615">
        <v>23.999999244057999</v>
      </c>
      <c r="G30" s="616">
        <v>5.9999998110139998</v>
      </c>
      <c r="H30" s="618">
        <v>0</v>
      </c>
      <c r="I30" s="615">
        <v>3.2679999999999998</v>
      </c>
      <c r="J30" s="616">
        <v>-2.731999811014</v>
      </c>
      <c r="K30" s="619">
        <v>0.13616667095500001</v>
      </c>
    </row>
    <row r="31" spans="1:11" ht="14.4" customHeight="1" thickBot="1" x14ac:dyDescent="0.35">
      <c r="A31" s="637" t="s">
        <v>364</v>
      </c>
      <c r="B31" s="615">
        <v>340.51338451273398</v>
      </c>
      <c r="C31" s="615">
        <v>371.76396999999997</v>
      </c>
      <c r="D31" s="616">
        <v>31.250585487266001</v>
      </c>
      <c r="E31" s="617">
        <v>1.0917749107920001</v>
      </c>
      <c r="F31" s="615">
        <v>377.48772123496099</v>
      </c>
      <c r="G31" s="616">
        <v>94.371930308740005</v>
      </c>
      <c r="H31" s="618">
        <v>29.42286</v>
      </c>
      <c r="I31" s="615">
        <v>51.29374</v>
      </c>
      <c r="J31" s="616">
        <v>-43.078190308739998</v>
      </c>
      <c r="K31" s="619">
        <v>0.13588187671900001</v>
      </c>
    </row>
    <row r="32" spans="1:11" ht="14.4" customHeight="1" thickBot="1" x14ac:dyDescent="0.35">
      <c r="A32" s="637" t="s">
        <v>365</v>
      </c>
      <c r="B32" s="615">
        <v>7.6550988584670003</v>
      </c>
      <c r="C32" s="615">
        <v>10.015029999999999</v>
      </c>
      <c r="D32" s="616">
        <v>2.3599311415319999</v>
      </c>
      <c r="E32" s="617">
        <v>1.3082822554169999</v>
      </c>
      <c r="F32" s="615">
        <v>6.9999997795160001</v>
      </c>
      <c r="G32" s="616">
        <v>1.749999944879</v>
      </c>
      <c r="H32" s="618">
        <v>1.0620000000000001</v>
      </c>
      <c r="I32" s="615">
        <v>2.7280000000000002</v>
      </c>
      <c r="J32" s="616">
        <v>0.97800005511999999</v>
      </c>
      <c r="K32" s="619">
        <v>0.38971429798899998</v>
      </c>
    </row>
    <row r="33" spans="1:11" ht="14.4" customHeight="1" thickBot="1" x14ac:dyDescent="0.35">
      <c r="A33" s="637" t="s">
        <v>366</v>
      </c>
      <c r="B33" s="615">
        <v>128.95938334977299</v>
      </c>
      <c r="C33" s="615">
        <v>155.07626999999999</v>
      </c>
      <c r="D33" s="616">
        <v>26.116886650226</v>
      </c>
      <c r="E33" s="617">
        <v>1.202520250731</v>
      </c>
      <c r="F33" s="615">
        <v>155.60057640700899</v>
      </c>
      <c r="G33" s="616">
        <v>38.900144101751998</v>
      </c>
      <c r="H33" s="618">
        <v>7.7497400000000001</v>
      </c>
      <c r="I33" s="615">
        <v>28.388000000000002</v>
      </c>
      <c r="J33" s="616">
        <v>-10.512144101752</v>
      </c>
      <c r="K33" s="619">
        <v>0.182441483544</v>
      </c>
    </row>
    <row r="34" spans="1:11" ht="14.4" customHeight="1" thickBot="1" x14ac:dyDescent="0.35">
      <c r="A34" s="637" t="s">
        <v>367</v>
      </c>
      <c r="B34" s="615">
        <v>1.13752465482</v>
      </c>
      <c r="C34" s="615">
        <v>0.53556999999999999</v>
      </c>
      <c r="D34" s="616">
        <v>-0.60195465481999999</v>
      </c>
      <c r="E34" s="617">
        <v>0.47082056439800002</v>
      </c>
      <c r="F34" s="615">
        <v>0.69468296249700001</v>
      </c>
      <c r="G34" s="616">
        <v>0.17367074062400001</v>
      </c>
      <c r="H34" s="618">
        <v>0</v>
      </c>
      <c r="I34" s="615">
        <v>0</v>
      </c>
      <c r="J34" s="616">
        <v>-0.17367074062400001</v>
      </c>
      <c r="K34" s="619">
        <v>0</v>
      </c>
    </row>
    <row r="35" spans="1:11" ht="14.4" customHeight="1" thickBot="1" x14ac:dyDescent="0.35">
      <c r="A35" s="637" t="s">
        <v>368</v>
      </c>
      <c r="B35" s="615">
        <v>0</v>
      </c>
      <c r="C35" s="615">
        <v>0</v>
      </c>
      <c r="D35" s="616">
        <v>0</v>
      </c>
      <c r="E35" s="617">
        <v>1</v>
      </c>
      <c r="F35" s="615">
        <v>0</v>
      </c>
      <c r="G35" s="616">
        <v>0</v>
      </c>
      <c r="H35" s="618">
        <v>0</v>
      </c>
      <c r="I35" s="615">
        <v>0.2782</v>
      </c>
      <c r="J35" s="616">
        <v>0.2782</v>
      </c>
      <c r="K35" s="626" t="s">
        <v>357</v>
      </c>
    </row>
    <row r="36" spans="1:11" ht="14.4" customHeight="1" thickBot="1" x14ac:dyDescent="0.35">
      <c r="A36" s="637" t="s">
        <v>369</v>
      </c>
      <c r="B36" s="615">
        <v>1029.8061141967701</v>
      </c>
      <c r="C36" s="615">
        <v>842.44779000000096</v>
      </c>
      <c r="D36" s="616">
        <v>-187.35832419676601</v>
      </c>
      <c r="E36" s="617">
        <v>0.81806446707400005</v>
      </c>
      <c r="F36" s="615">
        <v>914.37142469865205</v>
      </c>
      <c r="G36" s="616">
        <v>228.59285617466301</v>
      </c>
      <c r="H36" s="618">
        <v>31.223210000000002</v>
      </c>
      <c r="I36" s="615">
        <v>107.02094</v>
      </c>
      <c r="J36" s="616">
        <v>-121.571916174663</v>
      </c>
      <c r="K36" s="619">
        <v>0.11704318082200001</v>
      </c>
    </row>
    <row r="37" spans="1:11" ht="14.4" customHeight="1" thickBot="1" x14ac:dyDescent="0.35">
      <c r="A37" s="636" t="s">
        <v>370</v>
      </c>
      <c r="B37" s="620">
        <v>272.99903718598301</v>
      </c>
      <c r="C37" s="620">
        <v>317.08697999999998</v>
      </c>
      <c r="D37" s="621">
        <v>44.087942814016003</v>
      </c>
      <c r="E37" s="627">
        <v>1.1614948655799999</v>
      </c>
      <c r="F37" s="620">
        <v>243.999992314591</v>
      </c>
      <c r="G37" s="621">
        <v>60.999998078647003</v>
      </c>
      <c r="H37" s="623">
        <v>30.61496</v>
      </c>
      <c r="I37" s="620">
        <v>70.056550000000001</v>
      </c>
      <c r="J37" s="621">
        <v>9.0565519213519998</v>
      </c>
      <c r="K37" s="628">
        <v>0.28711701723999999</v>
      </c>
    </row>
    <row r="38" spans="1:11" ht="14.4" customHeight="1" thickBot="1" x14ac:dyDescent="0.35">
      <c r="A38" s="637" t="s">
        <v>371</v>
      </c>
      <c r="B38" s="615">
        <v>209.99925937383301</v>
      </c>
      <c r="C38" s="615">
        <v>241.03483</v>
      </c>
      <c r="D38" s="616">
        <v>31.035570626165999</v>
      </c>
      <c r="E38" s="617">
        <v>1.1477889527730001</v>
      </c>
      <c r="F38" s="615">
        <v>208.99999341700601</v>
      </c>
      <c r="G38" s="616">
        <v>52.249998354250998</v>
      </c>
      <c r="H38" s="618">
        <v>21.564969999999999</v>
      </c>
      <c r="I38" s="615">
        <v>48.790489999999998</v>
      </c>
      <c r="J38" s="616">
        <v>-3.4595083542510001</v>
      </c>
      <c r="K38" s="619">
        <v>0.23344732792699999</v>
      </c>
    </row>
    <row r="39" spans="1:11" ht="14.4" customHeight="1" thickBot="1" x14ac:dyDescent="0.35">
      <c r="A39" s="637" t="s">
        <v>372</v>
      </c>
      <c r="B39" s="615">
        <v>62.99977781215</v>
      </c>
      <c r="C39" s="615">
        <v>75.312730000000002</v>
      </c>
      <c r="D39" s="616">
        <v>12.31295218785</v>
      </c>
      <c r="E39" s="617">
        <v>1.1954443748120001</v>
      </c>
      <c r="F39" s="615">
        <v>34.999998897584</v>
      </c>
      <c r="G39" s="616">
        <v>8.7499997243959999</v>
      </c>
      <c r="H39" s="618">
        <v>9.0499899999999993</v>
      </c>
      <c r="I39" s="615">
        <v>21.26606</v>
      </c>
      <c r="J39" s="616">
        <v>12.516060275602999</v>
      </c>
      <c r="K39" s="619">
        <v>0.60760173342299995</v>
      </c>
    </row>
    <row r="40" spans="1:11" ht="14.4" customHeight="1" thickBot="1" x14ac:dyDescent="0.35">
      <c r="A40" s="637" t="s">
        <v>373</v>
      </c>
      <c r="B40" s="615">
        <v>0</v>
      </c>
      <c r="C40" s="615">
        <v>0.73941999999999997</v>
      </c>
      <c r="D40" s="616">
        <v>0.73941999999999997</v>
      </c>
      <c r="E40" s="625" t="s">
        <v>336</v>
      </c>
      <c r="F40" s="615">
        <v>0</v>
      </c>
      <c r="G40" s="616">
        <v>0</v>
      </c>
      <c r="H40" s="618">
        <v>0</v>
      </c>
      <c r="I40" s="615">
        <v>0</v>
      </c>
      <c r="J40" s="616">
        <v>0</v>
      </c>
      <c r="K40" s="626" t="s">
        <v>336</v>
      </c>
    </row>
    <row r="41" spans="1:11" ht="14.4" customHeight="1" thickBot="1" x14ac:dyDescent="0.35">
      <c r="A41" s="636" t="s">
        <v>374</v>
      </c>
      <c r="B41" s="620">
        <v>545.43209258911099</v>
      </c>
      <c r="C41" s="620">
        <v>586.45333000000005</v>
      </c>
      <c r="D41" s="621">
        <v>41.021237410889</v>
      </c>
      <c r="E41" s="627">
        <v>1.0752086977790001</v>
      </c>
      <c r="F41" s="620">
        <v>546.06601207755</v>
      </c>
      <c r="G41" s="621">
        <v>136.51650301938699</v>
      </c>
      <c r="H41" s="623">
        <v>47.993360000000003</v>
      </c>
      <c r="I41" s="620">
        <v>124.68801000000001</v>
      </c>
      <c r="J41" s="621">
        <v>-11.828493019387</v>
      </c>
      <c r="K41" s="628">
        <v>0.228338712247</v>
      </c>
    </row>
    <row r="42" spans="1:11" ht="14.4" customHeight="1" thickBot="1" x14ac:dyDescent="0.35">
      <c r="A42" s="637" t="s">
        <v>375</v>
      </c>
      <c r="B42" s="615">
        <v>43.087997729822</v>
      </c>
      <c r="C42" s="615">
        <v>74.061850000000007</v>
      </c>
      <c r="D42" s="616">
        <v>30.973852270177002</v>
      </c>
      <c r="E42" s="617">
        <v>1.718851046743</v>
      </c>
      <c r="F42" s="615">
        <v>1.8616666083560001</v>
      </c>
      <c r="G42" s="616">
        <v>0.46541665208900002</v>
      </c>
      <c r="H42" s="618">
        <v>6.4250999999999996</v>
      </c>
      <c r="I42" s="615">
        <v>8.8750999999999998</v>
      </c>
      <c r="J42" s="616">
        <v>8.4096833479100006</v>
      </c>
      <c r="K42" s="619">
        <v>4.7672875262190004</v>
      </c>
    </row>
    <row r="43" spans="1:11" ht="14.4" customHeight="1" thickBot="1" x14ac:dyDescent="0.35">
      <c r="A43" s="637" t="s">
        <v>376</v>
      </c>
      <c r="B43" s="615">
        <v>19.786443964421</v>
      </c>
      <c r="C43" s="615">
        <v>18.40062</v>
      </c>
      <c r="D43" s="616">
        <v>-1.385823964421</v>
      </c>
      <c r="E43" s="617">
        <v>0.92996093856399997</v>
      </c>
      <c r="F43" s="615">
        <v>12.999999590531001</v>
      </c>
      <c r="G43" s="616">
        <v>3.2499998976320001</v>
      </c>
      <c r="H43" s="618">
        <v>0.37037999999999999</v>
      </c>
      <c r="I43" s="615">
        <v>1.9898</v>
      </c>
      <c r="J43" s="616">
        <v>-1.2601998976319999</v>
      </c>
      <c r="K43" s="619">
        <v>0.153061543282</v>
      </c>
    </row>
    <row r="44" spans="1:11" ht="14.4" customHeight="1" thickBot="1" x14ac:dyDescent="0.35">
      <c r="A44" s="637" t="s">
        <v>377</v>
      </c>
      <c r="B44" s="615">
        <v>215.49210800859299</v>
      </c>
      <c r="C44" s="615">
        <v>225.39407</v>
      </c>
      <c r="D44" s="616">
        <v>9.9019619914069992</v>
      </c>
      <c r="E44" s="617">
        <v>1.0459504623289999</v>
      </c>
      <c r="F44" s="615">
        <v>246.461104653956</v>
      </c>
      <c r="G44" s="616">
        <v>61.615276163487998</v>
      </c>
      <c r="H44" s="618">
        <v>16.402629999999998</v>
      </c>
      <c r="I44" s="615">
        <v>57.643239999999999</v>
      </c>
      <c r="J44" s="616">
        <v>-3.9720361634880001</v>
      </c>
      <c r="K44" s="619">
        <v>0.23388372003300001</v>
      </c>
    </row>
    <row r="45" spans="1:11" ht="14.4" customHeight="1" thickBot="1" x14ac:dyDescent="0.35">
      <c r="A45" s="637" t="s">
        <v>378</v>
      </c>
      <c r="B45" s="615">
        <v>33.901323086826999</v>
      </c>
      <c r="C45" s="615">
        <v>31.28</v>
      </c>
      <c r="D45" s="616">
        <v>-2.6213230868270001</v>
      </c>
      <c r="E45" s="617">
        <v>0.92267785301100003</v>
      </c>
      <c r="F45" s="615">
        <v>27.999999118066999</v>
      </c>
      <c r="G45" s="616">
        <v>6.9999997795160001</v>
      </c>
      <c r="H45" s="618">
        <v>1.30613</v>
      </c>
      <c r="I45" s="615">
        <v>8.8570799999999998</v>
      </c>
      <c r="J45" s="616">
        <v>1.8570802204829999</v>
      </c>
      <c r="K45" s="619">
        <v>0.31632429567699999</v>
      </c>
    </row>
    <row r="46" spans="1:11" ht="14.4" customHeight="1" thickBot="1" x14ac:dyDescent="0.35">
      <c r="A46" s="637" t="s">
        <v>379</v>
      </c>
      <c r="B46" s="615">
        <v>19.998379477813</v>
      </c>
      <c r="C46" s="615">
        <v>27.56775</v>
      </c>
      <c r="D46" s="616">
        <v>7.5693705221860004</v>
      </c>
      <c r="E46" s="617">
        <v>1.3784991944260001</v>
      </c>
      <c r="F46" s="615">
        <v>15.999999496038001</v>
      </c>
      <c r="G46" s="616">
        <v>3.9999998740090001</v>
      </c>
      <c r="H46" s="618">
        <v>5.4169200000000002</v>
      </c>
      <c r="I46" s="615">
        <v>7.2547699999999997</v>
      </c>
      <c r="J46" s="616">
        <v>3.2547701259899999</v>
      </c>
      <c r="K46" s="619">
        <v>0.45342313928099998</v>
      </c>
    </row>
    <row r="47" spans="1:11" ht="14.4" customHeight="1" thickBot="1" x14ac:dyDescent="0.35">
      <c r="A47" s="637" t="s">
        <v>380</v>
      </c>
      <c r="B47" s="615">
        <v>0.80236688593500005</v>
      </c>
      <c r="C47" s="615">
        <v>0.29765000000000003</v>
      </c>
      <c r="D47" s="616">
        <v>-0.50471688593499997</v>
      </c>
      <c r="E47" s="617">
        <v>0.37096496031499998</v>
      </c>
      <c r="F47" s="615">
        <v>0.77591953313200002</v>
      </c>
      <c r="G47" s="616">
        <v>0.193979883283</v>
      </c>
      <c r="H47" s="618">
        <v>0</v>
      </c>
      <c r="I47" s="615">
        <v>9.9239999999999995E-2</v>
      </c>
      <c r="J47" s="616">
        <v>-9.4739883282999995E-2</v>
      </c>
      <c r="K47" s="619">
        <v>0.12789986043900001</v>
      </c>
    </row>
    <row r="48" spans="1:11" ht="14.4" customHeight="1" thickBot="1" x14ac:dyDescent="0.35">
      <c r="A48" s="637" t="s">
        <v>381</v>
      </c>
      <c r="B48" s="615">
        <v>1.872289384353</v>
      </c>
      <c r="C48" s="615">
        <v>2.2129599999999998</v>
      </c>
      <c r="D48" s="616">
        <v>0.34067061564599999</v>
      </c>
      <c r="E48" s="617">
        <v>1.181954038992</v>
      </c>
      <c r="F48" s="615">
        <v>2.002549371432</v>
      </c>
      <c r="G48" s="616">
        <v>0.50063734285799999</v>
      </c>
      <c r="H48" s="618">
        <v>0</v>
      </c>
      <c r="I48" s="615">
        <v>0.54903000000000002</v>
      </c>
      <c r="J48" s="616">
        <v>4.8392657141000002E-2</v>
      </c>
      <c r="K48" s="619">
        <v>0.27416552512100001</v>
      </c>
    </row>
    <row r="49" spans="1:11" ht="14.4" customHeight="1" thickBot="1" x14ac:dyDescent="0.35">
      <c r="A49" s="637" t="s">
        <v>382</v>
      </c>
      <c r="B49" s="615">
        <v>147.984776735324</v>
      </c>
      <c r="C49" s="615">
        <v>140.49122</v>
      </c>
      <c r="D49" s="616">
        <v>-7.4935567353239998</v>
      </c>
      <c r="E49" s="617">
        <v>0.949362651344</v>
      </c>
      <c r="F49" s="615">
        <v>127.99999596831</v>
      </c>
      <c r="G49" s="616">
        <v>31.999998992077</v>
      </c>
      <c r="H49" s="618">
        <v>14.43655</v>
      </c>
      <c r="I49" s="615">
        <v>21.42793</v>
      </c>
      <c r="J49" s="616">
        <v>-10.572068992077</v>
      </c>
      <c r="K49" s="619">
        <v>0.167405708397</v>
      </c>
    </row>
    <row r="50" spans="1:11" ht="14.4" customHeight="1" thickBot="1" x14ac:dyDescent="0.35">
      <c r="A50" s="637" t="s">
        <v>383</v>
      </c>
      <c r="B50" s="615">
        <v>21.509888021074001</v>
      </c>
      <c r="C50" s="615">
        <v>15.7842</v>
      </c>
      <c r="D50" s="616">
        <v>-5.7256880210740002</v>
      </c>
      <c r="E50" s="617">
        <v>0.73381135152900001</v>
      </c>
      <c r="F50" s="615">
        <v>17.964780635499</v>
      </c>
      <c r="G50" s="616">
        <v>4.4911951588739996</v>
      </c>
      <c r="H50" s="618">
        <v>1.2463</v>
      </c>
      <c r="I50" s="615">
        <v>3.0426700000000002</v>
      </c>
      <c r="J50" s="616">
        <v>-1.448525158874</v>
      </c>
      <c r="K50" s="619">
        <v>0.16936861416400001</v>
      </c>
    </row>
    <row r="51" spans="1:11" ht="14.4" customHeight="1" thickBot="1" x14ac:dyDescent="0.35">
      <c r="A51" s="637" t="s">
        <v>384</v>
      </c>
      <c r="B51" s="615">
        <v>0</v>
      </c>
      <c r="C51" s="615">
        <v>0</v>
      </c>
      <c r="D51" s="616">
        <v>0</v>
      </c>
      <c r="E51" s="625" t="s">
        <v>336</v>
      </c>
      <c r="F51" s="615">
        <v>0</v>
      </c>
      <c r="G51" s="616">
        <v>0</v>
      </c>
      <c r="H51" s="618">
        <v>0</v>
      </c>
      <c r="I51" s="615">
        <v>1.258</v>
      </c>
      <c r="J51" s="616">
        <v>1.258</v>
      </c>
      <c r="K51" s="626" t="s">
        <v>357</v>
      </c>
    </row>
    <row r="52" spans="1:11" ht="14.4" customHeight="1" thickBot="1" x14ac:dyDescent="0.35">
      <c r="A52" s="637" t="s">
        <v>385</v>
      </c>
      <c r="B52" s="615">
        <v>40.996519294944001</v>
      </c>
      <c r="C52" s="615">
        <v>50.963009999999997</v>
      </c>
      <c r="D52" s="616">
        <v>9.9664907050549996</v>
      </c>
      <c r="E52" s="617">
        <v>1.243105777672</v>
      </c>
      <c r="F52" s="615">
        <v>91.999997102221997</v>
      </c>
      <c r="G52" s="616">
        <v>22.999999275554998</v>
      </c>
      <c r="H52" s="618">
        <v>2.3893499999999999</v>
      </c>
      <c r="I52" s="615">
        <v>13.69115</v>
      </c>
      <c r="J52" s="616">
        <v>-9.3088492755549996</v>
      </c>
      <c r="K52" s="619">
        <v>0.148816852513</v>
      </c>
    </row>
    <row r="53" spans="1:11" ht="14.4" customHeight="1" thickBot="1" x14ac:dyDescent="0.35">
      <c r="A53" s="636" t="s">
        <v>386</v>
      </c>
      <c r="B53" s="620">
        <v>20.829625872621001</v>
      </c>
      <c r="C53" s="620">
        <v>37.000340000000001</v>
      </c>
      <c r="D53" s="621">
        <v>16.170714127378002</v>
      </c>
      <c r="E53" s="627">
        <v>1.776332432769</v>
      </c>
      <c r="F53" s="620">
        <v>23.207227646271999</v>
      </c>
      <c r="G53" s="621">
        <v>5.8018069115679998</v>
      </c>
      <c r="H53" s="623">
        <v>8.0703999999999994</v>
      </c>
      <c r="I53" s="620">
        <v>9.1575500000000005</v>
      </c>
      <c r="J53" s="621">
        <v>3.3557430884310002</v>
      </c>
      <c r="K53" s="628">
        <v>0.39459905076000001</v>
      </c>
    </row>
    <row r="54" spans="1:11" ht="14.4" customHeight="1" thickBot="1" x14ac:dyDescent="0.35">
      <c r="A54" s="637" t="s">
        <v>387</v>
      </c>
      <c r="B54" s="615">
        <v>0.94824644735499997</v>
      </c>
      <c r="C54" s="615">
        <v>0</v>
      </c>
      <c r="D54" s="616">
        <v>-0.94824644735499997</v>
      </c>
      <c r="E54" s="617">
        <v>0</v>
      </c>
      <c r="F54" s="615">
        <v>0</v>
      </c>
      <c r="G54" s="616">
        <v>0</v>
      </c>
      <c r="H54" s="618">
        <v>0</v>
      </c>
      <c r="I54" s="615">
        <v>0</v>
      </c>
      <c r="J54" s="616">
        <v>0</v>
      </c>
      <c r="K54" s="619">
        <v>3</v>
      </c>
    </row>
    <row r="55" spans="1:11" ht="14.4" customHeight="1" thickBot="1" x14ac:dyDescent="0.35">
      <c r="A55" s="637" t="s">
        <v>388</v>
      </c>
      <c r="B55" s="615">
        <v>0</v>
      </c>
      <c r="C55" s="615">
        <v>11.795999999999999</v>
      </c>
      <c r="D55" s="616">
        <v>11.795999999999999</v>
      </c>
      <c r="E55" s="625" t="s">
        <v>357</v>
      </c>
      <c r="F55" s="615">
        <v>0</v>
      </c>
      <c r="G55" s="616">
        <v>0</v>
      </c>
      <c r="H55" s="618">
        <v>0</v>
      </c>
      <c r="I55" s="615">
        <v>0</v>
      </c>
      <c r="J55" s="616">
        <v>0</v>
      </c>
      <c r="K55" s="626" t="s">
        <v>336</v>
      </c>
    </row>
    <row r="56" spans="1:11" ht="14.4" customHeight="1" thickBot="1" x14ac:dyDescent="0.35">
      <c r="A56" s="637" t="s">
        <v>389</v>
      </c>
      <c r="B56" s="615">
        <v>6.5318543025890001</v>
      </c>
      <c r="C56" s="615">
        <v>0</v>
      </c>
      <c r="D56" s="616">
        <v>-6.5318543025890001</v>
      </c>
      <c r="E56" s="617">
        <v>0</v>
      </c>
      <c r="F56" s="615">
        <v>0</v>
      </c>
      <c r="G56" s="616">
        <v>0</v>
      </c>
      <c r="H56" s="618">
        <v>4.452</v>
      </c>
      <c r="I56" s="615">
        <v>4.452</v>
      </c>
      <c r="J56" s="616">
        <v>4.452</v>
      </c>
      <c r="K56" s="626" t="s">
        <v>357</v>
      </c>
    </row>
    <row r="57" spans="1:11" ht="14.4" customHeight="1" thickBot="1" x14ac:dyDescent="0.35">
      <c r="A57" s="637" t="s">
        <v>390</v>
      </c>
      <c r="B57" s="615">
        <v>4.3478466405420004</v>
      </c>
      <c r="C57" s="615">
        <v>15.88213</v>
      </c>
      <c r="D57" s="616">
        <v>11.534283359457</v>
      </c>
      <c r="E57" s="617">
        <v>3.6528726316850002</v>
      </c>
      <c r="F57" s="615">
        <v>13.207227961248</v>
      </c>
      <c r="G57" s="616">
        <v>3.301806990312</v>
      </c>
      <c r="H57" s="618">
        <v>0.94399999999999995</v>
      </c>
      <c r="I57" s="615">
        <v>0.94399999999999995</v>
      </c>
      <c r="J57" s="616">
        <v>-2.357806990312</v>
      </c>
      <c r="K57" s="619">
        <v>7.1476013192000004E-2</v>
      </c>
    </row>
    <row r="58" spans="1:11" ht="14.4" customHeight="1" thickBot="1" x14ac:dyDescent="0.35">
      <c r="A58" s="637" t="s">
        <v>391</v>
      </c>
      <c r="B58" s="615">
        <v>0</v>
      </c>
      <c r="C58" s="615">
        <v>0.84699999999999998</v>
      </c>
      <c r="D58" s="616">
        <v>0.84699999999999998</v>
      </c>
      <c r="E58" s="625" t="s">
        <v>336</v>
      </c>
      <c r="F58" s="615">
        <v>0</v>
      </c>
      <c r="G58" s="616">
        <v>0</v>
      </c>
      <c r="H58" s="618">
        <v>0</v>
      </c>
      <c r="I58" s="615">
        <v>0</v>
      </c>
      <c r="J58" s="616">
        <v>0</v>
      </c>
      <c r="K58" s="626" t="s">
        <v>336</v>
      </c>
    </row>
    <row r="59" spans="1:11" ht="14.4" customHeight="1" thickBot="1" x14ac:dyDescent="0.35">
      <c r="A59" s="637" t="s">
        <v>392</v>
      </c>
      <c r="B59" s="615">
        <v>9.0016784821340003</v>
      </c>
      <c r="C59" s="615">
        <v>8.4752100000000006</v>
      </c>
      <c r="D59" s="616">
        <v>-0.52646848213399999</v>
      </c>
      <c r="E59" s="617">
        <v>0.94151440943099995</v>
      </c>
      <c r="F59" s="615">
        <v>9.9999996850239992</v>
      </c>
      <c r="G59" s="616">
        <v>2.4999999212559998</v>
      </c>
      <c r="H59" s="618">
        <v>2.6743999999999999</v>
      </c>
      <c r="I59" s="615">
        <v>3.7615500000000002</v>
      </c>
      <c r="J59" s="616">
        <v>1.2615500787430001</v>
      </c>
      <c r="K59" s="619">
        <v>0.37615501184700001</v>
      </c>
    </row>
    <row r="60" spans="1:11" ht="14.4" customHeight="1" thickBot="1" x14ac:dyDescent="0.35">
      <c r="A60" s="636" t="s">
        <v>393</v>
      </c>
      <c r="B60" s="620">
        <v>1259.8230513216999</v>
      </c>
      <c r="C60" s="620">
        <v>953.82516000000101</v>
      </c>
      <c r="D60" s="621">
        <v>-305.99789132170201</v>
      </c>
      <c r="E60" s="627">
        <v>0.75711042038700005</v>
      </c>
      <c r="F60" s="620">
        <v>1128.9999644392401</v>
      </c>
      <c r="G60" s="621">
        <v>282.249991109809</v>
      </c>
      <c r="H60" s="623">
        <v>72.907269999999997</v>
      </c>
      <c r="I60" s="620">
        <v>142.4776</v>
      </c>
      <c r="J60" s="621">
        <v>-139.77239110980901</v>
      </c>
      <c r="K60" s="628">
        <v>0.12619805534699999</v>
      </c>
    </row>
    <row r="61" spans="1:11" ht="14.4" customHeight="1" thickBot="1" x14ac:dyDescent="0.35">
      <c r="A61" s="637" t="s">
        <v>394</v>
      </c>
      <c r="B61" s="615">
        <v>6.8503763736629999</v>
      </c>
      <c r="C61" s="615">
        <v>14.95562</v>
      </c>
      <c r="D61" s="616">
        <v>8.1052436263359997</v>
      </c>
      <c r="E61" s="617">
        <v>2.1831822347009999</v>
      </c>
      <c r="F61" s="615">
        <v>17.999999433043001</v>
      </c>
      <c r="G61" s="616">
        <v>4.4999998582599998</v>
      </c>
      <c r="H61" s="618">
        <v>3.0317699999999999</v>
      </c>
      <c r="I61" s="615">
        <v>4.1147</v>
      </c>
      <c r="J61" s="616">
        <v>-0.38529985826000002</v>
      </c>
      <c r="K61" s="619">
        <v>0.228594451644</v>
      </c>
    </row>
    <row r="62" spans="1:11" ht="14.4" customHeight="1" thickBot="1" x14ac:dyDescent="0.35">
      <c r="A62" s="637" t="s">
        <v>395</v>
      </c>
      <c r="B62" s="615">
        <v>0</v>
      </c>
      <c r="C62" s="615">
        <v>0.68969999999999998</v>
      </c>
      <c r="D62" s="616">
        <v>0.68969999999999998</v>
      </c>
      <c r="E62" s="625" t="s">
        <v>357</v>
      </c>
      <c r="F62" s="615">
        <v>0.99999996850200001</v>
      </c>
      <c r="G62" s="616">
        <v>0.24999999212499999</v>
      </c>
      <c r="H62" s="618">
        <v>0</v>
      </c>
      <c r="I62" s="615">
        <v>0</v>
      </c>
      <c r="J62" s="616">
        <v>-0.24999999212499999</v>
      </c>
      <c r="K62" s="619">
        <v>0</v>
      </c>
    </row>
    <row r="63" spans="1:11" ht="14.4" customHeight="1" thickBot="1" x14ac:dyDescent="0.35">
      <c r="A63" s="637" t="s">
        <v>396</v>
      </c>
      <c r="B63" s="615">
        <v>0</v>
      </c>
      <c r="C63" s="615">
        <v>0.59799999999999998</v>
      </c>
      <c r="D63" s="616">
        <v>0.59799999999999998</v>
      </c>
      <c r="E63" s="625" t="s">
        <v>336</v>
      </c>
      <c r="F63" s="615">
        <v>0.99999996850200001</v>
      </c>
      <c r="G63" s="616">
        <v>0.24999999212499999</v>
      </c>
      <c r="H63" s="618">
        <v>0</v>
      </c>
      <c r="I63" s="615">
        <v>1.64384</v>
      </c>
      <c r="J63" s="616">
        <v>1.3938400078740001</v>
      </c>
      <c r="K63" s="619">
        <v>1.643840051777</v>
      </c>
    </row>
    <row r="64" spans="1:11" ht="14.4" customHeight="1" thickBot="1" x14ac:dyDescent="0.35">
      <c r="A64" s="637" t="s">
        <v>397</v>
      </c>
      <c r="B64" s="615">
        <v>158.00057716434401</v>
      </c>
      <c r="C64" s="615">
        <v>136.45551</v>
      </c>
      <c r="D64" s="616">
        <v>-21.545067164342999</v>
      </c>
      <c r="E64" s="617">
        <v>0.86363931353199996</v>
      </c>
      <c r="F64" s="615">
        <v>151.99999521236799</v>
      </c>
      <c r="G64" s="616">
        <v>37.999998803091998</v>
      </c>
      <c r="H64" s="618">
        <v>6.8337599999999998</v>
      </c>
      <c r="I64" s="615">
        <v>19.649190000000001</v>
      </c>
      <c r="J64" s="616">
        <v>-18.350808803092001</v>
      </c>
      <c r="K64" s="619">
        <v>0.12927099091300001</v>
      </c>
    </row>
    <row r="65" spans="1:11" ht="14.4" customHeight="1" thickBot="1" x14ac:dyDescent="0.35">
      <c r="A65" s="637" t="s">
        <v>398</v>
      </c>
      <c r="B65" s="615">
        <v>1037.9798446730399</v>
      </c>
      <c r="C65" s="615">
        <v>753.39060000000097</v>
      </c>
      <c r="D65" s="616">
        <v>-284.58924467304303</v>
      </c>
      <c r="E65" s="617">
        <v>0.72582392024800002</v>
      </c>
      <c r="F65" s="615">
        <v>890.99997193566003</v>
      </c>
      <c r="G65" s="616">
        <v>222.74999298391501</v>
      </c>
      <c r="H65" s="618">
        <v>58.154870000000003</v>
      </c>
      <c r="I65" s="615">
        <v>109.9726</v>
      </c>
      <c r="J65" s="616">
        <v>-112.77739298391499</v>
      </c>
      <c r="K65" s="619">
        <v>0.123426042046</v>
      </c>
    </row>
    <row r="66" spans="1:11" ht="14.4" customHeight="1" thickBot="1" x14ac:dyDescent="0.35">
      <c r="A66" s="637" t="s">
        <v>399</v>
      </c>
      <c r="B66" s="615">
        <v>56.992253110650999</v>
      </c>
      <c r="C66" s="615">
        <v>47.735729999999997</v>
      </c>
      <c r="D66" s="616">
        <v>-9.2565231106510009</v>
      </c>
      <c r="E66" s="617">
        <v>0.83758278352799997</v>
      </c>
      <c r="F66" s="615">
        <v>65.999997921160002</v>
      </c>
      <c r="G66" s="616">
        <v>16.499999480290001</v>
      </c>
      <c r="H66" s="618">
        <v>4.88687</v>
      </c>
      <c r="I66" s="615">
        <v>7.09727</v>
      </c>
      <c r="J66" s="616">
        <v>-9.4027294802900006</v>
      </c>
      <c r="K66" s="619">
        <v>0.10753439732599999</v>
      </c>
    </row>
    <row r="67" spans="1:11" ht="14.4" customHeight="1" thickBot="1" x14ac:dyDescent="0.35">
      <c r="A67" s="635" t="s">
        <v>42</v>
      </c>
      <c r="B67" s="615">
        <v>2713.7290067575</v>
      </c>
      <c r="C67" s="615">
        <v>2444.85</v>
      </c>
      <c r="D67" s="616">
        <v>-268.87900675749597</v>
      </c>
      <c r="E67" s="617">
        <v>0.90091899150999999</v>
      </c>
      <c r="F67" s="615">
        <v>2538.56602307609</v>
      </c>
      <c r="G67" s="616">
        <v>634.64150576902102</v>
      </c>
      <c r="H67" s="618">
        <v>236.86799999999999</v>
      </c>
      <c r="I67" s="615">
        <v>781.49</v>
      </c>
      <c r="J67" s="616">
        <v>146.84849423097899</v>
      </c>
      <c r="K67" s="619">
        <v>0.30784702579899997</v>
      </c>
    </row>
    <row r="68" spans="1:11" ht="14.4" customHeight="1" thickBot="1" x14ac:dyDescent="0.35">
      <c r="A68" s="636" t="s">
        <v>400</v>
      </c>
      <c r="B68" s="620">
        <v>2713.7290067575</v>
      </c>
      <c r="C68" s="620">
        <v>2444.85</v>
      </c>
      <c r="D68" s="621">
        <v>-268.87900675749597</v>
      </c>
      <c r="E68" s="627">
        <v>0.90091899150999999</v>
      </c>
      <c r="F68" s="620">
        <v>2538.56602307609</v>
      </c>
      <c r="G68" s="621">
        <v>634.64150576902102</v>
      </c>
      <c r="H68" s="623">
        <v>236.86799999999999</v>
      </c>
      <c r="I68" s="620">
        <v>781.49</v>
      </c>
      <c r="J68" s="621">
        <v>146.84849423097899</v>
      </c>
      <c r="K68" s="628">
        <v>0.30784702579899997</v>
      </c>
    </row>
    <row r="69" spans="1:11" ht="14.4" customHeight="1" thickBot="1" x14ac:dyDescent="0.35">
      <c r="A69" s="637" t="s">
        <v>401</v>
      </c>
      <c r="B69" s="615">
        <v>789.38587175990995</v>
      </c>
      <c r="C69" s="615">
        <v>663.31799999999998</v>
      </c>
      <c r="D69" s="616">
        <v>-126.06787175991001</v>
      </c>
      <c r="E69" s="617">
        <v>0.84029626540000002</v>
      </c>
      <c r="F69" s="615">
        <v>681.31564720098402</v>
      </c>
      <c r="G69" s="616">
        <v>170.328911800246</v>
      </c>
      <c r="H69" s="618">
        <v>57.164000000000001</v>
      </c>
      <c r="I69" s="615">
        <v>168.3</v>
      </c>
      <c r="J69" s="616">
        <v>-2.028911800245</v>
      </c>
      <c r="K69" s="619">
        <v>0.247022067805</v>
      </c>
    </row>
    <row r="70" spans="1:11" ht="14.4" customHeight="1" thickBot="1" x14ac:dyDescent="0.35">
      <c r="A70" s="637" t="s">
        <v>402</v>
      </c>
      <c r="B70" s="615">
        <v>250.045005351029</v>
      </c>
      <c r="C70" s="615">
        <v>228.78700000000001</v>
      </c>
      <c r="D70" s="616">
        <v>-21.258005351028</v>
      </c>
      <c r="E70" s="617">
        <v>0.91498328342400004</v>
      </c>
      <c r="F70" s="615">
        <v>249.99999212560601</v>
      </c>
      <c r="G70" s="616">
        <v>62.499998031400999</v>
      </c>
      <c r="H70" s="618">
        <v>20.166</v>
      </c>
      <c r="I70" s="615">
        <v>60.064</v>
      </c>
      <c r="J70" s="616">
        <v>-2.4359980314010001</v>
      </c>
      <c r="K70" s="619">
        <v>0.240256007567</v>
      </c>
    </row>
    <row r="71" spans="1:11" ht="14.4" customHeight="1" thickBot="1" x14ac:dyDescent="0.35">
      <c r="A71" s="637" t="s">
        <v>403</v>
      </c>
      <c r="B71" s="615">
        <v>1672.5949385865499</v>
      </c>
      <c r="C71" s="615">
        <v>1551.6289999999999</v>
      </c>
      <c r="D71" s="616">
        <v>-120.965938586554</v>
      </c>
      <c r="E71" s="617">
        <v>0.92767768465800005</v>
      </c>
      <c r="F71" s="615">
        <v>1605.9999494148999</v>
      </c>
      <c r="G71" s="616">
        <v>401.49998735372498</v>
      </c>
      <c r="H71" s="618">
        <v>159.43799999999999</v>
      </c>
      <c r="I71" s="615">
        <v>551.62599999999998</v>
      </c>
      <c r="J71" s="616">
        <v>150.126012646276</v>
      </c>
      <c r="K71" s="619">
        <v>0.34347821754300001</v>
      </c>
    </row>
    <row r="72" spans="1:11" ht="14.4" customHeight="1" thickBot="1" x14ac:dyDescent="0.35">
      <c r="A72" s="637" t="s">
        <v>404</v>
      </c>
      <c r="B72" s="615">
        <v>1.703191060003</v>
      </c>
      <c r="C72" s="615">
        <v>1.1160000000000001</v>
      </c>
      <c r="D72" s="616">
        <v>-0.58719106000300003</v>
      </c>
      <c r="E72" s="617">
        <v>0.65524063988299996</v>
      </c>
      <c r="F72" s="615">
        <v>1.2504343345960001</v>
      </c>
      <c r="G72" s="616">
        <v>0.31260858364900002</v>
      </c>
      <c r="H72" s="618">
        <v>0.1</v>
      </c>
      <c r="I72" s="615">
        <v>1.5</v>
      </c>
      <c r="J72" s="616">
        <v>1.1873914163499999</v>
      </c>
      <c r="K72" s="619">
        <v>1.1995831836169999</v>
      </c>
    </row>
    <row r="73" spans="1:11" ht="14.4" customHeight="1" thickBot="1" x14ac:dyDescent="0.35">
      <c r="A73" s="638" t="s">
        <v>405</v>
      </c>
      <c r="B73" s="620">
        <v>2555.3485094832399</v>
      </c>
      <c r="C73" s="620">
        <v>2528.8373299999998</v>
      </c>
      <c r="D73" s="621">
        <v>-26.511179483243001</v>
      </c>
      <c r="E73" s="627">
        <v>0.98962521965700001</v>
      </c>
      <c r="F73" s="620">
        <v>2716.15928217491</v>
      </c>
      <c r="G73" s="621">
        <v>679.03982054372796</v>
      </c>
      <c r="H73" s="623">
        <v>259.89564000000001</v>
      </c>
      <c r="I73" s="620">
        <v>629.52002000000005</v>
      </c>
      <c r="J73" s="621">
        <v>-49.519800543727001</v>
      </c>
      <c r="K73" s="628">
        <v>0.23176844750200001</v>
      </c>
    </row>
    <row r="74" spans="1:11" ht="14.4" customHeight="1" thickBot="1" x14ac:dyDescent="0.35">
      <c r="A74" s="635" t="s">
        <v>45</v>
      </c>
      <c r="B74" s="615">
        <v>856.20864095978095</v>
      </c>
      <c r="C74" s="615">
        <v>652.34785999999997</v>
      </c>
      <c r="D74" s="616">
        <v>-203.86078095978101</v>
      </c>
      <c r="E74" s="617">
        <v>0.76190291570599999</v>
      </c>
      <c r="F74" s="615">
        <v>998.070213794555</v>
      </c>
      <c r="G74" s="616">
        <v>249.51755344863901</v>
      </c>
      <c r="H74" s="618">
        <v>97.199539999999999</v>
      </c>
      <c r="I74" s="615">
        <v>161.81397999999999</v>
      </c>
      <c r="J74" s="616">
        <v>-87.703573448637997</v>
      </c>
      <c r="K74" s="619">
        <v>0.16212685015799999</v>
      </c>
    </row>
    <row r="75" spans="1:11" ht="14.4" customHeight="1" thickBot="1" x14ac:dyDescent="0.35">
      <c r="A75" s="639" t="s">
        <v>406</v>
      </c>
      <c r="B75" s="615">
        <v>856.20864095978095</v>
      </c>
      <c r="C75" s="615">
        <v>652.34785999999997</v>
      </c>
      <c r="D75" s="616">
        <v>-203.86078095978101</v>
      </c>
      <c r="E75" s="617">
        <v>0.76190291570599999</v>
      </c>
      <c r="F75" s="615">
        <v>998.070213794555</v>
      </c>
      <c r="G75" s="616">
        <v>249.51755344863901</v>
      </c>
      <c r="H75" s="618">
        <v>97.199539999999999</v>
      </c>
      <c r="I75" s="615">
        <v>161.81397999999999</v>
      </c>
      <c r="J75" s="616">
        <v>-87.703573448637997</v>
      </c>
      <c r="K75" s="619">
        <v>0.16212685015799999</v>
      </c>
    </row>
    <row r="76" spans="1:11" ht="14.4" customHeight="1" thickBot="1" x14ac:dyDescent="0.35">
      <c r="A76" s="637" t="s">
        <v>407</v>
      </c>
      <c r="B76" s="615">
        <v>195.91349175146999</v>
      </c>
      <c r="C76" s="615">
        <v>316.15010000000001</v>
      </c>
      <c r="D76" s="616">
        <v>120.23660824853</v>
      </c>
      <c r="E76" s="617">
        <v>1.6137229609529999</v>
      </c>
      <c r="F76" s="615">
        <v>311.842747544595</v>
      </c>
      <c r="G76" s="616">
        <v>77.960686886147997</v>
      </c>
      <c r="H76" s="618">
        <v>8.1615500000000001</v>
      </c>
      <c r="I76" s="615">
        <v>31.99755</v>
      </c>
      <c r="J76" s="616">
        <v>-45.963136886148</v>
      </c>
      <c r="K76" s="619">
        <v>0.10260796588</v>
      </c>
    </row>
    <row r="77" spans="1:11" ht="14.4" customHeight="1" thickBot="1" x14ac:dyDescent="0.35">
      <c r="A77" s="637" t="s">
        <v>408</v>
      </c>
      <c r="B77" s="615">
        <v>31.174491244367001</v>
      </c>
      <c r="C77" s="615">
        <v>20.033300000000001</v>
      </c>
      <c r="D77" s="616">
        <v>-11.141191244367</v>
      </c>
      <c r="E77" s="617">
        <v>0.64261834597199996</v>
      </c>
      <c r="F77" s="615">
        <v>16.851681854925001</v>
      </c>
      <c r="G77" s="616">
        <v>4.2129204637309998</v>
      </c>
      <c r="H77" s="618">
        <v>3.4780000000000002</v>
      </c>
      <c r="I77" s="615">
        <v>3.8340000000000001</v>
      </c>
      <c r="J77" s="616">
        <v>-0.37892046373100002</v>
      </c>
      <c r="K77" s="619">
        <v>0.22751438301499999</v>
      </c>
    </row>
    <row r="78" spans="1:11" ht="14.4" customHeight="1" thickBot="1" x14ac:dyDescent="0.35">
      <c r="A78" s="637" t="s">
        <v>409</v>
      </c>
      <c r="B78" s="615">
        <v>426.99927909443602</v>
      </c>
      <c r="C78" s="615">
        <v>174.84146999999999</v>
      </c>
      <c r="D78" s="616">
        <v>-252.157809094436</v>
      </c>
      <c r="E78" s="617">
        <v>0.409465492238</v>
      </c>
      <c r="F78" s="615">
        <v>519.999983621262</v>
      </c>
      <c r="G78" s="616">
        <v>129.99999590531499</v>
      </c>
      <c r="H78" s="618">
        <v>64.869</v>
      </c>
      <c r="I78" s="615">
        <v>64.869</v>
      </c>
      <c r="J78" s="616">
        <v>-65.130995905315004</v>
      </c>
      <c r="K78" s="619">
        <v>0.124748080852</v>
      </c>
    </row>
    <row r="79" spans="1:11" ht="14.4" customHeight="1" thickBot="1" x14ac:dyDescent="0.35">
      <c r="A79" s="637" t="s">
        <v>410</v>
      </c>
      <c r="B79" s="615">
        <v>202.121378869507</v>
      </c>
      <c r="C79" s="615">
        <v>141.32299</v>
      </c>
      <c r="D79" s="616">
        <v>-60.798388869507001</v>
      </c>
      <c r="E79" s="617">
        <v>0.69919862406599997</v>
      </c>
      <c r="F79" s="615">
        <v>149.37580077377299</v>
      </c>
      <c r="G79" s="616">
        <v>37.343950193443</v>
      </c>
      <c r="H79" s="618">
        <v>20.690989999999999</v>
      </c>
      <c r="I79" s="615">
        <v>61.113430000000001</v>
      </c>
      <c r="J79" s="616">
        <v>23.769479806555999</v>
      </c>
      <c r="K79" s="619">
        <v>0.40912537160200002</v>
      </c>
    </row>
    <row r="80" spans="1:11" ht="14.4" customHeight="1" thickBot="1" x14ac:dyDescent="0.35">
      <c r="A80" s="640" t="s">
        <v>46</v>
      </c>
      <c r="B80" s="620">
        <v>0</v>
      </c>
      <c r="C80" s="620">
        <v>1.8440000000000001</v>
      </c>
      <c r="D80" s="621">
        <v>1.8440000000000001</v>
      </c>
      <c r="E80" s="622" t="s">
        <v>336</v>
      </c>
      <c r="F80" s="620">
        <v>0</v>
      </c>
      <c r="G80" s="621">
        <v>0</v>
      </c>
      <c r="H80" s="623">
        <v>0</v>
      </c>
      <c r="I80" s="620">
        <v>6.9809999999999999</v>
      </c>
      <c r="J80" s="621">
        <v>6.9809999999999999</v>
      </c>
      <c r="K80" s="624" t="s">
        <v>336</v>
      </c>
    </row>
    <row r="81" spans="1:11" ht="14.4" customHeight="1" thickBot="1" x14ac:dyDescent="0.35">
      <c r="A81" s="636" t="s">
        <v>411</v>
      </c>
      <c r="B81" s="620">
        <v>0</v>
      </c>
      <c r="C81" s="620">
        <v>1.8440000000000001</v>
      </c>
      <c r="D81" s="621">
        <v>1.8440000000000001</v>
      </c>
      <c r="E81" s="622" t="s">
        <v>336</v>
      </c>
      <c r="F81" s="620">
        <v>0</v>
      </c>
      <c r="G81" s="621">
        <v>0</v>
      </c>
      <c r="H81" s="623">
        <v>0</v>
      </c>
      <c r="I81" s="620">
        <v>6.9809999999999999</v>
      </c>
      <c r="J81" s="621">
        <v>6.9809999999999999</v>
      </c>
      <c r="K81" s="624" t="s">
        <v>336</v>
      </c>
    </row>
    <row r="82" spans="1:11" ht="14.4" customHeight="1" thickBot="1" x14ac:dyDescent="0.35">
      <c r="A82" s="637" t="s">
        <v>412</v>
      </c>
      <c r="B82" s="615">
        <v>0</v>
      </c>
      <c r="C82" s="615">
        <v>1.8440000000000001</v>
      </c>
      <c r="D82" s="616">
        <v>1.8440000000000001</v>
      </c>
      <c r="E82" s="625" t="s">
        <v>336</v>
      </c>
      <c r="F82" s="615">
        <v>0</v>
      </c>
      <c r="G82" s="616">
        <v>0</v>
      </c>
      <c r="H82" s="618">
        <v>0</v>
      </c>
      <c r="I82" s="615">
        <v>6.9809999999999999</v>
      </c>
      <c r="J82" s="616">
        <v>6.9809999999999999</v>
      </c>
      <c r="K82" s="626" t="s">
        <v>336</v>
      </c>
    </row>
    <row r="83" spans="1:11" ht="14.4" customHeight="1" thickBot="1" x14ac:dyDescent="0.35">
      <c r="A83" s="635" t="s">
        <v>47</v>
      </c>
      <c r="B83" s="615">
        <v>1699.1398685234601</v>
      </c>
      <c r="C83" s="615">
        <v>1874.6454699999999</v>
      </c>
      <c r="D83" s="616">
        <v>175.50560147653701</v>
      </c>
      <c r="E83" s="617">
        <v>1.1032908501100001</v>
      </c>
      <c r="F83" s="615">
        <v>1718.08906838036</v>
      </c>
      <c r="G83" s="616">
        <v>429.52226709508898</v>
      </c>
      <c r="H83" s="618">
        <v>162.6961</v>
      </c>
      <c r="I83" s="615">
        <v>460.72503999999998</v>
      </c>
      <c r="J83" s="616">
        <v>31.202772904911001</v>
      </c>
      <c r="K83" s="619">
        <v>0.26816132439099999</v>
      </c>
    </row>
    <row r="84" spans="1:11" ht="14.4" customHeight="1" thickBot="1" x14ac:dyDescent="0.35">
      <c r="A84" s="636" t="s">
        <v>413</v>
      </c>
      <c r="B84" s="620">
        <v>0.26420089714700001</v>
      </c>
      <c r="C84" s="620">
        <v>0.71099999999999997</v>
      </c>
      <c r="D84" s="621">
        <v>0.44679910285199997</v>
      </c>
      <c r="E84" s="627">
        <v>2.6911339351130001</v>
      </c>
      <c r="F84" s="620">
        <v>0.72390066600799996</v>
      </c>
      <c r="G84" s="621">
        <v>0.18097516650199999</v>
      </c>
      <c r="H84" s="623">
        <v>0.13700000000000001</v>
      </c>
      <c r="I84" s="620">
        <v>0.13700000000000001</v>
      </c>
      <c r="J84" s="621">
        <v>-4.3975166502E-2</v>
      </c>
      <c r="K84" s="628">
        <v>0.189252485089</v>
      </c>
    </row>
    <row r="85" spans="1:11" ht="14.4" customHeight="1" thickBot="1" x14ac:dyDescent="0.35">
      <c r="A85" s="637" t="s">
        <v>414</v>
      </c>
      <c r="B85" s="615">
        <v>0.26420089714700001</v>
      </c>
      <c r="C85" s="615">
        <v>0.71099999999999997</v>
      </c>
      <c r="D85" s="616">
        <v>0.44679910285199997</v>
      </c>
      <c r="E85" s="617">
        <v>2.6911339351130001</v>
      </c>
      <c r="F85" s="615">
        <v>0.72390066600799996</v>
      </c>
      <c r="G85" s="616">
        <v>0.18097516650199999</v>
      </c>
      <c r="H85" s="618">
        <v>0.13700000000000001</v>
      </c>
      <c r="I85" s="615">
        <v>0.13700000000000001</v>
      </c>
      <c r="J85" s="616">
        <v>-4.3975166502E-2</v>
      </c>
      <c r="K85" s="619">
        <v>0.189252485089</v>
      </c>
    </row>
    <row r="86" spans="1:11" ht="14.4" customHeight="1" thickBot="1" x14ac:dyDescent="0.35">
      <c r="A86" s="636" t="s">
        <v>415</v>
      </c>
      <c r="B86" s="620">
        <v>8.2282484223159997</v>
      </c>
      <c r="C86" s="620">
        <v>7.5362200000000001</v>
      </c>
      <c r="D86" s="621">
        <v>-0.69202842231600004</v>
      </c>
      <c r="E86" s="627">
        <v>0.91589602223900002</v>
      </c>
      <c r="F86" s="620">
        <v>8.357013766164</v>
      </c>
      <c r="G86" s="621">
        <v>2.089253441541</v>
      </c>
      <c r="H86" s="623">
        <v>0.58089999999999997</v>
      </c>
      <c r="I86" s="620">
        <v>1.67262</v>
      </c>
      <c r="J86" s="621">
        <v>-0.41663344154100002</v>
      </c>
      <c r="K86" s="628">
        <v>0.200145655709</v>
      </c>
    </row>
    <row r="87" spans="1:11" ht="14.4" customHeight="1" thickBot="1" x14ac:dyDescent="0.35">
      <c r="A87" s="637" t="s">
        <v>416</v>
      </c>
      <c r="B87" s="615">
        <v>1.9786599616959999</v>
      </c>
      <c r="C87" s="615">
        <v>1.2464</v>
      </c>
      <c r="D87" s="616">
        <v>-0.73225996169600005</v>
      </c>
      <c r="E87" s="617">
        <v>0.62992127203600001</v>
      </c>
      <c r="F87" s="615">
        <v>1.1540140746730001</v>
      </c>
      <c r="G87" s="616">
        <v>0.288503518668</v>
      </c>
      <c r="H87" s="618">
        <v>7.9799999999999996E-2</v>
      </c>
      <c r="I87" s="615">
        <v>0.22420000000000001</v>
      </c>
      <c r="J87" s="616">
        <v>-6.4303518668000006E-2</v>
      </c>
      <c r="K87" s="619">
        <v>0.19427839306299999</v>
      </c>
    </row>
    <row r="88" spans="1:11" ht="14.4" customHeight="1" thickBot="1" x14ac:dyDescent="0.35">
      <c r="A88" s="637" t="s">
        <v>417</v>
      </c>
      <c r="B88" s="615">
        <v>6.249588460619</v>
      </c>
      <c r="C88" s="615">
        <v>6.2898199999999997</v>
      </c>
      <c r="D88" s="616">
        <v>4.023153938E-2</v>
      </c>
      <c r="E88" s="617">
        <v>1.006437470184</v>
      </c>
      <c r="F88" s="615">
        <v>7.2029996914899996</v>
      </c>
      <c r="G88" s="616">
        <v>1.8007499228720001</v>
      </c>
      <c r="H88" s="618">
        <v>0.50109999999999999</v>
      </c>
      <c r="I88" s="615">
        <v>1.44842</v>
      </c>
      <c r="J88" s="616">
        <v>-0.35232992287199999</v>
      </c>
      <c r="K88" s="619">
        <v>0.201085667365</v>
      </c>
    </row>
    <row r="89" spans="1:11" ht="14.4" customHeight="1" thickBot="1" x14ac:dyDescent="0.35">
      <c r="A89" s="636" t="s">
        <v>418</v>
      </c>
      <c r="B89" s="620">
        <v>61.328005719196</v>
      </c>
      <c r="C89" s="620">
        <v>71.714010000000002</v>
      </c>
      <c r="D89" s="621">
        <v>10.386004280803</v>
      </c>
      <c r="E89" s="627">
        <v>1.169351736763</v>
      </c>
      <c r="F89" s="620">
        <v>73.999997669178001</v>
      </c>
      <c r="G89" s="621">
        <v>18.499999417293999</v>
      </c>
      <c r="H89" s="623">
        <v>0</v>
      </c>
      <c r="I89" s="620">
        <v>45.010449999999999</v>
      </c>
      <c r="J89" s="621">
        <v>26.510450582705001</v>
      </c>
      <c r="K89" s="628">
        <v>0.60824934348199999</v>
      </c>
    </row>
    <row r="90" spans="1:11" ht="14.4" customHeight="1" thickBot="1" x14ac:dyDescent="0.35">
      <c r="A90" s="637" t="s">
        <v>419</v>
      </c>
      <c r="B90" s="615">
        <v>24.833064109921001</v>
      </c>
      <c r="C90" s="615">
        <v>24.03</v>
      </c>
      <c r="D90" s="616">
        <v>-0.80306410992099997</v>
      </c>
      <c r="E90" s="617">
        <v>0.96766149733399998</v>
      </c>
      <c r="F90" s="615">
        <v>24.999999212559999</v>
      </c>
      <c r="G90" s="616">
        <v>6.2499998031399997</v>
      </c>
      <c r="H90" s="618">
        <v>0</v>
      </c>
      <c r="I90" s="615">
        <v>6.21</v>
      </c>
      <c r="J90" s="616">
        <v>-3.9999803139999998E-2</v>
      </c>
      <c r="K90" s="619">
        <v>0.24840000782400001</v>
      </c>
    </row>
    <row r="91" spans="1:11" ht="14.4" customHeight="1" thickBot="1" x14ac:dyDescent="0.35">
      <c r="A91" s="637" t="s">
        <v>420</v>
      </c>
      <c r="B91" s="615">
        <v>36.494941609274001</v>
      </c>
      <c r="C91" s="615">
        <v>47.684010000000001</v>
      </c>
      <c r="D91" s="616">
        <v>11.189068390725</v>
      </c>
      <c r="E91" s="617">
        <v>1.30659230834</v>
      </c>
      <c r="F91" s="615">
        <v>48.999998456618002</v>
      </c>
      <c r="G91" s="616">
        <v>12.249999614154</v>
      </c>
      <c r="H91" s="618">
        <v>0</v>
      </c>
      <c r="I91" s="615">
        <v>38.800449999999998</v>
      </c>
      <c r="J91" s="616">
        <v>26.550450385845</v>
      </c>
      <c r="K91" s="619">
        <v>0.79184594330799996</v>
      </c>
    </row>
    <row r="92" spans="1:11" ht="14.4" customHeight="1" thickBot="1" x14ac:dyDescent="0.35">
      <c r="A92" s="636" t="s">
        <v>421</v>
      </c>
      <c r="B92" s="620">
        <v>0</v>
      </c>
      <c r="C92" s="620">
        <v>41.92</v>
      </c>
      <c r="D92" s="621">
        <v>41.92</v>
      </c>
      <c r="E92" s="622" t="s">
        <v>336</v>
      </c>
      <c r="F92" s="620">
        <v>0</v>
      </c>
      <c r="G92" s="621">
        <v>0</v>
      </c>
      <c r="H92" s="623">
        <v>0</v>
      </c>
      <c r="I92" s="620">
        <v>0</v>
      </c>
      <c r="J92" s="621">
        <v>0</v>
      </c>
      <c r="K92" s="624" t="s">
        <v>336</v>
      </c>
    </row>
    <row r="93" spans="1:11" ht="14.4" customHeight="1" thickBot="1" x14ac:dyDescent="0.35">
      <c r="A93" s="637" t="s">
        <v>422</v>
      </c>
      <c r="B93" s="615">
        <v>0</v>
      </c>
      <c r="C93" s="615">
        <v>41.92</v>
      </c>
      <c r="D93" s="616">
        <v>41.92</v>
      </c>
      <c r="E93" s="625" t="s">
        <v>336</v>
      </c>
      <c r="F93" s="615">
        <v>0</v>
      </c>
      <c r="G93" s="616">
        <v>0</v>
      </c>
      <c r="H93" s="618">
        <v>0</v>
      </c>
      <c r="I93" s="615">
        <v>0</v>
      </c>
      <c r="J93" s="616">
        <v>0</v>
      </c>
      <c r="K93" s="626" t="s">
        <v>336</v>
      </c>
    </row>
    <row r="94" spans="1:11" ht="14.4" customHeight="1" thickBot="1" x14ac:dyDescent="0.35">
      <c r="A94" s="636" t="s">
        <v>423</v>
      </c>
      <c r="B94" s="620">
        <v>1096.56368784546</v>
      </c>
      <c r="C94" s="620">
        <v>1113.18905</v>
      </c>
      <c r="D94" s="621">
        <v>16.625362154545002</v>
      </c>
      <c r="E94" s="627">
        <v>1.015161328374</v>
      </c>
      <c r="F94" s="620">
        <v>1182.15815214079</v>
      </c>
      <c r="G94" s="621">
        <v>295.53953803519801</v>
      </c>
      <c r="H94" s="623">
        <v>101.86154999999999</v>
      </c>
      <c r="I94" s="620">
        <v>291.75351999999998</v>
      </c>
      <c r="J94" s="621">
        <v>-3.786018035198</v>
      </c>
      <c r="K94" s="628">
        <v>0.24679736757000001</v>
      </c>
    </row>
    <row r="95" spans="1:11" ht="14.4" customHeight="1" thickBot="1" x14ac:dyDescent="0.35">
      <c r="A95" s="637" t="s">
        <v>424</v>
      </c>
      <c r="B95" s="615">
        <v>1003.87633964957</v>
      </c>
      <c r="C95" s="615">
        <v>1015.99972</v>
      </c>
      <c r="D95" s="616">
        <v>12.123380350430001</v>
      </c>
      <c r="E95" s="617">
        <v>1.0120765674729999</v>
      </c>
      <c r="F95" s="615">
        <v>1084.56330111446</v>
      </c>
      <c r="G95" s="616">
        <v>271.14082527861598</v>
      </c>
      <c r="H95" s="618">
        <v>91.845269999999999</v>
      </c>
      <c r="I95" s="615">
        <v>265.61599000000001</v>
      </c>
      <c r="J95" s="616">
        <v>-5.5248352786149999</v>
      </c>
      <c r="K95" s="619">
        <v>0.24490593562099999</v>
      </c>
    </row>
    <row r="96" spans="1:11" ht="14.4" customHeight="1" thickBot="1" x14ac:dyDescent="0.35">
      <c r="A96" s="637" t="s">
        <v>425</v>
      </c>
      <c r="B96" s="615">
        <v>3.4302858006200001</v>
      </c>
      <c r="C96" s="615">
        <v>0.84699999999999998</v>
      </c>
      <c r="D96" s="616">
        <v>-2.5832858006200001</v>
      </c>
      <c r="E96" s="617">
        <v>0.24691820134799999</v>
      </c>
      <c r="F96" s="615">
        <v>0.86811408790699995</v>
      </c>
      <c r="G96" s="616">
        <v>0.21702852197600001</v>
      </c>
      <c r="H96" s="618">
        <v>0.42299999999999999</v>
      </c>
      <c r="I96" s="615">
        <v>0.42299999999999999</v>
      </c>
      <c r="J96" s="616">
        <v>0.205971478023</v>
      </c>
      <c r="K96" s="619">
        <v>0.48726314420200001</v>
      </c>
    </row>
    <row r="97" spans="1:11" ht="14.4" customHeight="1" thickBot="1" x14ac:dyDescent="0.35">
      <c r="A97" s="637" t="s">
        <v>426</v>
      </c>
      <c r="B97" s="615">
        <v>89.257062395264001</v>
      </c>
      <c r="C97" s="615">
        <v>96.342330000000004</v>
      </c>
      <c r="D97" s="616">
        <v>7.0852676047349998</v>
      </c>
      <c r="E97" s="617">
        <v>1.079380470459</v>
      </c>
      <c r="F97" s="615">
        <v>96.726736938423002</v>
      </c>
      <c r="G97" s="616">
        <v>24.181684234605001</v>
      </c>
      <c r="H97" s="618">
        <v>9.59328</v>
      </c>
      <c r="I97" s="615">
        <v>25.71453</v>
      </c>
      <c r="J97" s="616">
        <v>1.532845765394</v>
      </c>
      <c r="K97" s="619">
        <v>0.26584717745999997</v>
      </c>
    </row>
    <row r="98" spans="1:11" ht="14.4" customHeight="1" thickBot="1" x14ac:dyDescent="0.35">
      <c r="A98" s="636" t="s">
        <v>427</v>
      </c>
      <c r="B98" s="620">
        <v>195.03253766969499</v>
      </c>
      <c r="C98" s="620">
        <v>191.04619</v>
      </c>
      <c r="D98" s="621">
        <v>-3.9863476696950002</v>
      </c>
      <c r="E98" s="627">
        <v>0.97956060195200001</v>
      </c>
      <c r="F98" s="620">
        <v>114.850014784393</v>
      </c>
      <c r="G98" s="621">
        <v>28.712503696098</v>
      </c>
      <c r="H98" s="623">
        <v>17.923649999999999</v>
      </c>
      <c r="I98" s="620">
        <v>40.494450000000001</v>
      </c>
      <c r="J98" s="621">
        <v>11.781946303901</v>
      </c>
      <c r="K98" s="628">
        <v>0.35258550097699998</v>
      </c>
    </row>
    <row r="99" spans="1:11" ht="14.4" customHeight="1" thickBot="1" x14ac:dyDescent="0.35">
      <c r="A99" s="637" t="s">
        <v>428</v>
      </c>
      <c r="B99" s="615">
        <v>0</v>
      </c>
      <c r="C99" s="615">
        <v>48.134569999999997</v>
      </c>
      <c r="D99" s="616">
        <v>48.134569999999997</v>
      </c>
      <c r="E99" s="625" t="s">
        <v>357</v>
      </c>
      <c r="F99" s="615">
        <v>0</v>
      </c>
      <c r="G99" s="616">
        <v>0</v>
      </c>
      <c r="H99" s="618">
        <v>0</v>
      </c>
      <c r="I99" s="615">
        <v>0</v>
      </c>
      <c r="J99" s="616">
        <v>0</v>
      </c>
      <c r="K99" s="626" t="s">
        <v>336</v>
      </c>
    </row>
    <row r="100" spans="1:11" ht="14.4" customHeight="1" thickBot="1" x14ac:dyDescent="0.35">
      <c r="A100" s="637" t="s">
        <v>429</v>
      </c>
      <c r="B100" s="615">
        <v>176.829971060227</v>
      </c>
      <c r="C100" s="615">
        <v>121.30268</v>
      </c>
      <c r="D100" s="616">
        <v>-55.527291060227</v>
      </c>
      <c r="E100" s="617">
        <v>0.68598484336499999</v>
      </c>
      <c r="F100" s="615">
        <v>77.021090591695</v>
      </c>
      <c r="G100" s="616">
        <v>19.255272647923999</v>
      </c>
      <c r="H100" s="618">
        <v>17.153870000000001</v>
      </c>
      <c r="I100" s="615">
        <v>38.18439</v>
      </c>
      <c r="J100" s="616">
        <v>18.929117352075998</v>
      </c>
      <c r="K100" s="619">
        <v>0.49576537681600003</v>
      </c>
    </row>
    <row r="101" spans="1:11" ht="14.4" customHeight="1" thickBot="1" x14ac:dyDescent="0.35">
      <c r="A101" s="637" t="s">
        <v>430</v>
      </c>
      <c r="B101" s="615">
        <v>3.0010932502209999</v>
      </c>
      <c r="C101" s="615">
        <v>1.986</v>
      </c>
      <c r="D101" s="616">
        <v>-1.0150932502209999</v>
      </c>
      <c r="E101" s="617">
        <v>0.66175884399899998</v>
      </c>
      <c r="F101" s="615">
        <v>1.999999937004</v>
      </c>
      <c r="G101" s="616">
        <v>0.49999998425100001</v>
      </c>
      <c r="H101" s="618">
        <v>0</v>
      </c>
      <c r="I101" s="615">
        <v>0</v>
      </c>
      <c r="J101" s="616">
        <v>-0.49999998425100001</v>
      </c>
      <c r="K101" s="619">
        <v>0</v>
      </c>
    </row>
    <row r="102" spans="1:11" ht="14.4" customHeight="1" thickBot="1" x14ac:dyDescent="0.35">
      <c r="A102" s="637" t="s">
        <v>431</v>
      </c>
      <c r="B102" s="615">
        <v>2.9556396545110002</v>
      </c>
      <c r="C102" s="615">
        <v>1.9114</v>
      </c>
      <c r="D102" s="616">
        <v>-1.044239654511</v>
      </c>
      <c r="E102" s="617">
        <v>0.64669588428400004</v>
      </c>
      <c r="F102" s="615">
        <v>6.5207587964969997</v>
      </c>
      <c r="G102" s="616">
        <v>1.6301896991239999</v>
      </c>
      <c r="H102" s="618">
        <v>0</v>
      </c>
      <c r="I102" s="615">
        <v>0</v>
      </c>
      <c r="J102" s="616">
        <v>-1.6301896991239999</v>
      </c>
      <c r="K102" s="619">
        <v>0</v>
      </c>
    </row>
    <row r="103" spans="1:11" ht="14.4" customHeight="1" thickBot="1" x14ac:dyDescent="0.35">
      <c r="A103" s="637" t="s">
        <v>432</v>
      </c>
      <c r="B103" s="615">
        <v>12.245833704735</v>
      </c>
      <c r="C103" s="615">
        <v>17.711539999999999</v>
      </c>
      <c r="D103" s="616">
        <v>5.465706295265</v>
      </c>
      <c r="E103" s="617">
        <v>1.4463319057770001</v>
      </c>
      <c r="F103" s="615">
        <v>29.308165459194001</v>
      </c>
      <c r="G103" s="616">
        <v>7.3270413647980002</v>
      </c>
      <c r="H103" s="618">
        <v>0.76978000000000002</v>
      </c>
      <c r="I103" s="615">
        <v>2.31006</v>
      </c>
      <c r="J103" s="616">
        <v>-5.0169813647980002</v>
      </c>
      <c r="K103" s="619">
        <v>7.8819672394999998E-2</v>
      </c>
    </row>
    <row r="104" spans="1:11" ht="14.4" customHeight="1" thickBot="1" x14ac:dyDescent="0.35">
      <c r="A104" s="636" t="s">
        <v>433</v>
      </c>
      <c r="B104" s="620">
        <v>337.72318796965402</v>
      </c>
      <c r="C104" s="620">
        <v>448.529</v>
      </c>
      <c r="D104" s="621">
        <v>110.805812030346</v>
      </c>
      <c r="E104" s="627">
        <v>1.328096547638</v>
      </c>
      <c r="F104" s="620">
        <v>337.99998935381899</v>
      </c>
      <c r="G104" s="621">
        <v>84.499997338453994</v>
      </c>
      <c r="H104" s="623">
        <v>42.192999999999998</v>
      </c>
      <c r="I104" s="620">
        <v>81.656999999999996</v>
      </c>
      <c r="J104" s="621">
        <v>-2.8429973384539999</v>
      </c>
      <c r="K104" s="628">
        <v>0.24158876500500001</v>
      </c>
    </row>
    <row r="105" spans="1:11" ht="14.4" customHeight="1" thickBot="1" x14ac:dyDescent="0.35">
      <c r="A105" s="637" t="s">
        <v>434</v>
      </c>
      <c r="B105" s="615">
        <v>337.72318796965402</v>
      </c>
      <c r="C105" s="615">
        <v>448.529</v>
      </c>
      <c r="D105" s="616">
        <v>110.805812030346</v>
      </c>
      <c r="E105" s="617">
        <v>1.328096547638</v>
      </c>
      <c r="F105" s="615">
        <v>337.99998935381899</v>
      </c>
      <c r="G105" s="616">
        <v>84.499997338453994</v>
      </c>
      <c r="H105" s="618">
        <v>42.192999999999998</v>
      </c>
      <c r="I105" s="615">
        <v>79.962999999999994</v>
      </c>
      <c r="J105" s="616">
        <v>-4.5369973384540003</v>
      </c>
      <c r="K105" s="619">
        <v>0.236576930528</v>
      </c>
    </row>
    <row r="106" spans="1:11" ht="14.4" customHeight="1" thickBot="1" x14ac:dyDescent="0.35">
      <c r="A106" s="637" t="s">
        <v>435</v>
      </c>
      <c r="B106" s="615">
        <v>0</v>
      </c>
      <c r="C106" s="615">
        <v>0</v>
      </c>
      <c r="D106" s="616">
        <v>0</v>
      </c>
      <c r="E106" s="617">
        <v>1</v>
      </c>
      <c r="F106" s="615">
        <v>0</v>
      </c>
      <c r="G106" s="616">
        <v>0</v>
      </c>
      <c r="H106" s="618">
        <v>0</v>
      </c>
      <c r="I106" s="615">
        <v>1.694</v>
      </c>
      <c r="J106" s="616">
        <v>1.694</v>
      </c>
      <c r="K106" s="626" t="s">
        <v>357</v>
      </c>
    </row>
    <row r="107" spans="1:11" ht="14.4" customHeight="1" thickBot="1" x14ac:dyDescent="0.35">
      <c r="A107" s="634" t="s">
        <v>48</v>
      </c>
      <c r="B107" s="615">
        <v>21261.083897359302</v>
      </c>
      <c r="C107" s="615">
        <v>25567.921180000001</v>
      </c>
      <c r="D107" s="616">
        <v>4306.8372826407103</v>
      </c>
      <c r="E107" s="617">
        <v>1.2025690366220001</v>
      </c>
      <c r="F107" s="615">
        <v>30430.999041497202</v>
      </c>
      <c r="G107" s="616">
        <v>7607.7497603743104</v>
      </c>
      <c r="H107" s="618">
        <v>2077.4004300000001</v>
      </c>
      <c r="I107" s="615">
        <v>6248.6948199999997</v>
      </c>
      <c r="J107" s="616">
        <v>-1359.05494037431</v>
      </c>
      <c r="K107" s="619">
        <v>0.20533978563999999</v>
      </c>
    </row>
    <row r="108" spans="1:11" ht="14.4" customHeight="1" thickBot="1" x14ac:dyDescent="0.35">
      <c r="A108" s="640" t="s">
        <v>436</v>
      </c>
      <c r="B108" s="620">
        <v>16872.9999999998</v>
      </c>
      <c r="C108" s="620">
        <v>18996.116000000002</v>
      </c>
      <c r="D108" s="621">
        <v>2123.1160000002301</v>
      </c>
      <c r="E108" s="627">
        <v>1.1258291945709999</v>
      </c>
      <c r="F108" s="620">
        <v>23956.9992454126</v>
      </c>
      <c r="G108" s="621">
        <v>5989.2498113531401</v>
      </c>
      <c r="H108" s="623">
        <v>1542.9870000000001</v>
      </c>
      <c r="I108" s="620">
        <v>4641.17</v>
      </c>
      <c r="J108" s="621">
        <v>-1348.07981135314</v>
      </c>
      <c r="K108" s="628">
        <v>0.193729187552</v>
      </c>
    </row>
    <row r="109" spans="1:11" ht="14.4" customHeight="1" thickBot="1" x14ac:dyDescent="0.35">
      <c r="A109" s="636" t="s">
        <v>437</v>
      </c>
      <c r="B109" s="620">
        <v>12533.9999999998</v>
      </c>
      <c r="C109" s="620">
        <v>13654.744000000001</v>
      </c>
      <c r="D109" s="621">
        <v>1120.74400000023</v>
      </c>
      <c r="E109" s="627">
        <v>1.0894163076429999</v>
      </c>
      <c r="F109" s="620">
        <v>18499.999417294799</v>
      </c>
      <c r="G109" s="621">
        <v>4624.9998543237098</v>
      </c>
      <c r="H109" s="623">
        <v>1098.7370000000001</v>
      </c>
      <c r="I109" s="620">
        <v>3318.7049999999999</v>
      </c>
      <c r="J109" s="621">
        <v>-1306.2948543237101</v>
      </c>
      <c r="K109" s="628">
        <v>0.179389465109</v>
      </c>
    </row>
    <row r="110" spans="1:11" ht="14.4" customHeight="1" thickBot="1" x14ac:dyDescent="0.35">
      <c r="A110" s="637" t="s">
        <v>438</v>
      </c>
      <c r="B110" s="615">
        <v>12533.9999999998</v>
      </c>
      <c r="C110" s="615">
        <v>13654.744000000001</v>
      </c>
      <c r="D110" s="616">
        <v>1120.74400000023</v>
      </c>
      <c r="E110" s="617">
        <v>1.0894163076429999</v>
      </c>
      <c r="F110" s="615">
        <v>18499.999417294799</v>
      </c>
      <c r="G110" s="616">
        <v>4624.9998543237098</v>
      </c>
      <c r="H110" s="618">
        <v>1098.7370000000001</v>
      </c>
      <c r="I110" s="615">
        <v>3318.7049999999999</v>
      </c>
      <c r="J110" s="616">
        <v>-1306.2948543237101</v>
      </c>
      <c r="K110" s="619">
        <v>0.179389465109</v>
      </c>
    </row>
    <row r="111" spans="1:11" ht="14.4" customHeight="1" thickBot="1" x14ac:dyDescent="0.35">
      <c r="A111" s="636" t="s">
        <v>439</v>
      </c>
      <c r="B111" s="620">
        <v>4297</v>
      </c>
      <c r="C111" s="620">
        <v>5322.15</v>
      </c>
      <c r="D111" s="621">
        <v>1025.1500000000001</v>
      </c>
      <c r="E111" s="627">
        <v>1.2385734233179999</v>
      </c>
      <c r="F111" s="620">
        <v>5399.9998299130903</v>
      </c>
      <c r="G111" s="621">
        <v>1349.9999574782701</v>
      </c>
      <c r="H111" s="623">
        <v>444.25</v>
      </c>
      <c r="I111" s="620">
        <v>1322.1</v>
      </c>
      <c r="J111" s="621">
        <v>-27.89995747827</v>
      </c>
      <c r="K111" s="628">
        <v>0.24483334104400001</v>
      </c>
    </row>
    <row r="112" spans="1:11" ht="14.4" customHeight="1" thickBot="1" x14ac:dyDescent="0.35">
      <c r="A112" s="637" t="s">
        <v>440</v>
      </c>
      <c r="B112" s="615">
        <v>4297</v>
      </c>
      <c r="C112" s="615">
        <v>5322.15</v>
      </c>
      <c r="D112" s="616">
        <v>1025.1500000000001</v>
      </c>
      <c r="E112" s="617">
        <v>1.2385734233179999</v>
      </c>
      <c r="F112" s="615">
        <v>5399.9998299130903</v>
      </c>
      <c r="G112" s="616">
        <v>1349.9999574782701</v>
      </c>
      <c r="H112" s="618">
        <v>444.25</v>
      </c>
      <c r="I112" s="615">
        <v>1322.1</v>
      </c>
      <c r="J112" s="616">
        <v>-27.89995747827</v>
      </c>
      <c r="K112" s="619">
        <v>0.24483334104400001</v>
      </c>
    </row>
    <row r="113" spans="1:11" ht="14.4" customHeight="1" thickBot="1" x14ac:dyDescent="0.35">
      <c r="A113" s="636" t="s">
        <v>441</v>
      </c>
      <c r="B113" s="620">
        <v>41.999999999998998</v>
      </c>
      <c r="C113" s="620">
        <v>19.222000000000001</v>
      </c>
      <c r="D113" s="621">
        <v>-22.777999999999</v>
      </c>
      <c r="E113" s="627">
        <v>0.45766666666599998</v>
      </c>
      <c r="F113" s="620">
        <v>56.999998204637997</v>
      </c>
      <c r="G113" s="621">
        <v>14.249999551159</v>
      </c>
      <c r="H113" s="623">
        <v>0</v>
      </c>
      <c r="I113" s="620">
        <v>0.36499999999999999</v>
      </c>
      <c r="J113" s="621">
        <v>-13.884999551159</v>
      </c>
      <c r="K113" s="628">
        <v>6.4035089729999996E-3</v>
      </c>
    </row>
    <row r="114" spans="1:11" ht="14.4" customHeight="1" thickBot="1" x14ac:dyDescent="0.35">
      <c r="A114" s="637" t="s">
        <v>442</v>
      </c>
      <c r="B114" s="615">
        <v>41.999999999998998</v>
      </c>
      <c r="C114" s="615">
        <v>19.222000000000001</v>
      </c>
      <c r="D114" s="616">
        <v>-22.777999999999</v>
      </c>
      <c r="E114" s="617">
        <v>0.45766666666599998</v>
      </c>
      <c r="F114" s="615">
        <v>56.999998204637997</v>
      </c>
      <c r="G114" s="616">
        <v>14.249999551159</v>
      </c>
      <c r="H114" s="618">
        <v>0</v>
      </c>
      <c r="I114" s="615">
        <v>0.36499999999999999</v>
      </c>
      <c r="J114" s="616">
        <v>-13.884999551159</v>
      </c>
      <c r="K114" s="619">
        <v>6.4035089729999996E-3</v>
      </c>
    </row>
    <row r="115" spans="1:11" ht="14.4" customHeight="1" thickBot="1" x14ac:dyDescent="0.35">
      <c r="A115" s="635" t="s">
        <v>443</v>
      </c>
      <c r="B115" s="615">
        <v>4262.0838973595301</v>
      </c>
      <c r="C115" s="615">
        <v>6435.0017500000004</v>
      </c>
      <c r="D115" s="616">
        <v>2172.9178526404698</v>
      </c>
      <c r="E115" s="617">
        <v>1.509825218125</v>
      </c>
      <c r="F115" s="615">
        <v>6288.9998019117402</v>
      </c>
      <c r="G115" s="616">
        <v>1572.24995047794</v>
      </c>
      <c r="H115" s="618">
        <v>523.42539999999997</v>
      </c>
      <c r="I115" s="615">
        <v>1574.3341</v>
      </c>
      <c r="J115" s="616">
        <v>2.0841495220650001</v>
      </c>
      <c r="K115" s="619">
        <v>0.250331396022</v>
      </c>
    </row>
    <row r="116" spans="1:11" ht="14.4" customHeight="1" thickBot="1" x14ac:dyDescent="0.35">
      <c r="A116" s="636" t="s">
        <v>444</v>
      </c>
      <c r="B116" s="620">
        <v>1128.0838973596001</v>
      </c>
      <c r="C116" s="620">
        <v>1707.9124999999999</v>
      </c>
      <c r="D116" s="621">
        <v>579.82860264040505</v>
      </c>
      <c r="E116" s="627">
        <v>1.5139942197539999</v>
      </c>
      <c r="F116" s="620">
        <v>1664.9999475565401</v>
      </c>
      <c r="G116" s="621">
        <v>416.24998688913399</v>
      </c>
      <c r="H116" s="623">
        <v>138.86240000000001</v>
      </c>
      <c r="I116" s="620">
        <v>417.66410000000002</v>
      </c>
      <c r="J116" s="621">
        <v>1.4141131108659999</v>
      </c>
      <c r="K116" s="628">
        <v>0.25084931720999998</v>
      </c>
    </row>
    <row r="117" spans="1:11" ht="14.4" customHeight="1" thickBot="1" x14ac:dyDescent="0.35">
      <c r="A117" s="637" t="s">
        <v>445</v>
      </c>
      <c r="B117" s="615">
        <v>1128.0838973596001</v>
      </c>
      <c r="C117" s="615">
        <v>1707.9124999999999</v>
      </c>
      <c r="D117" s="616">
        <v>579.82860264040505</v>
      </c>
      <c r="E117" s="617">
        <v>1.5139942197539999</v>
      </c>
      <c r="F117" s="615">
        <v>1664.9999475565401</v>
      </c>
      <c r="G117" s="616">
        <v>416.24998688913399</v>
      </c>
      <c r="H117" s="618">
        <v>138.86240000000001</v>
      </c>
      <c r="I117" s="615">
        <v>417.66410000000002</v>
      </c>
      <c r="J117" s="616">
        <v>1.4141131108659999</v>
      </c>
      <c r="K117" s="619">
        <v>0.25084931720999998</v>
      </c>
    </row>
    <row r="118" spans="1:11" ht="14.4" customHeight="1" thickBot="1" x14ac:dyDescent="0.35">
      <c r="A118" s="636" t="s">
        <v>446</v>
      </c>
      <c r="B118" s="620">
        <v>3133.99999999994</v>
      </c>
      <c r="C118" s="620">
        <v>4727.08925</v>
      </c>
      <c r="D118" s="621">
        <v>1593.08925000007</v>
      </c>
      <c r="E118" s="627">
        <v>1.5083245851939999</v>
      </c>
      <c r="F118" s="620">
        <v>4623.9998543552101</v>
      </c>
      <c r="G118" s="621">
        <v>1155.9999635888</v>
      </c>
      <c r="H118" s="623">
        <v>384.56299999999999</v>
      </c>
      <c r="I118" s="620">
        <v>1156.67</v>
      </c>
      <c r="J118" s="621">
        <v>0.67003641119900004</v>
      </c>
      <c r="K118" s="628">
        <v>0.25014490407200002</v>
      </c>
    </row>
    <row r="119" spans="1:11" ht="14.4" customHeight="1" thickBot="1" x14ac:dyDescent="0.35">
      <c r="A119" s="637" t="s">
        <v>447</v>
      </c>
      <c r="B119" s="615">
        <v>3133.99999999994</v>
      </c>
      <c r="C119" s="615">
        <v>4727.08925</v>
      </c>
      <c r="D119" s="616">
        <v>1593.08925000007</v>
      </c>
      <c r="E119" s="617">
        <v>1.5083245851939999</v>
      </c>
      <c r="F119" s="615">
        <v>4623.9998543552101</v>
      </c>
      <c r="G119" s="616">
        <v>1155.9999635888</v>
      </c>
      <c r="H119" s="618">
        <v>384.56299999999999</v>
      </c>
      <c r="I119" s="615">
        <v>1156.67</v>
      </c>
      <c r="J119" s="616">
        <v>0.67003641119900004</v>
      </c>
      <c r="K119" s="619">
        <v>0.25014490407200002</v>
      </c>
    </row>
    <row r="120" spans="1:11" ht="14.4" customHeight="1" thickBot="1" x14ac:dyDescent="0.35">
      <c r="A120" s="635" t="s">
        <v>448</v>
      </c>
      <c r="B120" s="615">
        <v>125.999999999998</v>
      </c>
      <c r="C120" s="615">
        <v>136.80342999999999</v>
      </c>
      <c r="D120" s="616">
        <v>10.803430000002001</v>
      </c>
      <c r="E120" s="617">
        <v>1.085741507936</v>
      </c>
      <c r="F120" s="615">
        <v>184.99999417294799</v>
      </c>
      <c r="G120" s="616">
        <v>46.249998543236998</v>
      </c>
      <c r="H120" s="618">
        <v>10.98803</v>
      </c>
      <c r="I120" s="615">
        <v>33.190719999999999</v>
      </c>
      <c r="J120" s="616">
        <v>-13.059278543236999</v>
      </c>
      <c r="K120" s="619">
        <v>0.179409302948</v>
      </c>
    </row>
    <row r="121" spans="1:11" ht="14.4" customHeight="1" thickBot="1" x14ac:dyDescent="0.35">
      <c r="A121" s="636" t="s">
        <v>449</v>
      </c>
      <c r="B121" s="620">
        <v>125.999999999998</v>
      </c>
      <c r="C121" s="620">
        <v>136.80342999999999</v>
      </c>
      <c r="D121" s="621">
        <v>10.803430000002001</v>
      </c>
      <c r="E121" s="627">
        <v>1.085741507936</v>
      </c>
      <c r="F121" s="620">
        <v>184.99999417294799</v>
      </c>
      <c r="G121" s="621">
        <v>46.249998543236998</v>
      </c>
      <c r="H121" s="623">
        <v>10.98803</v>
      </c>
      <c r="I121" s="620">
        <v>33.190719999999999</v>
      </c>
      <c r="J121" s="621">
        <v>-13.059278543236999</v>
      </c>
      <c r="K121" s="628">
        <v>0.179409302948</v>
      </c>
    </row>
    <row r="122" spans="1:11" ht="14.4" customHeight="1" thickBot="1" x14ac:dyDescent="0.35">
      <c r="A122" s="637" t="s">
        <v>450</v>
      </c>
      <c r="B122" s="615">
        <v>125.999999999998</v>
      </c>
      <c r="C122" s="615">
        <v>136.80342999999999</v>
      </c>
      <c r="D122" s="616">
        <v>10.803430000002001</v>
      </c>
      <c r="E122" s="617">
        <v>1.085741507936</v>
      </c>
      <c r="F122" s="615">
        <v>184.99999417294799</v>
      </c>
      <c r="G122" s="616">
        <v>46.249998543236998</v>
      </c>
      <c r="H122" s="618">
        <v>10.98803</v>
      </c>
      <c r="I122" s="615">
        <v>33.190719999999999</v>
      </c>
      <c r="J122" s="616">
        <v>-13.059278543236999</v>
      </c>
      <c r="K122" s="619">
        <v>0.179409302948</v>
      </c>
    </row>
    <row r="123" spans="1:11" ht="14.4" customHeight="1" thickBot="1" x14ac:dyDescent="0.35">
      <c r="A123" s="634" t="s">
        <v>451</v>
      </c>
      <c r="B123" s="615">
        <v>0</v>
      </c>
      <c r="C123" s="615">
        <v>99.218869999999995</v>
      </c>
      <c r="D123" s="616">
        <v>99.218869999999995</v>
      </c>
      <c r="E123" s="625" t="s">
        <v>336</v>
      </c>
      <c r="F123" s="615">
        <v>0</v>
      </c>
      <c r="G123" s="616">
        <v>0</v>
      </c>
      <c r="H123" s="618">
        <v>0</v>
      </c>
      <c r="I123" s="615">
        <v>0.2</v>
      </c>
      <c r="J123" s="616">
        <v>0.2</v>
      </c>
      <c r="K123" s="626" t="s">
        <v>336</v>
      </c>
    </row>
    <row r="124" spans="1:11" ht="14.4" customHeight="1" thickBot="1" x14ac:dyDescent="0.35">
      <c r="A124" s="635" t="s">
        <v>452</v>
      </c>
      <c r="B124" s="615">
        <v>0</v>
      </c>
      <c r="C124" s="615">
        <v>65.724000000000004</v>
      </c>
      <c r="D124" s="616">
        <v>65.724000000000004</v>
      </c>
      <c r="E124" s="625" t="s">
        <v>336</v>
      </c>
      <c r="F124" s="615">
        <v>0</v>
      </c>
      <c r="G124" s="616">
        <v>0</v>
      </c>
      <c r="H124" s="618">
        <v>0</v>
      </c>
      <c r="I124" s="615">
        <v>0</v>
      </c>
      <c r="J124" s="616">
        <v>0</v>
      </c>
      <c r="K124" s="626" t="s">
        <v>336</v>
      </c>
    </row>
    <row r="125" spans="1:11" ht="14.4" customHeight="1" thickBot="1" x14ac:dyDescent="0.35">
      <c r="A125" s="636" t="s">
        <v>453</v>
      </c>
      <c r="B125" s="620">
        <v>0</v>
      </c>
      <c r="C125" s="620">
        <v>65.724000000000004</v>
      </c>
      <c r="D125" s="621">
        <v>65.724000000000004</v>
      </c>
      <c r="E125" s="622" t="s">
        <v>336</v>
      </c>
      <c r="F125" s="620">
        <v>0</v>
      </c>
      <c r="G125" s="621">
        <v>0</v>
      </c>
      <c r="H125" s="623">
        <v>0</v>
      </c>
      <c r="I125" s="620">
        <v>0</v>
      </c>
      <c r="J125" s="621">
        <v>0</v>
      </c>
      <c r="K125" s="624" t="s">
        <v>336</v>
      </c>
    </row>
    <row r="126" spans="1:11" ht="14.4" customHeight="1" thickBot="1" x14ac:dyDescent="0.35">
      <c r="A126" s="637" t="s">
        <v>454</v>
      </c>
      <c r="B126" s="615">
        <v>0</v>
      </c>
      <c r="C126" s="615">
        <v>65.724000000000004</v>
      </c>
      <c r="D126" s="616">
        <v>65.724000000000004</v>
      </c>
      <c r="E126" s="625" t="s">
        <v>336</v>
      </c>
      <c r="F126" s="615">
        <v>0</v>
      </c>
      <c r="G126" s="616">
        <v>0</v>
      </c>
      <c r="H126" s="618">
        <v>0</v>
      </c>
      <c r="I126" s="615">
        <v>0</v>
      </c>
      <c r="J126" s="616">
        <v>0</v>
      </c>
      <c r="K126" s="626" t="s">
        <v>336</v>
      </c>
    </row>
    <row r="127" spans="1:11" ht="14.4" customHeight="1" thickBot="1" x14ac:dyDescent="0.35">
      <c r="A127" s="635" t="s">
        <v>455</v>
      </c>
      <c r="B127" s="615">
        <v>0</v>
      </c>
      <c r="C127" s="615">
        <v>33.494869999999999</v>
      </c>
      <c r="D127" s="616">
        <v>33.494869999999999</v>
      </c>
      <c r="E127" s="625" t="s">
        <v>336</v>
      </c>
      <c r="F127" s="615">
        <v>0</v>
      </c>
      <c r="G127" s="616">
        <v>0</v>
      </c>
      <c r="H127" s="618">
        <v>0</v>
      </c>
      <c r="I127" s="615">
        <v>0.2</v>
      </c>
      <c r="J127" s="616">
        <v>0.2</v>
      </c>
      <c r="K127" s="626" t="s">
        <v>336</v>
      </c>
    </row>
    <row r="128" spans="1:11" ht="14.4" customHeight="1" thickBot="1" x14ac:dyDescent="0.35">
      <c r="A128" s="636" t="s">
        <v>456</v>
      </c>
      <c r="B128" s="620">
        <v>0</v>
      </c>
      <c r="C128" s="620">
        <v>9.5580700000000007</v>
      </c>
      <c r="D128" s="621">
        <v>9.5580700000000007</v>
      </c>
      <c r="E128" s="622" t="s">
        <v>336</v>
      </c>
      <c r="F128" s="620">
        <v>0</v>
      </c>
      <c r="G128" s="621">
        <v>0</v>
      </c>
      <c r="H128" s="623">
        <v>0</v>
      </c>
      <c r="I128" s="620">
        <v>0.2</v>
      </c>
      <c r="J128" s="621">
        <v>0.2</v>
      </c>
      <c r="K128" s="624" t="s">
        <v>336</v>
      </c>
    </row>
    <row r="129" spans="1:11" ht="14.4" customHeight="1" thickBot="1" x14ac:dyDescent="0.35">
      <c r="A129" s="637" t="s">
        <v>457</v>
      </c>
      <c r="B129" s="615">
        <v>0</v>
      </c>
      <c r="C129" s="615">
        <v>0.22500000000000001</v>
      </c>
      <c r="D129" s="616">
        <v>0.22500000000000001</v>
      </c>
      <c r="E129" s="625" t="s">
        <v>357</v>
      </c>
      <c r="F129" s="615">
        <v>0</v>
      </c>
      <c r="G129" s="616">
        <v>0</v>
      </c>
      <c r="H129" s="618">
        <v>0</v>
      </c>
      <c r="I129" s="615">
        <v>0</v>
      </c>
      <c r="J129" s="616">
        <v>0</v>
      </c>
      <c r="K129" s="626" t="s">
        <v>336</v>
      </c>
    </row>
    <row r="130" spans="1:11" ht="14.4" customHeight="1" thickBot="1" x14ac:dyDescent="0.35">
      <c r="A130" s="637" t="s">
        <v>458</v>
      </c>
      <c r="B130" s="615">
        <v>0</v>
      </c>
      <c r="C130" s="615">
        <v>9.3330699999999993</v>
      </c>
      <c r="D130" s="616">
        <v>9.3330699999999993</v>
      </c>
      <c r="E130" s="625" t="s">
        <v>336</v>
      </c>
      <c r="F130" s="615">
        <v>0</v>
      </c>
      <c r="G130" s="616">
        <v>0</v>
      </c>
      <c r="H130" s="618">
        <v>0</v>
      </c>
      <c r="I130" s="615">
        <v>0</v>
      </c>
      <c r="J130" s="616">
        <v>0</v>
      </c>
      <c r="K130" s="626" t="s">
        <v>336</v>
      </c>
    </row>
    <row r="131" spans="1:11" ht="14.4" customHeight="1" thickBot="1" x14ac:dyDescent="0.35">
      <c r="A131" s="637" t="s">
        <v>459</v>
      </c>
      <c r="B131" s="615">
        <v>0</v>
      </c>
      <c r="C131" s="615">
        <v>0</v>
      </c>
      <c r="D131" s="616">
        <v>0</v>
      </c>
      <c r="E131" s="625" t="s">
        <v>336</v>
      </c>
      <c r="F131" s="615">
        <v>0</v>
      </c>
      <c r="G131" s="616">
        <v>0</v>
      </c>
      <c r="H131" s="618">
        <v>0</v>
      </c>
      <c r="I131" s="615">
        <v>0.2</v>
      </c>
      <c r="J131" s="616">
        <v>0.2</v>
      </c>
      <c r="K131" s="626" t="s">
        <v>357</v>
      </c>
    </row>
    <row r="132" spans="1:11" ht="14.4" customHeight="1" thickBot="1" x14ac:dyDescent="0.35">
      <c r="A132" s="639" t="s">
        <v>460</v>
      </c>
      <c r="B132" s="615">
        <v>0</v>
      </c>
      <c r="C132" s="615">
        <v>25.084</v>
      </c>
      <c r="D132" s="616">
        <v>25.084</v>
      </c>
      <c r="E132" s="625" t="s">
        <v>336</v>
      </c>
      <c r="F132" s="615">
        <v>0</v>
      </c>
      <c r="G132" s="616">
        <v>0</v>
      </c>
      <c r="H132" s="618">
        <v>0</v>
      </c>
      <c r="I132" s="615">
        <v>0</v>
      </c>
      <c r="J132" s="616">
        <v>0</v>
      </c>
      <c r="K132" s="626" t="s">
        <v>336</v>
      </c>
    </row>
    <row r="133" spans="1:11" ht="14.4" customHeight="1" thickBot="1" x14ac:dyDescent="0.35">
      <c r="A133" s="637" t="s">
        <v>461</v>
      </c>
      <c r="B133" s="615">
        <v>0</v>
      </c>
      <c r="C133" s="615">
        <v>25.084</v>
      </c>
      <c r="D133" s="616">
        <v>25.084</v>
      </c>
      <c r="E133" s="625" t="s">
        <v>336</v>
      </c>
      <c r="F133" s="615">
        <v>0</v>
      </c>
      <c r="G133" s="616">
        <v>0</v>
      </c>
      <c r="H133" s="618">
        <v>0</v>
      </c>
      <c r="I133" s="615">
        <v>0</v>
      </c>
      <c r="J133" s="616">
        <v>0</v>
      </c>
      <c r="K133" s="626" t="s">
        <v>336</v>
      </c>
    </row>
    <row r="134" spans="1:11" ht="14.4" customHeight="1" thickBot="1" x14ac:dyDescent="0.35">
      <c r="A134" s="636" t="s">
        <v>462</v>
      </c>
      <c r="B134" s="620">
        <v>0</v>
      </c>
      <c r="C134" s="620">
        <v>-2.3472</v>
      </c>
      <c r="D134" s="621">
        <v>-2.3472</v>
      </c>
      <c r="E134" s="622" t="s">
        <v>357</v>
      </c>
      <c r="F134" s="620">
        <v>0</v>
      </c>
      <c r="G134" s="621">
        <v>0</v>
      </c>
      <c r="H134" s="623">
        <v>0</v>
      </c>
      <c r="I134" s="620">
        <v>0</v>
      </c>
      <c r="J134" s="621">
        <v>0</v>
      </c>
      <c r="K134" s="624" t="s">
        <v>336</v>
      </c>
    </row>
    <row r="135" spans="1:11" ht="14.4" customHeight="1" thickBot="1" x14ac:dyDescent="0.35">
      <c r="A135" s="637" t="s">
        <v>463</v>
      </c>
      <c r="B135" s="615">
        <v>0</v>
      </c>
      <c r="C135" s="615">
        <v>-2.3472</v>
      </c>
      <c r="D135" s="616">
        <v>-2.3472</v>
      </c>
      <c r="E135" s="625" t="s">
        <v>357</v>
      </c>
      <c r="F135" s="615">
        <v>0</v>
      </c>
      <c r="G135" s="616">
        <v>0</v>
      </c>
      <c r="H135" s="618">
        <v>0</v>
      </c>
      <c r="I135" s="615">
        <v>0</v>
      </c>
      <c r="J135" s="616">
        <v>0</v>
      </c>
      <c r="K135" s="626" t="s">
        <v>336</v>
      </c>
    </row>
    <row r="136" spans="1:11" ht="14.4" customHeight="1" thickBot="1" x14ac:dyDescent="0.35">
      <c r="A136" s="639" t="s">
        <v>464</v>
      </c>
      <c r="B136" s="615">
        <v>0</v>
      </c>
      <c r="C136" s="615">
        <v>1.2</v>
      </c>
      <c r="D136" s="616">
        <v>1.2</v>
      </c>
      <c r="E136" s="625" t="s">
        <v>336</v>
      </c>
      <c r="F136" s="615">
        <v>0</v>
      </c>
      <c r="G136" s="616">
        <v>0</v>
      </c>
      <c r="H136" s="618">
        <v>0</v>
      </c>
      <c r="I136" s="615">
        <v>0</v>
      </c>
      <c r="J136" s="616">
        <v>0</v>
      </c>
      <c r="K136" s="626" t="s">
        <v>336</v>
      </c>
    </row>
    <row r="137" spans="1:11" ht="14.4" customHeight="1" thickBot="1" x14ac:dyDescent="0.35">
      <c r="A137" s="637" t="s">
        <v>465</v>
      </c>
      <c r="B137" s="615">
        <v>0</v>
      </c>
      <c r="C137" s="615">
        <v>1.2</v>
      </c>
      <c r="D137" s="616">
        <v>1.2</v>
      </c>
      <c r="E137" s="625" t="s">
        <v>336</v>
      </c>
      <c r="F137" s="615">
        <v>0</v>
      </c>
      <c r="G137" s="616">
        <v>0</v>
      </c>
      <c r="H137" s="618">
        <v>0</v>
      </c>
      <c r="I137" s="615">
        <v>0</v>
      </c>
      <c r="J137" s="616">
        <v>0</v>
      </c>
      <c r="K137" s="626" t="s">
        <v>336</v>
      </c>
    </row>
    <row r="138" spans="1:11" ht="14.4" customHeight="1" thickBot="1" x14ac:dyDescent="0.35">
      <c r="A138" s="634" t="s">
        <v>466</v>
      </c>
      <c r="B138" s="615">
        <v>1714.98745286191</v>
      </c>
      <c r="C138" s="615">
        <v>2043.36571</v>
      </c>
      <c r="D138" s="616">
        <v>328.37825713808797</v>
      </c>
      <c r="E138" s="617">
        <v>1.19147560327</v>
      </c>
      <c r="F138" s="615">
        <v>1723.9996623876</v>
      </c>
      <c r="G138" s="616">
        <v>430.9999155969</v>
      </c>
      <c r="H138" s="618">
        <v>96.337999999999994</v>
      </c>
      <c r="I138" s="615">
        <v>357.07400000000001</v>
      </c>
      <c r="J138" s="616">
        <v>-73.925915596899998</v>
      </c>
      <c r="K138" s="619">
        <v>0.207119530119</v>
      </c>
    </row>
    <row r="139" spans="1:11" ht="14.4" customHeight="1" thickBot="1" x14ac:dyDescent="0.35">
      <c r="A139" s="635" t="s">
        <v>467</v>
      </c>
      <c r="B139" s="615">
        <v>1507.98745286191</v>
      </c>
      <c r="C139" s="615">
        <v>1604.5930000000001</v>
      </c>
      <c r="D139" s="616">
        <v>96.605547138087999</v>
      </c>
      <c r="E139" s="617">
        <v>1.064062566936</v>
      </c>
      <c r="F139" s="615">
        <v>1723.9996623876</v>
      </c>
      <c r="G139" s="616">
        <v>430.9999155969</v>
      </c>
      <c r="H139" s="618">
        <v>96.337999999999994</v>
      </c>
      <c r="I139" s="615">
        <v>357.07400000000001</v>
      </c>
      <c r="J139" s="616">
        <v>-73.925915596899998</v>
      </c>
      <c r="K139" s="619">
        <v>0.207119530119</v>
      </c>
    </row>
    <row r="140" spans="1:11" ht="14.4" customHeight="1" thickBot="1" x14ac:dyDescent="0.35">
      <c r="A140" s="636" t="s">
        <v>468</v>
      </c>
      <c r="B140" s="620">
        <v>1507.98745286191</v>
      </c>
      <c r="C140" s="620">
        <v>1530.7919999999999</v>
      </c>
      <c r="D140" s="621">
        <v>22.804547138088001</v>
      </c>
      <c r="E140" s="627">
        <v>1.0151225045629999</v>
      </c>
      <c r="F140" s="620">
        <v>1723.9996623876</v>
      </c>
      <c r="G140" s="621">
        <v>430.9999155969</v>
      </c>
      <c r="H140" s="623">
        <v>96.337999999999994</v>
      </c>
      <c r="I140" s="620">
        <v>357.07400000000001</v>
      </c>
      <c r="J140" s="621">
        <v>-73.925915596899998</v>
      </c>
      <c r="K140" s="628">
        <v>0.207119530119</v>
      </c>
    </row>
    <row r="141" spans="1:11" ht="14.4" customHeight="1" thickBot="1" x14ac:dyDescent="0.35">
      <c r="A141" s="637" t="s">
        <v>469</v>
      </c>
      <c r="B141" s="615">
        <v>300.98804133669302</v>
      </c>
      <c r="C141" s="615">
        <v>321.98200000000003</v>
      </c>
      <c r="D141" s="616">
        <v>20.993958663307001</v>
      </c>
      <c r="E141" s="617">
        <v>1.0697501421319999</v>
      </c>
      <c r="F141" s="615">
        <v>355.99998878685602</v>
      </c>
      <c r="G141" s="616">
        <v>88.999997196714006</v>
      </c>
      <c r="H141" s="618">
        <v>29.684000000000001</v>
      </c>
      <c r="I141" s="615">
        <v>89.052000000000007</v>
      </c>
      <c r="J141" s="616">
        <v>5.2002803286000002E-2</v>
      </c>
      <c r="K141" s="619">
        <v>0.25014607529400001</v>
      </c>
    </row>
    <row r="142" spans="1:11" ht="14.4" customHeight="1" thickBot="1" x14ac:dyDescent="0.35">
      <c r="A142" s="637" t="s">
        <v>470</v>
      </c>
      <c r="B142" s="615">
        <v>894.99999999998397</v>
      </c>
      <c r="C142" s="615">
        <v>873.38199999999995</v>
      </c>
      <c r="D142" s="616">
        <v>-21.617999999982999</v>
      </c>
      <c r="E142" s="617">
        <v>0.97584581005500004</v>
      </c>
      <c r="F142" s="615">
        <v>1011.99996812443</v>
      </c>
      <c r="G142" s="616">
        <v>252.99999203110801</v>
      </c>
      <c r="H142" s="618">
        <v>36.854999999999997</v>
      </c>
      <c r="I142" s="615">
        <v>178.625</v>
      </c>
      <c r="J142" s="616">
        <v>-74.374992031107993</v>
      </c>
      <c r="K142" s="619">
        <v>0.176506922555</v>
      </c>
    </row>
    <row r="143" spans="1:11" ht="14.4" customHeight="1" thickBot="1" x14ac:dyDescent="0.35">
      <c r="A143" s="637" t="s">
        <v>471</v>
      </c>
      <c r="B143" s="615">
        <v>18.000150596234999</v>
      </c>
      <c r="C143" s="615">
        <v>40.246000000000002</v>
      </c>
      <c r="D143" s="616">
        <v>22.245849403764002</v>
      </c>
      <c r="E143" s="617">
        <v>2.2358701825759999</v>
      </c>
      <c r="F143" s="615">
        <v>59.999998110143999</v>
      </c>
      <c r="G143" s="616">
        <v>14.999999527536</v>
      </c>
      <c r="H143" s="618">
        <v>5.0019999999999998</v>
      </c>
      <c r="I143" s="615">
        <v>15.006</v>
      </c>
      <c r="J143" s="616">
        <v>6.0004724630000001E-3</v>
      </c>
      <c r="K143" s="619">
        <v>0.25010000787699999</v>
      </c>
    </row>
    <row r="144" spans="1:11" ht="14.4" customHeight="1" thickBot="1" x14ac:dyDescent="0.35">
      <c r="A144" s="637" t="s">
        <v>472</v>
      </c>
      <c r="B144" s="615">
        <v>59.999260929004002</v>
      </c>
      <c r="C144" s="615">
        <v>60.478000000000002</v>
      </c>
      <c r="D144" s="616">
        <v>0.47873907099500002</v>
      </c>
      <c r="E144" s="617">
        <v>1.007979082801</v>
      </c>
      <c r="F144" s="615">
        <v>61.999714736609</v>
      </c>
      <c r="G144" s="616">
        <v>15.499928684152</v>
      </c>
      <c r="H144" s="618">
        <v>5.2439999999999998</v>
      </c>
      <c r="I144" s="615">
        <v>15.731999999999999</v>
      </c>
      <c r="J144" s="616">
        <v>0.232071315847</v>
      </c>
      <c r="K144" s="619">
        <v>0.253743102961</v>
      </c>
    </row>
    <row r="145" spans="1:11" ht="14.4" customHeight="1" thickBot="1" x14ac:dyDescent="0.35">
      <c r="A145" s="637" t="s">
        <v>473</v>
      </c>
      <c r="B145" s="615">
        <v>233.99999999999599</v>
      </c>
      <c r="C145" s="615">
        <v>234.64</v>
      </c>
      <c r="D145" s="616">
        <v>0.64000000000400004</v>
      </c>
      <c r="E145" s="617">
        <v>1.0027350427349999</v>
      </c>
      <c r="F145" s="615">
        <v>233.99999262955799</v>
      </c>
      <c r="G145" s="616">
        <v>58.499998157389001</v>
      </c>
      <c r="H145" s="618">
        <v>19.553000000000001</v>
      </c>
      <c r="I145" s="615">
        <v>58.658999999999999</v>
      </c>
      <c r="J145" s="616">
        <v>0.15900184261</v>
      </c>
      <c r="K145" s="619">
        <v>0.25067949507499998</v>
      </c>
    </row>
    <row r="146" spans="1:11" ht="14.4" customHeight="1" thickBot="1" x14ac:dyDescent="0.35">
      <c r="A146" s="637" t="s">
        <v>474</v>
      </c>
      <c r="B146" s="615">
        <v>0</v>
      </c>
      <c r="C146" s="615">
        <v>6.4000000000000001E-2</v>
      </c>
      <c r="D146" s="616">
        <v>6.4000000000000001E-2</v>
      </c>
      <c r="E146" s="625" t="s">
        <v>357</v>
      </c>
      <c r="F146" s="615">
        <v>0</v>
      </c>
      <c r="G146" s="616">
        <v>0</v>
      </c>
      <c r="H146" s="618">
        <v>0</v>
      </c>
      <c r="I146" s="615">
        <v>0</v>
      </c>
      <c r="J146" s="616">
        <v>0</v>
      </c>
      <c r="K146" s="626" t="s">
        <v>336</v>
      </c>
    </row>
    <row r="147" spans="1:11" ht="14.4" customHeight="1" thickBot="1" x14ac:dyDescent="0.35">
      <c r="A147" s="636" t="s">
        <v>475</v>
      </c>
      <c r="B147" s="620">
        <v>0</v>
      </c>
      <c r="C147" s="620">
        <v>73.801000000000002</v>
      </c>
      <c r="D147" s="621">
        <v>73.801000000000002</v>
      </c>
      <c r="E147" s="622" t="s">
        <v>357</v>
      </c>
      <c r="F147" s="620">
        <v>0</v>
      </c>
      <c r="G147" s="621">
        <v>0</v>
      </c>
      <c r="H147" s="623">
        <v>0</v>
      </c>
      <c r="I147" s="620">
        <v>0</v>
      </c>
      <c r="J147" s="621">
        <v>0</v>
      </c>
      <c r="K147" s="624" t="s">
        <v>336</v>
      </c>
    </row>
    <row r="148" spans="1:11" ht="14.4" customHeight="1" thickBot="1" x14ac:dyDescent="0.35">
      <c r="A148" s="637" t="s">
        <v>476</v>
      </c>
      <c r="B148" s="615">
        <v>0</v>
      </c>
      <c r="C148" s="615">
        <v>73.801000000000002</v>
      </c>
      <c r="D148" s="616">
        <v>73.801000000000002</v>
      </c>
      <c r="E148" s="625" t="s">
        <v>357</v>
      </c>
      <c r="F148" s="615">
        <v>0</v>
      </c>
      <c r="G148" s="616">
        <v>0</v>
      </c>
      <c r="H148" s="618">
        <v>0</v>
      </c>
      <c r="I148" s="615">
        <v>0</v>
      </c>
      <c r="J148" s="616">
        <v>0</v>
      </c>
      <c r="K148" s="626" t="s">
        <v>336</v>
      </c>
    </row>
    <row r="149" spans="1:11" ht="14.4" customHeight="1" thickBot="1" x14ac:dyDescent="0.35">
      <c r="A149" s="635" t="s">
        <v>477</v>
      </c>
      <c r="B149" s="615">
        <v>207</v>
      </c>
      <c r="C149" s="615">
        <v>438.77271000000002</v>
      </c>
      <c r="D149" s="616">
        <v>231.77270999999999</v>
      </c>
      <c r="E149" s="617">
        <v>2.1196749275359998</v>
      </c>
      <c r="F149" s="615">
        <v>0</v>
      </c>
      <c r="G149" s="616">
        <v>0</v>
      </c>
      <c r="H149" s="618">
        <v>0</v>
      </c>
      <c r="I149" s="615">
        <v>0</v>
      </c>
      <c r="J149" s="616">
        <v>0</v>
      </c>
      <c r="K149" s="626" t="s">
        <v>336</v>
      </c>
    </row>
    <row r="150" spans="1:11" ht="14.4" customHeight="1" thickBot="1" x14ac:dyDescent="0.35">
      <c r="A150" s="636" t="s">
        <v>478</v>
      </c>
      <c r="B150" s="620">
        <v>207</v>
      </c>
      <c r="C150" s="620">
        <v>216.81380999999999</v>
      </c>
      <c r="D150" s="621">
        <v>9.8138100000000001</v>
      </c>
      <c r="E150" s="627">
        <v>1.0474097101440001</v>
      </c>
      <c r="F150" s="620">
        <v>0</v>
      </c>
      <c r="G150" s="621">
        <v>0</v>
      </c>
      <c r="H150" s="623">
        <v>0</v>
      </c>
      <c r="I150" s="620">
        <v>0</v>
      </c>
      <c r="J150" s="621">
        <v>0</v>
      </c>
      <c r="K150" s="624" t="s">
        <v>336</v>
      </c>
    </row>
    <row r="151" spans="1:11" ht="14.4" customHeight="1" thickBot="1" x14ac:dyDescent="0.35">
      <c r="A151" s="637" t="s">
        <v>479</v>
      </c>
      <c r="B151" s="615">
        <v>207</v>
      </c>
      <c r="C151" s="615">
        <v>185.6771</v>
      </c>
      <c r="D151" s="616">
        <v>-21.322900000000001</v>
      </c>
      <c r="E151" s="617">
        <v>0.89699082125600005</v>
      </c>
      <c r="F151" s="615">
        <v>0</v>
      </c>
      <c r="G151" s="616">
        <v>0</v>
      </c>
      <c r="H151" s="618">
        <v>0</v>
      </c>
      <c r="I151" s="615">
        <v>0</v>
      </c>
      <c r="J151" s="616">
        <v>0</v>
      </c>
      <c r="K151" s="626" t="s">
        <v>336</v>
      </c>
    </row>
    <row r="152" spans="1:11" ht="14.4" customHeight="1" thickBot="1" x14ac:dyDescent="0.35">
      <c r="A152" s="637" t="s">
        <v>480</v>
      </c>
      <c r="B152" s="615">
        <v>0</v>
      </c>
      <c r="C152" s="615">
        <v>31.136710000000001</v>
      </c>
      <c r="D152" s="616">
        <v>31.136710000000001</v>
      </c>
      <c r="E152" s="625" t="s">
        <v>336</v>
      </c>
      <c r="F152" s="615">
        <v>0</v>
      </c>
      <c r="G152" s="616">
        <v>0</v>
      </c>
      <c r="H152" s="618">
        <v>0</v>
      </c>
      <c r="I152" s="615">
        <v>0</v>
      </c>
      <c r="J152" s="616">
        <v>0</v>
      </c>
      <c r="K152" s="626" t="s">
        <v>336</v>
      </c>
    </row>
    <row r="153" spans="1:11" ht="14.4" customHeight="1" thickBot="1" x14ac:dyDescent="0.35">
      <c r="A153" s="636" t="s">
        <v>481</v>
      </c>
      <c r="B153" s="620">
        <v>0</v>
      </c>
      <c r="C153" s="620">
        <v>15.422000000000001</v>
      </c>
      <c r="D153" s="621">
        <v>15.422000000000001</v>
      </c>
      <c r="E153" s="622" t="s">
        <v>357</v>
      </c>
      <c r="F153" s="620">
        <v>0</v>
      </c>
      <c r="G153" s="621">
        <v>0</v>
      </c>
      <c r="H153" s="623">
        <v>0</v>
      </c>
      <c r="I153" s="620">
        <v>0</v>
      </c>
      <c r="J153" s="621">
        <v>0</v>
      </c>
      <c r="K153" s="624" t="s">
        <v>336</v>
      </c>
    </row>
    <row r="154" spans="1:11" ht="14.4" customHeight="1" thickBot="1" x14ac:dyDescent="0.35">
      <c r="A154" s="637" t="s">
        <v>482</v>
      </c>
      <c r="B154" s="615">
        <v>0</v>
      </c>
      <c r="C154" s="615">
        <v>15.422000000000001</v>
      </c>
      <c r="D154" s="616">
        <v>15.422000000000001</v>
      </c>
      <c r="E154" s="625" t="s">
        <v>357</v>
      </c>
      <c r="F154" s="615">
        <v>0</v>
      </c>
      <c r="G154" s="616">
        <v>0</v>
      </c>
      <c r="H154" s="618">
        <v>0</v>
      </c>
      <c r="I154" s="615">
        <v>0</v>
      </c>
      <c r="J154" s="616">
        <v>0</v>
      </c>
      <c r="K154" s="626" t="s">
        <v>336</v>
      </c>
    </row>
    <row r="155" spans="1:11" ht="14.4" customHeight="1" thickBot="1" x14ac:dyDescent="0.35">
      <c r="A155" s="636" t="s">
        <v>483</v>
      </c>
      <c r="B155" s="620">
        <v>0</v>
      </c>
      <c r="C155" s="620">
        <v>7.0179999999999998</v>
      </c>
      <c r="D155" s="621">
        <v>7.0179999999999998</v>
      </c>
      <c r="E155" s="622" t="s">
        <v>357</v>
      </c>
      <c r="F155" s="620">
        <v>0</v>
      </c>
      <c r="G155" s="621">
        <v>0</v>
      </c>
      <c r="H155" s="623">
        <v>0</v>
      </c>
      <c r="I155" s="620">
        <v>0</v>
      </c>
      <c r="J155" s="621">
        <v>0</v>
      </c>
      <c r="K155" s="624" t="s">
        <v>336</v>
      </c>
    </row>
    <row r="156" spans="1:11" ht="14.4" customHeight="1" thickBot="1" x14ac:dyDescent="0.35">
      <c r="A156" s="637" t="s">
        <v>484</v>
      </c>
      <c r="B156" s="615">
        <v>0</v>
      </c>
      <c r="C156" s="615">
        <v>7.0179999999999998</v>
      </c>
      <c r="D156" s="616">
        <v>7.0179999999999998</v>
      </c>
      <c r="E156" s="625" t="s">
        <v>357</v>
      </c>
      <c r="F156" s="615">
        <v>0</v>
      </c>
      <c r="G156" s="616">
        <v>0</v>
      </c>
      <c r="H156" s="618">
        <v>0</v>
      </c>
      <c r="I156" s="615">
        <v>0</v>
      </c>
      <c r="J156" s="616">
        <v>0</v>
      </c>
      <c r="K156" s="626" t="s">
        <v>336</v>
      </c>
    </row>
    <row r="157" spans="1:11" ht="14.4" customHeight="1" thickBot="1" x14ac:dyDescent="0.35">
      <c r="A157" s="636" t="s">
        <v>485</v>
      </c>
      <c r="B157" s="620">
        <v>0</v>
      </c>
      <c r="C157" s="620">
        <v>199.5189</v>
      </c>
      <c r="D157" s="621">
        <v>199.5189</v>
      </c>
      <c r="E157" s="622" t="s">
        <v>357</v>
      </c>
      <c r="F157" s="620">
        <v>0</v>
      </c>
      <c r="G157" s="621">
        <v>0</v>
      </c>
      <c r="H157" s="623">
        <v>0</v>
      </c>
      <c r="I157" s="620">
        <v>0</v>
      </c>
      <c r="J157" s="621">
        <v>0</v>
      </c>
      <c r="K157" s="624" t="s">
        <v>336</v>
      </c>
    </row>
    <row r="158" spans="1:11" ht="14.4" customHeight="1" thickBot="1" x14ac:dyDescent="0.35">
      <c r="A158" s="637" t="s">
        <v>486</v>
      </c>
      <c r="B158" s="615">
        <v>0</v>
      </c>
      <c r="C158" s="615">
        <v>199.5189</v>
      </c>
      <c r="D158" s="616">
        <v>199.5189</v>
      </c>
      <c r="E158" s="625" t="s">
        <v>357</v>
      </c>
      <c r="F158" s="615">
        <v>0</v>
      </c>
      <c r="G158" s="616">
        <v>0</v>
      </c>
      <c r="H158" s="618">
        <v>0</v>
      </c>
      <c r="I158" s="615">
        <v>0</v>
      </c>
      <c r="J158" s="616">
        <v>0</v>
      </c>
      <c r="K158" s="626" t="s">
        <v>336</v>
      </c>
    </row>
    <row r="159" spans="1:11" ht="14.4" customHeight="1" thickBot="1" x14ac:dyDescent="0.35">
      <c r="A159" s="633" t="s">
        <v>487</v>
      </c>
      <c r="B159" s="615">
        <v>27635.740687944301</v>
      </c>
      <c r="C159" s="615">
        <v>29406.57674</v>
      </c>
      <c r="D159" s="616">
        <v>1770.8360520556701</v>
      </c>
      <c r="E159" s="617">
        <v>1.064077748885</v>
      </c>
      <c r="F159" s="615">
        <v>29110.167534935299</v>
      </c>
      <c r="G159" s="616">
        <v>7277.5418837338202</v>
      </c>
      <c r="H159" s="618">
        <v>2487.9688599999999</v>
      </c>
      <c r="I159" s="615">
        <v>7126.8274799999999</v>
      </c>
      <c r="J159" s="616">
        <v>-150.71440373381799</v>
      </c>
      <c r="K159" s="619">
        <v>0.24482261984299999</v>
      </c>
    </row>
    <row r="160" spans="1:11" ht="14.4" customHeight="1" thickBot="1" x14ac:dyDescent="0.35">
      <c r="A160" s="634" t="s">
        <v>488</v>
      </c>
      <c r="B160" s="615">
        <v>26622.040180888602</v>
      </c>
      <c r="C160" s="615">
        <v>28406.065869999999</v>
      </c>
      <c r="D160" s="616">
        <v>1784.02568911138</v>
      </c>
      <c r="E160" s="617">
        <v>1.0670131093249999</v>
      </c>
      <c r="F160" s="615">
        <v>28107.902266572601</v>
      </c>
      <c r="G160" s="616">
        <v>7026.9755666431502</v>
      </c>
      <c r="H160" s="618">
        <v>2487.96922</v>
      </c>
      <c r="I160" s="615">
        <v>7126.8278399999999</v>
      </c>
      <c r="J160" s="616">
        <v>99.852273356845004</v>
      </c>
      <c r="K160" s="619">
        <v>0.25355246266300002</v>
      </c>
    </row>
    <row r="161" spans="1:11" ht="14.4" customHeight="1" thickBot="1" x14ac:dyDescent="0.35">
      <c r="A161" s="635" t="s">
        <v>489</v>
      </c>
      <c r="B161" s="615">
        <v>26622.040180888602</v>
      </c>
      <c r="C161" s="615">
        <v>28406.065869999999</v>
      </c>
      <c r="D161" s="616">
        <v>1784.02568911138</v>
      </c>
      <c r="E161" s="617">
        <v>1.0670131093249999</v>
      </c>
      <c r="F161" s="615">
        <v>28107.902266572601</v>
      </c>
      <c r="G161" s="616">
        <v>7026.9755666431502</v>
      </c>
      <c r="H161" s="618">
        <v>2487.96922</v>
      </c>
      <c r="I161" s="615">
        <v>7126.8278399999999</v>
      </c>
      <c r="J161" s="616">
        <v>99.852273356845004</v>
      </c>
      <c r="K161" s="619">
        <v>0.25355246266300002</v>
      </c>
    </row>
    <row r="162" spans="1:11" ht="14.4" customHeight="1" thickBot="1" x14ac:dyDescent="0.35">
      <c r="A162" s="636" t="s">
        <v>490</v>
      </c>
      <c r="B162" s="620">
        <v>1599.1040600792301</v>
      </c>
      <c r="C162" s="620">
        <v>1694.01667</v>
      </c>
      <c r="D162" s="621">
        <v>94.912609920769995</v>
      </c>
      <c r="E162" s="627">
        <v>1.0593536169969999</v>
      </c>
      <c r="F162" s="620">
        <v>1663.7047477419501</v>
      </c>
      <c r="G162" s="621">
        <v>415.92618693548599</v>
      </c>
      <c r="H162" s="623">
        <v>280.80414000000002</v>
      </c>
      <c r="I162" s="620">
        <v>466.50909999999999</v>
      </c>
      <c r="J162" s="621">
        <v>50.582913064513001</v>
      </c>
      <c r="K162" s="628">
        <v>0.280403779957</v>
      </c>
    </row>
    <row r="163" spans="1:11" ht="14.4" customHeight="1" thickBot="1" x14ac:dyDescent="0.35">
      <c r="A163" s="637" t="s">
        <v>491</v>
      </c>
      <c r="B163" s="615">
        <v>6.6982549936620002</v>
      </c>
      <c r="C163" s="615">
        <v>9.1316900000000008</v>
      </c>
      <c r="D163" s="616">
        <v>2.4334350063370001</v>
      </c>
      <c r="E163" s="617">
        <v>1.3632938740959999</v>
      </c>
      <c r="F163" s="615">
        <v>7.4434122453890001</v>
      </c>
      <c r="G163" s="616">
        <v>1.860853061347</v>
      </c>
      <c r="H163" s="618">
        <v>0.92969000000000002</v>
      </c>
      <c r="I163" s="615">
        <v>1.8552500000000001</v>
      </c>
      <c r="J163" s="616">
        <v>-5.6030613470000002E-3</v>
      </c>
      <c r="K163" s="619">
        <v>0.24924724559600001</v>
      </c>
    </row>
    <row r="164" spans="1:11" ht="14.4" customHeight="1" thickBot="1" x14ac:dyDescent="0.35">
      <c r="A164" s="637" t="s">
        <v>492</v>
      </c>
      <c r="B164" s="615">
        <v>3.8269504612269998</v>
      </c>
      <c r="C164" s="615">
        <v>4.1521999999999997</v>
      </c>
      <c r="D164" s="616">
        <v>0.32524953877200002</v>
      </c>
      <c r="E164" s="617">
        <v>1.084989221069</v>
      </c>
      <c r="F164" s="615">
        <v>3.6272351783340002</v>
      </c>
      <c r="G164" s="616">
        <v>0.90680879458300001</v>
      </c>
      <c r="H164" s="618">
        <v>0.47</v>
      </c>
      <c r="I164" s="615">
        <v>1.175</v>
      </c>
      <c r="J164" s="616">
        <v>0.268191205416</v>
      </c>
      <c r="K164" s="619">
        <v>0.32393819044799999</v>
      </c>
    </row>
    <row r="165" spans="1:11" ht="14.4" customHeight="1" thickBot="1" x14ac:dyDescent="0.35">
      <c r="A165" s="637" t="s">
        <v>493</v>
      </c>
      <c r="B165" s="615">
        <v>44.117412325533003</v>
      </c>
      <c r="C165" s="615">
        <v>50.784280000000003</v>
      </c>
      <c r="D165" s="616">
        <v>6.6668676744660003</v>
      </c>
      <c r="E165" s="617">
        <v>1.151116471321</v>
      </c>
      <c r="F165" s="615">
        <v>51</v>
      </c>
      <c r="G165" s="616">
        <v>12.75</v>
      </c>
      <c r="H165" s="618">
        <v>11.826449999999999</v>
      </c>
      <c r="I165" s="615">
        <v>15.30485</v>
      </c>
      <c r="J165" s="616">
        <v>2.5548500000000001</v>
      </c>
      <c r="K165" s="619">
        <v>0.30009509803899997</v>
      </c>
    </row>
    <row r="166" spans="1:11" ht="14.4" customHeight="1" thickBot="1" x14ac:dyDescent="0.35">
      <c r="A166" s="637" t="s">
        <v>494</v>
      </c>
      <c r="B166" s="615">
        <v>74.125165292117003</v>
      </c>
      <c r="C166" s="615">
        <v>71.471500000000006</v>
      </c>
      <c r="D166" s="616">
        <v>-2.6536652921170001</v>
      </c>
      <c r="E166" s="617">
        <v>0.96420021079600005</v>
      </c>
      <c r="F166" s="615">
        <v>61.665910687230998</v>
      </c>
      <c r="G166" s="616">
        <v>15.416477671807</v>
      </c>
      <c r="H166" s="618">
        <v>5.4729999999999999</v>
      </c>
      <c r="I166" s="615">
        <v>10.047000000000001</v>
      </c>
      <c r="J166" s="616">
        <v>-5.3694776718070001</v>
      </c>
      <c r="K166" s="619">
        <v>0.162926321658</v>
      </c>
    </row>
    <row r="167" spans="1:11" ht="14.4" customHeight="1" thickBot="1" x14ac:dyDescent="0.35">
      <c r="A167" s="637" t="s">
        <v>495</v>
      </c>
      <c r="B167" s="615">
        <v>1470.3362770066899</v>
      </c>
      <c r="C167" s="615">
        <v>1558.4770000000001</v>
      </c>
      <c r="D167" s="616">
        <v>88.140722993311002</v>
      </c>
      <c r="E167" s="617">
        <v>1.059945962275</v>
      </c>
      <c r="F167" s="615">
        <v>1539.9681896309901</v>
      </c>
      <c r="G167" s="616">
        <v>384.99204740774798</v>
      </c>
      <c r="H167" s="618">
        <v>262.10500000000002</v>
      </c>
      <c r="I167" s="615">
        <v>438.12700000000001</v>
      </c>
      <c r="J167" s="616">
        <v>53.134952592251999</v>
      </c>
      <c r="K167" s="619">
        <v>0.28450392868500002</v>
      </c>
    </row>
    <row r="168" spans="1:11" ht="14.4" customHeight="1" thickBot="1" x14ac:dyDescent="0.35">
      <c r="A168" s="636" t="s">
        <v>496</v>
      </c>
      <c r="B168" s="620">
        <v>6606</v>
      </c>
      <c r="C168" s="620">
        <v>6897.1720699999996</v>
      </c>
      <c r="D168" s="621">
        <v>291.17207000000298</v>
      </c>
      <c r="E168" s="627">
        <v>1.044076910384</v>
      </c>
      <c r="F168" s="620">
        <v>6852.1975188255501</v>
      </c>
      <c r="G168" s="621">
        <v>1713.04937970639</v>
      </c>
      <c r="H168" s="623">
        <v>550.91179999999997</v>
      </c>
      <c r="I168" s="620">
        <v>1758.4056</v>
      </c>
      <c r="J168" s="621">
        <v>45.356220293611003</v>
      </c>
      <c r="K168" s="628">
        <v>0.25661922254399999</v>
      </c>
    </row>
    <row r="169" spans="1:11" ht="14.4" customHeight="1" thickBot="1" x14ac:dyDescent="0.35">
      <c r="A169" s="637" t="s">
        <v>497</v>
      </c>
      <c r="B169" s="615">
        <v>1752</v>
      </c>
      <c r="C169" s="615">
        <v>1875.7360000000001</v>
      </c>
      <c r="D169" s="616">
        <v>123.736000000001</v>
      </c>
      <c r="E169" s="617">
        <v>1.070625570776</v>
      </c>
      <c r="F169" s="615">
        <v>1848.00000000048</v>
      </c>
      <c r="G169" s="616">
        <v>462.00000000012102</v>
      </c>
      <c r="H169" s="618">
        <v>142.56800000000001</v>
      </c>
      <c r="I169" s="615">
        <v>406.07100000000003</v>
      </c>
      <c r="J169" s="616">
        <v>-55.929000000119999</v>
      </c>
      <c r="K169" s="619">
        <v>0.21973538961</v>
      </c>
    </row>
    <row r="170" spans="1:11" ht="14.4" customHeight="1" thickBot="1" x14ac:dyDescent="0.35">
      <c r="A170" s="637" t="s">
        <v>498</v>
      </c>
      <c r="B170" s="615">
        <v>4854</v>
      </c>
      <c r="C170" s="615">
        <v>5010.0410000000002</v>
      </c>
      <c r="D170" s="616">
        <v>156.04100000000199</v>
      </c>
      <c r="E170" s="617">
        <v>1.0321468891629999</v>
      </c>
      <c r="F170" s="615">
        <v>4989.0000000012997</v>
      </c>
      <c r="G170" s="616">
        <v>1247.2500000003299</v>
      </c>
      <c r="H170" s="618">
        <v>407.66579999999999</v>
      </c>
      <c r="I170" s="615">
        <v>1337.8045999999999</v>
      </c>
      <c r="J170" s="616">
        <v>90.554599999673002</v>
      </c>
      <c r="K170" s="619">
        <v>0.26815085187400001</v>
      </c>
    </row>
    <row r="171" spans="1:11" ht="14.4" customHeight="1" thickBot="1" x14ac:dyDescent="0.35">
      <c r="A171" s="637" t="s">
        <v>499</v>
      </c>
      <c r="B171" s="615">
        <v>0</v>
      </c>
      <c r="C171" s="615">
        <v>7.4950700000000001</v>
      </c>
      <c r="D171" s="616">
        <v>7.4950700000000001</v>
      </c>
      <c r="E171" s="625" t="s">
        <v>336</v>
      </c>
      <c r="F171" s="615">
        <v>9.8582862278930001</v>
      </c>
      <c r="G171" s="616">
        <v>2.464571556973</v>
      </c>
      <c r="H171" s="618">
        <v>0</v>
      </c>
      <c r="I171" s="615">
        <v>12.052</v>
      </c>
      <c r="J171" s="616">
        <v>9.5874284430260008</v>
      </c>
      <c r="K171" s="619">
        <v>1.2225248609529999</v>
      </c>
    </row>
    <row r="172" spans="1:11" ht="14.4" customHeight="1" thickBot="1" x14ac:dyDescent="0.35">
      <c r="A172" s="637" t="s">
        <v>500</v>
      </c>
      <c r="B172" s="615">
        <v>0</v>
      </c>
      <c r="C172" s="615">
        <v>3.9</v>
      </c>
      <c r="D172" s="616">
        <v>3.9</v>
      </c>
      <c r="E172" s="625" t="s">
        <v>336</v>
      </c>
      <c r="F172" s="615">
        <v>5.3392325958709996</v>
      </c>
      <c r="G172" s="616">
        <v>1.3348081489670001</v>
      </c>
      <c r="H172" s="618">
        <v>0.67800000000000005</v>
      </c>
      <c r="I172" s="615">
        <v>2.4780000000000002</v>
      </c>
      <c r="J172" s="616">
        <v>1.1431918510320001</v>
      </c>
      <c r="K172" s="619">
        <v>0.464111640672</v>
      </c>
    </row>
    <row r="173" spans="1:11" ht="14.4" customHeight="1" thickBot="1" x14ac:dyDescent="0.35">
      <c r="A173" s="636" t="s">
        <v>501</v>
      </c>
      <c r="B173" s="620">
        <v>9564.9361208093906</v>
      </c>
      <c r="C173" s="620">
        <v>11200.105079999999</v>
      </c>
      <c r="D173" s="621">
        <v>1635.1689591906099</v>
      </c>
      <c r="E173" s="627">
        <v>1.170954509108</v>
      </c>
      <c r="F173" s="620">
        <v>10800.000000002799</v>
      </c>
      <c r="G173" s="621">
        <v>2700.0000000007099</v>
      </c>
      <c r="H173" s="623">
        <v>904.1</v>
      </c>
      <c r="I173" s="620">
        <v>2914.8578699999998</v>
      </c>
      <c r="J173" s="621">
        <v>214.85786999929499</v>
      </c>
      <c r="K173" s="628">
        <v>0.26989424722200001</v>
      </c>
    </row>
    <row r="174" spans="1:11" ht="14.4" customHeight="1" thickBot="1" x14ac:dyDescent="0.35">
      <c r="A174" s="637" t="s">
        <v>502</v>
      </c>
      <c r="B174" s="615">
        <v>2700.9819615584101</v>
      </c>
      <c r="C174" s="615">
        <v>3600.80618</v>
      </c>
      <c r="D174" s="616">
        <v>899.82421844159398</v>
      </c>
      <c r="E174" s="617">
        <v>1.3331470669729999</v>
      </c>
      <c r="F174" s="615">
        <v>3196.0000000008399</v>
      </c>
      <c r="G174" s="616">
        <v>799.00000000020896</v>
      </c>
      <c r="H174" s="618">
        <v>267.42599999999999</v>
      </c>
      <c r="I174" s="615">
        <v>812.17399999999998</v>
      </c>
      <c r="J174" s="616">
        <v>13.17399999979</v>
      </c>
      <c r="K174" s="619">
        <v>0.25412202753399998</v>
      </c>
    </row>
    <row r="175" spans="1:11" ht="14.4" customHeight="1" thickBot="1" x14ac:dyDescent="0.35">
      <c r="A175" s="637" t="s">
        <v>503</v>
      </c>
      <c r="B175" s="615">
        <v>6863.9541592509904</v>
      </c>
      <c r="C175" s="615">
        <v>7588.5792000000001</v>
      </c>
      <c r="D175" s="616">
        <v>724.62504074901506</v>
      </c>
      <c r="E175" s="617">
        <v>1.1055696212320001</v>
      </c>
      <c r="F175" s="615">
        <v>7574.00000000198</v>
      </c>
      <c r="G175" s="616">
        <v>1893.50000000049</v>
      </c>
      <c r="H175" s="618">
        <v>636.67399999999998</v>
      </c>
      <c r="I175" s="615">
        <v>2103.1345999999999</v>
      </c>
      <c r="J175" s="616">
        <v>209.63459999950501</v>
      </c>
      <c r="K175" s="619">
        <v>0.277678188539</v>
      </c>
    </row>
    <row r="176" spans="1:11" ht="14.4" customHeight="1" thickBot="1" x14ac:dyDescent="0.35">
      <c r="A176" s="637" t="s">
        <v>504</v>
      </c>
      <c r="B176" s="615">
        <v>0</v>
      </c>
      <c r="C176" s="615">
        <v>10.7197</v>
      </c>
      <c r="D176" s="616">
        <v>10.7197</v>
      </c>
      <c r="E176" s="625" t="s">
        <v>357</v>
      </c>
      <c r="F176" s="615">
        <v>30.000000000006999</v>
      </c>
      <c r="G176" s="616">
        <v>7.5000000000010001</v>
      </c>
      <c r="H176" s="618">
        <v>0</v>
      </c>
      <c r="I176" s="615">
        <v>-0.45073000000000002</v>
      </c>
      <c r="J176" s="616">
        <v>-7.9507300000010002</v>
      </c>
      <c r="K176" s="619">
        <v>-1.5024333333E-2</v>
      </c>
    </row>
    <row r="177" spans="1:11" ht="14.4" customHeight="1" thickBot="1" x14ac:dyDescent="0.35">
      <c r="A177" s="636" t="s">
        <v>505</v>
      </c>
      <c r="B177" s="620">
        <v>8852</v>
      </c>
      <c r="C177" s="620">
        <v>8171.8702899999998</v>
      </c>
      <c r="D177" s="621">
        <v>-680.12971000000402</v>
      </c>
      <c r="E177" s="627">
        <v>0.923166548802</v>
      </c>
      <c r="F177" s="620">
        <v>8792.0000000022992</v>
      </c>
      <c r="G177" s="621">
        <v>2198.0000000005698</v>
      </c>
      <c r="H177" s="623">
        <v>752.15328</v>
      </c>
      <c r="I177" s="620">
        <v>1995.72162</v>
      </c>
      <c r="J177" s="621">
        <v>-202.278380000575</v>
      </c>
      <c r="K177" s="628">
        <v>0.226992904913</v>
      </c>
    </row>
    <row r="178" spans="1:11" ht="14.4" customHeight="1" thickBot="1" x14ac:dyDescent="0.35">
      <c r="A178" s="637" t="s">
        <v>506</v>
      </c>
      <c r="B178" s="615">
        <v>4827</v>
      </c>
      <c r="C178" s="615">
        <v>3684.33851</v>
      </c>
      <c r="D178" s="616">
        <v>-1142.66149</v>
      </c>
      <c r="E178" s="617">
        <v>0.76327708928899995</v>
      </c>
      <c r="F178" s="615">
        <v>4096.0000000010696</v>
      </c>
      <c r="G178" s="616">
        <v>1024.0000000002699</v>
      </c>
      <c r="H178" s="618">
        <v>332.77766000000003</v>
      </c>
      <c r="I178" s="615">
        <v>757.90385000000003</v>
      </c>
      <c r="J178" s="616">
        <v>-266.09615000026798</v>
      </c>
      <c r="K178" s="619">
        <v>0.18503511962800001</v>
      </c>
    </row>
    <row r="179" spans="1:11" ht="14.4" customHeight="1" thickBot="1" x14ac:dyDescent="0.35">
      <c r="A179" s="637" t="s">
        <v>507</v>
      </c>
      <c r="B179" s="615">
        <v>4025</v>
      </c>
      <c r="C179" s="615">
        <v>4487.5317800000003</v>
      </c>
      <c r="D179" s="616">
        <v>462.53177999999798</v>
      </c>
      <c r="E179" s="617">
        <v>1.11491472795</v>
      </c>
      <c r="F179" s="615">
        <v>4696.0000000012296</v>
      </c>
      <c r="G179" s="616">
        <v>1174.0000000003099</v>
      </c>
      <c r="H179" s="618">
        <v>419.37562000000003</v>
      </c>
      <c r="I179" s="615">
        <v>1237.8177700000001</v>
      </c>
      <c r="J179" s="616">
        <v>63.817769999692999</v>
      </c>
      <c r="K179" s="619">
        <v>0.26358981473499998</v>
      </c>
    </row>
    <row r="180" spans="1:11" ht="14.4" customHeight="1" thickBot="1" x14ac:dyDescent="0.35">
      <c r="A180" s="636" t="s">
        <v>508</v>
      </c>
      <c r="B180" s="620">
        <v>0</v>
      </c>
      <c r="C180" s="620">
        <v>442.90176000000002</v>
      </c>
      <c r="D180" s="621">
        <v>442.90176000000002</v>
      </c>
      <c r="E180" s="622" t="s">
        <v>336</v>
      </c>
      <c r="F180" s="620">
        <v>0</v>
      </c>
      <c r="G180" s="621">
        <v>0</v>
      </c>
      <c r="H180" s="623">
        <v>0</v>
      </c>
      <c r="I180" s="620">
        <v>-8.6663499999999996</v>
      </c>
      <c r="J180" s="621">
        <v>-8.6663499999999996</v>
      </c>
      <c r="K180" s="624" t="s">
        <v>336</v>
      </c>
    </row>
    <row r="181" spans="1:11" ht="14.4" customHeight="1" thickBot="1" x14ac:dyDescent="0.35">
      <c r="A181" s="637" t="s">
        <v>509</v>
      </c>
      <c r="B181" s="615">
        <v>0</v>
      </c>
      <c r="C181" s="615">
        <v>28.44866</v>
      </c>
      <c r="D181" s="616">
        <v>28.44866</v>
      </c>
      <c r="E181" s="625" t="s">
        <v>336</v>
      </c>
      <c r="F181" s="615">
        <v>0</v>
      </c>
      <c r="G181" s="616">
        <v>0</v>
      </c>
      <c r="H181" s="618">
        <v>0</v>
      </c>
      <c r="I181" s="615">
        <v>0</v>
      </c>
      <c r="J181" s="616">
        <v>0</v>
      </c>
      <c r="K181" s="626" t="s">
        <v>336</v>
      </c>
    </row>
    <row r="182" spans="1:11" ht="14.4" customHeight="1" thickBot="1" x14ac:dyDescent="0.35">
      <c r="A182" s="637" t="s">
        <v>510</v>
      </c>
      <c r="B182" s="615">
        <v>0</v>
      </c>
      <c r="C182" s="615">
        <v>414.45310000000001</v>
      </c>
      <c r="D182" s="616">
        <v>414.45310000000001</v>
      </c>
      <c r="E182" s="625" t="s">
        <v>336</v>
      </c>
      <c r="F182" s="615">
        <v>0</v>
      </c>
      <c r="G182" s="616">
        <v>0</v>
      </c>
      <c r="H182" s="618">
        <v>0</v>
      </c>
      <c r="I182" s="615">
        <v>-8.6663499999999996</v>
      </c>
      <c r="J182" s="616">
        <v>-8.6663499999999996</v>
      </c>
      <c r="K182" s="626" t="s">
        <v>336</v>
      </c>
    </row>
    <row r="183" spans="1:11" ht="14.4" customHeight="1" thickBot="1" x14ac:dyDescent="0.35">
      <c r="A183" s="634" t="s">
        <v>511</v>
      </c>
      <c r="B183" s="615">
        <v>1013.7005070557</v>
      </c>
      <c r="C183" s="615">
        <v>1000.51087</v>
      </c>
      <c r="D183" s="616">
        <v>-13.189637055702001</v>
      </c>
      <c r="E183" s="617">
        <v>0.98698862537400001</v>
      </c>
      <c r="F183" s="615">
        <v>1002.26526836266</v>
      </c>
      <c r="G183" s="616">
        <v>250.566317090664</v>
      </c>
      <c r="H183" s="618">
        <v>-3.6000000000000002E-4</v>
      </c>
      <c r="I183" s="615">
        <v>-3.6000000000000002E-4</v>
      </c>
      <c r="J183" s="616">
        <v>-250.566677090664</v>
      </c>
      <c r="K183" s="619">
        <v>-3.5918634653290099E-7</v>
      </c>
    </row>
    <row r="184" spans="1:11" ht="14.4" customHeight="1" thickBot="1" x14ac:dyDescent="0.35">
      <c r="A184" s="640" t="s">
        <v>512</v>
      </c>
      <c r="B184" s="620">
        <v>1013.7005070557</v>
      </c>
      <c r="C184" s="620">
        <v>1000.51087</v>
      </c>
      <c r="D184" s="621">
        <v>-13.189637055702001</v>
      </c>
      <c r="E184" s="627">
        <v>0.98698862537400001</v>
      </c>
      <c r="F184" s="620">
        <v>1002.26526836266</v>
      </c>
      <c r="G184" s="621">
        <v>250.566317090664</v>
      </c>
      <c r="H184" s="623">
        <v>-3.6000000000000002E-4</v>
      </c>
      <c r="I184" s="620">
        <v>-3.6000000000000002E-4</v>
      </c>
      <c r="J184" s="621">
        <v>-250.566677090664</v>
      </c>
      <c r="K184" s="628">
        <v>-3.5918634653290099E-7</v>
      </c>
    </row>
    <row r="185" spans="1:11" ht="14.4" customHeight="1" thickBot="1" x14ac:dyDescent="0.35">
      <c r="A185" s="636" t="s">
        <v>513</v>
      </c>
      <c r="B185" s="620">
        <v>0</v>
      </c>
      <c r="C185" s="620">
        <v>0.22500000000000001</v>
      </c>
      <c r="D185" s="621">
        <v>0.22500000000000001</v>
      </c>
      <c r="E185" s="622" t="s">
        <v>357</v>
      </c>
      <c r="F185" s="620">
        <v>0</v>
      </c>
      <c r="G185" s="621">
        <v>0</v>
      </c>
      <c r="H185" s="623">
        <v>0</v>
      </c>
      <c r="I185" s="620">
        <v>0</v>
      </c>
      <c r="J185" s="621">
        <v>0</v>
      </c>
      <c r="K185" s="624" t="s">
        <v>336</v>
      </c>
    </row>
    <row r="186" spans="1:11" ht="14.4" customHeight="1" thickBot="1" x14ac:dyDescent="0.35">
      <c r="A186" s="637" t="s">
        <v>514</v>
      </c>
      <c r="B186" s="615">
        <v>0</v>
      </c>
      <c r="C186" s="615">
        <v>0.22500000000000001</v>
      </c>
      <c r="D186" s="616">
        <v>0.22500000000000001</v>
      </c>
      <c r="E186" s="625" t="s">
        <v>357</v>
      </c>
      <c r="F186" s="615">
        <v>0</v>
      </c>
      <c r="G186" s="616">
        <v>0</v>
      </c>
      <c r="H186" s="618">
        <v>0</v>
      </c>
      <c r="I186" s="615">
        <v>0</v>
      </c>
      <c r="J186" s="616">
        <v>0</v>
      </c>
      <c r="K186" s="626" t="s">
        <v>336</v>
      </c>
    </row>
    <row r="187" spans="1:11" ht="14.4" customHeight="1" thickBot="1" x14ac:dyDescent="0.35">
      <c r="A187" s="636" t="s">
        <v>515</v>
      </c>
      <c r="B187" s="620">
        <v>0</v>
      </c>
      <c r="C187" s="620">
        <v>6.0999999999999997E-4</v>
      </c>
      <c r="D187" s="621">
        <v>6.0999999999999997E-4</v>
      </c>
      <c r="E187" s="622" t="s">
        <v>336</v>
      </c>
      <c r="F187" s="620">
        <v>0</v>
      </c>
      <c r="G187" s="621">
        <v>0</v>
      </c>
      <c r="H187" s="623">
        <v>-3.6000000000000002E-4</v>
      </c>
      <c r="I187" s="620">
        <v>-3.6000000000000002E-4</v>
      </c>
      <c r="J187" s="621">
        <v>-3.6000000000000002E-4</v>
      </c>
      <c r="K187" s="624" t="s">
        <v>336</v>
      </c>
    </row>
    <row r="188" spans="1:11" ht="14.4" customHeight="1" thickBot="1" x14ac:dyDescent="0.35">
      <c r="A188" s="637" t="s">
        <v>516</v>
      </c>
      <c r="B188" s="615">
        <v>0</v>
      </c>
      <c r="C188" s="615">
        <v>6.0999999999999997E-4</v>
      </c>
      <c r="D188" s="616">
        <v>6.0999999999999997E-4</v>
      </c>
      <c r="E188" s="625" t="s">
        <v>336</v>
      </c>
      <c r="F188" s="615">
        <v>0</v>
      </c>
      <c r="G188" s="616">
        <v>0</v>
      </c>
      <c r="H188" s="618">
        <v>-3.6000000000000002E-4</v>
      </c>
      <c r="I188" s="615">
        <v>-3.6000000000000002E-4</v>
      </c>
      <c r="J188" s="616">
        <v>-3.6000000000000002E-4</v>
      </c>
      <c r="K188" s="626" t="s">
        <v>336</v>
      </c>
    </row>
    <row r="189" spans="1:11" ht="14.4" customHeight="1" thickBot="1" x14ac:dyDescent="0.35">
      <c r="A189" s="636" t="s">
        <v>517</v>
      </c>
      <c r="B189" s="620">
        <v>1013.7005070557</v>
      </c>
      <c r="C189" s="620">
        <v>1000.28526</v>
      </c>
      <c r="D189" s="621">
        <v>-13.415247055702</v>
      </c>
      <c r="E189" s="627">
        <v>0.98676606457000005</v>
      </c>
      <c r="F189" s="620">
        <v>1002.26526836266</v>
      </c>
      <c r="G189" s="621">
        <v>250.566317090664</v>
      </c>
      <c r="H189" s="623">
        <v>0</v>
      </c>
      <c r="I189" s="620">
        <v>0</v>
      </c>
      <c r="J189" s="621">
        <v>-250.566317090664</v>
      </c>
      <c r="K189" s="628">
        <v>0</v>
      </c>
    </row>
    <row r="190" spans="1:11" ht="14.4" customHeight="1" thickBot="1" x14ac:dyDescent="0.35">
      <c r="A190" s="637" t="s">
        <v>518</v>
      </c>
      <c r="B190" s="615">
        <v>2.4235608418000001</v>
      </c>
      <c r="C190" s="615">
        <v>0</v>
      </c>
      <c r="D190" s="616">
        <v>-2.4235608418000001</v>
      </c>
      <c r="E190" s="617">
        <v>0</v>
      </c>
      <c r="F190" s="615">
        <v>2</v>
      </c>
      <c r="G190" s="616">
        <v>0.5</v>
      </c>
      <c r="H190" s="618">
        <v>0</v>
      </c>
      <c r="I190" s="615">
        <v>0</v>
      </c>
      <c r="J190" s="616">
        <v>-0.5</v>
      </c>
      <c r="K190" s="619">
        <v>0</v>
      </c>
    </row>
    <row r="191" spans="1:11" ht="14.4" customHeight="1" thickBot="1" x14ac:dyDescent="0.35">
      <c r="A191" s="637" t="s">
        <v>519</v>
      </c>
      <c r="B191" s="615">
        <v>1000</v>
      </c>
      <c r="C191" s="615">
        <v>999.99599999999998</v>
      </c>
      <c r="D191" s="616">
        <v>-4.0000000000000001E-3</v>
      </c>
      <c r="E191" s="617">
        <v>0.999996</v>
      </c>
      <c r="F191" s="615">
        <v>1000</v>
      </c>
      <c r="G191" s="616">
        <v>250</v>
      </c>
      <c r="H191" s="618">
        <v>0</v>
      </c>
      <c r="I191" s="615">
        <v>0</v>
      </c>
      <c r="J191" s="616">
        <v>-250</v>
      </c>
      <c r="K191" s="619">
        <v>0</v>
      </c>
    </row>
    <row r="192" spans="1:11" ht="14.4" customHeight="1" thickBot="1" x14ac:dyDescent="0.35">
      <c r="A192" s="637" t="s">
        <v>520</v>
      </c>
      <c r="B192" s="615">
        <v>11.276946213901001</v>
      </c>
      <c r="C192" s="615">
        <v>0.28926000000000002</v>
      </c>
      <c r="D192" s="616">
        <v>-10.987686213901</v>
      </c>
      <c r="E192" s="617">
        <v>2.5650561286999999E-2</v>
      </c>
      <c r="F192" s="615">
        <v>0.26526836265499998</v>
      </c>
      <c r="G192" s="616">
        <v>6.6317090662999997E-2</v>
      </c>
      <c r="H192" s="618">
        <v>0</v>
      </c>
      <c r="I192" s="615">
        <v>0</v>
      </c>
      <c r="J192" s="616">
        <v>-6.6317090662999997E-2</v>
      </c>
      <c r="K192" s="619">
        <v>0</v>
      </c>
    </row>
    <row r="193" spans="1:11" ht="14.4" customHeight="1" thickBot="1" x14ac:dyDescent="0.35">
      <c r="A193" s="633" t="s">
        <v>521</v>
      </c>
      <c r="B193" s="615">
        <v>3779.0245250921498</v>
      </c>
      <c r="C193" s="615">
        <v>4721.1108599999998</v>
      </c>
      <c r="D193" s="616">
        <v>942.08633490785496</v>
      </c>
      <c r="E193" s="617">
        <v>1.2492935223499999</v>
      </c>
      <c r="F193" s="615">
        <v>0</v>
      </c>
      <c r="G193" s="616">
        <v>0</v>
      </c>
      <c r="H193" s="618">
        <v>425.49637999999999</v>
      </c>
      <c r="I193" s="615">
        <v>1193.99854</v>
      </c>
      <c r="J193" s="616">
        <v>1193.99854</v>
      </c>
      <c r="K193" s="626" t="s">
        <v>336</v>
      </c>
    </row>
    <row r="194" spans="1:11" ht="14.4" customHeight="1" thickBot="1" x14ac:dyDescent="0.35">
      <c r="A194" s="638" t="s">
        <v>522</v>
      </c>
      <c r="B194" s="620">
        <v>3779.0245250921498</v>
      </c>
      <c r="C194" s="620">
        <v>4721.1108599999998</v>
      </c>
      <c r="D194" s="621">
        <v>942.08633490785496</v>
      </c>
      <c r="E194" s="627">
        <v>1.2492935223499999</v>
      </c>
      <c r="F194" s="620">
        <v>0</v>
      </c>
      <c r="G194" s="621">
        <v>0</v>
      </c>
      <c r="H194" s="623">
        <v>425.49637999999999</v>
      </c>
      <c r="I194" s="620">
        <v>1193.99854</v>
      </c>
      <c r="J194" s="621">
        <v>1193.99854</v>
      </c>
      <c r="K194" s="624" t="s">
        <v>336</v>
      </c>
    </row>
    <row r="195" spans="1:11" ht="14.4" customHeight="1" thickBot="1" x14ac:dyDescent="0.35">
      <c r="A195" s="640" t="s">
        <v>54</v>
      </c>
      <c r="B195" s="620">
        <v>3779.0245250921498</v>
      </c>
      <c r="C195" s="620">
        <v>4721.1108599999998</v>
      </c>
      <c r="D195" s="621">
        <v>942.08633490785496</v>
      </c>
      <c r="E195" s="627">
        <v>1.2492935223499999</v>
      </c>
      <c r="F195" s="620">
        <v>0</v>
      </c>
      <c r="G195" s="621">
        <v>0</v>
      </c>
      <c r="H195" s="623">
        <v>425.49637999999999</v>
      </c>
      <c r="I195" s="620">
        <v>1193.99854</v>
      </c>
      <c r="J195" s="621">
        <v>1193.99854</v>
      </c>
      <c r="K195" s="624" t="s">
        <v>336</v>
      </c>
    </row>
    <row r="196" spans="1:11" ht="14.4" customHeight="1" thickBot="1" x14ac:dyDescent="0.35">
      <c r="A196" s="636" t="s">
        <v>523</v>
      </c>
      <c r="B196" s="620">
        <v>101</v>
      </c>
      <c r="C196" s="620">
        <v>139.34307000000001</v>
      </c>
      <c r="D196" s="621">
        <v>38.343069999999997</v>
      </c>
      <c r="E196" s="627">
        <v>1.379634356435</v>
      </c>
      <c r="F196" s="620">
        <v>0</v>
      </c>
      <c r="G196" s="621">
        <v>0</v>
      </c>
      <c r="H196" s="623">
        <v>12.218999999999999</v>
      </c>
      <c r="I196" s="620">
        <v>36.658799999999999</v>
      </c>
      <c r="J196" s="621">
        <v>36.658799999999999</v>
      </c>
      <c r="K196" s="624" t="s">
        <v>336</v>
      </c>
    </row>
    <row r="197" spans="1:11" ht="14.4" customHeight="1" thickBot="1" x14ac:dyDescent="0.35">
      <c r="A197" s="637" t="s">
        <v>524</v>
      </c>
      <c r="B197" s="615">
        <v>101</v>
      </c>
      <c r="C197" s="615">
        <v>139.34307000000001</v>
      </c>
      <c r="D197" s="616">
        <v>38.343069999999997</v>
      </c>
      <c r="E197" s="617">
        <v>1.379634356435</v>
      </c>
      <c r="F197" s="615">
        <v>0</v>
      </c>
      <c r="G197" s="616">
        <v>0</v>
      </c>
      <c r="H197" s="618">
        <v>12.218999999999999</v>
      </c>
      <c r="I197" s="615">
        <v>36.658799999999999</v>
      </c>
      <c r="J197" s="616">
        <v>36.658799999999999</v>
      </c>
      <c r="K197" s="626" t="s">
        <v>336</v>
      </c>
    </row>
    <row r="198" spans="1:11" ht="14.4" customHeight="1" thickBot="1" x14ac:dyDescent="0.35">
      <c r="A198" s="636" t="s">
        <v>525</v>
      </c>
      <c r="B198" s="620">
        <v>173.02452509214601</v>
      </c>
      <c r="C198" s="620">
        <v>312.82763999999997</v>
      </c>
      <c r="D198" s="621">
        <v>139.803114907854</v>
      </c>
      <c r="E198" s="627">
        <v>1.8079959464319999</v>
      </c>
      <c r="F198" s="620">
        <v>0</v>
      </c>
      <c r="G198" s="621">
        <v>0</v>
      </c>
      <c r="H198" s="623">
        <v>31.50084</v>
      </c>
      <c r="I198" s="620">
        <v>80.181160000000006</v>
      </c>
      <c r="J198" s="621">
        <v>80.181160000000006</v>
      </c>
      <c r="K198" s="624" t="s">
        <v>336</v>
      </c>
    </row>
    <row r="199" spans="1:11" ht="14.4" customHeight="1" thickBot="1" x14ac:dyDescent="0.35">
      <c r="A199" s="637" t="s">
        <v>526</v>
      </c>
      <c r="B199" s="615">
        <v>173.02452509214601</v>
      </c>
      <c r="C199" s="615">
        <v>312.82763999999997</v>
      </c>
      <c r="D199" s="616">
        <v>139.803114907854</v>
      </c>
      <c r="E199" s="617">
        <v>1.8079959464319999</v>
      </c>
      <c r="F199" s="615">
        <v>0</v>
      </c>
      <c r="G199" s="616">
        <v>0</v>
      </c>
      <c r="H199" s="618">
        <v>31.50084</v>
      </c>
      <c r="I199" s="615">
        <v>80.181160000000006</v>
      </c>
      <c r="J199" s="616">
        <v>80.181160000000006</v>
      </c>
      <c r="K199" s="626" t="s">
        <v>336</v>
      </c>
    </row>
    <row r="200" spans="1:11" ht="14.4" customHeight="1" thickBot="1" x14ac:dyDescent="0.35">
      <c r="A200" s="636" t="s">
        <v>527</v>
      </c>
      <c r="B200" s="620">
        <v>825</v>
      </c>
      <c r="C200" s="620">
        <v>502.40271999999999</v>
      </c>
      <c r="D200" s="621">
        <v>-322.59728000000001</v>
      </c>
      <c r="E200" s="627">
        <v>0.60897299393899995</v>
      </c>
      <c r="F200" s="620">
        <v>0</v>
      </c>
      <c r="G200" s="621">
        <v>0</v>
      </c>
      <c r="H200" s="623">
        <v>42.082389999999997</v>
      </c>
      <c r="I200" s="620">
        <v>107.63226</v>
      </c>
      <c r="J200" s="621">
        <v>107.63226</v>
      </c>
      <c r="K200" s="624" t="s">
        <v>336</v>
      </c>
    </row>
    <row r="201" spans="1:11" ht="14.4" customHeight="1" thickBot="1" x14ac:dyDescent="0.35">
      <c r="A201" s="637" t="s">
        <v>528</v>
      </c>
      <c r="B201" s="615">
        <v>825</v>
      </c>
      <c r="C201" s="615">
        <v>502.40271999999999</v>
      </c>
      <c r="D201" s="616">
        <v>-322.59728000000001</v>
      </c>
      <c r="E201" s="617">
        <v>0.60897299393899995</v>
      </c>
      <c r="F201" s="615">
        <v>0</v>
      </c>
      <c r="G201" s="616">
        <v>0</v>
      </c>
      <c r="H201" s="618">
        <v>42.082389999999997</v>
      </c>
      <c r="I201" s="615">
        <v>107.63226</v>
      </c>
      <c r="J201" s="616">
        <v>107.63226</v>
      </c>
      <c r="K201" s="626" t="s">
        <v>336</v>
      </c>
    </row>
    <row r="202" spans="1:11" ht="14.4" customHeight="1" thickBot="1" x14ac:dyDescent="0.35">
      <c r="A202" s="636" t="s">
        <v>529</v>
      </c>
      <c r="B202" s="620">
        <v>0</v>
      </c>
      <c r="C202" s="620">
        <v>8.5109999999999992</v>
      </c>
      <c r="D202" s="621">
        <v>8.5109999999999992</v>
      </c>
      <c r="E202" s="622" t="s">
        <v>357</v>
      </c>
      <c r="F202" s="620">
        <v>0</v>
      </c>
      <c r="G202" s="621">
        <v>0</v>
      </c>
      <c r="H202" s="623">
        <v>0.1</v>
      </c>
      <c r="I202" s="620">
        <v>0.88500000000000001</v>
      </c>
      <c r="J202" s="621">
        <v>0.88500000000000001</v>
      </c>
      <c r="K202" s="624" t="s">
        <v>336</v>
      </c>
    </row>
    <row r="203" spans="1:11" ht="14.4" customHeight="1" thickBot="1" x14ac:dyDescent="0.35">
      <c r="A203" s="637" t="s">
        <v>530</v>
      </c>
      <c r="B203" s="615">
        <v>0</v>
      </c>
      <c r="C203" s="615">
        <v>8.5109999999999992</v>
      </c>
      <c r="D203" s="616">
        <v>8.5109999999999992</v>
      </c>
      <c r="E203" s="625" t="s">
        <v>357</v>
      </c>
      <c r="F203" s="615">
        <v>0</v>
      </c>
      <c r="G203" s="616">
        <v>0</v>
      </c>
      <c r="H203" s="618">
        <v>0.1</v>
      </c>
      <c r="I203" s="615">
        <v>0.88500000000000001</v>
      </c>
      <c r="J203" s="616">
        <v>0.88500000000000001</v>
      </c>
      <c r="K203" s="626" t="s">
        <v>336</v>
      </c>
    </row>
    <row r="204" spans="1:11" ht="14.4" customHeight="1" thickBot="1" x14ac:dyDescent="0.35">
      <c r="A204" s="636" t="s">
        <v>531</v>
      </c>
      <c r="B204" s="620">
        <v>762</v>
      </c>
      <c r="C204" s="620">
        <v>672.48086000000001</v>
      </c>
      <c r="D204" s="621">
        <v>-89.519139999998998</v>
      </c>
      <c r="E204" s="627">
        <v>0.88252081364799995</v>
      </c>
      <c r="F204" s="620">
        <v>0</v>
      </c>
      <c r="G204" s="621">
        <v>0</v>
      </c>
      <c r="H204" s="623">
        <v>75.952370000000002</v>
      </c>
      <c r="I204" s="620">
        <v>215.82977</v>
      </c>
      <c r="J204" s="621">
        <v>215.82977</v>
      </c>
      <c r="K204" s="624" t="s">
        <v>336</v>
      </c>
    </row>
    <row r="205" spans="1:11" ht="14.4" customHeight="1" thickBot="1" x14ac:dyDescent="0.35">
      <c r="A205" s="637" t="s">
        <v>532</v>
      </c>
      <c r="B205" s="615">
        <v>747</v>
      </c>
      <c r="C205" s="615">
        <v>655.04816000000005</v>
      </c>
      <c r="D205" s="616">
        <v>-91.951839999998995</v>
      </c>
      <c r="E205" s="617">
        <v>0.87690516733599999</v>
      </c>
      <c r="F205" s="615">
        <v>0</v>
      </c>
      <c r="G205" s="616">
        <v>0</v>
      </c>
      <c r="H205" s="618">
        <v>75.952370000000002</v>
      </c>
      <c r="I205" s="615">
        <v>215.82977</v>
      </c>
      <c r="J205" s="616">
        <v>215.82977</v>
      </c>
      <c r="K205" s="626" t="s">
        <v>336</v>
      </c>
    </row>
    <row r="206" spans="1:11" ht="14.4" customHeight="1" thickBot="1" x14ac:dyDescent="0.35">
      <c r="A206" s="637" t="s">
        <v>533</v>
      </c>
      <c r="B206" s="615">
        <v>15</v>
      </c>
      <c r="C206" s="615">
        <v>17.432700000000001</v>
      </c>
      <c r="D206" s="616">
        <v>2.4327000000000001</v>
      </c>
      <c r="E206" s="617">
        <v>1.16218</v>
      </c>
      <c r="F206" s="615">
        <v>0</v>
      </c>
      <c r="G206" s="616">
        <v>0</v>
      </c>
      <c r="H206" s="618">
        <v>0</v>
      </c>
      <c r="I206" s="615">
        <v>0</v>
      </c>
      <c r="J206" s="616">
        <v>0</v>
      </c>
      <c r="K206" s="626" t="s">
        <v>336</v>
      </c>
    </row>
    <row r="207" spans="1:11" ht="14.4" customHeight="1" thickBot="1" x14ac:dyDescent="0.35">
      <c r="A207" s="636" t="s">
        <v>534</v>
      </c>
      <c r="B207" s="620">
        <v>0</v>
      </c>
      <c r="C207" s="620">
        <v>165.02119999999999</v>
      </c>
      <c r="D207" s="621">
        <v>165.02119999999999</v>
      </c>
      <c r="E207" s="622" t="s">
        <v>357</v>
      </c>
      <c r="F207" s="620">
        <v>0</v>
      </c>
      <c r="G207" s="621">
        <v>0</v>
      </c>
      <c r="H207" s="623">
        <v>16.708030000000001</v>
      </c>
      <c r="I207" s="620">
        <v>66.489170000000001</v>
      </c>
      <c r="J207" s="621">
        <v>66.489170000000001</v>
      </c>
      <c r="K207" s="624" t="s">
        <v>336</v>
      </c>
    </row>
    <row r="208" spans="1:11" ht="14.4" customHeight="1" thickBot="1" x14ac:dyDescent="0.35">
      <c r="A208" s="637" t="s">
        <v>535</v>
      </c>
      <c r="B208" s="615">
        <v>0</v>
      </c>
      <c r="C208" s="615">
        <v>165.02119999999999</v>
      </c>
      <c r="D208" s="616">
        <v>165.02119999999999</v>
      </c>
      <c r="E208" s="625" t="s">
        <v>357</v>
      </c>
      <c r="F208" s="615">
        <v>0</v>
      </c>
      <c r="G208" s="616">
        <v>0</v>
      </c>
      <c r="H208" s="618">
        <v>16.708030000000001</v>
      </c>
      <c r="I208" s="615">
        <v>66.489170000000001</v>
      </c>
      <c r="J208" s="616">
        <v>66.489170000000001</v>
      </c>
      <c r="K208" s="626" t="s">
        <v>336</v>
      </c>
    </row>
    <row r="209" spans="1:11" ht="14.4" customHeight="1" thickBot="1" x14ac:dyDescent="0.35">
      <c r="A209" s="636" t="s">
        <v>536</v>
      </c>
      <c r="B209" s="620">
        <v>1918</v>
      </c>
      <c r="C209" s="620">
        <v>2920.5243700000001</v>
      </c>
      <c r="D209" s="621">
        <v>1002.52437</v>
      </c>
      <c r="E209" s="627">
        <v>1.5226925808130001</v>
      </c>
      <c r="F209" s="620">
        <v>0</v>
      </c>
      <c r="G209" s="621">
        <v>0</v>
      </c>
      <c r="H209" s="623">
        <v>246.93375</v>
      </c>
      <c r="I209" s="620">
        <v>686.32237999999995</v>
      </c>
      <c r="J209" s="621">
        <v>686.32237999999995</v>
      </c>
      <c r="K209" s="624" t="s">
        <v>336</v>
      </c>
    </row>
    <row r="210" spans="1:11" ht="14.4" customHeight="1" thickBot="1" x14ac:dyDescent="0.35">
      <c r="A210" s="637" t="s">
        <v>537</v>
      </c>
      <c r="B210" s="615">
        <v>1918</v>
      </c>
      <c r="C210" s="615">
        <v>2920.5243700000001</v>
      </c>
      <c r="D210" s="616">
        <v>1002.52437</v>
      </c>
      <c r="E210" s="617">
        <v>1.5226925808130001</v>
      </c>
      <c r="F210" s="615">
        <v>0</v>
      </c>
      <c r="G210" s="616">
        <v>0</v>
      </c>
      <c r="H210" s="618">
        <v>246.93375</v>
      </c>
      <c r="I210" s="615">
        <v>686.32237999999995</v>
      </c>
      <c r="J210" s="616">
        <v>686.32237999999995</v>
      </c>
      <c r="K210" s="626" t="s">
        <v>336</v>
      </c>
    </row>
    <row r="211" spans="1:11" ht="14.4" customHeight="1" thickBot="1" x14ac:dyDescent="0.35">
      <c r="A211" s="641"/>
      <c r="B211" s="615">
        <v>-10071.639878464999</v>
      </c>
      <c r="C211" s="615">
        <v>-13446.492329999999</v>
      </c>
      <c r="D211" s="616">
        <v>-3374.85245153505</v>
      </c>
      <c r="E211" s="617">
        <v>1.3350847024170001</v>
      </c>
      <c r="F211" s="615">
        <v>-13983.0488733003</v>
      </c>
      <c r="G211" s="616">
        <v>-3495.7622183250901</v>
      </c>
      <c r="H211" s="618">
        <v>-998.69218000000001</v>
      </c>
      <c r="I211" s="615">
        <v>-3060.8372200000099</v>
      </c>
      <c r="J211" s="616">
        <v>434.92499832508003</v>
      </c>
      <c r="K211" s="619">
        <v>0.21889626845499999</v>
      </c>
    </row>
    <row r="212" spans="1:11" ht="14.4" customHeight="1" thickBot="1" x14ac:dyDescent="0.35">
      <c r="A212" s="642" t="s">
        <v>66</v>
      </c>
      <c r="B212" s="629">
        <v>-10071.639878464999</v>
      </c>
      <c r="C212" s="629">
        <v>-13446.492329999999</v>
      </c>
      <c r="D212" s="630">
        <v>-3374.85245153505</v>
      </c>
      <c r="E212" s="631">
        <v>-1.3091122028569999</v>
      </c>
      <c r="F212" s="629">
        <v>-13983.0488733003</v>
      </c>
      <c r="G212" s="630">
        <v>-3495.7622183250901</v>
      </c>
      <c r="H212" s="629">
        <v>-998.69218000000001</v>
      </c>
      <c r="I212" s="629">
        <v>-3060.8372200000099</v>
      </c>
      <c r="J212" s="630">
        <v>434.92499832508099</v>
      </c>
      <c r="K212" s="632">
        <v>0.21889626845499999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538</v>
      </c>
      <c r="B5" s="644" t="s">
        <v>539</v>
      </c>
      <c r="C5" s="645" t="s">
        <v>540</v>
      </c>
      <c r="D5" s="645" t="s">
        <v>540</v>
      </c>
      <c r="E5" s="645"/>
      <c r="F5" s="645" t="s">
        <v>540</v>
      </c>
      <c r="G5" s="645" t="s">
        <v>540</v>
      </c>
      <c r="H5" s="645" t="s">
        <v>540</v>
      </c>
      <c r="I5" s="646" t="s">
        <v>540</v>
      </c>
      <c r="J5" s="647" t="s">
        <v>74</v>
      </c>
    </row>
    <row r="6" spans="1:10" ht="14.4" customHeight="1" x14ac:dyDescent="0.3">
      <c r="A6" s="643" t="s">
        <v>538</v>
      </c>
      <c r="B6" s="644" t="s">
        <v>344</v>
      </c>
      <c r="C6" s="645">
        <v>129.51483999999999</v>
      </c>
      <c r="D6" s="645">
        <v>144.39294999999998</v>
      </c>
      <c r="E6" s="645"/>
      <c r="F6" s="645">
        <v>145.28728000000001</v>
      </c>
      <c r="G6" s="645">
        <v>181.03313600307177</v>
      </c>
      <c r="H6" s="645">
        <v>-35.745856003071765</v>
      </c>
      <c r="I6" s="646">
        <v>0.80254523126382105</v>
      </c>
      <c r="J6" s="647" t="s">
        <v>1</v>
      </c>
    </row>
    <row r="7" spans="1:10" ht="14.4" customHeight="1" x14ac:dyDescent="0.3">
      <c r="A7" s="643" t="s">
        <v>538</v>
      </c>
      <c r="B7" s="644" t="s">
        <v>345</v>
      </c>
      <c r="C7" s="645">
        <v>-3.5225500000000003</v>
      </c>
      <c r="D7" s="645">
        <v>17.449930000000002</v>
      </c>
      <c r="E7" s="645"/>
      <c r="F7" s="645">
        <v>6.1408400000000007</v>
      </c>
      <c r="G7" s="645">
        <v>25.586384021295245</v>
      </c>
      <c r="H7" s="645">
        <v>-19.445544021295245</v>
      </c>
      <c r="I7" s="646">
        <v>0.24000421454196311</v>
      </c>
      <c r="J7" s="647" t="s">
        <v>1</v>
      </c>
    </row>
    <row r="8" spans="1:10" ht="14.4" customHeight="1" x14ac:dyDescent="0.3">
      <c r="A8" s="643" t="s">
        <v>538</v>
      </c>
      <c r="B8" s="644" t="s">
        <v>346</v>
      </c>
      <c r="C8" s="645">
        <v>0</v>
      </c>
      <c r="D8" s="645">
        <v>0</v>
      </c>
      <c r="E8" s="645"/>
      <c r="F8" s="645">
        <v>0</v>
      </c>
      <c r="G8" s="645">
        <v>8.6086555333287507</v>
      </c>
      <c r="H8" s="645">
        <v>-8.6086555333287507</v>
      </c>
      <c r="I8" s="646">
        <v>0</v>
      </c>
      <c r="J8" s="647" t="s">
        <v>1</v>
      </c>
    </row>
    <row r="9" spans="1:10" ht="14.4" customHeight="1" x14ac:dyDescent="0.3">
      <c r="A9" s="643" t="s">
        <v>538</v>
      </c>
      <c r="B9" s="644" t="s">
        <v>347</v>
      </c>
      <c r="C9" s="645">
        <v>182.21086</v>
      </c>
      <c r="D9" s="645">
        <v>4.4459900000000001</v>
      </c>
      <c r="E9" s="645"/>
      <c r="F9" s="645">
        <v>0</v>
      </c>
      <c r="G9" s="645">
        <v>4.7499998503864997</v>
      </c>
      <c r="H9" s="645">
        <v>-4.7499998503864997</v>
      </c>
      <c r="I9" s="646">
        <v>0</v>
      </c>
      <c r="J9" s="647" t="s">
        <v>1</v>
      </c>
    </row>
    <row r="10" spans="1:10" ht="14.4" customHeight="1" x14ac:dyDescent="0.3">
      <c r="A10" s="643" t="s">
        <v>538</v>
      </c>
      <c r="B10" s="644" t="s">
        <v>348</v>
      </c>
      <c r="C10" s="645">
        <v>32.90849</v>
      </c>
      <c r="D10" s="645">
        <v>33.90305</v>
      </c>
      <c r="E10" s="645"/>
      <c r="F10" s="645">
        <v>27.993099999999998</v>
      </c>
      <c r="G10" s="645">
        <v>55.7157625925635</v>
      </c>
      <c r="H10" s="645">
        <v>-27.722662592563502</v>
      </c>
      <c r="I10" s="646">
        <v>0.5024269380409826</v>
      </c>
      <c r="J10" s="647" t="s">
        <v>1</v>
      </c>
    </row>
    <row r="11" spans="1:10" ht="14.4" customHeight="1" x14ac:dyDescent="0.3">
      <c r="A11" s="643" t="s">
        <v>538</v>
      </c>
      <c r="B11" s="644" t="s">
        <v>349</v>
      </c>
      <c r="C11" s="645">
        <v>0</v>
      </c>
      <c r="D11" s="645">
        <v>0.31590000000000001</v>
      </c>
      <c r="E11" s="645"/>
      <c r="F11" s="645">
        <v>60.0092</v>
      </c>
      <c r="G11" s="645">
        <v>1.913046732912</v>
      </c>
      <c r="H11" s="645">
        <v>58.096153267087999</v>
      </c>
      <c r="I11" s="646">
        <v>31.368392087659689</v>
      </c>
      <c r="J11" s="647" t="s">
        <v>1</v>
      </c>
    </row>
    <row r="12" spans="1:10" ht="14.4" customHeight="1" x14ac:dyDescent="0.3">
      <c r="A12" s="643" t="s">
        <v>538</v>
      </c>
      <c r="B12" s="644" t="s">
        <v>350</v>
      </c>
      <c r="C12" s="645">
        <v>26.237290000000002</v>
      </c>
      <c r="D12" s="645">
        <v>18.846969999999999</v>
      </c>
      <c r="E12" s="645"/>
      <c r="F12" s="645">
        <v>24.40522</v>
      </c>
      <c r="G12" s="645">
        <v>24.046209845066748</v>
      </c>
      <c r="H12" s="645">
        <v>0.35901015493325161</v>
      </c>
      <c r="I12" s="646">
        <v>1.0149300100617273</v>
      </c>
      <c r="J12" s="647" t="s">
        <v>1</v>
      </c>
    </row>
    <row r="13" spans="1:10" ht="14.4" customHeight="1" x14ac:dyDescent="0.3">
      <c r="A13" s="643" t="s">
        <v>538</v>
      </c>
      <c r="B13" s="644" t="s">
        <v>541</v>
      </c>
      <c r="C13" s="645">
        <v>367.34893</v>
      </c>
      <c r="D13" s="645">
        <v>219.35478999999998</v>
      </c>
      <c r="E13" s="645"/>
      <c r="F13" s="645">
        <v>263.83564000000001</v>
      </c>
      <c r="G13" s="645">
        <v>301.65319457862455</v>
      </c>
      <c r="H13" s="645">
        <v>-37.817554578624538</v>
      </c>
      <c r="I13" s="646">
        <v>0.87463234184722827</v>
      </c>
      <c r="J13" s="647" t="s">
        <v>542</v>
      </c>
    </row>
    <row r="15" spans="1:10" ht="14.4" customHeight="1" x14ac:dyDescent="0.3">
      <c r="A15" s="643" t="s">
        <v>538</v>
      </c>
      <c r="B15" s="644" t="s">
        <v>539</v>
      </c>
      <c r="C15" s="645" t="s">
        <v>540</v>
      </c>
      <c r="D15" s="645" t="s">
        <v>540</v>
      </c>
      <c r="E15" s="645"/>
      <c r="F15" s="645" t="s">
        <v>540</v>
      </c>
      <c r="G15" s="645" t="s">
        <v>540</v>
      </c>
      <c r="H15" s="645" t="s">
        <v>540</v>
      </c>
      <c r="I15" s="646" t="s">
        <v>540</v>
      </c>
      <c r="J15" s="647" t="s">
        <v>74</v>
      </c>
    </row>
    <row r="16" spans="1:10" ht="14.4" customHeight="1" x14ac:dyDescent="0.3">
      <c r="A16" s="643" t="s">
        <v>543</v>
      </c>
      <c r="B16" s="644" t="s">
        <v>544</v>
      </c>
      <c r="C16" s="645" t="s">
        <v>540</v>
      </c>
      <c r="D16" s="645" t="s">
        <v>540</v>
      </c>
      <c r="E16" s="645"/>
      <c r="F16" s="645" t="s">
        <v>540</v>
      </c>
      <c r="G16" s="645" t="s">
        <v>540</v>
      </c>
      <c r="H16" s="645" t="s">
        <v>540</v>
      </c>
      <c r="I16" s="646" t="s">
        <v>540</v>
      </c>
      <c r="J16" s="647" t="s">
        <v>0</v>
      </c>
    </row>
    <row r="17" spans="1:10" ht="14.4" customHeight="1" x14ac:dyDescent="0.3">
      <c r="A17" s="643" t="s">
        <v>543</v>
      </c>
      <c r="B17" s="644" t="s">
        <v>344</v>
      </c>
      <c r="C17" s="645">
        <v>0</v>
      </c>
      <c r="D17" s="645" t="s">
        <v>540</v>
      </c>
      <c r="E17" s="645"/>
      <c r="F17" s="645" t="s">
        <v>540</v>
      </c>
      <c r="G17" s="645" t="s">
        <v>540</v>
      </c>
      <c r="H17" s="645" t="s">
        <v>540</v>
      </c>
      <c r="I17" s="646" t="s">
        <v>540</v>
      </c>
      <c r="J17" s="647" t="s">
        <v>1</v>
      </c>
    </row>
    <row r="18" spans="1:10" ht="14.4" customHeight="1" x14ac:dyDescent="0.3">
      <c r="A18" s="643" t="s">
        <v>543</v>
      </c>
      <c r="B18" s="644" t="s">
        <v>545</v>
      </c>
      <c r="C18" s="645">
        <v>0</v>
      </c>
      <c r="D18" s="645" t="s">
        <v>540</v>
      </c>
      <c r="E18" s="645"/>
      <c r="F18" s="645" t="s">
        <v>540</v>
      </c>
      <c r="G18" s="645" t="s">
        <v>540</v>
      </c>
      <c r="H18" s="645" t="s">
        <v>540</v>
      </c>
      <c r="I18" s="646" t="s">
        <v>540</v>
      </c>
      <c r="J18" s="647" t="s">
        <v>546</v>
      </c>
    </row>
    <row r="19" spans="1:10" ht="14.4" customHeight="1" x14ac:dyDescent="0.3">
      <c r="A19" s="643" t="s">
        <v>540</v>
      </c>
      <c r="B19" s="644" t="s">
        <v>540</v>
      </c>
      <c r="C19" s="645" t="s">
        <v>540</v>
      </c>
      <c r="D19" s="645" t="s">
        <v>540</v>
      </c>
      <c r="E19" s="645"/>
      <c r="F19" s="645" t="s">
        <v>540</v>
      </c>
      <c r="G19" s="645" t="s">
        <v>540</v>
      </c>
      <c r="H19" s="645" t="s">
        <v>540</v>
      </c>
      <c r="I19" s="646" t="s">
        <v>540</v>
      </c>
      <c r="J19" s="647" t="s">
        <v>547</v>
      </c>
    </row>
    <row r="20" spans="1:10" ht="14.4" customHeight="1" x14ac:dyDescent="0.3">
      <c r="A20" s="643" t="s">
        <v>548</v>
      </c>
      <c r="B20" s="644" t="s">
        <v>549</v>
      </c>
      <c r="C20" s="645" t="s">
        <v>540</v>
      </c>
      <c r="D20" s="645" t="s">
        <v>540</v>
      </c>
      <c r="E20" s="645"/>
      <c r="F20" s="645" t="s">
        <v>540</v>
      </c>
      <c r="G20" s="645" t="s">
        <v>540</v>
      </c>
      <c r="H20" s="645" t="s">
        <v>540</v>
      </c>
      <c r="I20" s="646" t="s">
        <v>540</v>
      </c>
      <c r="J20" s="647" t="s">
        <v>0</v>
      </c>
    </row>
    <row r="21" spans="1:10" ht="14.4" customHeight="1" x14ac:dyDescent="0.3">
      <c r="A21" s="643" t="s">
        <v>548</v>
      </c>
      <c r="B21" s="644" t="s">
        <v>344</v>
      </c>
      <c r="C21" s="645">
        <v>29.754599999999996</v>
      </c>
      <c r="D21" s="645">
        <v>33.37321</v>
      </c>
      <c r="E21" s="645"/>
      <c r="F21" s="645">
        <v>35.278640000000003</v>
      </c>
      <c r="G21" s="645">
        <v>57.999998173140497</v>
      </c>
      <c r="H21" s="645">
        <v>-22.721358173140494</v>
      </c>
      <c r="I21" s="646">
        <v>0.60825243295158171</v>
      </c>
      <c r="J21" s="647" t="s">
        <v>1</v>
      </c>
    </row>
    <row r="22" spans="1:10" ht="14.4" customHeight="1" x14ac:dyDescent="0.3">
      <c r="A22" s="643" t="s">
        <v>548</v>
      </c>
      <c r="B22" s="644" t="s">
        <v>345</v>
      </c>
      <c r="C22" s="645">
        <v>-3.5225500000000003</v>
      </c>
      <c r="D22" s="645">
        <v>17.449930000000002</v>
      </c>
      <c r="E22" s="645"/>
      <c r="F22" s="645">
        <v>6.1408400000000007</v>
      </c>
      <c r="G22" s="645">
        <v>25.586384021295245</v>
      </c>
      <c r="H22" s="645">
        <v>-19.445544021295245</v>
      </c>
      <c r="I22" s="646">
        <v>0.24000421454196311</v>
      </c>
      <c r="J22" s="647" t="s">
        <v>1</v>
      </c>
    </row>
    <row r="23" spans="1:10" ht="14.4" customHeight="1" x14ac:dyDescent="0.3">
      <c r="A23" s="643" t="s">
        <v>548</v>
      </c>
      <c r="B23" s="644" t="s">
        <v>346</v>
      </c>
      <c r="C23" s="645">
        <v>0</v>
      </c>
      <c r="D23" s="645">
        <v>0</v>
      </c>
      <c r="E23" s="645"/>
      <c r="F23" s="645">
        <v>0</v>
      </c>
      <c r="G23" s="645">
        <v>8.6086555333287507</v>
      </c>
      <c r="H23" s="645">
        <v>-8.6086555333287507</v>
      </c>
      <c r="I23" s="646">
        <v>0</v>
      </c>
      <c r="J23" s="647" t="s">
        <v>1</v>
      </c>
    </row>
    <row r="24" spans="1:10" ht="14.4" customHeight="1" x14ac:dyDescent="0.3">
      <c r="A24" s="643" t="s">
        <v>548</v>
      </c>
      <c r="B24" s="644" t="s">
        <v>347</v>
      </c>
      <c r="C24" s="645">
        <v>182.21086</v>
      </c>
      <c r="D24" s="645">
        <v>4.4459900000000001</v>
      </c>
      <c r="E24" s="645"/>
      <c r="F24" s="645">
        <v>0</v>
      </c>
      <c r="G24" s="645">
        <v>4.7499998503864997</v>
      </c>
      <c r="H24" s="645">
        <v>-4.7499998503864997</v>
      </c>
      <c r="I24" s="646">
        <v>0</v>
      </c>
      <c r="J24" s="647" t="s">
        <v>1</v>
      </c>
    </row>
    <row r="25" spans="1:10" ht="14.4" customHeight="1" x14ac:dyDescent="0.3">
      <c r="A25" s="643" t="s">
        <v>548</v>
      </c>
      <c r="B25" s="644" t="s">
        <v>348</v>
      </c>
      <c r="C25" s="645">
        <v>28.034849999999999</v>
      </c>
      <c r="D25" s="645">
        <v>30.91545</v>
      </c>
      <c r="E25" s="645"/>
      <c r="F25" s="645">
        <v>26.340679999999999</v>
      </c>
      <c r="G25" s="645">
        <v>53.04173890781825</v>
      </c>
      <c r="H25" s="645">
        <v>-26.701058907818251</v>
      </c>
      <c r="I25" s="646">
        <v>0.4966028743095644</v>
      </c>
      <c r="J25" s="647" t="s">
        <v>1</v>
      </c>
    </row>
    <row r="26" spans="1:10" ht="14.4" customHeight="1" x14ac:dyDescent="0.3">
      <c r="A26" s="643" t="s">
        <v>548</v>
      </c>
      <c r="B26" s="644" t="s">
        <v>349</v>
      </c>
      <c r="C26" s="645">
        <v>0</v>
      </c>
      <c r="D26" s="645">
        <v>0.31590000000000001</v>
      </c>
      <c r="E26" s="645"/>
      <c r="F26" s="645">
        <v>60.0092</v>
      </c>
      <c r="G26" s="645">
        <v>1.913046732912</v>
      </c>
      <c r="H26" s="645">
        <v>58.096153267087999</v>
      </c>
      <c r="I26" s="646">
        <v>31.368392087659689</v>
      </c>
      <c r="J26" s="647" t="s">
        <v>1</v>
      </c>
    </row>
    <row r="27" spans="1:10" ht="14.4" customHeight="1" x14ac:dyDescent="0.3">
      <c r="A27" s="643" t="s">
        <v>548</v>
      </c>
      <c r="B27" s="644" t="s">
        <v>350</v>
      </c>
      <c r="C27" s="645">
        <v>0</v>
      </c>
      <c r="D27" s="645">
        <v>0</v>
      </c>
      <c r="E27" s="645"/>
      <c r="F27" s="645">
        <v>0</v>
      </c>
      <c r="G27" s="645">
        <v>0.86205006184175004</v>
      </c>
      <c r="H27" s="645">
        <v>-0.86205006184175004</v>
      </c>
      <c r="I27" s="646">
        <v>0</v>
      </c>
      <c r="J27" s="647" t="s">
        <v>1</v>
      </c>
    </row>
    <row r="28" spans="1:10" ht="14.4" customHeight="1" x14ac:dyDescent="0.3">
      <c r="A28" s="643" t="s">
        <v>548</v>
      </c>
      <c r="B28" s="644" t="s">
        <v>550</v>
      </c>
      <c r="C28" s="645">
        <v>236.47775999999999</v>
      </c>
      <c r="D28" s="645">
        <v>86.50048000000001</v>
      </c>
      <c r="E28" s="645"/>
      <c r="F28" s="645">
        <v>127.76936000000001</v>
      </c>
      <c r="G28" s="645">
        <v>152.76187328072299</v>
      </c>
      <c r="H28" s="645">
        <v>-24.992513280722989</v>
      </c>
      <c r="I28" s="646">
        <v>0.83639560877343078</v>
      </c>
      <c r="J28" s="647" t="s">
        <v>546</v>
      </c>
    </row>
    <row r="29" spans="1:10" ht="14.4" customHeight="1" x14ac:dyDescent="0.3">
      <c r="A29" s="643" t="s">
        <v>540</v>
      </c>
      <c r="B29" s="644" t="s">
        <v>540</v>
      </c>
      <c r="C29" s="645" t="s">
        <v>540</v>
      </c>
      <c r="D29" s="645" t="s">
        <v>540</v>
      </c>
      <c r="E29" s="645"/>
      <c r="F29" s="645" t="s">
        <v>540</v>
      </c>
      <c r="G29" s="645" t="s">
        <v>540</v>
      </c>
      <c r="H29" s="645" t="s">
        <v>540</v>
      </c>
      <c r="I29" s="646" t="s">
        <v>540</v>
      </c>
      <c r="J29" s="647" t="s">
        <v>547</v>
      </c>
    </row>
    <row r="30" spans="1:10" ht="14.4" customHeight="1" x14ac:dyDescent="0.3">
      <c r="A30" s="643" t="s">
        <v>551</v>
      </c>
      <c r="B30" s="644" t="s">
        <v>552</v>
      </c>
      <c r="C30" s="645" t="s">
        <v>540</v>
      </c>
      <c r="D30" s="645" t="s">
        <v>540</v>
      </c>
      <c r="E30" s="645"/>
      <c r="F30" s="645" t="s">
        <v>540</v>
      </c>
      <c r="G30" s="645" t="s">
        <v>540</v>
      </c>
      <c r="H30" s="645" t="s">
        <v>540</v>
      </c>
      <c r="I30" s="646" t="s">
        <v>540</v>
      </c>
      <c r="J30" s="647" t="s">
        <v>0</v>
      </c>
    </row>
    <row r="31" spans="1:10" ht="14.4" customHeight="1" x14ac:dyDescent="0.3">
      <c r="A31" s="643" t="s">
        <v>551</v>
      </c>
      <c r="B31" s="644" t="s">
        <v>344</v>
      </c>
      <c r="C31" s="645">
        <v>43.942530000000005</v>
      </c>
      <c r="D31" s="645">
        <v>42.810369999999999</v>
      </c>
      <c r="E31" s="645"/>
      <c r="F31" s="645">
        <v>49.892330000000001</v>
      </c>
      <c r="G31" s="645">
        <v>52.010285387742002</v>
      </c>
      <c r="H31" s="645">
        <v>-2.1179553877420005</v>
      </c>
      <c r="I31" s="646">
        <v>0.95927814331429972</v>
      </c>
      <c r="J31" s="647" t="s">
        <v>1</v>
      </c>
    </row>
    <row r="32" spans="1:10" ht="14.4" customHeight="1" x14ac:dyDescent="0.3">
      <c r="A32" s="643" t="s">
        <v>551</v>
      </c>
      <c r="B32" s="644" t="s">
        <v>348</v>
      </c>
      <c r="C32" s="645">
        <v>1.3682400000000001</v>
      </c>
      <c r="D32" s="645">
        <v>0.34311000000000003</v>
      </c>
      <c r="E32" s="645"/>
      <c r="F32" s="645">
        <v>0.68293999999999999</v>
      </c>
      <c r="G32" s="645">
        <v>0.81374502002024984</v>
      </c>
      <c r="H32" s="645">
        <v>-0.13080502002024985</v>
      </c>
      <c r="I32" s="646">
        <v>0.83925552009277449</v>
      </c>
      <c r="J32" s="647" t="s">
        <v>1</v>
      </c>
    </row>
    <row r="33" spans="1:10" ht="14.4" customHeight="1" x14ac:dyDescent="0.3">
      <c r="A33" s="643" t="s">
        <v>551</v>
      </c>
      <c r="B33" s="644" t="s">
        <v>350</v>
      </c>
      <c r="C33" s="645">
        <v>0</v>
      </c>
      <c r="D33" s="645" t="s">
        <v>540</v>
      </c>
      <c r="E33" s="645"/>
      <c r="F33" s="645" t="s">
        <v>540</v>
      </c>
      <c r="G33" s="645" t="s">
        <v>540</v>
      </c>
      <c r="H33" s="645" t="s">
        <v>540</v>
      </c>
      <c r="I33" s="646" t="s">
        <v>540</v>
      </c>
      <c r="J33" s="647" t="s">
        <v>1</v>
      </c>
    </row>
    <row r="34" spans="1:10" ht="14.4" customHeight="1" x14ac:dyDescent="0.3">
      <c r="A34" s="643" t="s">
        <v>551</v>
      </c>
      <c r="B34" s="644" t="s">
        <v>553</v>
      </c>
      <c r="C34" s="645">
        <v>45.310770000000005</v>
      </c>
      <c r="D34" s="645">
        <v>43.153480000000002</v>
      </c>
      <c r="E34" s="645"/>
      <c r="F34" s="645">
        <v>50.575270000000003</v>
      </c>
      <c r="G34" s="645">
        <v>52.824030407762251</v>
      </c>
      <c r="H34" s="645">
        <v>-2.2487604077622478</v>
      </c>
      <c r="I34" s="646">
        <v>0.95742921563531802</v>
      </c>
      <c r="J34" s="647" t="s">
        <v>546</v>
      </c>
    </row>
    <row r="35" spans="1:10" ht="14.4" customHeight="1" x14ac:dyDescent="0.3">
      <c r="A35" s="643" t="s">
        <v>540</v>
      </c>
      <c r="B35" s="644" t="s">
        <v>540</v>
      </c>
      <c r="C35" s="645" t="s">
        <v>540</v>
      </c>
      <c r="D35" s="645" t="s">
        <v>540</v>
      </c>
      <c r="E35" s="645"/>
      <c r="F35" s="645" t="s">
        <v>540</v>
      </c>
      <c r="G35" s="645" t="s">
        <v>540</v>
      </c>
      <c r="H35" s="645" t="s">
        <v>540</v>
      </c>
      <c r="I35" s="646" t="s">
        <v>540</v>
      </c>
      <c r="J35" s="647" t="s">
        <v>547</v>
      </c>
    </row>
    <row r="36" spans="1:10" ht="14.4" customHeight="1" x14ac:dyDescent="0.3">
      <c r="A36" s="643" t="s">
        <v>554</v>
      </c>
      <c r="B36" s="644" t="s">
        <v>555</v>
      </c>
      <c r="C36" s="645" t="s">
        <v>540</v>
      </c>
      <c r="D36" s="645" t="s">
        <v>540</v>
      </c>
      <c r="E36" s="645"/>
      <c r="F36" s="645" t="s">
        <v>540</v>
      </c>
      <c r="G36" s="645" t="s">
        <v>540</v>
      </c>
      <c r="H36" s="645" t="s">
        <v>540</v>
      </c>
      <c r="I36" s="646" t="s">
        <v>540</v>
      </c>
      <c r="J36" s="647" t="s">
        <v>0</v>
      </c>
    </row>
    <row r="37" spans="1:10" ht="14.4" customHeight="1" x14ac:dyDescent="0.3">
      <c r="A37" s="643" t="s">
        <v>554</v>
      </c>
      <c r="B37" s="644" t="s">
        <v>344</v>
      </c>
      <c r="C37" s="645">
        <v>38.127969999999998</v>
      </c>
      <c r="D37" s="645">
        <v>44.182509999999994</v>
      </c>
      <c r="E37" s="645"/>
      <c r="F37" s="645">
        <v>38.742060000000002</v>
      </c>
      <c r="G37" s="645">
        <v>46.276901912046</v>
      </c>
      <c r="H37" s="645">
        <v>-7.534841912045998</v>
      </c>
      <c r="I37" s="646">
        <v>0.83717920602449281</v>
      </c>
      <c r="J37" s="647" t="s">
        <v>1</v>
      </c>
    </row>
    <row r="38" spans="1:10" ht="14.4" customHeight="1" x14ac:dyDescent="0.3">
      <c r="A38" s="643" t="s">
        <v>554</v>
      </c>
      <c r="B38" s="644" t="s">
        <v>348</v>
      </c>
      <c r="C38" s="645">
        <v>3.5053999999999998</v>
      </c>
      <c r="D38" s="645">
        <v>2.2386500000000003</v>
      </c>
      <c r="E38" s="645"/>
      <c r="F38" s="645">
        <v>0.80601</v>
      </c>
      <c r="G38" s="645">
        <v>1.5527358403817499</v>
      </c>
      <c r="H38" s="645">
        <v>-0.74672584038174994</v>
      </c>
      <c r="I38" s="646">
        <v>0.51909022709351338</v>
      </c>
      <c r="J38" s="647" t="s">
        <v>1</v>
      </c>
    </row>
    <row r="39" spans="1:10" ht="14.4" customHeight="1" x14ac:dyDescent="0.3">
      <c r="A39" s="643" t="s">
        <v>554</v>
      </c>
      <c r="B39" s="644" t="s">
        <v>556</v>
      </c>
      <c r="C39" s="645">
        <v>41.633369999999999</v>
      </c>
      <c r="D39" s="645">
        <v>46.421159999999993</v>
      </c>
      <c r="E39" s="645"/>
      <c r="F39" s="645">
        <v>39.548070000000003</v>
      </c>
      <c r="G39" s="645">
        <v>47.82963775242775</v>
      </c>
      <c r="H39" s="645">
        <v>-8.2815677524277476</v>
      </c>
      <c r="I39" s="646">
        <v>0.82685280212043022</v>
      </c>
      <c r="J39" s="647" t="s">
        <v>546</v>
      </c>
    </row>
    <row r="40" spans="1:10" ht="14.4" customHeight="1" x14ac:dyDescent="0.3">
      <c r="A40" s="643" t="s">
        <v>540</v>
      </c>
      <c r="B40" s="644" t="s">
        <v>540</v>
      </c>
      <c r="C40" s="645" t="s">
        <v>540</v>
      </c>
      <c r="D40" s="645" t="s">
        <v>540</v>
      </c>
      <c r="E40" s="645"/>
      <c r="F40" s="645" t="s">
        <v>540</v>
      </c>
      <c r="G40" s="645" t="s">
        <v>540</v>
      </c>
      <c r="H40" s="645" t="s">
        <v>540</v>
      </c>
      <c r="I40" s="646" t="s">
        <v>540</v>
      </c>
      <c r="J40" s="647" t="s">
        <v>547</v>
      </c>
    </row>
    <row r="41" spans="1:10" ht="14.4" customHeight="1" x14ac:dyDescent="0.3">
      <c r="A41" s="643" t="s">
        <v>557</v>
      </c>
      <c r="B41" s="644" t="s">
        <v>558</v>
      </c>
      <c r="C41" s="645" t="s">
        <v>540</v>
      </c>
      <c r="D41" s="645" t="s">
        <v>540</v>
      </c>
      <c r="E41" s="645"/>
      <c r="F41" s="645" t="s">
        <v>540</v>
      </c>
      <c r="G41" s="645" t="s">
        <v>540</v>
      </c>
      <c r="H41" s="645" t="s">
        <v>540</v>
      </c>
      <c r="I41" s="646" t="s">
        <v>540</v>
      </c>
      <c r="J41" s="647" t="s">
        <v>0</v>
      </c>
    </row>
    <row r="42" spans="1:10" ht="14.4" customHeight="1" x14ac:dyDescent="0.3">
      <c r="A42" s="643" t="s">
        <v>557</v>
      </c>
      <c r="B42" s="644" t="s">
        <v>344</v>
      </c>
      <c r="C42" s="645">
        <v>17.68974</v>
      </c>
      <c r="D42" s="645">
        <v>24.026859999999999</v>
      </c>
      <c r="E42" s="645"/>
      <c r="F42" s="645">
        <v>21.37425</v>
      </c>
      <c r="G42" s="645">
        <v>24.745950530143251</v>
      </c>
      <c r="H42" s="645">
        <v>-3.3717005301432508</v>
      </c>
      <c r="I42" s="646">
        <v>0.86374738258543937</v>
      </c>
      <c r="J42" s="647" t="s">
        <v>1</v>
      </c>
    </row>
    <row r="43" spans="1:10" ht="14.4" customHeight="1" x14ac:dyDescent="0.3">
      <c r="A43" s="643" t="s">
        <v>557</v>
      </c>
      <c r="B43" s="644" t="s">
        <v>348</v>
      </c>
      <c r="C43" s="645">
        <v>0</v>
      </c>
      <c r="D43" s="645">
        <v>0.40583999999999998</v>
      </c>
      <c r="E43" s="645"/>
      <c r="F43" s="645">
        <v>0.16347</v>
      </c>
      <c r="G43" s="645">
        <v>0.30754282434324998</v>
      </c>
      <c r="H43" s="645">
        <v>-0.14407282434324997</v>
      </c>
      <c r="I43" s="646">
        <v>0.53153573115902186</v>
      </c>
      <c r="J43" s="647" t="s">
        <v>1</v>
      </c>
    </row>
    <row r="44" spans="1:10" ht="14.4" customHeight="1" x14ac:dyDescent="0.3">
      <c r="A44" s="643" t="s">
        <v>557</v>
      </c>
      <c r="B44" s="644" t="s">
        <v>350</v>
      </c>
      <c r="C44" s="645">
        <v>26.237290000000002</v>
      </c>
      <c r="D44" s="645">
        <v>18.846969999999999</v>
      </c>
      <c r="E44" s="645"/>
      <c r="F44" s="645">
        <v>24.40522</v>
      </c>
      <c r="G44" s="645">
        <v>23.184159783224999</v>
      </c>
      <c r="H44" s="645">
        <v>1.2210602167750011</v>
      </c>
      <c r="I44" s="646">
        <v>1.0526678658270163</v>
      </c>
      <c r="J44" s="647" t="s">
        <v>1</v>
      </c>
    </row>
    <row r="45" spans="1:10" ht="14.4" customHeight="1" x14ac:dyDescent="0.3">
      <c r="A45" s="643" t="s">
        <v>557</v>
      </c>
      <c r="B45" s="644" t="s">
        <v>559</v>
      </c>
      <c r="C45" s="645">
        <v>43.927030000000002</v>
      </c>
      <c r="D45" s="645">
        <v>43.279669999999996</v>
      </c>
      <c r="E45" s="645"/>
      <c r="F45" s="645">
        <v>45.94294</v>
      </c>
      <c r="G45" s="645">
        <v>48.237653137711504</v>
      </c>
      <c r="H45" s="645">
        <v>-2.2947131377115042</v>
      </c>
      <c r="I45" s="646">
        <v>0.95242900538381436</v>
      </c>
      <c r="J45" s="647" t="s">
        <v>546</v>
      </c>
    </row>
    <row r="46" spans="1:10" ht="14.4" customHeight="1" x14ac:dyDescent="0.3">
      <c r="A46" s="643" t="s">
        <v>540</v>
      </c>
      <c r="B46" s="644" t="s">
        <v>540</v>
      </c>
      <c r="C46" s="645" t="s">
        <v>540</v>
      </c>
      <c r="D46" s="645" t="s">
        <v>540</v>
      </c>
      <c r="E46" s="645"/>
      <c r="F46" s="645" t="s">
        <v>540</v>
      </c>
      <c r="G46" s="645" t="s">
        <v>540</v>
      </c>
      <c r="H46" s="645" t="s">
        <v>540</v>
      </c>
      <c r="I46" s="646" t="s">
        <v>540</v>
      </c>
      <c r="J46" s="647" t="s">
        <v>547</v>
      </c>
    </row>
    <row r="47" spans="1:10" ht="14.4" customHeight="1" x14ac:dyDescent="0.3">
      <c r="A47" s="643" t="s">
        <v>538</v>
      </c>
      <c r="B47" s="644" t="s">
        <v>541</v>
      </c>
      <c r="C47" s="645">
        <v>367.34893000000011</v>
      </c>
      <c r="D47" s="645">
        <v>219.35479000000004</v>
      </c>
      <c r="E47" s="645"/>
      <c r="F47" s="645">
        <v>263.83564000000001</v>
      </c>
      <c r="G47" s="645">
        <v>301.65319457862449</v>
      </c>
      <c r="H47" s="645">
        <v>-37.817554578624481</v>
      </c>
      <c r="I47" s="646">
        <v>0.87463234184722838</v>
      </c>
      <c r="J47" s="647" t="s">
        <v>542</v>
      </c>
    </row>
  </sheetData>
  <mergeCells count="3">
    <mergeCell ref="F3:I3"/>
    <mergeCell ref="C4:D4"/>
    <mergeCell ref="A1:I1"/>
  </mergeCells>
  <conditionalFormatting sqref="F14 F48:F65537">
    <cfRule type="cellIs" dxfId="72" priority="18" stopIfTrue="1" operator="greaterThan">
      <formula>1</formula>
    </cfRule>
  </conditionalFormatting>
  <conditionalFormatting sqref="H5:H13">
    <cfRule type="expression" dxfId="71" priority="14">
      <formula>$H5&gt;0</formula>
    </cfRule>
  </conditionalFormatting>
  <conditionalFormatting sqref="I5:I13">
    <cfRule type="expression" dxfId="70" priority="15">
      <formula>$I5&gt;1</formula>
    </cfRule>
  </conditionalFormatting>
  <conditionalFormatting sqref="B5:B13">
    <cfRule type="expression" dxfId="69" priority="11">
      <formula>OR($J5="NS",$J5="SumaNS",$J5="Účet")</formula>
    </cfRule>
  </conditionalFormatting>
  <conditionalFormatting sqref="B5:D13 F5:I13">
    <cfRule type="expression" dxfId="68" priority="17">
      <formula>AND($J5&lt;&gt;"",$J5&lt;&gt;"mezeraKL")</formula>
    </cfRule>
  </conditionalFormatting>
  <conditionalFormatting sqref="B5:D13 F5:I13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6" priority="13">
      <formula>OR($J5="SumaNS",$J5="NS")</formula>
    </cfRule>
  </conditionalFormatting>
  <conditionalFormatting sqref="A5:A13">
    <cfRule type="expression" dxfId="65" priority="9">
      <formula>AND($J5&lt;&gt;"mezeraKL",$J5&lt;&gt;"")</formula>
    </cfRule>
  </conditionalFormatting>
  <conditionalFormatting sqref="A5:A13">
    <cfRule type="expression" dxfId="64" priority="10">
      <formula>AND($J5&lt;&gt;"",$J5&lt;&gt;"mezeraKL")</formula>
    </cfRule>
  </conditionalFormatting>
  <conditionalFormatting sqref="H15:H47">
    <cfRule type="expression" dxfId="63" priority="5">
      <formula>$H15&gt;0</formula>
    </cfRule>
  </conditionalFormatting>
  <conditionalFormatting sqref="A15:A47">
    <cfRule type="expression" dxfId="62" priority="2">
      <formula>AND($J15&lt;&gt;"mezeraKL",$J15&lt;&gt;"")</formula>
    </cfRule>
  </conditionalFormatting>
  <conditionalFormatting sqref="I15:I47">
    <cfRule type="expression" dxfId="61" priority="6">
      <formula>$I15&gt;1</formula>
    </cfRule>
  </conditionalFormatting>
  <conditionalFormatting sqref="B15:B47">
    <cfRule type="expression" dxfId="60" priority="1">
      <formula>OR($J15="NS",$J15="SumaNS",$J15="Účet")</formula>
    </cfRule>
  </conditionalFormatting>
  <conditionalFormatting sqref="A15:D47 F15:I47">
    <cfRule type="expression" dxfId="59" priority="8">
      <formula>AND($J15&lt;&gt;"",$J15&lt;&gt;"mezeraKL")</formula>
    </cfRule>
  </conditionalFormatting>
  <conditionalFormatting sqref="B15:D47 F15:I47">
    <cfRule type="expression" dxfId="58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7 F15:I47">
    <cfRule type="expression" dxfId="57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141.37780857363856</v>
      </c>
      <c r="M3" s="207">
        <f>SUBTOTAL(9,M5:M1048576)</f>
        <v>1693.5500000000002</v>
      </c>
      <c r="N3" s="208">
        <f>SUBTOTAL(9,N5:N1048576)</f>
        <v>239430.3877098856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185</v>
      </c>
      <c r="M4" s="651" t="s">
        <v>13</v>
      </c>
      <c r="N4" s="652" t="s">
        <v>202</v>
      </c>
    </row>
    <row r="5" spans="1:14" ht="14.4" customHeight="1" x14ac:dyDescent="0.3">
      <c r="A5" s="653" t="s">
        <v>538</v>
      </c>
      <c r="B5" s="654" t="s">
        <v>1054</v>
      </c>
      <c r="C5" s="655" t="s">
        <v>548</v>
      </c>
      <c r="D5" s="656" t="s">
        <v>1055</v>
      </c>
      <c r="E5" s="655" t="s">
        <v>560</v>
      </c>
      <c r="F5" s="656" t="s">
        <v>1059</v>
      </c>
      <c r="G5" s="655"/>
      <c r="H5" s="655" t="s">
        <v>561</v>
      </c>
      <c r="I5" s="655" t="s">
        <v>561</v>
      </c>
      <c r="J5" s="655" t="s">
        <v>562</v>
      </c>
      <c r="K5" s="655" t="s">
        <v>563</v>
      </c>
      <c r="L5" s="657">
        <v>387.5790433252576</v>
      </c>
      <c r="M5" s="657">
        <v>1</v>
      </c>
      <c r="N5" s="658">
        <v>387.5790433252576</v>
      </c>
    </row>
    <row r="6" spans="1:14" ht="14.4" customHeight="1" x14ac:dyDescent="0.3">
      <c r="A6" s="659" t="s">
        <v>538</v>
      </c>
      <c r="B6" s="660" t="s">
        <v>1054</v>
      </c>
      <c r="C6" s="661" t="s">
        <v>548</v>
      </c>
      <c r="D6" s="662" t="s">
        <v>1055</v>
      </c>
      <c r="E6" s="661" t="s">
        <v>560</v>
      </c>
      <c r="F6" s="662" t="s">
        <v>1059</v>
      </c>
      <c r="G6" s="661" t="s">
        <v>564</v>
      </c>
      <c r="H6" s="661" t="s">
        <v>565</v>
      </c>
      <c r="I6" s="661" t="s">
        <v>565</v>
      </c>
      <c r="J6" s="661" t="s">
        <v>566</v>
      </c>
      <c r="K6" s="661" t="s">
        <v>567</v>
      </c>
      <c r="L6" s="663">
        <v>171.59999999999997</v>
      </c>
      <c r="M6" s="663">
        <v>14</v>
      </c>
      <c r="N6" s="664">
        <v>2402.3999999999996</v>
      </c>
    </row>
    <row r="7" spans="1:14" ht="14.4" customHeight="1" x14ac:dyDescent="0.3">
      <c r="A7" s="659" t="s">
        <v>538</v>
      </c>
      <c r="B7" s="660" t="s">
        <v>1054</v>
      </c>
      <c r="C7" s="661" t="s">
        <v>548</v>
      </c>
      <c r="D7" s="662" t="s">
        <v>1055</v>
      </c>
      <c r="E7" s="661" t="s">
        <v>560</v>
      </c>
      <c r="F7" s="662" t="s">
        <v>1059</v>
      </c>
      <c r="G7" s="661" t="s">
        <v>564</v>
      </c>
      <c r="H7" s="661" t="s">
        <v>568</v>
      </c>
      <c r="I7" s="661" t="s">
        <v>568</v>
      </c>
      <c r="J7" s="661" t="s">
        <v>569</v>
      </c>
      <c r="K7" s="661" t="s">
        <v>570</v>
      </c>
      <c r="L7" s="663">
        <v>173.69</v>
      </c>
      <c r="M7" s="663">
        <v>1</v>
      </c>
      <c r="N7" s="664">
        <v>173.69</v>
      </c>
    </row>
    <row r="8" spans="1:14" ht="14.4" customHeight="1" x14ac:dyDescent="0.3">
      <c r="A8" s="659" t="s">
        <v>538</v>
      </c>
      <c r="B8" s="660" t="s">
        <v>1054</v>
      </c>
      <c r="C8" s="661" t="s">
        <v>548</v>
      </c>
      <c r="D8" s="662" t="s">
        <v>1055</v>
      </c>
      <c r="E8" s="661" t="s">
        <v>560</v>
      </c>
      <c r="F8" s="662" t="s">
        <v>1059</v>
      </c>
      <c r="G8" s="661" t="s">
        <v>564</v>
      </c>
      <c r="H8" s="661" t="s">
        <v>571</v>
      </c>
      <c r="I8" s="661" t="s">
        <v>571</v>
      </c>
      <c r="J8" s="661" t="s">
        <v>566</v>
      </c>
      <c r="K8" s="661" t="s">
        <v>572</v>
      </c>
      <c r="L8" s="663">
        <v>93.5</v>
      </c>
      <c r="M8" s="663">
        <v>12</v>
      </c>
      <c r="N8" s="664">
        <v>1122</v>
      </c>
    </row>
    <row r="9" spans="1:14" ht="14.4" customHeight="1" x14ac:dyDescent="0.3">
      <c r="A9" s="659" t="s">
        <v>538</v>
      </c>
      <c r="B9" s="660" t="s">
        <v>1054</v>
      </c>
      <c r="C9" s="661" t="s">
        <v>548</v>
      </c>
      <c r="D9" s="662" t="s">
        <v>1055</v>
      </c>
      <c r="E9" s="661" t="s">
        <v>560</v>
      </c>
      <c r="F9" s="662" t="s">
        <v>1059</v>
      </c>
      <c r="G9" s="661" t="s">
        <v>564</v>
      </c>
      <c r="H9" s="661" t="s">
        <v>573</v>
      </c>
      <c r="I9" s="661" t="s">
        <v>574</v>
      </c>
      <c r="J9" s="661" t="s">
        <v>575</v>
      </c>
      <c r="K9" s="661" t="s">
        <v>576</v>
      </c>
      <c r="L9" s="663">
        <v>87.029496973412691</v>
      </c>
      <c r="M9" s="663">
        <v>3</v>
      </c>
      <c r="N9" s="664">
        <v>261.08849092023809</v>
      </c>
    </row>
    <row r="10" spans="1:14" ht="14.4" customHeight="1" x14ac:dyDescent="0.3">
      <c r="A10" s="659" t="s">
        <v>538</v>
      </c>
      <c r="B10" s="660" t="s">
        <v>1054</v>
      </c>
      <c r="C10" s="661" t="s">
        <v>548</v>
      </c>
      <c r="D10" s="662" t="s">
        <v>1055</v>
      </c>
      <c r="E10" s="661" t="s">
        <v>560</v>
      </c>
      <c r="F10" s="662" t="s">
        <v>1059</v>
      </c>
      <c r="G10" s="661" t="s">
        <v>564</v>
      </c>
      <c r="H10" s="661" t="s">
        <v>577</v>
      </c>
      <c r="I10" s="661" t="s">
        <v>578</v>
      </c>
      <c r="J10" s="661" t="s">
        <v>579</v>
      </c>
      <c r="K10" s="661" t="s">
        <v>580</v>
      </c>
      <c r="L10" s="663">
        <v>96.819515395231264</v>
      </c>
      <c r="M10" s="663">
        <v>1</v>
      </c>
      <c r="N10" s="664">
        <v>96.819515395231264</v>
      </c>
    </row>
    <row r="11" spans="1:14" ht="14.4" customHeight="1" x14ac:dyDescent="0.3">
      <c r="A11" s="659" t="s">
        <v>538</v>
      </c>
      <c r="B11" s="660" t="s">
        <v>1054</v>
      </c>
      <c r="C11" s="661" t="s">
        <v>548</v>
      </c>
      <c r="D11" s="662" t="s">
        <v>1055</v>
      </c>
      <c r="E11" s="661" t="s">
        <v>560</v>
      </c>
      <c r="F11" s="662" t="s">
        <v>1059</v>
      </c>
      <c r="G11" s="661" t="s">
        <v>564</v>
      </c>
      <c r="H11" s="661" t="s">
        <v>581</v>
      </c>
      <c r="I11" s="661" t="s">
        <v>582</v>
      </c>
      <c r="J11" s="661" t="s">
        <v>583</v>
      </c>
      <c r="K11" s="661" t="s">
        <v>584</v>
      </c>
      <c r="L11" s="663">
        <v>64.540000000000006</v>
      </c>
      <c r="M11" s="663">
        <v>2</v>
      </c>
      <c r="N11" s="664">
        <v>129.08000000000001</v>
      </c>
    </row>
    <row r="12" spans="1:14" ht="14.4" customHeight="1" x14ac:dyDescent="0.3">
      <c r="A12" s="659" t="s">
        <v>538</v>
      </c>
      <c r="B12" s="660" t="s">
        <v>1054</v>
      </c>
      <c r="C12" s="661" t="s">
        <v>548</v>
      </c>
      <c r="D12" s="662" t="s">
        <v>1055</v>
      </c>
      <c r="E12" s="661" t="s">
        <v>560</v>
      </c>
      <c r="F12" s="662" t="s">
        <v>1059</v>
      </c>
      <c r="G12" s="661" t="s">
        <v>564</v>
      </c>
      <c r="H12" s="661" t="s">
        <v>585</v>
      </c>
      <c r="I12" s="661" t="s">
        <v>586</v>
      </c>
      <c r="J12" s="661" t="s">
        <v>587</v>
      </c>
      <c r="K12" s="661" t="s">
        <v>588</v>
      </c>
      <c r="L12" s="663">
        <v>64.90999999999994</v>
      </c>
      <c r="M12" s="663">
        <v>2</v>
      </c>
      <c r="N12" s="664">
        <v>129.81999999999988</v>
      </c>
    </row>
    <row r="13" spans="1:14" ht="14.4" customHeight="1" x14ac:dyDescent="0.3">
      <c r="A13" s="659" t="s">
        <v>538</v>
      </c>
      <c r="B13" s="660" t="s">
        <v>1054</v>
      </c>
      <c r="C13" s="661" t="s">
        <v>548</v>
      </c>
      <c r="D13" s="662" t="s">
        <v>1055</v>
      </c>
      <c r="E13" s="661" t="s">
        <v>560</v>
      </c>
      <c r="F13" s="662" t="s">
        <v>1059</v>
      </c>
      <c r="G13" s="661" t="s">
        <v>564</v>
      </c>
      <c r="H13" s="661" t="s">
        <v>589</v>
      </c>
      <c r="I13" s="661" t="s">
        <v>590</v>
      </c>
      <c r="J13" s="661" t="s">
        <v>591</v>
      </c>
      <c r="K13" s="661" t="s">
        <v>592</v>
      </c>
      <c r="L13" s="663">
        <v>40.627499615958754</v>
      </c>
      <c r="M13" s="663">
        <v>4</v>
      </c>
      <c r="N13" s="664">
        <v>162.50999846383502</v>
      </c>
    </row>
    <row r="14" spans="1:14" ht="14.4" customHeight="1" x14ac:dyDescent="0.3">
      <c r="A14" s="659" t="s">
        <v>538</v>
      </c>
      <c r="B14" s="660" t="s">
        <v>1054</v>
      </c>
      <c r="C14" s="661" t="s">
        <v>548</v>
      </c>
      <c r="D14" s="662" t="s">
        <v>1055</v>
      </c>
      <c r="E14" s="661" t="s">
        <v>560</v>
      </c>
      <c r="F14" s="662" t="s">
        <v>1059</v>
      </c>
      <c r="G14" s="661" t="s">
        <v>564</v>
      </c>
      <c r="H14" s="661" t="s">
        <v>593</v>
      </c>
      <c r="I14" s="661" t="s">
        <v>594</v>
      </c>
      <c r="J14" s="661" t="s">
        <v>591</v>
      </c>
      <c r="K14" s="661" t="s">
        <v>595</v>
      </c>
      <c r="L14" s="663">
        <v>78.722390683947168</v>
      </c>
      <c r="M14" s="663">
        <v>7</v>
      </c>
      <c r="N14" s="664">
        <v>551.05673478763015</v>
      </c>
    </row>
    <row r="15" spans="1:14" ht="14.4" customHeight="1" x14ac:dyDescent="0.3">
      <c r="A15" s="659" t="s">
        <v>538</v>
      </c>
      <c r="B15" s="660" t="s">
        <v>1054</v>
      </c>
      <c r="C15" s="661" t="s">
        <v>548</v>
      </c>
      <c r="D15" s="662" t="s">
        <v>1055</v>
      </c>
      <c r="E15" s="661" t="s">
        <v>560</v>
      </c>
      <c r="F15" s="662" t="s">
        <v>1059</v>
      </c>
      <c r="G15" s="661" t="s">
        <v>564</v>
      </c>
      <c r="H15" s="661" t="s">
        <v>596</v>
      </c>
      <c r="I15" s="661" t="s">
        <v>597</v>
      </c>
      <c r="J15" s="661" t="s">
        <v>598</v>
      </c>
      <c r="K15" s="661" t="s">
        <v>599</v>
      </c>
      <c r="L15" s="663">
        <v>53.079999999999984</v>
      </c>
      <c r="M15" s="663">
        <v>3</v>
      </c>
      <c r="N15" s="664">
        <v>159.23999999999995</v>
      </c>
    </row>
    <row r="16" spans="1:14" ht="14.4" customHeight="1" x14ac:dyDescent="0.3">
      <c r="A16" s="659" t="s">
        <v>538</v>
      </c>
      <c r="B16" s="660" t="s">
        <v>1054</v>
      </c>
      <c r="C16" s="661" t="s">
        <v>548</v>
      </c>
      <c r="D16" s="662" t="s">
        <v>1055</v>
      </c>
      <c r="E16" s="661" t="s">
        <v>560</v>
      </c>
      <c r="F16" s="662" t="s">
        <v>1059</v>
      </c>
      <c r="G16" s="661" t="s">
        <v>564</v>
      </c>
      <c r="H16" s="661" t="s">
        <v>600</v>
      </c>
      <c r="I16" s="661" t="s">
        <v>601</v>
      </c>
      <c r="J16" s="661" t="s">
        <v>602</v>
      </c>
      <c r="K16" s="661" t="s">
        <v>603</v>
      </c>
      <c r="L16" s="663">
        <v>66.149999999999991</v>
      </c>
      <c r="M16" s="663">
        <v>2</v>
      </c>
      <c r="N16" s="664">
        <v>132.29999999999998</v>
      </c>
    </row>
    <row r="17" spans="1:14" ht="14.4" customHeight="1" x14ac:dyDescent="0.3">
      <c r="A17" s="659" t="s">
        <v>538</v>
      </c>
      <c r="B17" s="660" t="s">
        <v>1054</v>
      </c>
      <c r="C17" s="661" t="s">
        <v>548</v>
      </c>
      <c r="D17" s="662" t="s">
        <v>1055</v>
      </c>
      <c r="E17" s="661" t="s">
        <v>560</v>
      </c>
      <c r="F17" s="662" t="s">
        <v>1059</v>
      </c>
      <c r="G17" s="661" t="s">
        <v>564</v>
      </c>
      <c r="H17" s="661" t="s">
        <v>604</v>
      </c>
      <c r="I17" s="661" t="s">
        <v>605</v>
      </c>
      <c r="J17" s="661" t="s">
        <v>606</v>
      </c>
      <c r="K17" s="661" t="s">
        <v>607</v>
      </c>
      <c r="L17" s="663">
        <v>58.440000000000012</v>
      </c>
      <c r="M17" s="663">
        <v>1</v>
      </c>
      <c r="N17" s="664">
        <v>58.440000000000012</v>
      </c>
    </row>
    <row r="18" spans="1:14" ht="14.4" customHeight="1" x14ac:dyDescent="0.3">
      <c r="A18" s="659" t="s">
        <v>538</v>
      </c>
      <c r="B18" s="660" t="s">
        <v>1054</v>
      </c>
      <c r="C18" s="661" t="s">
        <v>548</v>
      </c>
      <c r="D18" s="662" t="s">
        <v>1055</v>
      </c>
      <c r="E18" s="661" t="s">
        <v>560</v>
      </c>
      <c r="F18" s="662" t="s">
        <v>1059</v>
      </c>
      <c r="G18" s="661" t="s">
        <v>564</v>
      </c>
      <c r="H18" s="661" t="s">
        <v>608</v>
      </c>
      <c r="I18" s="661" t="s">
        <v>609</v>
      </c>
      <c r="J18" s="661" t="s">
        <v>610</v>
      </c>
      <c r="K18" s="661" t="s">
        <v>611</v>
      </c>
      <c r="L18" s="663">
        <v>41.349999999999994</v>
      </c>
      <c r="M18" s="663">
        <v>1</v>
      </c>
      <c r="N18" s="664">
        <v>41.349999999999994</v>
      </c>
    </row>
    <row r="19" spans="1:14" ht="14.4" customHeight="1" x14ac:dyDescent="0.3">
      <c r="A19" s="659" t="s">
        <v>538</v>
      </c>
      <c r="B19" s="660" t="s">
        <v>1054</v>
      </c>
      <c r="C19" s="661" t="s">
        <v>548</v>
      </c>
      <c r="D19" s="662" t="s">
        <v>1055</v>
      </c>
      <c r="E19" s="661" t="s">
        <v>560</v>
      </c>
      <c r="F19" s="662" t="s">
        <v>1059</v>
      </c>
      <c r="G19" s="661" t="s">
        <v>564</v>
      </c>
      <c r="H19" s="661" t="s">
        <v>612</v>
      </c>
      <c r="I19" s="661" t="s">
        <v>612</v>
      </c>
      <c r="J19" s="661" t="s">
        <v>613</v>
      </c>
      <c r="K19" s="661" t="s">
        <v>614</v>
      </c>
      <c r="L19" s="663">
        <v>36.529727087024291</v>
      </c>
      <c r="M19" s="663">
        <v>10</v>
      </c>
      <c r="N19" s="664">
        <v>365.29727087024293</v>
      </c>
    </row>
    <row r="20" spans="1:14" ht="14.4" customHeight="1" x14ac:dyDescent="0.3">
      <c r="A20" s="659" t="s">
        <v>538</v>
      </c>
      <c r="B20" s="660" t="s">
        <v>1054</v>
      </c>
      <c r="C20" s="661" t="s">
        <v>548</v>
      </c>
      <c r="D20" s="662" t="s">
        <v>1055</v>
      </c>
      <c r="E20" s="661" t="s">
        <v>560</v>
      </c>
      <c r="F20" s="662" t="s">
        <v>1059</v>
      </c>
      <c r="G20" s="661" t="s">
        <v>564</v>
      </c>
      <c r="H20" s="661" t="s">
        <v>615</v>
      </c>
      <c r="I20" s="661" t="s">
        <v>616</v>
      </c>
      <c r="J20" s="661" t="s">
        <v>617</v>
      </c>
      <c r="K20" s="661" t="s">
        <v>618</v>
      </c>
      <c r="L20" s="663">
        <v>70.249503099144604</v>
      </c>
      <c r="M20" s="663">
        <v>1</v>
      </c>
      <c r="N20" s="664">
        <v>70.249503099144604</v>
      </c>
    </row>
    <row r="21" spans="1:14" ht="14.4" customHeight="1" x14ac:dyDescent="0.3">
      <c r="A21" s="659" t="s">
        <v>538</v>
      </c>
      <c r="B21" s="660" t="s">
        <v>1054</v>
      </c>
      <c r="C21" s="661" t="s">
        <v>548</v>
      </c>
      <c r="D21" s="662" t="s">
        <v>1055</v>
      </c>
      <c r="E21" s="661" t="s">
        <v>560</v>
      </c>
      <c r="F21" s="662" t="s">
        <v>1059</v>
      </c>
      <c r="G21" s="661" t="s">
        <v>564</v>
      </c>
      <c r="H21" s="661" t="s">
        <v>619</v>
      </c>
      <c r="I21" s="661" t="s">
        <v>620</v>
      </c>
      <c r="J21" s="661" t="s">
        <v>617</v>
      </c>
      <c r="K21" s="661" t="s">
        <v>621</v>
      </c>
      <c r="L21" s="663">
        <v>227.48849841249793</v>
      </c>
      <c r="M21" s="663">
        <v>1</v>
      </c>
      <c r="N21" s="664">
        <v>227.48849841249793</v>
      </c>
    </row>
    <row r="22" spans="1:14" ht="14.4" customHeight="1" x14ac:dyDescent="0.3">
      <c r="A22" s="659" t="s">
        <v>538</v>
      </c>
      <c r="B22" s="660" t="s">
        <v>1054</v>
      </c>
      <c r="C22" s="661" t="s">
        <v>548</v>
      </c>
      <c r="D22" s="662" t="s">
        <v>1055</v>
      </c>
      <c r="E22" s="661" t="s">
        <v>560</v>
      </c>
      <c r="F22" s="662" t="s">
        <v>1059</v>
      </c>
      <c r="G22" s="661" t="s">
        <v>564</v>
      </c>
      <c r="H22" s="661" t="s">
        <v>622</v>
      </c>
      <c r="I22" s="661" t="s">
        <v>623</v>
      </c>
      <c r="J22" s="661" t="s">
        <v>624</v>
      </c>
      <c r="K22" s="661" t="s">
        <v>625</v>
      </c>
      <c r="L22" s="663">
        <v>174.31999999999996</v>
      </c>
      <c r="M22" s="663">
        <v>1</v>
      </c>
      <c r="N22" s="664">
        <v>174.31999999999996</v>
      </c>
    </row>
    <row r="23" spans="1:14" ht="14.4" customHeight="1" x14ac:dyDescent="0.3">
      <c r="A23" s="659" t="s">
        <v>538</v>
      </c>
      <c r="B23" s="660" t="s">
        <v>1054</v>
      </c>
      <c r="C23" s="661" t="s">
        <v>548</v>
      </c>
      <c r="D23" s="662" t="s">
        <v>1055</v>
      </c>
      <c r="E23" s="661" t="s">
        <v>560</v>
      </c>
      <c r="F23" s="662" t="s">
        <v>1059</v>
      </c>
      <c r="G23" s="661" t="s">
        <v>564</v>
      </c>
      <c r="H23" s="661" t="s">
        <v>626</v>
      </c>
      <c r="I23" s="661" t="s">
        <v>627</v>
      </c>
      <c r="J23" s="661" t="s">
        <v>628</v>
      </c>
      <c r="K23" s="661" t="s">
        <v>629</v>
      </c>
      <c r="L23" s="663">
        <v>21.548426557668343</v>
      </c>
      <c r="M23" s="663">
        <v>7</v>
      </c>
      <c r="N23" s="664">
        <v>150.83898590367841</v>
      </c>
    </row>
    <row r="24" spans="1:14" ht="14.4" customHeight="1" x14ac:dyDescent="0.3">
      <c r="A24" s="659" t="s">
        <v>538</v>
      </c>
      <c r="B24" s="660" t="s">
        <v>1054</v>
      </c>
      <c r="C24" s="661" t="s">
        <v>548</v>
      </c>
      <c r="D24" s="662" t="s">
        <v>1055</v>
      </c>
      <c r="E24" s="661" t="s">
        <v>560</v>
      </c>
      <c r="F24" s="662" t="s">
        <v>1059</v>
      </c>
      <c r="G24" s="661" t="s">
        <v>564</v>
      </c>
      <c r="H24" s="661" t="s">
        <v>630</v>
      </c>
      <c r="I24" s="661" t="s">
        <v>631</v>
      </c>
      <c r="J24" s="661" t="s">
        <v>632</v>
      </c>
      <c r="K24" s="661" t="s">
        <v>633</v>
      </c>
      <c r="L24" s="663">
        <v>101.21971497316342</v>
      </c>
      <c r="M24" s="663">
        <v>2</v>
      </c>
      <c r="N24" s="664">
        <v>202.43942994632684</v>
      </c>
    </row>
    <row r="25" spans="1:14" ht="14.4" customHeight="1" x14ac:dyDescent="0.3">
      <c r="A25" s="659" t="s">
        <v>538</v>
      </c>
      <c r="B25" s="660" t="s">
        <v>1054</v>
      </c>
      <c r="C25" s="661" t="s">
        <v>548</v>
      </c>
      <c r="D25" s="662" t="s">
        <v>1055</v>
      </c>
      <c r="E25" s="661" t="s">
        <v>560</v>
      </c>
      <c r="F25" s="662" t="s">
        <v>1059</v>
      </c>
      <c r="G25" s="661" t="s">
        <v>564</v>
      </c>
      <c r="H25" s="661" t="s">
        <v>634</v>
      </c>
      <c r="I25" s="661" t="s">
        <v>635</v>
      </c>
      <c r="J25" s="661" t="s">
        <v>636</v>
      </c>
      <c r="K25" s="661" t="s">
        <v>637</v>
      </c>
      <c r="L25" s="663">
        <v>72.659822096285481</v>
      </c>
      <c r="M25" s="663">
        <v>3</v>
      </c>
      <c r="N25" s="664">
        <v>217.97946628885643</v>
      </c>
    </row>
    <row r="26" spans="1:14" ht="14.4" customHeight="1" x14ac:dyDescent="0.3">
      <c r="A26" s="659" t="s">
        <v>538</v>
      </c>
      <c r="B26" s="660" t="s">
        <v>1054</v>
      </c>
      <c r="C26" s="661" t="s">
        <v>548</v>
      </c>
      <c r="D26" s="662" t="s">
        <v>1055</v>
      </c>
      <c r="E26" s="661" t="s">
        <v>560</v>
      </c>
      <c r="F26" s="662" t="s">
        <v>1059</v>
      </c>
      <c r="G26" s="661" t="s">
        <v>564</v>
      </c>
      <c r="H26" s="661" t="s">
        <v>638</v>
      </c>
      <c r="I26" s="661" t="s">
        <v>639</v>
      </c>
      <c r="J26" s="661" t="s">
        <v>640</v>
      </c>
      <c r="K26" s="661" t="s">
        <v>641</v>
      </c>
      <c r="L26" s="663">
        <v>117.41000000000003</v>
      </c>
      <c r="M26" s="663">
        <v>1</v>
      </c>
      <c r="N26" s="664">
        <v>117.41000000000003</v>
      </c>
    </row>
    <row r="27" spans="1:14" ht="14.4" customHeight="1" x14ac:dyDescent="0.3">
      <c r="A27" s="659" t="s">
        <v>538</v>
      </c>
      <c r="B27" s="660" t="s">
        <v>1054</v>
      </c>
      <c r="C27" s="661" t="s">
        <v>548</v>
      </c>
      <c r="D27" s="662" t="s">
        <v>1055</v>
      </c>
      <c r="E27" s="661" t="s">
        <v>560</v>
      </c>
      <c r="F27" s="662" t="s">
        <v>1059</v>
      </c>
      <c r="G27" s="661" t="s">
        <v>564</v>
      </c>
      <c r="H27" s="661" t="s">
        <v>642</v>
      </c>
      <c r="I27" s="661" t="s">
        <v>642</v>
      </c>
      <c r="J27" s="661" t="s">
        <v>643</v>
      </c>
      <c r="K27" s="661" t="s">
        <v>644</v>
      </c>
      <c r="L27" s="663">
        <v>95.990000000000023</v>
      </c>
      <c r="M27" s="663">
        <v>1</v>
      </c>
      <c r="N27" s="664">
        <v>95.990000000000023</v>
      </c>
    </row>
    <row r="28" spans="1:14" ht="14.4" customHeight="1" x14ac:dyDescent="0.3">
      <c r="A28" s="659" t="s">
        <v>538</v>
      </c>
      <c r="B28" s="660" t="s">
        <v>1054</v>
      </c>
      <c r="C28" s="661" t="s">
        <v>548</v>
      </c>
      <c r="D28" s="662" t="s">
        <v>1055</v>
      </c>
      <c r="E28" s="661" t="s">
        <v>560</v>
      </c>
      <c r="F28" s="662" t="s">
        <v>1059</v>
      </c>
      <c r="G28" s="661" t="s">
        <v>564</v>
      </c>
      <c r="H28" s="661" t="s">
        <v>645</v>
      </c>
      <c r="I28" s="661" t="s">
        <v>646</v>
      </c>
      <c r="J28" s="661" t="s">
        <v>647</v>
      </c>
      <c r="K28" s="661" t="s">
        <v>648</v>
      </c>
      <c r="L28" s="663">
        <v>92.849999999999909</v>
      </c>
      <c r="M28" s="663">
        <v>1</v>
      </c>
      <c r="N28" s="664">
        <v>92.849999999999909</v>
      </c>
    </row>
    <row r="29" spans="1:14" ht="14.4" customHeight="1" x14ac:dyDescent="0.3">
      <c r="A29" s="659" t="s">
        <v>538</v>
      </c>
      <c r="B29" s="660" t="s">
        <v>1054</v>
      </c>
      <c r="C29" s="661" t="s">
        <v>548</v>
      </c>
      <c r="D29" s="662" t="s">
        <v>1055</v>
      </c>
      <c r="E29" s="661" t="s">
        <v>560</v>
      </c>
      <c r="F29" s="662" t="s">
        <v>1059</v>
      </c>
      <c r="G29" s="661" t="s">
        <v>564</v>
      </c>
      <c r="H29" s="661" t="s">
        <v>649</v>
      </c>
      <c r="I29" s="661" t="s">
        <v>650</v>
      </c>
      <c r="J29" s="661" t="s">
        <v>651</v>
      </c>
      <c r="K29" s="661" t="s">
        <v>652</v>
      </c>
      <c r="L29" s="663">
        <v>63.58</v>
      </c>
      <c r="M29" s="663">
        <v>1</v>
      </c>
      <c r="N29" s="664">
        <v>63.58</v>
      </c>
    </row>
    <row r="30" spans="1:14" ht="14.4" customHeight="1" x14ac:dyDescent="0.3">
      <c r="A30" s="659" t="s">
        <v>538</v>
      </c>
      <c r="B30" s="660" t="s">
        <v>1054</v>
      </c>
      <c r="C30" s="661" t="s">
        <v>548</v>
      </c>
      <c r="D30" s="662" t="s">
        <v>1055</v>
      </c>
      <c r="E30" s="661" t="s">
        <v>560</v>
      </c>
      <c r="F30" s="662" t="s">
        <v>1059</v>
      </c>
      <c r="G30" s="661" t="s">
        <v>564</v>
      </c>
      <c r="H30" s="661" t="s">
        <v>653</v>
      </c>
      <c r="I30" s="661" t="s">
        <v>654</v>
      </c>
      <c r="J30" s="661" t="s">
        <v>655</v>
      </c>
      <c r="K30" s="661" t="s">
        <v>656</v>
      </c>
      <c r="L30" s="663">
        <v>129.44</v>
      </c>
      <c r="M30" s="663">
        <v>2</v>
      </c>
      <c r="N30" s="664">
        <v>258.88</v>
      </c>
    </row>
    <row r="31" spans="1:14" ht="14.4" customHeight="1" x14ac:dyDescent="0.3">
      <c r="A31" s="659" t="s">
        <v>538</v>
      </c>
      <c r="B31" s="660" t="s">
        <v>1054</v>
      </c>
      <c r="C31" s="661" t="s">
        <v>548</v>
      </c>
      <c r="D31" s="662" t="s">
        <v>1055</v>
      </c>
      <c r="E31" s="661" t="s">
        <v>560</v>
      </c>
      <c r="F31" s="662" t="s">
        <v>1059</v>
      </c>
      <c r="G31" s="661" t="s">
        <v>564</v>
      </c>
      <c r="H31" s="661" t="s">
        <v>657</v>
      </c>
      <c r="I31" s="661" t="s">
        <v>658</v>
      </c>
      <c r="J31" s="661" t="s">
        <v>659</v>
      </c>
      <c r="K31" s="661" t="s">
        <v>660</v>
      </c>
      <c r="L31" s="663">
        <v>0</v>
      </c>
      <c r="M31" s="663">
        <v>0</v>
      </c>
      <c r="N31" s="664">
        <v>0</v>
      </c>
    </row>
    <row r="32" spans="1:14" ht="14.4" customHeight="1" x14ac:dyDescent="0.3">
      <c r="A32" s="659" t="s">
        <v>538</v>
      </c>
      <c r="B32" s="660" t="s">
        <v>1054</v>
      </c>
      <c r="C32" s="661" t="s">
        <v>548</v>
      </c>
      <c r="D32" s="662" t="s">
        <v>1055</v>
      </c>
      <c r="E32" s="661" t="s">
        <v>560</v>
      </c>
      <c r="F32" s="662" t="s">
        <v>1059</v>
      </c>
      <c r="G32" s="661" t="s">
        <v>564</v>
      </c>
      <c r="H32" s="661" t="s">
        <v>661</v>
      </c>
      <c r="I32" s="661" t="s">
        <v>216</v>
      </c>
      <c r="J32" s="661" t="s">
        <v>662</v>
      </c>
      <c r="K32" s="661"/>
      <c r="L32" s="663">
        <v>97.320293904979849</v>
      </c>
      <c r="M32" s="663">
        <v>6</v>
      </c>
      <c r="N32" s="664">
        <v>583.92176342987909</v>
      </c>
    </row>
    <row r="33" spans="1:14" ht="14.4" customHeight="1" x14ac:dyDescent="0.3">
      <c r="A33" s="659" t="s">
        <v>538</v>
      </c>
      <c r="B33" s="660" t="s">
        <v>1054</v>
      </c>
      <c r="C33" s="661" t="s">
        <v>548</v>
      </c>
      <c r="D33" s="662" t="s">
        <v>1055</v>
      </c>
      <c r="E33" s="661" t="s">
        <v>560</v>
      </c>
      <c r="F33" s="662" t="s">
        <v>1059</v>
      </c>
      <c r="G33" s="661" t="s">
        <v>564</v>
      </c>
      <c r="H33" s="661" t="s">
        <v>663</v>
      </c>
      <c r="I33" s="661" t="s">
        <v>216</v>
      </c>
      <c r="J33" s="661" t="s">
        <v>664</v>
      </c>
      <c r="K33" s="661"/>
      <c r="L33" s="663">
        <v>21.714408839563141</v>
      </c>
      <c r="M33" s="663">
        <v>9</v>
      </c>
      <c r="N33" s="664">
        <v>195.42967955606827</v>
      </c>
    </row>
    <row r="34" spans="1:14" ht="14.4" customHeight="1" x14ac:dyDescent="0.3">
      <c r="A34" s="659" t="s">
        <v>538</v>
      </c>
      <c r="B34" s="660" t="s">
        <v>1054</v>
      </c>
      <c r="C34" s="661" t="s">
        <v>548</v>
      </c>
      <c r="D34" s="662" t="s">
        <v>1055</v>
      </c>
      <c r="E34" s="661" t="s">
        <v>560</v>
      </c>
      <c r="F34" s="662" t="s">
        <v>1059</v>
      </c>
      <c r="G34" s="661" t="s">
        <v>564</v>
      </c>
      <c r="H34" s="661" t="s">
        <v>665</v>
      </c>
      <c r="I34" s="661" t="s">
        <v>666</v>
      </c>
      <c r="J34" s="661" t="s">
        <v>667</v>
      </c>
      <c r="K34" s="661" t="s">
        <v>668</v>
      </c>
      <c r="L34" s="663">
        <v>67.771000000000001</v>
      </c>
      <c r="M34" s="663">
        <v>1</v>
      </c>
      <c r="N34" s="664">
        <v>67.771000000000001</v>
      </c>
    </row>
    <row r="35" spans="1:14" ht="14.4" customHeight="1" x14ac:dyDescent="0.3">
      <c r="A35" s="659" t="s">
        <v>538</v>
      </c>
      <c r="B35" s="660" t="s">
        <v>1054</v>
      </c>
      <c r="C35" s="661" t="s">
        <v>548</v>
      </c>
      <c r="D35" s="662" t="s">
        <v>1055</v>
      </c>
      <c r="E35" s="661" t="s">
        <v>560</v>
      </c>
      <c r="F35" s="662" t="s">
        <v>1059</v>
      </c>
      <c r="G35" s="661" t="s">
        <v>564</v>
      </c>
      <c r="H35" s="661" t="s">
        <v>669</v>
      </c>
      <c r="I35" s="661" t="s">
        <v>670</v>
      </c>
      <c r="J35" s="661" t="s">
        <v>671</v>
      </c>
      <c r="K35" s="661" t="s">
        <v>672</v>
      </c>
      <c r="L35" s="663">
        <v>40.58</v>
      </c>
      <c r="M35" s="663">
        <v>2</v>
      </c>
      <c r="N35" s="664">
        <v>81.16</v>
      </c>
    </row>
    <row r="36" spans="1:14" ht="14.4" customHeight="1" x14ac:dyDescent="0.3">
      <c r="A36" s="659" t="s">
        <v>538</v>
      </c>
      <c r="B36" s="660" t="s">
        <v>1054</v>
      </c>
      <c r="C36" s="661" t="s">
        <v>548</v>
      </c>
      <c r="D36" s="662" t="s">
        <v>1055</v>
      </c>
      <c r="E36" s="661" t="s">
        <v>560</v>
      </c>
      <c r="F36" s="662" t="s">
        <v>1059</v>
      </c>
      <c r="G36" s="661" t="s">
        <v>564</v>
      </c>
      <c r="H36" s="661" t="s">
        <v>673</v>
      </c>
      <c r="I36" s="661" t="s">
        <v>674</v>
      </c>
      <c r="J36" s="661" t="s">
        <v>675</v>
      </c>
      <c r="K36" s="661" t="s">
        <v>676</v>
      </c>
      <c r="L36" s="663">
        <v>26.885932851969535</v>
      </c>
      <c r="M36" s="663">
        <v>5</v>
      </c>
      <c r="N36" s="664">
        <v>134.42966425984767</v>
      </c>
    </row>
    <row r="37" spans="1:14" ht="14.4" customHeight="1" x14ac:dyDescent="0.3">
      <c r="A37" s="659" t="s">
        <v>538</v>
      </c>
      <c r="B37" s="660" t="s">
        <v>1054</v>
      </c>
      <c r="C37" s="661" t="s">
        <v>548</v>
      </c>
      <c r="D37" s="662" t="s">
        <v>1055</v>
      </c>
      <c r="E37" s="661" t="s">
        <v>560</v>
      </c>
      <c r="F37" s="662" t="s">
        <v>1059</v>
      </c>
      <c r="G37" s="661" t="s">
        <v>564</v>
      </c>
      <c r="H37" s="661" t="s">
        <v>677</v>
      </c>
      <c r="I37" s="661" t="s">
        <v>678</v>
      </c>
      <c r="J37" s="661" t="s">
        <v>679</v>
      </c>
      <c r="K37" s="661" t="s">
        <v>680</v>
      </c>
      <c r="L37" s="663">
        <v>265.4733333333333</v>
      </c>
      <c r="M37" s="663">
        <v>1</v>
      </c>
      <c r="N37" s="664">
        <v>265.4733333333333</v>
      </c>
    </row>
    <row r="38" spans="1:14" ht="14.4" customHeight="1" x14ac:dyDescent="0.3">
      <c r="A38" s="659" t="s">
        <v>538</v>
      </c>
      <c r="B38" s="660" t="s">
        <v>1054</v>
      </c>
      <c r="C38" s="661" t="s">
        <v>548</v>
      </c>
      <c r="D38" s="662" t="s">
        <v>1055</v>
      </c>
      <c r="E38" s="661" t="s">
        <v>560</v>
      </c>
      <c r="F38" s="662" t="s">
        <v>1059</v>
      </c>
      <c r="G38" s="661" t="s">
        <v>564</v>
      </c>
      <c r="H38" s="661" t="s">
        <v>681</v>
      </c>
      <c r="I38" s="661" t="s">
        <v>682</v>
      </c>
      <c r="J38" s="661" t="s">
        <v>683</v>
      </c>
      <c r="K38" s="661" t="s">
        <v>684</v>
      </c>
      <c r="L38" s="663">
        <v>105.70999999999997</v>
      </c>
      <c r="M38" s="663">
        <v>2</v>
      </c>
      <c r="N38" s="664">
        <v>211.41999999999993</v>
      </c>
    </row>
    <row r="39" spans="1:14" ht="14.4" customHeight="1" x14ac:dyDescent="0.3">
      <c r="A39" s="659" t="s">
        <v>538</v>
      </c>
      <c r="B39" s="660" t="s">
        <v>1054</v>
      </c>
      <c r="C39" s="661" t="s">
        <v>548</v>
      </c>
      <c r="D39" s="662" t="s">
        <v>1055</v>
      </c>
      <c r="E39" s="661" t="s">
        <v>560</v>
      </c>
      <c r="F39" s="662" t="s">
        <v>1059</v>
      </c>
      <c r="G39" s="661" t="s">
        <v>564</v>
      </c>
      <c r="H39" s="661" t="s">
        <v>685</v>
      </c>
      <c r="I39" s="661" t="s">
        <v>686</v>
      </c>
      <c r="J39" s="661" t="s">
        <v>687</v>
      </c>
      <c r="K39" s="661" t="s">
        <v>688</v>
      </c>
      <c r="L39" s="663">
        <v>74.69</v>
      </c>
      <c r="M39" s="663">
        <v>1</v>
      </c>
      <c r="N39" s="664">
        <v>74.69</v>
      </c>
    </row>
    <row r="40" spans="1:14" ht="14.4" customHeight="1" x14ac:dyDescent="0.3">
      <c r="A40" s="659" t="s">
        <v>538</v>
      </c>
      <c r="B40" s="660" t="s">
        <v>1054</v>
      </c>
      <c r="C40" s="661" t="s">
        <v>548</v>
      </c>
      <c r="D40" s="662" t="s">
        <v>1055</v>
      </c>
      <c r="E40" s="661" t="s">
        <v>560</v>
      </c>
      <c r="F40" s="662" t="s">
        <v>1059</v>
      </c>
      <c r="G40" s="661" t="s">
        <v>564</v>
      </c>
      <c r="H40" s="661" t="s">
        <v>689</v>
      </c>
      <c r="I40" s="661" t="s">
        <v>690</v>
      </c>
      <c r="J40" s="661" t="s">
        <v>691</v>
      </c>
      <c r="K40" s="661" t="s">
        <v>692</v>
      </c>
      <c r="L40" s="663">
        <v>120.31981269993513</v>
      </c>
      <c r="M40" s="663">
        <v>1</v>
      </c>
      <c r="N40" s="664">
        <v>120.31981269993513</v>
      </c>
    </row>
    <row r="41" spans="1:14" ht="14.4" customHeight="1" x14ac:dyDescent="0.3">
      <c r="A41" s="659" t="s">
        <v>538</v>
      </c>
      <c r="B41" s="660" t="s">
        <v>1054</v>
      </c>
      <c r="C41" s="661" t="s">
        <v>548</v>
      </c>
      <c r="D41" s="662" t="s">
        <v>1055</v>
      </c>
      <c r="E41" s="661" t="s">
        <v>560</v>
      </c>
      <c r="F41" s="662" t="s">
        <v>1059</v>
      </c>
      <c r="G41" s="661" t="s">
        <v>564</v>
      </c>
      <c r="H41" s="661" t="s">
        <v>693</v>
      </c>
      <c r="I41" s="661" t="s">
        <v>694</v>
      </c>
      <c r="J41" s="661" t="s">
        <v>628</v>
      </c>
      <c r="K41" s="661" t="s">
        <v>695</v>
      </c>
      <c r="L41" s="663">
        <v>58.312197337415213</v>
      </c>
      <c r="M41" s="663">
        <v>9</v>
      </c>
      <c r="N41" s="664">
        <v>524.80977603673693</v>
      </c>
    </row>
    <row r="42" spans="1:14" ht="14.4" customHeight="1" x14ac:dyDescent="0.3">
      <c r="A42" s="659" t="s">
        <v>538</v>
      </c>
      <c r="B42" s="660" t="s">
        <v>1054</v>
      </c>
      <c r="C42" s="661" t="s">
        <v>548</v>
      </c>
      <c r="D42" s="662" t="s">
        <v>1055</v>
      </c>
      <c r="E42" s="661" t="s">
        <v>560</v>
      </c>
      <c r="F42" s="662" t="s">
        <v>1059</v>
      </c>
      <c r="G42" s="661" t="s">
        <v>564</v>
      </c>
      <c r="H42" s="661" t="s">
        <v>696</v>
      </c>
      <c r="I42" s="661" t="s">
        <v>697</v>
      </c>
      <c r="J42" s="661" t="s">
        <v>698</v>
      </c>
      <c r="K42" s="661" t="s">
        <v>699</v>
      </c>
      <c r="L42" s="663">
        <v>65.78976421713665</v>
      </c>
      <c r="M42" s="663">
        <v>1</v>
      </c>
      <c r="N42" s="664">
        <v>65.78976421713665</v>
      </c>
    </row>
    <row r="43" spans="1:14" ht="14.4" customHeight="1" x14ac:dyDescent="0.3">
      <c r="A43" s="659" t="s">
        <v>538</v>
      </c>
      <c r="B43" s="660" t="s">
        <v>1054</v>
      </c>
      <c r="C43" s="661" t="s">
        <v>548</v>
      </c>
      <c r="D43" s="662" t="s">
        <v>1055</v>
      </c>
      <c r="E43" s="661" t="s">
        <v>560</v>
      </c>
      <c r="F43" s="662" t="s">
        <v>1059</v>
      </c>
      <c r="G43" s="661" t="s">
        <v>564</v>
      </c>
      <c r="H43" s="661" t="s">
        <v>700</v>
      </c>
      <c r="I43" s="661" t="s">
        <v>701</v>
      </c>
      <c r="J43" s="661" t="s">
        <v>702</v>
      </c>
      <c r="K43" s="661" t="s">
        <v>703</v>
      </c>
      <c r="L43" s="663">
        <v>52.169655642797558</v>
      </c>
      <c r="M43" s="663">
        <v>3</v>
      </c>
      <c r="N43" s="664">
        <v>156.50896692839268</v>
      </c>
    </row>
    <row r="44" spans="1:14" ht="14.4" customHeight="1" x14ac:dyDescent="0.3">
      <c r="A44" s="659" t="s">
        <v>538</v>
      </c>
      <c r="B44" s="660" t="s">
        <v>1054</v>
      </c>
      <c r="C44" s="661" t="s">
        <v>548</v>
      </c>
      <c r="D44" s="662" t="s">
        <v>1055</v>
      </c>
      <c r="E44" s="661" t="s">
        <v>560</v>
      </c>
      <c r="F44" s="662" t="s">
        <v>1059</v>
      </c>
      <c r="G44" s="661" t="s">
        <v>564</v>
      </c>
      <c r="H44" s="661" t="s">
        <v>704</v>
      </c>
      <c r="I44" s="661" t="s">
        <v>705</v>
      </c>
      <c r="J44" s="661" t="s">
        <v>706</v>
      </c>
      <c r="K44" s="661" t="s">
        <v>707</v>
      </c>
      <c r="L44" s="663">
        <v>103.71999926191468</v>
      </c>
      <c r="M44" s="663">
        <v>2</v>
      </c>
      <c r="N44" s="664">
        <v>207.43999852382936</v>
      </c>
    </row>
    <row r="45" spans="1:14" ht="14.4" customHeight="1" x14ac:dyDescent="0.3">
      <c r="A45" s="659" t="s">
        <v>538</v>
      </c>
      <c r="B45" s="660" t="s">
        <v>1054</v>
      </c>
      <c r="C45" s="661" t="s">
        <v>548</v>
      </c>
      <c r="D45" s="662" t="s">
        <v>1055</v>
      </c>
      <c r="E45" s="661" t="s">
        <v>560</v>
      </c>
      <c r="F45" s="662" t="s">
        <v>1059</v>
      </c>
      <c r="G45" s="661" t="s">
        <v>564</v>
      </c>
      <c r="H45" s="661" t="s">
        <v>708</v>
      </c>
      <c r="I45" s="661" t="s">
        <v>709</v>
      </c>
      <c r="J45" s="661" t="s">
        <v>710</v>
      </c>
      <c r="K45" s="661" t="s">
        <v>711</v>
      </c>
      <c r="L45" s="663">
        <v>169.45902204456965</v>
      </c>
      <c r="M45" s="663">
        <v>1</v>
      </c>
      <c r="N45" s="664">
        <v>169.45902204456965</v>
      </c>
    </row>
    <row r="46" spans="1:14" ht="14.4" customHeight="1" x14ac:dyDescent="0.3">
      <c r="A46" s="659" t="s">
        <v>538</v>
      </c>
      <c r="B46" s="660" t="s">
        <v>1054</v>
      </c>
      <c r="C46" s="661" t="s">
        <v>548</v>
      </c>
      <c r="D46" s="662" t="s">
        <v>1055</v>
      </c>
      <c r="E46" s="661" t="s">
        <v>560</v>
      </c>
      <c r="F46" s="662" t="s">
        <v>1059</v>
      </c>
      <c r="G46" s="661" t="s">
        <v>564</v>
      </c>
      <c r="H46" s="661" t="s">
        <v>712</v>
      </c>
      <c r="I46" s="661" t="s">
        <v>713</v>
      </c>
      <c r="J46" s="661" t="s">
        <v>714</v>
      </c>
      <c r="K46" s="661" t="s">
        <v>715</v>
      </c>
      <c r="L46" s="663">
        <v>47.699148028275737</v>
      </c>
      <c r="M46" s="663">
        <v>2</v>
      </c>
      <c r="N46" s="664">
        <v>95.398296056551473</v>
      </c>
    </row>
    <row r="47" spans="1:14" ht="14.4" customHeight="1" x14ac:dyDescent="0.3">
      <c r="A47" s="659" t="s">
        <v>538</v>
      </c>
      <c r="B47" s="660" t="s">
        <v>1054</v>
      </c>
      <c r="C47" s="661" t="s">
        <v>548</v>
      </c>
      <c r="D47" s="662" t="s">
        <v>1055</v>
      </c>
      <c r="E47" s="661" t="s">
        <v>560</v>
      </c>
      <c r="F47" s="662" t="s">
        <v>1059</v>
      </c>
      <c r="G47" s="661" t="s">
        <v>564</v>
      </c>
      <c r="H47" s="661" t="s">
        <v>716</v>
      </c>
      <c r="I47" s="661" t="s">
        <v>717</v>
      </c>
      <c r="J47" s="661" t="s">
        <v>718</v>
      </c>
      <c r="K47" s="661" t="s">
        <v>719</v>
      </c>
      <c r="L47" s="663">
        <v>33.189981413638662</v>
      </c>
      <c r="M47" s="663">
        <v>1</v>
      </c>
      <c r="N47" s="664">
        <v>33.189981413638662</v>
      </c>
    </row>
    <row r="48" spans="1:14" ht="14.4" customHeight="1" x14ac:dyDescent="0.3">
      <c r="A48" s="659" t="s">
        <v>538</v>
      </c>
      <c r="B48" s="660" t="s">
        <v>1054</v>
      </c>
      <c r="C48" s="661" t="s">
        <v>548</v>
      </c>
      <c r="D48" s="662" t="s">
        <v>1055</v>
      </c>
      <c r="E48" s="661" t="s">
        <v>560</v>
      </c>
      <c r="F48" s="662" t="s">
        <v>1059</v>
      </c>
      <c r="G48" s="661" t="s">
        <v>564</v>
      </c>
      <c r="H48" s="661" t="s">
        <v>720</v>
      </c>
      <c r="I48" s="661" t="s">
        <v>721</v>
      </c>
      <c r="J48" s="661" t="s">
        <v>722</v>
      </c>
      <c r="K48" s="661" t="s">
        <v>723</v>
      </c>
      <c r="L48" s="663">
        <v>152.15999966683361</v>
      </c>
      <c r="M48" s="663">
        <v>13</v>
      </c>
      <c r="N48" s="664">
        <v>1978.079995668837</v>
      </c>
    </row>
    <row r="49" spans="1:14" ht="14.4" customHeight="1" x14ac:dyDescent="0.3">
      <c r="A49" s="659" t="s">
        <v>538</v>
      </c>
      <c r="B49" s="660" t="s">
        <v>1054</v>
      </c>
      <c r="C49" s="661" t="s">
        <v>548</v>
      </c>
      <c r="D49" s="662" t="s">
        <v>1055</v>
      </c>
      <c r="E49" s="661" t="s">
        <v>560</v>
      </c>
      <c r="F49" s="662" t="s">
        <v>1059</v>
      </c>
      <c r="G49" s="661" t="s">
        <v>564</v>
      </c>
      <c r="H49" s="661" t="s">
        <v>724</v>
      </c>
      <c r="I49" s="661" t="s">
        <v>216</v>
      </c>
      <c r="J49" s="661" t="s">
        <v>725</v>
      </c>
      <c r="K49" s="661"/>
      <c r="L49" s="663">
        <v>44.719204563219009</v>
      </c>
      <c r="M49" s="663">
        <v>2</v>
      </c>
      <c r="N49" s="664">
        <v>89.438409126438017</v>
      </c>
    </row>
    <row r="50" spans="1:14" ht="14.4" customHeight="1" x14ac:dyDescent="0.3">
      <c r="A50" s="659" t="s">
        <v>538</v>
      </c>
      <c r="B50" s="660" t="s">
        <v>1054</v>
      </c>
      <c r="C50" s="661" t="s">
        <v>548</v>
      </c>
      <c r="D50" s="662" t="s">
        <v>1055</v>
      </c>
      <c r="E50" s="661" t="s">
        <v>560</v>
      </c>
      <c r="F50" s="662" t="s">
        <v>1059</v>
      </c>
      <c r="G50" s="661" t="s">
        <v>564</v>
      </c>
      <c r="H50" s="661" t="s">
        <v>726</v>
      </c>
      <c r="I50" s="661" t="s">
        <v>216</v>
      </c>
      <c r="J50" s="661" t="s">
        <v>727</v>
      </c>
      <c r="K50" s="661"/>
      <c r="L50" s="663">
        <v>51.676584321467317</v>
      </c>
      <c r="M50" s="663">
        <v>1</v>
      </c>
      <c r="N50" s="664">
        <v>51.676584321467317</v>
      </c>
    </row>
    <row r="51" spans="1:14" ht="14.4" customHeight="1" x14ac:dyDescent="0.3">
      <c r="A51" s="659" t="s">
        <v>538</v>
      </c>
      <c r="B51" s="660" t="s">
        <v>1054</v>
      </c>
      <c r="C51" s="661" t="s">
        <v>548</v>
      </c>
      <c r="D51" s="662" t="s">
        <v>1055</v>
      </c>
      <c r="E51" s="661" t="s">
        <v>560</v>
      </c>
      <c r="F51" s="662" t="s">
        <v>1059</v>
      </c>
      <c r="G51" s="661" t="s">
        <v>564</v>
      </c>
      <c r="H51" s="661" t="s">
        <v>728</v>
      </c>
      <c r="I51" s="661" t="s">
        <v>729</v>
      </c>
      <c r="J51" s="661" t="s">
        <v>730</v>
      </c>
      <c r="K51" s="661" t="s">
        <v>731</v>
      </c>
      <c r="L51" s="663">
        <v>102.876466857008</v>
      </c>
      <c r="M51" s="663">
        <v>3</v>
      </c>
      <c r="N51" s="664">
        <v>308.62940057102401</v>
      </c>
    </row>
    <row r="52" spans="1:14" ht="14.4" customHeight="1" x14ac:dyDescent="0.3">
      <c r="A52" s="659" t="s">
        <v>538</v>
      </c>
      <c r="B52" s="660" t="s">
        <v>1054</v>
      </c>
      <c r="C52" s="661" t="s">
        <v>548</v>
      </c>
      <c r="D52" s="662" t="s">
        <v>1055</v>
      </c>
      <c r="E52" s="661" t="s">
        <v>560</v>
      </c>
      <c r="F52" s="662" t="s">
        <v>1059</v>
      </c>
      <c r="G52" s="661" t="s">
        <v>564</v>
      </c>
      <c r="H52" s="661" t="s">
        <v>732</v>
      </c>
      <c r="I52" s="661" t="s">
        <v>733</v>
      </c>
      <c r="J52" s="661" t="s">
        <v>734</v>
      </c>
      <c r="K52" s="661" t="s">
        <v>735</v>
      </c>
      <c r="L52" s="663">
        <v>814.47999999999979</v>
      </c>
      <c r="M52" s="663">
        <v>1</v>
      </c>
      <c r="N52" s="664">
        <v>814.47999999999979</v>
      </c>
    </row>
    <row r="53" spans="1:14" ht="14.4" customHeight="1" x14ac:dyDescent="0.3">
      <c r="A53" s="659" t="s">
        <v>538</v>
      </c>
      <c r="B53" s="660" t="s">
        <v>1054</v>
      </c>
      <c r="C53" s="661" t="s">
        <v>548</v>
      </c>
      <c r="D53" s="662" t="s">
        <v>1055</v>
      </c>
      <c r="E53" s="661" t="s">
        <v>560</v>
      </c>
      <c r="F53" s="662" t="s">
        <v>1059</v>
      </c>
      <c r="G53" s="661" t="s">
        <v>564</v>
      </c>
      <c r="H53" s="661" t="s">
        <v>736</v>
      </c>
      <c r="I53" s="661" t="s">
        <v>737</v>
      </c>
      <c r="J53" s="661" t="s">
        <v>738</v>
      </c>
      <c r="K53" s="661" t="s">
        <v>739</v>
      </c>
      <c r="L53" s="663">
        <v>53.46</v>
      </c>
      <c r="M53" s="663">
        <v>4</v>
      </c>
      <c r="N53" s="664">
        <v>213.84</v>
      </c>
    </row>
    <row r="54" spans="1:14" ht="14.4" customHeight="1" x14ac:dyDescent="0.3">
      <c r="A54" s="659" t="s">
        <v>538</v>
      </c>
      <c r="B54" s="660" t="s">
        <v>1054</v>
      </c>
      <c r="C54" s="661" t="s">
        <v>548</v>
      </c>
      <c r="D54" s="662" t="s">
        <v>1055</v>
      </c>
      <c r="E54" s="661" t="s">
        <v>560</v>
      </c>
      <c r="F54" s="662" t="s">
        <v>1059</v>
      </c>
      <c r="G54" s="661" t="s">
        <v>564</v>
      </c>
      <c r="H54" s="661" t="s">
        <v>740</v>
      </c>
      <c r="I54" s="661" t="s">
        <v>216</v>
      </c>
      <c r="J54" s="661" t="s">
        <v>741</v>
      </c>
      <c r="K54" s="661" t="s">
        <v>742</v>
      </c>
      <c r="L54" s="663">
        <v>23.700050627846377</v>
      </c>
      <c r="M54" s="663">
        <v>42</v>
      </c>
      <c r="N54" s="664">
        <v>995.40212636954777</v>
      </c>
    </row>
    <row r="55" spans="1:14" ht="14.4" customHeight="1" x14ac:dyDescent="0.3">
      <c r="A55" s="659" t="s">
        <v>538</v>
      </c>
      <c r="B55" s="660" t="s">
        <v>1054</v>
      </c>
      <c r="C55" s="661" t="s">
        <v>548</v>
      </c>
      <c r="D55" s="662" t="s">
        <v>1055</v>
      </c>
      <c r="E55" s="661" t="s">
        <v>560</v>
      </c>
      <c r="F55" s="662" t="s">
        <v>1059</v>
      </c>
      <c r="G55" s="661" t="s">
        <v>564</v>
      </c>
      <c r="H55" s="661" t="s">
        <v>743</v>
      </c>
      <c r="I55" s="661" t="s">
        <v>744</v>
      </c>
      <c r="J55" s="661" t="s">
        <v>745</v>
      </c>
      <c r="K55" s="661" t="s">
        <v>746</v>
      </c>
      <c r="L55" s="663">
        <v>37.819612966172862</v>
      </c>
      <c r="M55" s="663">
        <v>1</v>
      </c>
      <c r="N55" s="664">
        <v>37.819612966172862</v>
      </c>
    </row>
    <row r="56" spans="1:14" ht="14.4" customHeight="1" x14ac:dyDescent="0.3">
      <c r="A56" s="659" t="s">
        <v>538</v>
      </c>
      <c r="B56" s="660" t="s">
        <v>1054</v>
      </c>
      <c r="C56" s="661" t="s">
        <v>548</v>
      </c>
      <c r="D56" s="662" t="s">
        <v>1055</v>
      </c>
      <c r="E56" s="661" t="s">
        <v>560</v>
      </c>
      <c r="F56" s="662" t="s">
        <v>1059</v>
      </c>
      <c r="G56" s="661" t="s">
        <v>564</v>
      </c>
      <c r="H56" s="661" t="s">
        <v>747</v>
      </c>
      <c r="I56" s="661" t="s">
        <v>747</v>
      </c>
      <c r="J56" s="661" t="s">
        <v>748</v>
      </c>
      <c r="K56" s="661" t="s">
        <v>749</v>
      </c>
      <c r="L56" s="663">
        <v>48.780000000000015</v>
      </c>
      <c r="M56" s="663">
        <v>2</v>
      </c>
      <c r="N56" s="664">
        <v>97.560000000000031</v>
      </c>
    </row>
    <row r="57" spans="1:14" ht="14.4" customHeight="1" x14ac:dyDescent="0.3">
      <c r="A57" s="659" t="s">
        <v>538</v>
      </c>
      <c r="B57" s="660" t="s">
        <v>1054</v>
      </c>
      <c r="C57" s="661" t="s">
        <v>548</v>
      </c>
      <c r="D57" s="662" t="s">
        <v>1055</v>
      </c>
      <c r="E57" s="661" t="s">
        <v>560</v>
      </c>
      <c r="F57" s="662" t="s">
        <v>1059</v>
      </c>
      <c r="G57" s="661" t="s">
        <v>564</v>
      </c>
      <c r="H57" s="661" t="s">
        <v>750</v>
      </c>
      <c r="I57" s="661" t="s">
        <v>751</v>
      </c>
      <c r="J57" s="661" t="s">
        <v>752</v>
      </c>
      <c r="K57" s="661" t="s">
        <v>753</v>
      </c>
      <c r="L57" s="663">
        <v>49.101781416348331</v>
      </c>
      <c r="M57" s="663">
        <v>25</v>
      </c>
      <c r="N57" s="664">
        <v>1227.5445354087083</v>
      </c>
    </row>
    <row r="58" spans="1:14" ht="14.4" customHeight="1" x14ac:dyDescent="0.3">
      <c r="A58" s="659" t="s">
        <v>538</v>
      </c>
      <c r="B58" s="660" t="s">
        <v>1054</v>
      </c>
      <c r="C58" s="661" t="s">
        <v>548</v>
      </c>
      <c r="D58" s="662" t="s">
        <v>1055</v>
      </c>
      <c r="E58" s="661" t="s">
        <v>560</v>
      </c>
      <c r="F58" s="662" t="s">
        <v>1059</v>
      </c>
      <c r="G58" s="661" t="s">
        <v>564</v>
      </c>
      <c r="H58" s="661" t="s">
        <v>754</v>
      </c>
      <c r="I58" s="661" t="s">
        <v>755</v>
      </c>
      <c r="J58" s="661" t="s">
        <v>756</v>
      </c>
      <c r="K58" s="661" t="s">
        <v>757</v>
      </c>
      <c r="L58" s="663">
        <v>328.85448342135294</v>
      </c>
      <c r="M58" s="663">
        <v>4</v>
      </c>
      <c r="N58" s="664">
        <v>1315.4179336854118</v>
      </c>
    </row>
    <row r="59" spans="1:14" ht="14.4" customHeight="1" x14ac:dyDescent="0.3">
      <c r="A59" s="659" t="s">
        <v>538</v>
      </c>
      <c r="B59" s="660" t="s">
        <v>1054</v>
      </c>
      <c r="C59" s="661" t="s">
        <v>548</v>
      </c>
      <c r="D59" s="662" t="s">
        <v>1055</v>
      </c>
      <c r="E59" s="661" t="s">
        <v>560</v>
      </c>
      <c r="F59" s="662" t="s">
        <v>1059</v>
      </c>
      <c r="G59" s="661" t="s">
        <v>564</v>
      </c>
      <c r="H59" s="661" t="s">
        <v>758</v>
      </c>
      <c r="I59" s="661" t="s">
        <v>216</v>
      </c>
      <c r="J59" s="661" t="s">
        <v>759</v>
      </c>
      <c r="K59" s="661"/>
      <c r="L59" s="663">
        <v>88.499679250051159</v>
      </c>
      <c r="M59" s="663">
        <v>1</v>
      </c>
      <c r="N59" s="664">
        <v>88.499679250051159</v>
      </c>
    </row>
    <row r="60" spans="1:14" ht="14.4" customHeight="1" x14ac:dyDescent="0.3">
      <c r="A60" s="659" t="s">
        <v>538</v>
      </c>
      <c r="B60" s="660" t="s">
        <v>1054</v>
      </c>
      <c r="C60" s="661" t="s">
        <v>548</v>
      </c>
      <c r="D60" s="662" t="s">
        <v>1055</v>
      </c>
      <c r="E60" s="661" t="s">
        <v>560</v>
      </c>
      <c r="F60" s="662" t="s">
        <v>1059</v>
      </c>
      <c r="G60" s="661" t="s">
        <v>564</v>
      </c>
      <c r="H60" s="661" t="s">
        <v>760</v>
      </c>
      <c r="I60" s="661" t="s">
        <v>216</v>
      </c>
      <c r="J60" s="661" t="s">
        <v>761</v>
      </c>
      <c r="K60" s="661"/>
      <c r="L60" s="663">
        <v>101.69404711857202</v>
      </c>
      <c r="M60" s="663">
        <v>3</v>
      </c>
      <c r="N60" s="664">
        <v>305.08214135571603</v>
      </c>
    </row>
    <row r="61" spans="1:14" ht="14.4" customHeight="1" x14ac:dyDescent="0.3">
      <c r="A61" s="659" t="s">
        <v>538</v>
      </c>
      <c r="B61" s="660" t="s">
        <v>1054</v>
      </c>
      <c r="C61" s="661" t="s">
        <v>548</v>
      </c>
      <c r="D61" s="662" t="s">
        <v>1055</v>
      </c>
      <c r="E61" s="661" t="s">
        <v>560</v>
      </c>
      <c r="F61" s="662" t="s">
        <v>1059</v>
      </c>
      <c r="G61" s="661" t="s">
        <v>564</v>
      </c>
      <c r="H61" s="661" t="s">
        <v>762</v>
      </c>
      <c r="I61" s="661" t="s">
        <v>763</v>
      </c>
      <c r="J61" s="661" t="s">
        <v>764</v>
      </c>
      <c r="K61" s="661" t="s">
        <v>765</v>
      </c>
      <c r="L61" s="663">
        <v>71.701075395212271</v>
      </c>
      <c r="M61" s="663">
        <v>3</v>
      </c>
      <c r="N61" s="664">
        <v>215.1032261856368</v>
      </c>
    </row>
    <row r="62" spans="1:14" ht="14.4" customHeight="1" x14ac:dyDescent="0.3">
      <c r="A62" s="659" t="s">
        <v>538</v>
      </c>
      <c r="B62" s="660" t="s">
        <v>1054</v>
      </c>
      <c r="C62" s="661" t="s">
        <v>548</v>
      </c>
      <c r="D62" s="662" t="s">
        <v>1055</v>
      </c>
      <c r="E62" s="661" t="s">
        <v>560</v>
      </c>
      <c r="F62" s="662" t="s">
        <v>1059</v>
      </c>
      <c r="G62" s="661" t="s">
        <v>564</v>
      </c>
      <c r="H62" s="661" t="s">
        <v>766</v>
      </c>
      <c r="I62" s="661" t="s">
        <v>767</v>
      </c>
      <c r="J62" s="661" t="s">
        <v>768</v>
      </c>
      <c r="K62" s="661" t="s">
        <v>769</v>
      </c>
      <c r="L62" s="663">
        <v>636.15213553764056</v>
      </c>
      <c r="M62" s="663">
        <v>2</v>
      </c>
      <c r="N62" s="664">
        <v>1272.3042710752811</v>
      </c>
    </row>
    <row r="63" spans="1:14" ht="14.4" customHeight="1" x14ac:dyDescent="0.3">
      <c r="A63" s="659" t="s">
        <v>538</v>
      </c>
      <c r="B63" s="660" t="s">
        <v>1054</v>
      </c>
      <c r="C63" s="661" t="s">
        <v>548</v>
      </c>
      <c r="D63" s="662" t="s">
        <v>1055</v>
      </c>
      <c r="E63" s="661" t="s">
        <v>560</v>
      </c>
      <c r="F63" s="662" t="s">
        <v>1059</v>
      </c>
      <c r="G63" s="661" t="s">
        <v>564</v>
      </c>
      <c r="H63" s="661" t="s">
        <v>770</v>
      </c>
      <c r="I63" s="661" t="s">
        <v>216</v>
      </c>
      <c r="J63" s="661" t="s">
        <v>771</v>
      </c>
      <c r="K63" s="661"/>
      <c r="L63" s="663">
        <v>116.04638614989044</v>
      </c>
      <c r="M63" s="663">
        <v>1</v>
      </c>
      <c r="N63" s="664">
        <v>116.04638614989044</v>
      </c>
    </row>
    <row r="64" spans="1:14" ht="14.4" customHeight="1" x14ac:dyDescent="0.3">
      <c r="A64" s="659" t="s">
        <v>538</v>
      </c>
      <c r="B64" s="660" t="s">
        <v>1054</v>
      </c>
      <c r="C64" s="661" t="s">
        <v>548</v>
      </c>
      <c r="D64" s="662" t="s">
        <v>1055</v>
      </c>
      <c r="E64" s="661" t="s">
        <v>560</v>
      </c>
      <c r="F64" s="662" t="s">
        <v>1059</v>
      </c>
      <c r="G64" s="661" t="s">
        <v>564</v>
      </c>
      <c r="H64" s="661" t="s">
        <v>772</v>
      </c>
      <c r="I64" s="661" t="s">
        <v>216</v>
      </c>
      <c r="J64" s="661" t="s">
        <v>773</v>
      </c>
      <c r="K64" s="661"/>
      <c r="L64" s="663">
        <v>39.764403071117002</v>
      </c>
      <c r="M64" s="663">
        <v>1</v>
      </c>
      <c r="N64" s="664">
        <v>39.764403071117002</v>
      </c>
    </row>
    <row r="65" spans="1:14" ht="14.4" customHeight="1" x14ac:dyDescent="0.3">
      <c r="A65" s="659" t="s">
        <v>538</v>
      </c>
      <c r="B65" s="660" t="s">
        <v>1054</v>
      </c>
      <c r="C65" s="661" t="s">
        <v>548</v>
      </c>
      <c r="D65" s="662" t="s">
        <v>1055</v>
      </c>
      <c r="E65" s="661" t="s">
        <v>560</v>
      </c>
      <c r="F65" s="662" t="s">
        <v>1059</v>
      </c>
      <c r="G65" s="661" t="s">
        <v>564</v>
      </c>
      <c r="H65" s="661" t="s">
        <v>774</v>
      </c>
      <c r="I65" s="661" t="s">
        <v>775</v>
      </c>
      <c r="J65" s="661" t="s">
        <v>776</v>
      </c>
      <c r="K65" s="661"/>
      <c r="L65" s="663">
        <v>84.45779035911805</v>
      </c>
      <c r="M65" s="663">
        <v>2</v>
      </c>
      <c r="N65" s="664">
        <v>168.9155807182361</v>
      </c>
    </row>
    <row r="66" spans="1:14" ht="14.4" customHeight="1" x14ac:dyDescent="0.3">
      <c r="A66" s="659" t="s">
        <v>538</v>
      </c>
      <c r="B66" s="660" t="s">
        <v>1054</v>
      </c>
      <c r="C66" s="661" t="s">
        <v>548</v>
      </c>
      <c r="D66" s="662" t="s">
        <v>1055</v>
      </c>
      <c r="E66" s="661" t="s">
        <v>560</v>
      </c>
      <c r="F66" s="662" t="s">
        <v>1059</v>
      </c>
      <c r="G66" s="661" t="s">
        <v>564</v>
      </c>
      <c r="H66" s="661" t="s">
        <v>777</v>
      </c>
      <c r="I66" s="661" t="s">
        <v>216</v>
      </c>
      <c r="J66" s="661" t="s">
        <v>778</v>
      </c>
      <c r="K66" s="661"/>
      <c r="L66" s="663">
        <v>96.385422019154191</v>
      </c>
      <c r="M66" s="663">
        <v>2</v>
      </c>
      <c r="N66" s="664">
        <v>192.77084403830838</v>
      </c>
    </row>
    <row r="67" spans="1:14" ht="14.4" customHeight="1" x14ac:dyDescent="0.3">
      <c r="A67" s="659" t="s">
        <v>538</v>
      </c>
      <c r="B67" s="660" t="s">
        <v>1054</v>
      </c>
      <c r="C67" s="661" t="s">
        <v>548</v>
      </c>
      <c r="D67" s="662" t="s">
        <v>1055</v>
      </c>
      <c r="E67" s="661" t="s">
        <v>560</v>
      </c>
      <c r="F67" s="662" t="s">
        <v>1059</v>
      </c>
      <c r="G67" s="661" t="s">
        <v>564</v>
      </c>
      <c r="H67" s="661" t="s">
        <v>779</v>
      </c>
      <c r="I67" s="661" t="s">
        <v>780</v>
      </c>
      <c r="J67" s="661" t="s">
        <v>781</v>
      </c>
      <c r="K67" s="661" t="s">
        <v>782</v>
      </c>
      <c r="L67" s="663">
        <v>30.649999999999995</v>
      </c>
      <c r="M67" s="663">
        <v>24</v>
      </c>
      <c r="N67" s="664">
        <v>735.59999999999991</v>
      </c>
    </row>
    <row r="68" spans="1:14" ht="14.4" customHeight="1" x14ac:dyDescent="0.3">
      <c r="A68" s="659" t="s">
        <v>538</v>
      </c>
      <c r="B68" s="660" t="s">
        <v>1054</v>
      </c>
      <c r="C68" s="661" t="s">
        <v>548</v>
      </c>
      <c r="D68" s="662" t="s">
        <v>1055</v>
      </c>
      <c r="E68" s="661" t="s">
        <v>560</v>
      </c>
      <c r="F68" s="662" t="s">
        <v>1059</v>
      </c>
      <c r="G68" s="661" t="s">
        <v>564</v>
      </c>
      <c r="H68" s="661" t="s">
        <v>783</v>
      </c>
      <c r="I68" s="661" t="s">
        <v>216</v>
      </c>
      <c r="J68" s="661" t="s">
        <v>784</v>
      </c>
      <c r="K68" s="661" t="s">
        <v>785</v>
      </c>
      <c r="L68" s="663">
        <v>139.67278675442046</v>
      </c>
      <c r="M68" s="663">
        <v>8</v>
      </c>
      <c r="N68" s="664">
        <v>1117.3822940353637</v>
      </c>
    </row>
    <row r="69" spans="1:14" ht="14.4" customHeight="1" x14ac:dyDescent="0.3">
      <c r="A69" s="659" t="s">
        <v>538</v>
      </c>
      <c r="B69" s="660" t="s">
        <v>1054</v>
      </c>
      <c r="C69" s="661" t="s">
        <v>548</v>
      </c>
      <c r="D69" s="662" t="s">
        <v>1055</v>
      </c>
      <c r="E69" s="661" t="s">
        <v>560</v>
      </c>
      <c r="F69" s="662" t="s">
        <v>1059</v>
      </c>
      <c r="G69" s="661" t="s">
        <v>564</v>
      </c>
      <c r="H69" s="661" t="s">
        <v>786</v>
      </c>
      <c r="I69" s="661" t="s">
        <v>787</v>
      </c>
      <c r="J69" s="661" t="s">
        <v>788</v>
      </c>
      <c r="K69" s="661" t="s">
        <v>789</v>
      </c>
      <c r="L69" s="663">
        <v>107.28634661975771</v>
      </c>
      <c r="M69" s="663">
        <v>23</v>
      </c>
      <c r="N69" s="664">
        <v>2467.5859722544274</v>
      </c>
    </row>
    <row r="70" spans="1:14" ht="14.4" customHeight="1" x14ac:dyDescent="0.3">
      <c r="A70" s="659" t="s">
        <v>538</v>
      </c>
      <c r="B70" s="660" t="s">
        <v>1054</v>
      </c>
      <c r="C70" s="661" t="s">
        <v>548</v>
      </c>
      <c r="D70" s="662" t="s">
        <v>1055</v>
      </c>
      <c r="E70" s="661" t="s">
        <v>560</v>
      </c>
      <c r="F70" s="662" t="s">
        <v>1059</v>
      </c>
      <c r="G70" s="661" t="s">
        <v>564</v>
      </c>
      <c r="H70" s="661" t="s">
        <v>790</v>
      </c>
      <c r="I70" s="661" t="s">
        <v>791</v>
      </c>
      <c r="J70" s="661" t="s">
        <v>792</v>
      </c>
      <c r="K70" s="661" t="s">
        <v>793</v>
      </c>
      <c r="L70" s="663">
        <v>192.04999832769522</v>
      </c>
      <c r="M70" s="663">
        <v>4</v>
      </c>
      <c r="N70" s="664">
        <v>768.19999331078088</v>
      </c>
    </row>
    <row r="71" spans="1:14" ht="14.4" customHeight="1" x14ac:dyDescent="0.3">
      <c r="A71" s="659" t="s">
        <v>538</v>
      </c>
      <c r="B71" s="660" t="s">
        <v>1054</v>
      </c>
      <c r="C71" s="661" t="s">
        <v>548</v>
      </c>
      <c r="D71" s="662" t="s">
        <v>1055</v>
      </c>
      <c r="E71" s="661" t="s">
        <v>560</v>
      </c>
      <c r="F71" s="662" t="s">
        <v>1059</v>
      </c>
      <c r="G71" s="661" t="s">
        <v>564</v>
      </c>
      <c r="H71" s="661" t="s">
        <v>794</v>
      </c>
      <c r="I71" s="661" t="s">
        <v>216</v>
      </c>
      <c r="J71" s="661" t="s">
        <v>795</v>
      </c>
      <c r="K71" s="661"/>
      <c r="L71" s="663">
        <v>216.13826119924977</v>
      </c>
      <c r="M71" s="663">
        <v>1</v>
      </c>
      <c r="N71" s="664">
        <v>216.13826119924977</v>
      </c>
    </row>
    <row r="72" spans="1:14" ht="14.4" customHeight="1" x14ac:dyDescent="0.3">
      <c r="A72" s="659" t="s">
        <v>538</v>
      </c>
      <c r="B72" s="660" t="s">
        <v>1054</v>
      </c>
      <c r="C72" s="661" t="s">
        <v>548</v>
      </c>
      <c r="D72" s="662" t="s">
        <v>1055</v>
      </c>
      <c r="E72" s="661" t="s">
        <v>560</v>
      </c>
      <c r="F72" s="662" t="s">
        <v>1059</v>
      </c>
      <c r="G72" s="661" t="s">
        <v>564</v>
      </c>
      <c r="H72" s="661" t="s">
        <v>796</v>
      </c>
      <c r="I72" s="661" t="s">
        <v>796</v>
      </c>
      <c r="J72" s="661" t="s">
        <v>797</v>
      </c>
      <c r="K72" s="661" t="s">
        <v>798</v>
      </c>
      <c r="L72" s="663">
        <v>95.300000000000011</v>
      </c>
      <c r="M72" s="663">
        <v>4</v>
      </c>
      <c r="N72" s="664">
        <v>381.20000000000005</v>
      </c>
    </row>
    <row r="73" spans="1:14" ht="14.4" customHeight="1" x14ac:dyDescent="0.3">
      <c r="A73" s="659" t="s">
        <v>538</v>
      </c>
      <c r="B73" s="660" t="s">
        <v>1054</v>
      </c>
      <c r="C73" s="661" t="s">
        <v>548</v>
      </c>
      <c r="D73" s="662" t="s">
        <v>1055</v>
      </c>
      <c r="E73" s="661" t="s">
        <v>560</v>
      </c>
      <c r="F73" s="662" t="s">
        <v>1059</v>
      </c>
      <c r="G73" s="661" t="s">
        <v>564</v>
      </c>
      <c r="H73" s="661" t="s">
        <v>799</v>
      </c>
      <c r="I73" s="661" t="s">
        <v>799</v>
      </c>
      <c r="J73" s="661" t="s">
        <v>587</v>
      </c>
      <c r="K73" s="661" t="s">
        <v>800</v>
      </c>
      <c r="L73" s="663">
        <v>57.91248725643279</v>
      </c>
      <c r="M73" s="663">
        <v>11</v>
      </c>
      <c r="N73" s="664">
        <v>637.03735982076068</v>
      </c>
    </row>
    <row r="74" spans="1:14" ht="14.4" customHeight="1" x14ac:dyDescent="0.3">
      <c r="A74" s="659" t="s">
        <v>538</v>
      </c>
      <c r="B74" s="660" t="s">
        <v>1054</v>
      </c>
      <c r="C74" s="661" t="s">
        <v>548</v>
      </c>
      <c r="D74" s="662" t="s">
        <v>1055</v>
      </c>
      <c r="E74" s="661" t="s">
        <v>560</v>
      </c>
      <c r="F74" s="662" t="s">
        <v>1059</v>
      </c>
      <c r="G74" s="661" t="s">
        <v>564</v>
      </c>
      <c r="H74" s="661" t="s">
        <v>801</v>
      </c>
      <c r="I74" s="661" t="s">
        <v>216</v>
      </c>
      <c r="J74" s="661" t="s">
        <v>802</v>
      </c>
      <c r="K74" s="661"/>
      <c r="L74" s="663">
        <v>37.059909260780906</v>
      </c>
      <c r="M74" s="663">
        <v>1</v>
      </c>
      <c r="N74" s="664">
        <v>37.059909260780906</v>
      </c>
    </row>
    <row r="75" spans="1:14" ht="14.4" customHeight="1" x14ac:dyDescent="0.3">
      <c r="A75" s="659" t="s">
        <v>538</v>
      </c>
      <c r="B75" s="660" t="s">
        <v>1054</v>
      </c>
      <c r="C75" s="661" t="s">
        <v>548</v>
      </c>
      <c r="D75" s="662" t="s">
        <v>1055</v>
      </c>
      <c r="E75" s="661" t="s">
        <v>560</v>
      </c>
      <c r="F75" s="662" t="s">
        <v>1059</v>
      </c>
      <c r="G75" s="661" t="s">
        <v>564</v>
      </c>
      <c r="H75" s="661" t="s">
        <v>803</v>
      </c>
      <c r="I75" s="661" t="s">
        <v>216</v>
      </c>
      <c r="J75" s="661" t="s">
        <v>804</v>
      </c>
      <c r="K75" s="661" t="s">
        <v>805</v>
      </c>
      <c r="L75" s="663">
        <v>82.763779855867512</v>
      </c>
      <c r="M75" s="663">
        <v>1</v>
      </c>
      <c r="N75" s="664">
        <v>82.763779855867512</v>
      </c>
    </row>
    <row r="76" spans="1:14" ht="14.4" customHeight="1" x14ac:dyDescent="0.3">
      <c r="A76" s="659" t="s">
        <v>538</v>
      </c>
      <c r="B76" s="660" t="s">
        <v>1054</v>
      </c>
      <c r="C76" s="661" t="s">
        <v>548</v>
      </c>
      <c r="D76" s="662" t="s">
        <v>1055</v>
      </c>
      <c r="E76" s="661" t="s">
        <v>560</v>
      </c>
      <c r="F76" s="662" t="s">
        <v>1059</v>
      </c>
      <c r="G76" s="661" t="s">
        <v>564</v>
      </c>
      <c r="H76" s="661" t="s">
        <v>806</v>
      </c>
      <c r="I76" s="661" t="s">
        <v>806</v>
      </c>
      <c r="J76" s="661" t="s">
        <v>807</v>
      </c>
      <c r="K76" s="661" t="s">
        <v>808</v>
      </c>
      <c r="L76" s="663">
        <v>44</v>
      </c>
      <c r="M76" s="663">
        <v>4</v>
      </c>
      <c r="N76" s="664">
        <v>176</v>
      </c>
    </row>
    <row r="77" spans="1:14" ht="14.4" customHeight="1" x14ac:dyDescent="0.3">
      <c r="A77" s="659" t="s">
        <v>538</v>
      </c>
      <c r="B77" s="660" t="s">
        <v>1054</v>
      </c>
      <c r="C77" s="661" t="s">
        <v>548</v>
      </c>
      <c r="D77" s="662" t="s">
        <v>1055</v>
      </c>
      <c r="E77" s="661" t="s">
        <v>560</v>
      </c>
      <c r="F77" s="662" t="s">
        <v>1059</v>
      </c>
      <c r="G77" s="661" t="s">
        <v>564</v>
      </c>
      <c r="H77" s="661" t="s">
        <v>809</v>
      </c>
      <c r="I77" s="661" t="s">
        <v>809</v>
      </c>
      <c r="J77" s="661" t="s">
        <v>810</v>
      </c>
      <c r="K77" s="661" t="s">
        <v>811</v>
      </c>
      <c r="L77" s="663">
        <v>116.17999999999998</v>
      </c>
      <c r="M77" s="663">
        <v>2</v>
      </c>
      <c r="N77" s="664">
        <v>232.35999999999996</v>
      </c>
    </row>
    <row r="78" spans="1:14" ht="14.4" customHeight="1" x14ac:dyDescent="0.3">
      <c r="A78" s="659" t="s">
        <v>538</v>
      </c>
      <c r="B78" s="660" t="s">
        <v>1054</v>
      </c>
      <c r="C78" s="661" t="s">
        <v>548</v>
      </c>
      <c r="D78" s="662" t="s">
        <v>1055</v>
      </c>
      <c r="E78" s="661" t="s">
        <v>560</v>
      </c>
      <c r="F78" s="662" t="s">
        <v>1059</v>
      </c>
      <c r="G78" s="661" t="s">
        <v>564</v>
      </c>
      <c r="H78" s="661" t="s">
        <v>812</v>
      </c>
      <c r="I78" s="661" t="s">
        <v>813</v>
      </c>
      <c r="J78" s="661" t="s">
        <v>814</v>
      </c>
      <c r="K78" s="661" t="s">
        <v>815</v>
      </c>
      <c r="L78" s="663">
        <v>1392.1092204200215</v>
      </c>
      <c r="M78" s="663">
        <v>1</v>
      </c>
      <c r="N78" s="664">
        <v>1392.1092204200215</v>
      </c>
    </row>
    <row r="79" spans="1:14" ht="14.4" customHeight="1" x14ac:dyDescent="0.3">
      <c r="A79" s="659" t="s">
        <v>538</v>
      </c>
      <c r="B79" s="660" t="s">
        <v>1054</v>
      </c>
      <c r="C79" s="661" t="s">
        <v>548</v>
      </c>
      <c r="D79" s="662" t="s">
        <v>1055</v>
      </c>
      <c r="E79" s="661" t="s">
        <v>560</v>
      </c>
      <c r="F79" s="662" t="s">
        <v>1059</v>
      </c>
      <c r="G79" s="661" t="s">
        <v>816</v>
      </c>
      <c r="H79" s="661" t="s">
        <v>817</v>
      </c>
      <c r="I79" s="661" t="s">
        <v>818</v>
      </c>
      <c r="J79" s="661" t="s">
        <v>819</v>
      </c>
      <c r="K79" s="661" t="s">
        <v>820</v>
      </c>
      <c r="L79" s="663">
        <v>34.749930799357031</v>
      </c>
      <c r="M79" s="663">
        <v>58</v>
      </c>
      <c r="N79" s="664">
        <v>2015.4959863627078</v>
      </c>
    </row>
    <row r="80" spans="1:14" ht="14.4" customHeight="1" x14ac:dyDescent="0.3">
      <c r="A80" s="659" t="s">
        <v>538</v>
      </c>
      <c r="B80" s="660" t="s">
        <v>1054</v>
      </c>
      <c r="C80" s="661" t="s">
        <v>548</v>
      </c>
      <c r="D80" s="662" t="s">
        <v>1055</v>
      </c>
      <c r="E80" s="661" t="s">
        <v>560</v>
      </c>
      <c r="F80" s="662" t="s">
        <v>1059</v>
      </c>
      <c r="G80" s="661" t="s">
        <v>816</v>
      </c>
      <c r="H80" s="661" t="s">
        <v>821</v>
      </c>
      <c r="I80" s="661" t="s">
        <v>822</v>
      </c>
      <c r="J80" s="661" t="s">
        <v>788</v>
      </c>
      <c r="K80" s="661" t="s">
        <v>823</v>
      </c>
      <c r="L80" s="663">
        <v>105.05949800687158</v>
      </c>
      <c r="M80" s="663">
        <v>4</v>
      </c>
      <c r="N80" s="664">
        <v>420.23799202748631</v>
      </c>
    </row>
    <row r="81" spans="1:14" ht="14.4" customHeight="1" x14ac:dyDescent="0.3">
      <c r="A81" s="659" t="s">
        <v>538</v>
      </c>
      <c r="B81" s="660" t="s">
        <v>1054</v>
      </c>
      <c r="C81" s="661" t="s">
        <v>548</v>
      </c>
      <c r="D81" s="662" t="s">
        <v>1055</v>
      </c>
      <c r="E81" s="661" t="s">
        <v>560</v>
      </c>
      <c r="F81" s="662" t="s">
        <v>1059</v>
      </c>
      <c r="G81" s="661" t="s">
        <v>816</v>
      </c>
      <c r="H81" s="661" t="s">
        <v>824</v>
      </c>
      <c r="I81" s="661" t="s">
        <v>825</v>
      </c>
      <c r="J81" s="661" t="s">
        <v>826</v>
      </c>
      <c r="K81" s="661" t="s">
        <v>827</v>
      </c>
      <c r="L81" s="663">
        <v>630.66000000000008</v>
      </c>
      <c r="M81" s="663">
        <v>1</v>
      </c>
      <c r="N81" s="664">
        <v>630.66000000000008</v>
      </c>
    </row>
    <row r="82" spans="1:14" ht="14.4" customHeight="1" x14ac:dyDescent="0.3">
      <c r="A82" s="659" t="s">
        <v>538</v>
      </c>
      <c r="B82" s="660" t="s">
        <v>1054</v>
      </c>
      <c r="C82" s="661" t="s">
        <v>548</v>
      </c>
      <c r="D82" s="662" t="s">
        <v>1055</v>
      </c>
      <c r="E82" s="661" t="s">
        <v>560</v>
      </c>
      <c r="F82" s="662" t="s">
        <v>1059</v>
      </c>
      <c r="G82" s="661" t="s">
        <v>816</v>
      </c>
      <c r="H82" s="661" t="s">
        <v>828</v>
      </c>
      <c r="I82" s="661" t="s">
        <v>829</v>
      </c>
      <c r="J82" s="661" t="s">
        <v>830</v>
      </c>
      <c r="K82" s="661" t="s">
        <v>831</v>
      </c>
      <c r="L82" s="663">
        <v>167.57000000000002</v>
      </c>
      <c r="M82" s="663">
        <v>1</v>
      </c>
      <c r="N82" s="664">
        <v>167.57000000000002</v>
      </c>
    </row>
    <row r="83" spans="1:14" ht="14.4" customHeight="1" x14ac:dyDescent="0.3">
      <c r="A83" s="659" t="s">
        <v>538</v>
      </c>
      <c r="B83" s="660" t="s">
        <v>1054</v>
      </c>
      <c r="C83" s="661" t="s">
        <v>548</v>
      </c>
      <c r="D83" s="662" t="s">
        <v>1055</v>
      </c>
      <c r="E83" s="661" t="s">
        <v>560</v>
      </c>
      <c r="F83" s="662" t="s">
        <v>1059</v>
      </c>
      <c r="G83" s="661" t="s">
        <v>816</v>
      </c>
      <c r="H83" s="661" t="s">
        <v>832</v>
      </c>
      <c r="I83" s="661" t="s">
        <v>833</v>
      </c>
      <c r="J83" s="661" t="s">
        <v>834</v>
      </c>
      <c r="K83" s="661" t="s">
        <v>692</v>
      </c>
      <c r="L83" s="663">
        <v>88.27</v>
      </c>
      <c r="M83" s="663">
        <v>1</v>
      </c>
      <c r="N83" s="664">
        <v>88.27</v>
      </c>
    </row>
    <row r="84" spans="1:14" ht="14.4" customHeight="1" x14ac:dyDescent="0.3">
      <c r="A84" s="659" t="s">
        <v>538</v>
      </c>
      <c r="B84" s="660" t="s">
        <v>1054</v>
      </c>
      <c r="C84" s="661" t="s">
        <v>548</v>
      </c>
      <c r="D84" s="662" t="s">
        <v>1055</v>
      </c>
      <c r="E84" s="661" t="s">
        <v>560</v>
      </c>
      <c r="F84" s="662" t="s">
        <v>1059</v>
      </c>
      <c r="G84" s="661" t="s">
        <v>816</v>
      </c>
      <c r="H84" s="661" t="s">
        <v>835</v>
      </c>
      <c r="I84" s="661" t="s">
        <v>836</v>
      </c>
      <c r="J84" s="661" t="s">
        <v>837</v>
      </c>
      <c r="K84" s="661" t="s">
        <v>838</v>
      </c>
      <c r="L84" s="663">
        <v>129.58000000000004</v>
      </c>
      <c r="M84" s="663">
        <v>1</v>
      </c>
      <c r="N84" s="664">
        <v>129.58000000000004</v>
      </c>
    </row>
    <row r="85" spans="1:14" ht="14.4" customHeight="1" x14ac:dyDescent="0.3">
      <c r="A85" s="659" t="s">
        <v>538</v>
      </c>
      <c r="B85" s="660" t="s">
        <v>1054</v>
      </c>
      <c r="C85" s="661" t="s">
        <v>548</v>
      </c>
      <c r="D85" s="662" t="s">
        <v>1055</v>
      </c>
      <c r="E85" s="661" t="s">
        <v>560</v>
      </c>
      <c r="F85" s="662" t="s">
        <v>1059</v>
      </c>
      <c r="G85" s="661" t="s">
        <v>816</v>
      </c>
      <c r="H85" s="661" t="s">
        <v>839</v>
      </c>
      <c r="I85" s="661" t="s">
        <v>840</v>
      </c>
      <c r="J85" s="661" t="s">
        <v>841</v>
      </c>
      <c r="K85" s="661" t="s">
        <v>842</v>
      </c>
      <c r="L85" s="663">
        <v>67.95999999999998</v>
      </c>
      <c r="M85" s="663">
        <v>20</v>
      </c>
      <c r="N85" s="664">
        <v>1359.1999999999996</v>
      </c>
    </row>
    <row r="86" spans="1:14" ht="14.4" customHeight="1" x14ac:dyDescent="0.3">
      <c r="A86" s="659" t="s">
        <v>538</v>
      </c>
      <c r="B86" s="660" t="s">
        <v>1054</v>
      </c>
      <c r="C86" s="661" t="s">
        <v>548</v>
      </c>
      <c r="D86" s="662" t="s">
        <v>1055</v>
      </c>
      <c r="E86" s="661" t="s">
        <v>560</v>
      </c>
      <c r="F86" s="662" t="s">
        <v>1059</v>
      </c>
      <c r="G86" s="661" t="s">
        <v>816</v>
      </c>
      <c r="H86" s="661" t="s">
        <v>843</v>
      </c>
      <c r="I86" s="661" t="s">
        <v>844</v>
      </c>
      <c r="J86" s="661" t="s">
        <v>845</v>
      </c>
      <c r="K86" s="661" t="s">
        <v>846</v>
      </c>
      <c r="L86" s="663">
        <v>77.809362645597943</v>
      </c>
      <c r="M86" s="663">
        <v>1</v>
      </c>
      <c r="N86" s="664">
        <v>77.809362645597943</v>
      </c>
    </row>
    <row r="87" spans="1:14" ht="14.4" customHeight="1" x14ac:dyDescent="0.3">
      <c r="A87" s="659" t="s">
        <v>538</v>
      </c>
      <c r="B87" s="660" t="s">
        <v>1054</v>
      </c>
      <c r="C87" s="661" t="s">
        <v>548</v>
      </c>
      <c r="D87" s="662" t="s">
        <v>1055</v>
      </c>
      <c r="E87" s="661" t="s">
        <v>560</v>
      </c>
      <c r="F87" s="662" t="s">
        <v>1059</v>
      </c>
      <c r="G87" s="661" t="s">
        <v>816</v>
      </c>
      <c r="H87" s="661" t="s">
        <v>847</v>
      </c>
      <c r="I87" s="661" t="s">
        <v>848</v>
      </c>
      <c r="J87" s="661" t="s">
        <v>849</v>
      </c>
      <c r="K87" s="661" t="s">
        <v>850</v>
      </c>
      <c r="L87" s="663">
        <v>628.59555370992598</v>
      </c>
      <c r="M87" s="663">
        <v>1</v>
      </c>
      <c r="N87" s="664">
        <v>628.59555370992598</v>
      </c>
    </row>
    <row r="88" spans="1:14" ht="14.4" customHeight="1" x14ac:dyDescent="0.3">
      <c r="A88" s="659" t="s">
        <v>538</v>
      </c>
      <c r="B88" s="660" t="s">
        <v>1054</v>
      </c>
      <c r="C88" s="661" t="s">
        <v>548</v>
      </c>
      <c r="D88" s="662" t="s">
        <v>1055</v>
      </c>
      <c r="E88" s="661" t="s">
        <v>560</v>
      </c>
      <c r="F88" s="662" t="s">
        <v>1059</v>
      </c>
      <c r="G88" s="661" t="s">
        <v>816</v>
      </c>
      <c r="H88" s="661" t="s">
        <v>851</v>
      </c>
      <c r="I88" s="661" t="s">
        <v>852</v>
      </c>
      <c r="J88" s="661" t="s">
        <v>826</v>
      </c>
      <c r="K88" s="661" t="s">
        <v>853</v>
      </c>
      <c r="L88" s="663">
        <v>408.95</v>
      </c>
      <c r="M88" s="663">
        <v>2</v>
      </c>
      <c r="N88" s="664">
        <v>817.9</v>
      </c>
    </row>
    <row r="89" spans="1:14" ht="14.4" customHeight="1" x14ac:dyDescent="0.3">
      <c r="A89" s="659" t="s">
        <v>538</v>
      </c>
      <c r="B89" s="660" t="s">
        <v>1054</v>
      </c>
      <c r="C89" s="661" t="s">
        <v>548</v>
      </c>
      <c r="D89" s="662" t="s">
        <v>1055</v>
      </c>
      <c r="E89" s="661" t="s">
        <v>560</v>
      </c>
      <c r="F89" s="662" t="s">
        <v>1059</v>
      </c>
      <c r="G89" s="661" t="s">
        <v>816</v>
      </c>
      <c r="H89" s="661" t="s">
        <v>854</v>
      </c>
      <c r="I89" s="661" t="s">
        <v>855</v>
      </c>
      <c r="J89" s="661" t="s">
        <v>856</v>
      </c>
      <c r="K89" s="661" t="s">
        <v>857</v>
      </c>
      <c r="L89" s="663">
        <v>78.399999999999991</v>
      </c>
      <c r="M89" s="663">
        <v>1</v>
      </c>
      <c r="N89" s="664">
        <v>78.399999999999991</v>
      </c>
    </row>
    <row r="90" spans="1:14" ht="14.4" customHeight="1" x14ac:dyDescent="0.3">
      <c r="A90" s="659" t="s">
        <v>538</v>
      </c>
      <c r="B90" s="660" t="s">
        <v>1054</v>
      </c>
      <c r="C90" s="661" t="s">
        <v>548</v>
      </c>
      <c r="D90" s="662" t="s">
        <v>1055</v>
      </c>
      <c r="E90" s="661" t="s">
        <v>560</v>
      </c>
      <c r="F90" s="662" t="s">
        <v>1059</v>
      </c>
      <c r="G90" s="661" t="s">
        <v>816</v>
      </c>
      <c r="H90" s="661" t="s">
        <v>858</v>
      </c>
      <c r="I90" s="661" t="s">
        <v>859</v>
      </c>
      <c r="J90" s="661" t="s">
        <v>860</v>
      </c>
      <c r="K90" s="661" t="s">
        <v>861</v>
      </c>
      <c r="L90" s="663">
        <v>79.640000000000015</v>
      </c>
      <c r="M90" s="663">
        <v>2</v>
      </c>
      <c r="N90" s="664">
        <v>159.28000000000003</v>
      </c>
    </row>
    <row r="91" spans="1:14" ht="14.4" customHeight="1" x14ac:dyDescent="0.3">
      <c r="A91" s="659" t="s">
        <v>538</v>
      </c>
      <c r="B91" s="660" t="s">
        <v>1054</v>
      </c>
      <c r="C91" s="661" t="s">
        <v>548</v>
      </c>
      <c r="D91" s="662" t="s">
        <v>1055</v>
      </c>
      <c r="E91" s="661" t="s">
        <v>560</v>
      </c>
      <c r="F91" s="662" t="s">
        <v>1059</v>
      </c>
      <c r="G91" s="661" t="s">
        <v>816</v>
      </c>
      <c r="H91" s="661" t="s">
        <v>862</v>
      </c>
      <c r="I91" s="661" t="s">
        <v>863</v>
      </c>
      <c r="J91" s="661" t="s">
        <v>864</v>
      </c>
      <c r="K91" s="661" t="s">
        <v>865</v>
      </c>
      <c r="L91" s="663">
        <v>101.88999999999996</v>
      </c>
      <c r="M91" s="663">
        <v>1</v>
      </c>
      <c r="N91" s="664">
        <v>101.88999999999996</v>
      </c>
    </row>
    <row r="92" spans="1:14" ht="14.4" customHeight="1" x14ac:dyDescent="0.3">
      <c r="A92" s="659" t="s">
        <v>538</v>
      </c>
      <c r="B92" s="660" t="s">
        <v>1054</v>
      </c>
      <c r="C92" s="661" t="s">
        <v>548</v>
      </c>
      <c r="D92" s="662" t="s">
        <v>1055</v>
      </c>
      <c r="E92" s="661" t="s">
        <v>866</v>
      </c>
      <c r="F92" s="662" t="s">
        <v>1060</v>
      </c>
      <c r="G92" s="661" t="s">
        <v>564</v>
      </c>
      <c r="H92" s="661" t="s">
        <v>867</v>
      </c>
      <c r="I92" s="661" t="s">
        <v>868</v>
      </c>
      <c r="J92" s="661" t="s">
        <v>869</v>
      </c>
      <c r="K92" s="661" t="s">
        <v>870</v>
      </c>
      <c r="L92" s="663">
        <v>2296.58</v>
      </c>
      <c r="M92" s="663">
        <v>0.2</v>
      </c>
      <c r="N92" s="664">
        <v>459.31600000000003</v>
      </c>
    </row>
    <row r="93" spans="1:14" ht="14.4" customHeight="1" x14ac:dyDescent="0.3">
      <c r="A93" s="659" t="s">
        <v>538</v>
      </c>
      <c r="B93" s="660" t="s">
        <v>1054</v>
      </c>
      <c r="C93" s="661" t="s">
        <v>548</v>
      </c>
      <c r="D93" s="662" t="s">
        <v>1055</v>
      </c>
      <c r="E93" s="661" t="s">
        <v>866</v>
      </c>
      <c r="F93" s="662" t="s">
        <v>1060</v>
      </c>
      <c r="G93" s="661" t="s">
        <v>564</v>
      </c>
      <c r="H93" s="661" t="s">
        <v>871</v>
      </c>
      <c r="I93" s="661" t="s">
        <v>216</v>
      </c>
      <c r="J93" s="661" t="s">
        <v>872</v>
      </c>
      <c r="K93" s="661"/>
      <c r="L93" s="663">
        <v>254.56090909090909</v>
      </c>
      <c r="M93" s="663">
        <v>11</v>
      </c>
      <c r="N93" s="664">
        <v>2800.17</v>
      </c>
    </row>
    <row r="94" spans="1:14" ht="14.4" customHeight="1" x14ac:dyDescent="0.3">
      <c r="A94" s="659" t="s">
        <v>538</v>
      </c>
      <c r="B94" s="660" t="s">
        <v>1054</v>
      </c>
      <c r="C94" s="661" t="s">
        <v>548</v>
      </c>
      <c r="D94" s="662" t="s">
        <v>1055</v>
      </c>
      <c r="E94" s="661" t="s">
        <v>866</v>
      </c>
      <c r="F94" s="662" t="s">
        <v>1060</v>
      </c>
      <c r="G94" s="661" t="s">
        <v>816</v>
      </c>
      <c r="H94" s="661" t="s">
        <v>873</v>
      </c>
      <c r="I94" s="661" t="s">
        <v>873</v>
      </c>
      <c r="J94" s="661" t="s">
        <v>874</v>
      </c>
      <c r="K94" s="661" t="s">
        <v>875</v>
      </c>
      <c r="L94" s="663">
        <v>252.97</v>
      </c>
      <c r="M94" s="663">
        <v>7</v>
      </c>
      <c r="N94" s="664">
        <v>1770.79</v>
      </c>
    </row>
    <row r="95" spans="1:14" ht="14.4" customHeight="1" x14ac:dyDescent="0.3">
      <c r="A95" s="659" t="s">
        <v>538</v>
      </c>
      <c r="B95" s="660" t="s">
        <v>1054</v>
      </c>
      <c r="C95" s="661" t="s">
        <v>548</v>
      </c>
      <c r="D95" s="662" t="s">
        <v>1055</v>
      </c>
      <c r="E95" s="661" t="s">
        <v>866</v>
      </c>
      <c r="F95" s="662" t="s">
        <v>1060</v>
      </c>
      <c r="G95" s="661" t="s">
        <v>816</v>
      </c>
      <c r="H95" s="661" t="s">
        <v>876</v>
      </c>
      <c r="I95" s="661" t="s">
        <v>876</v>
      </c>
      <c r="J95" s="661" t="s">
        <v>874</v>
      </c>
      <c r="K95" s="661" t="s">
        <v>877</v>
      </c>
      <c r="L95" s="663">
        <v>277.64012317194823</v>
      </c>
      <c r="M95" s="663">
        <v>4</v>
      </c>
      <c r="N95" s="664">
        <v>1110.5604926877929</v>
      </c>
    </row>
    <row r="96" spans="1:14" ht="14.4" customHeight="1" x14ac:dyDescent="0.3">
      <c r="A96" s="659" t="s">
        <v>538</v>
      </c>
      <c r="B96" s="660" t="s">
        <v>1054</v>
      </c>
      <c r="C96" s="661" t="s">
        <v>548</v>
      </c>
      <c r="D96" s="662" t="s">
        <v>1055</v>
      </c>
      <c r="E96" s="661" t="s">
        <v>878</v>
      </c>
      <c r="F96" s="662" t="s">
        <v>1061</v>
      </c>
      <c r="G96" s="661"/>
      <c r="H96" s="661" t="s">
        <v>879</v>
      </c>
      <c r="I96" s="661" t="s">
        <v>880</v>
      </c>
      <c r="J96" s="661" t="s">
        <v>881</v>
      </c>
      <c r="K96" s="661" t="s">
        <v>882</v>
      </c>
      <c r="L96" s="663">
        <v>84.74</v>
      </c>
      <c r="M96" s="663">
        <v>22</v>
      </c>
      <c r="N96" s="664">
        <v>1864.28</v>
      </c>
    </row>
    <row r="97" spans="1:14" ht="14.4" customHeight="1" x14ac:dyDescent="0.3">
      <c r="A97" s="659" t="s">
        <v>538</v>
      </c>
      <c r="B97" s="660" t="s">
        <v>1054</v>
      </c>
      <c r="C97" s="661" t="s">
        <v>548</v>
      </c>
      <c r="D97" s="662" t="s">
        <v>1055</v>
      </c>
      <c r="E97" s="661" t="s">
        <v>878</v>
      </c>
      <c r="F97" s="662" t="s">
        <v>1061</v>
      </c>
      <c r="G97" s="661"/>
      <c r="H97" s="661" t="s">
        <v>883</v>
      </c>
      <c r="I97" s="661" t="s">
        <v>884</v>
      </c>
      <c r="J97" s="661" t="s">
        <v>885</v>
      </c>
      <c r="K97" s="661" t="s">
        <v>886</v>
      </c>
      <c r="L97" s="663">
        <v>431.70600000000007</v>
      </c>
      <c r="M97" s="663">
        <v>0.2</v>
      </c>
      <c r="N97" s="664">
        <v>86.341200000000015</v>
      </c>
    </row>
    <row r="98" spans="1:14" ht="14.4" customHeight="1" x14ac:dyDescent="0.3">
      <c r="A98" s="659" t="s">
        <v>538</v>
      </c>
      <c r="B98" s="660" t="s">
        <v>1054</v>
      </c>
      <c r="C98" s="661" t="s">
        <v>548</v>
      </c>
      <c r="D98" s="662" t="s">
        <v>1055</v>
      </c>
      <c r="E98" s="661" t="s">
        <v>878</v>
      </c>
      <c r="F98" s="662" t="s">
        <v>1061</v>
      </c>
      <c r="G98" s="661"/>
      <c r="H98" s="661" t="s">
        <v>887</v>
      </c>
      <c r="I98" s="661" t="s">
        <v>888</v>
      </c>
      <c r="J98" s="661" t="s">
        <v>889</v>
      </c>
      <c r="K98" s="661" t="s">
        <v>890</v>
      </c>
      <c r="L98" s="663">
        <v>605.26800000000003</v>
      </c>
      <c r="M98" s="663">
        <v>0.25</v>
      </c>
      <c r="N98" s="664">
        <v>151.31700000000001</v>
      </c>
    </row>
    <row r="99" spans="1:14" ht="14.4" customHeight="1" x14ac:dyDescent="0.3">
      <c r="A99" s="659" t="s">
        <v>538</v>
      </c>
      <c r="B99" s="660" t="s">
        <v>1054</v>
      </c>
      <c r="C99" s="661" t="s">
        <v>548</v>
      </c>
      <c r="D99" s="662" t="s">
        <v>1055</v>
      </c>
      <c r="E99" s="661" t="s">
        <v>878</v>
      </c>
      <c r="F99" s="662" t="s">
        <v>1061</v>
      </c>
      <c r="G99" s="661"/>
      <c r="H99" s="661" t="s">
        <v>891</v>
      </c>
      <c r="I99" s="661" t="s">
        <v>891</v>
      </c>
      <c r="J99" s="661" t="s">
        <v>892</v>
      </c>
      <c r="K99" s="661" t="s">
        <v>893</v>
      </c>
      <c r="L99" s="663">
        <v>1771</v>
      </c>
      <c r="M99" s="663">
        <v>2.1</v>
      </c>
      <c r="N99" s="664">
        <v>3719.1000000000004</v>
      </c>
    </row>
    <row r="100" spans="1:14" ht="14.4" customHeight="1" x14ac:dyDescent="0.3">
      <c r="A100" s="659" t="s">
        <v>538</v>
      </c>
      <c r="B100" s="660" t="s">
        <v>1054</v>
      </c>
      <c r="C100" s="661" t="s">
        <v>548</v>
      </c>
      <c r="D100" s="662" t="s">
        <v>1055</v>
      </c>
      <c r="E100" s="661" t="s">
        <v>878</v>
      </c>
      <c r="F100" s="662" t="s">
        <v>1061</v>
      </c>
      <c r="G100" s="661" t="s">
        <v>564</v>
      </c>
      <c r="H100" s="661" t="s">
        <v>894</v>
      </c>
      <c r="I100" s="661" t="s">
        <v>895</v>
      </c>
      <c r="J100" s="661" t="s">
        <v>896</v>
      </c>
      <c r="K100" s="661" t="s">
        <v>897</v>
      </c>
      <c r="L100" s="663">
        <v>40.2499765038202</v>
      </c>
      <c r="M100" s="663">
        <v>8</v>
      </c>
      <c r="N100" s="664">
        <v>321.9998120305616</v>
      </c>
    </row>
    <row r="101" spans="1:14" ht="14.4" customHeight="1" x14ac:dyDescent="0.3">
      <c r="A101" s="659" t="s">
        <v>538</v>
      </c>
      <c r="B101" s="660" t="s">
        <v>1054</v>
      </c>
      <c r="C101" s="661" t="s">
        <v>548</v>
      </c>
      <c r="D101" s="662" t="s">
        <v>1055</v>
      </c>
      <c r="E101" s="661" t="s">
        <v>878</v>
      </c>
      <c r="F101" s="662" t="s">
        <v>1061</v>
      </c>
      <c r="G101" s="661" t="s">
        <v>564</v>
      </c>
      <c r="H101" s="661" t="s">
        <v>898</v>
      </c>
      <c r="I101" s="661" t="s">
        <v>899</v>
      </c>
      <c r="J101" s="661" t="s">
        <v>900</v>
      </c>
      <c r="K101" s="661" t="s">
        <v>588</v>
      </c>
      <c r="L101" s="663">
        <v>67.954998817674834</v>
      </c>
      <c r="M101" s="663">
        <v>4</v>
      </c>
      <c r="N101" s="664">
        <v>271.81999527069934</v>
      </c>
    </row>
    <row r="102" spans="1:14" ht="14.4" customHeight="1" x14ac:dyDescent="0.3">
      <c r="A102" s="659" t="s">
        <v>538</v>
      </c>
      <c r="B102" s="660" t="s">
        <v>1054</v>
      </c>
      <c r="C102" s="661" t="s">
        <v>548</v>
      </c>
      <c r="D102" s="662" t="s">
        <v>1055</v>
      </c>
      <c r="E102" s="661" t="s">
        <v>878</v>
      </c>
      <c r="F102" s="662" t="s">
        <v>1061</v>
      </c>
      <c r="G102" s="661" t="s">
        <v>564</v>
      </c>
      <c r="H102" s="661" t="s">
        <v>901</v>
      </c>
      <c r="I102" s="661" t="s">
        <v>902</v>
      </c>
      <c r="J102" s="661" t="s">
        <v>903</v>
      </c>
      <c r="K102" s="661" t="s">
        <v>904</v>
      </c>
      <c r="L102" s="663">
        <v>25.660000000000004</v>
      </c>
      <c r="M102" s="663">
        <v>2</v>
      </c>
      <c r="N102" s="664">
        <v>51.320000000000007</v>
      </c>
    </row>
    <row r="103" spans="1:14" ht="14.4" customHeight="1" x14ac:dyDescent="0.3">
      <c r="A103" s="659" t="s">
        <v>538</v>
      </c>
      <c r="B103" s="660" t="s">
        <v>1054</v>
      </c>
      <c r="C103" s="661" t="s">
        <v>548</v>
      </c>
      <c r="D103" s="662" t="s">
        <v>1055</v>
      </c>
      <c r="E103" s="661" t="s">
        <v>878</v>
      </c>
      <c r="F103" s="662" t="s">
        <v>1061</v>
      </c>
      <c r="G103" s="661" t="s">
        <v>564</v>
      </c>
      <c r="H103" s="661" t="s">
        <v>905</v>
      </c>
      <c r="I103" s="661" t="s">
        <v>906</v>
      </c>
      <c r="J103" s="661" t="s">
        <v>907</v>
      </c>
      <c r="K103" s="661" t="s">
        <v>908</v>
      </c>
      <c r="L103" s="663">
        <v>31.959999999999997</v>
      </c>
      <c r="M103" s="663">
        <v>3</v>
      </c>
      <c r="N103" s="664">
        <v>95.88</v>
      </c>
    </row>
    <row r="104" spans="1:14" ht="14.4" customHeight="1" x14ac:dyDescent="0.3">
      <c r="A104" s="659" t="s">
        <v>538</v>
      </c>
      <c r="B104" s="660" t="s">
        <v>1054</v>
      </c>
      <c r="C104" s="661" t="s">
        <v>548</v>
      </c>
      <c r="D104" s="662" t="s">
        <v>1055</v>
      </c>
      <c r="E104" s="661" t="s">
        <v>878</v>
      </c>
      <c r="F104" s="662" t="s">
        <v>1061</v>
      </c>
      <c r="G104" s="661" t="s">
        <v>564</v>
      </c>
      <c r="H104" s="661" t="s">
        <v>909</v>
      </c>
      <c r="I104" s="661" t="s">
        <v>910</v>
      </c>
      <c r="J104" s="661" t="s">
        <v>911</v>
      </c>
      <c r="K104" s="661" t="s">
        <v>912</v>
      </c>
      <c r="L104" s="663">
        <v>127.83000000000006</v>
      </c>
      <c r="M104" s="663">
        <v>6</v>
      </c>
      <c r="N104" s="664">
        <v>766.98000000000036</v>
      </c>
    </row>
    <row r="105" spans="1:14" ht="14.4" customHeight="1" x14ac:dyDescent="0.3">
      <c r="A105" s="659" t="s">
        <v>538</v>
      </c>
      <c r="B105" s="660" t="s">
        <v>1054</v>
      </c>
      <c r="C105" s="661" t="s">
        <v>548</v>
      </c>
      <c r="D105" s="662" t="s">
        <v>1055</v>
      </c>
      <c r="E105" s="661" t="s">
        <v>878</v>
      </c>
      <c r="F105" s="662" t="s">
        <v>1061</v>
      </c>
      <c r="G105" s="661" t="s">
        <v>564</v>
      </c>
      <c r="H105" s="661" t="s">
        <v>913</v>
      </c>
      <c r="I105" s="661" t="s">
        <v>914</v>
      </c>
      <c r="J105" s="661" t="s">
        <v>915</v>
      </c>
      <c r="K105" s="661" t="s">
        <v>912</v>
      </c>
      <c r="L105" s="663">
        <v>54.88000000000001</v>
      </c>
      <c r="M105" s="663">
        <v>2</v>
      </c>
      <c r="N105" s="664">
        <v>109.76000000000002</v>
      </c>
    </row>
    <row r="106" spans="1:14" ht="14.4" customHeight="1" x14ac:dyDescent="0.3">
      <c r="A106" s="659" t="s">
        <v>538</v>
      </c>
      <c r="B106" s="660" t="s">
        <v>1054</v>
      </c>
      <c r="C106" s="661" t="s">
        <v>548</v>
      </c>
      <c r="D106" s="662" t="s">
        <v>1055</v>
      </c>
      <c r="E106" s="661" t="s">
        <v>878</v>
      </c>
      <c r="F106" s="662" t="s">
        <v>1061</v>
      </c>
      <c r="G106" s="661" t="s">
        <v>564</v>
      </c>
      <c r="H106" s="661" t="s">
        <v>916</v>
      </c>
      <c r="I106" s="661" t="s">
        <v>917</v>
      </c>
      <c r="J106" s="661" t="s">
        <v>918</v>
      </c>
      <c r="K106" s="661" t="s">
        <v>919</v>
      </c>
      <c r="L106" s="663">
        <v>82.889898810863883</v>
      </c>
      <c r="M106" s="663">
        <v>8</v>
      </c>
      <c r="N106" s="664">
        <v>663.11919048691107</v>
      </c>
    </row>
    <row r="107" spans="1:14" ht="14.4" customHeight="1" x14ac:dyDescent="0.3">
      <c r="A107" s="659" t="s">
        <v>538</v>
      </c>
      <c r="B107" s="660" t="s">
        <v>1054</v>
      </c>
      <c r="C107" s="661" t="s">
        <v>548</v>
      </c>
      <c r="D107" s="662" t="s">
        <v>1055</v>
      </c>
      <c r="E107" s="661" t="s">
        <v>878</v>
      </c>
      <c r="F107" s="662" t="s">
        <v>1061</v>
      </c>
      <c r="G107" s="661" t="s">
        <v>564</v>
      </c>
      <c r="H107" s="661" t="s">
        <v>920</v>
      </c>
      <c r="I107" s="661" t="s">
        <v>921</v>
      </c>
      <c r="J107" s="661" t="s">
        <v>922</v>
      </c>
      <c r="K107" s="661" t="s">
        <v>923</v>
      </c>
      <c r="L107" s="663">
        <v>99.880726858140903</v>
      </c>
      <c r="M107" s="663">
        <v>12</v>
      </c>
      <c r="N107" s="664">
        <v>1198.5687222976908</v>
      </c>
    </row>
    <row r="108" spans="1:14" ht="14.4" customHeight="1" x14ac:dyDescent="0.3">
      <c r="A108" s="659" t="s">
        <v>538</v>
      </c>
      <c r="B108" s="660" t="s">
        <v>1054</v>
      </c>
      <c r="C108" s="661" t="s">
        <v>548</v>
      </c>
      <c r="D108" s="662" t="s">
        <v>1055</v>
      </c>
      <c r="E108" s="661" t="s">
        <v>878</v>
      </c>
      <c r="F108" s="662" t="s">
        <v>1061</v>
      </c>
      <c r="G108" s="661" t="s">
        <v>564</v>
      </c>
      <c r="H108" s="661" t="s">
        <v>924</v>
      </c>
      <c r="I108" s="661" t="s">
        <v>925</v>
      </c>
      <c r="J108" s="661" t="s">
        <v>926</v>
      </c>
      <c r="K108" s="661" t="s">
        <v>927</v>
      </c>
      <c r="L108" s="663">
        <v>73.579485051598553</v>
      </c>
      <c r="M108" s="663">
        <v>2</v>
      </c>
      <c r="N108" s="664">
        <v>147.15897010319711</v>
      </c>
    </row>
    <row r="109" spans="1:14" ht="14.4" customHeight="1" x14ac:dyDescent="0.3">
      <c r="A109" s="659" t="s">
        <v>538</v>
      </c>
      <c r="B109" s="660" t="s">
        <v>1054</v>
      </c>
      <c r="C109" s="661" t="s">
        <v>548</v>
      </c>
      <c r="D109" s="662" t="s">
        <v>1055</v>
      </c>
      <c r="E109" s="661" t="s">
        <v>878</v>
      </c>
      <c r="F109" s="662" t="s">
        <v>1061</v>
      </c>
      <c r="G109" s="661" t="s">
        <v>564</v>
      </c>
      <c r="H109" s="661" t="s">
        <v>928</v>
      </c>
      <c r="I109" s="661" t="s">
        <v>929</v>
      </c>
      <c r="J109" s="661" t="s">
        <v>930</v>
      </c>
      <c r="K109" s="661" t="s">
        <v>603</v>
      </c>
      <c r="L109" s="663">
        <v>73.439999999999984</v>
      </c>
      <c r="M109" s="663">
        <v>1</v>
      </c>
      <c r="N109" s="664">
        <v>73.439999999999984</v>
      </c>
    </row>
    <row r="110" spans="1:14" ht="14.4" customHeight="1" x14ac:dyDescent="0.3">
      <c r="A110" s="659" t="s">
        <v>538</v>
      </c>
      <c r="B110" s="660" t="s">
        <v>1054</v>
      </c>
      <c r="C110" s="661" t="s">
        <v>548</v>
      </c>
      <c r="D110" s="662" t="s">
        <v>1055</v>
      </c>
      <c r="E110" s="661" t="s">
        <v>878</v>
      </c>
      <c r="F110" s="662" t="s">
        <v>1061</v>
      </c>
      <c r="G110" s="661" t="s">
        <v>564</v>
      </c>
      <c r="H110" s="661" t="s">
        <v>931</v>
      </c>
      <c r="I110" s="661" t="s">
        <v>932</v>
      </c>
      <c r="J110" s="661" t="s">
        <v>933</v>
      </c>
      <c r="K110" s="661" t="s">
        <v>588</v>
      </c>
      <c r="L110" s="663">
        <v>63</v>
      </c>
      <c r="M110" s="663">
        <v>2</v>
      </c>
      <c r="N110" s="664">
        <v>126</v>
      </c>
    </row>
    <row r="111" spans="1:14" ht="14.4" customHeight="1" x14ac:dyDescent="0.3">
      <c r="A111" s="659" t="s">
        <v>538</v>
      </c>
      <c r="B111" s="660" t="s">
        <v>1054</v>
      </c>
      <c r="C111" s="661" t="s">
        <v>548</v>
      </c>
      <c r="D111" s="662" t="s">
        <v>1055</v>
      </c>
      <c r="E111" s="661" t="s">
        <v>878</v>
      </c>
      <c r="F111" s="662" t="s">
        <v>1061</v>
      </c>
      <c r="G111" s="661" t="s">
        <v>564</v>
      </c>
      <c r="H111" s="661" t="s">
        <v>934</v>
      </c>
      <c r="I111" s="661" t="s">
        <v>935</v>
      </c>
      <c r="J111" s="661" t="s">
        <v>936</v>
      </c>
      <c r="K111" s="661" t="s">
        <v>937</v>
      </c>
      <c r="L111" s="663">
        <v>133.50000000000006</v>
      </c>
      <c r="M111" s="663">
        <v>1</v>
      </c>
      <c r="N111" s="664">
        <v>133.50000000000006</v>
      </c>
    </row>
    <row r="112" spans="1:14" ht="14.4" customHeight="1" x14ac:dyDescent="0.3">
      <c r="A112" s="659" t="s">
        <v>538</v>
      </c>
      <c r="B112" s="660" t="s">
        <v>1054</v>
      </c>
      <c r="C112" s="661" t="s">
        <v>548</v>
      </c>
      <c r="D112" s="662" t="s">
        <v>1055</v>
      </c>
      <c r="E112" s="661" t="s">
        <v>878</v>
      </c>
      <c r="F112" s="662" t="s">
        <v>1061</v>
      </c>
      <c r="G112" s="661" t="s">
        <v>564</v>
      </c>
      <c r="H112" s="661" t="s">
        <v>938</v>
      </c>
      <c r="I112" s="661" t="s">
        <v>938</v>
      </c>
      <c r="J112" s="661" t="s">
        <v>939</v>
      </c>
      <c r="K112" s="661" t="s">
        <v>940</v>
      </c>
      <c r="L112" s="663">
        <v>494.99915375820251</v>
      </c>
      <c r="M112" s="663">
        <v>1</v>
      </c>
      <c r="N112" s="664">
        <v>494.99915375820251</v>
      </c>
    </row>
    <row r="113" spans="1:14" ht="14.4" customHeight="1" x14ac:dyDescent="0.3">
      <c r="A113" s="659" t="s">
        <v>538</v>
      </c>
      <c r="B113" s="660" t="s">
        <v>1054</v>
      </c>
      <c r="C113" s="661" t="s">
        <v>548</v>
      </c>
      <c r="D113" s="662" t="s">
        <v>1055</v>
      </c>
      <c r="E113" s="661" t="s">
        <v>878</v>
      </c>
      <c r="F113" s="662" t="s">
        <v>1061</v>
      </c>
      <c r="G113" s="661" t="s">
        <v>816</v>
      </c>
      <c r="H113" s="661" t="s">
        <v>941</v>
      </c>
      <c r="I113" s="661" t="s">
        <v>942</v>
      </c>
      <c r="J113" s="661" t="s">
        <v>943</v>
      </c>
      <c r="K113" s="661" t="s">
        <v>944</v>
      </c>
      <c r="L113" s="663">
        <v>114.52185091620174</v>
      </c>
      <c r="M113" s="663">
        <v>67</v>
      </c>
      <c r="N113" s="664">
        <v>7672.9640113855166</v>
      </c>
    </row>
    <row r="114" spans="1:14" ht="14.4" customHeight="1" x14ac:dyDescent="0.3">
      <c r="A114" s="659" t="s">
        <v>538</v>
      </c>
      <c r="B114" s="660" t="s">
        <v>1054</v>
      </c>
      <c r="C114" s="661" t="s">
        <v>548</v>
      </c>
      <c r="D114" s="662" t="s">
        <v>1055</v>
      </c>
      <c r="E114" s="661" t="s">
        <v>878</v>
      </c>
      <c r="F114" s="662" t="s">
        <v>1061</v>
      </c>
      <c r="G114" s="661" t="s">
        <v>816</v>
      </c>
      <c r="H114" s="661" t="s">
        <v>945</v>
      </c>
      <c r="I114" s="661" t="s">
        <v>946</v>
      </c>
      <c r="J114" s="661" t="s">
        <v>947</v>
      </c>
      <c r="K114" s="661" t="s">
        <v>948</v>
      </c>
      <c r="L114" s="663">
        <v>20.03</v>
      </c>
      <c r="M114" s="663">
        <v>18</v>
      </c>
      <c r="N114" s="664">
        <v>360.54</v>
      </c>
    </row>
    <row r="115" spans="1:14" ht="14.4" customHeight="1" x14ac:dyDescent="0.3">
      <c r="A115" s="659" t="s">
        <v>538</v>
      </c>
      <c r="B115" s="660" t="s">
        <v>1054</v>
      </c>
      <c r="C115" s="661" t="s">
        <v>548</v>
      </c>
      <c r="D115" s="662" t="s">
        <v>1055</v>
      </c>
      <c r="E115" s="661" t="s">
        <v>878</v>
      </c>
      <c r="F115" s="662" t="s">
        <v>1061</v>
      </c>
      <c r="G115" s="661" t="s">
        <v>816</v>
      </c>
      <c r="H115" s="661" t="s">
        <v>949</v>
      </c>
      <c r="I115" s="661" t="s">
        <v>950</v>
      </c>
      <c r="J115" s="661" t="s">
        <v>951</v>
      </c>
      <c r="K115" s="661" t="s">
        <v>952</v>
      </c>
      <c r="L115" s="663">
        <v>76.52342446712376</v>
      </c>
      <c r="M115" s="663">
        <v>59.4</v>
      </c>
      <c r="N115" s="664">
        <v>4545.4914133471511</v>
      </c>
    </row>
    <row r="116" spans="1:14" ht="14.4" customHeight="1" x14ac:dyDescent="0.3">
      <c r="A116" s="659" t="s">
        <v>538</v>
      </c>
      <c r="B116" s="660" t="s">
        <v>1054</v>
      </c>
      <c r="C116" s="661" t="s">
        <v>548</v>
      </c>
      <c r="D116" s="662" t="s">
        <v>1055</v>
      </c>
      <c r="E116" s="661" t="s">
        <v>878</v>
      </c>
      <c r="F116" s="662" t="s">
        <v>1061</v>
      </c>
      <c r="G116" s="661" t="s">
        <v>816</v>
      </c>
      <c r="H116" s="661" t="s">
        <v>953</v>
      </c>
      <c r="I116" s="661" t="s">
        <v>954</v>
      </c>
      <c r="J116" s="661" t="s">
        <v>955</v>
      </c>
      <c r="K116" s="661" t="s">
        <v>956</v>
      </c>
      <c r="L116" s="663">
        <v>484.17916825953347</v>
      </c>
      <c r="M116" s="663">
        <v>7.1999999999999993</v>
      </c>
      <c r="N116" s="664">
        <v>3486.0900114686406</v>
      </c>
    </row>
    <row r="117" spans="1:14" ht="14.4" customHeight="1" x14ac:dyDescent="0.3">
      <c r="A117" s="659" t="s">
        <v>538</v>
      </c>
      <c r="B117" s="660" t="s">
        <v>1054</v>
      </c>
      <c r="C117" s="661" t="s">
        <v>548</v>
      </c>
      <c r="D117" s="662" t="s">
        <v>1055</v>
      </c>
      <c r="E117" s="661" t="s">
        <v>957</v>
      </c>
      <c r="F117" s="662" t="s">
        <v>1062</v>
      </c>
      <c r="G117" s="661" t="s">
        <v>816</v>
      </c>
      <c r="H117" s="661" t="s">
        <v>958</v>
      </c>
      <c r="I117" s="661" t="s">
        <v>959</v>
      </c>
      <c r="J117" s="661" t="s">
        <v>960</v>
      </c>
      <c r="K117" s="661" t="s">
        <v>961</v>
      </c>
      <c r="L117" s="663">
        <v>2997.3799999999997</v>
      </c>
      <c r="M117" s="663">
        <v>20</v>
      </c>
      <c r="N117" s="664">
        <v>59947.599999999991</v>
      </c>
    </row>
    <row r="118" spans="1:14" ht="14.4" customHeight="1" x14ac:dyDescent="0.3">
      <c r="A118" s="659" t="s">
        <v>538</v>
      </c>
      <c r="B118" s="660" t="s">
        <v>1054</v>
      </c>
      <c r="C118" s="661" t="s">
        <v>548</v>
      </c>
      <c r="D118" s="662" t="s">
        <v>1055</v>
      </c>
      <c r="E118" s="661" t="s">
        <v>957</v>
      </c>
      <c r="F118" s="662" t="s">
        <v>1062</v>
      </c>
      <c r="G118" s="661" t="s">
        <v>816</v>
      </c>
      <c r="H118" s="661" t="s">
        <v>962</v>
      </c>
      <c r="I118" s="661" t="s">
        <v>962</v>
      </c>
      <c r="J118" s="661" t="s">
        <v>963</v>
      </c>
      <c r="K118" s="661" t="s">
        <v>964</v>
      </c>
      <c r="L118" s="663">
        <v>308</v>
      </c>
      <c r="M118" s="663">
        <v>0.2</v>
      </c>
      <c r="N118" s="664">
        <v>61.6</v>
      </c>
    </row>
    <row r="119" spans="1:14" ht="14.4" customHeight="1" x14ac:dyDescent="0.3">
      <c r="A119" s="659" t="s">
        <v>538</v>
      </c>
      <c r="B119" s="660" t="s">
        <v>1054</v>
      </c>
      <c r="C119" s="661" t="s">
        <v>551</v>
      </c>
      <c r="D119" s="662" t="s">
        <v>1056</v>
      </c>
      <c r="E119" s="661" t="s">
        <v>560</v>
      </c>
      <c r="F119" s="662" t="s">
        <v>1059</v>
      </c>
      <c r="G119" s="661" t="s">
        <v>564</v>
      </c>
      <c r="H119" s="661" t="s">
        <v>565</v>
      </c>
      <c r="I119" s="661" t="s">
        <v>565</v>
      </c>
      <c r="J119" s="661" t="s">
        <v>566</v>
      </c>
      <c r="K119" s="661" t="s">
        <v>567</v>
      </c>
      <c r="L119" s="663">
        <v>171.6</v>
      </c>
      <c r="M119" s="663">
        <v>1</v>
      </c>
      <c r="N119" s="664">
        <v>171.6</v>
      </c>
    </row>
    <row r="120" spans="1:14" ht="14.4" customHeight="1" x14ac:dyDescent="0.3">
      <c r="A120" s="659" t="s">
        <v>538</v>
      </c>
      <c r="B120" s="660" t="s">
        <v>1054</v>
      </c>
      <c r="C120" s="661" t="s">
        <v>551</v>
      </c>
      <c r="D120" s="662" t="s">
        <v>1056</v>
      </c>
      <c r="E120" s="661" t="s">
        <v>560</v>
      </c>
      <c r="F120" s="662" t="s">
        <v>1059</v>
      </c>
      <c r="G120" s="661" t="s">
        <v>564</v>
      </c>
      <c r="H120" s="661" t="s">
        <v>573</v>
      </c>
      <c r="I120" s="661" t="s">
        <v>574</v>
      </c>
      <c r="J120" s="661" t="s">
        <v>575</v>
      </c>
      <c r="K120" s="661" t="s">
        <v>576</v>
      </c>
      <c r="L120" s="663">
        <v>87.2</v>
      </c>
      <c r="M120" s="663">
        <v>2</v>
      </c>
      <c r="N120" s="664">
        <v>174.4</v>
      </c>
    </row>
    <row r="121" spans="1:14" ht="14.4" customHeight="1" x14ac:dyDescent="0.3">
      <c r="A121" s="659" t="s">
        <v>538</v>
      </c>
      <c r="B121" s="660" t="s">
        <v>1054</v>
      </c>
      <c r="C121" s="661" t="s">
        <v>551</v>
      </c>
      <c r="D121" s="662" t="s">
        <v>1056</v>
      </c>
      <c r="E121" s="661" t="s">
        <v>560</v>
      </c>
      <c r="F121" s="662" t="s">
        <v>1059</v>
      </c>
      <c r="G121" s="661" t="s">
        <v>564</v>
      </c>
      <c r="H121" s="661" t="s">
        <v>577</v>
      </c>
      <c r="I121" s="661" t="s">
        <v>578</v>
      </c>
      <c r="J121" s="661" t="s">
        <v>579</v>
      </c>
      <c r="K121" s="661" t="s">
        <v>580</v>
      </c>
      <c r="L121" s="663">
        <v>96.818566563545943</v>
      </c>
      <c r="M121" s="663">
        <v>2</v>
      </c>
      <c r="N121" s="664">
        <v>193.63713312709189</v>
      </c>
    </row>
    <row r="122" spans="1:14" ht="14.4" customHeight="1" x14ac:dyDescent="0.3">
      <c r="A122" s="659" t="s">
        <v>538</v>
      </c>
      <c r="B122" s="660" t="s">
        <v>1054</v>
      </c>
      <c r="C122" s="661" t="s">
        <v>551</v>
      </c>
      <c r="D122" s="662" t="s">
        <v>1056</v>
      </c>
      <c r="E122" s="661" t="s">
        <v>560</v>
      </c>
      <c r="F122" s="662" t="s">
        <v>1059</v>
      </c>
      <c r="G122" s="661" t="s">
        <v>564</v>
      </c>
      <c r="H122" s="661" t="s">
        <v>965</v>
      </c>
      <c r="I122" s="661" t="s">
        <v>966</v>
      </c>
      <c r="J122" s="661" t="s">
        <v>675</v>
      </c>
      <c r="K122" s="661" t="s">
        <v>967</v>
      </c>
      <c r="L122" s="663">
        <v>18.249674035975517</v>
      </c>
      <c r="M122" s="663">
        <v>1</v>
      </c>
      <c r="N122" s="664">
        <v>18.249674035975517</v>
      </c>
    </row>
    <row r="123" spans="1:14" ht="14.4" customHeight="1" x14ac:dyDescent="0.3">
      <c r="A123" s="659" t="s">
        <v>538</v>
      </c>
      <c r="B123" s="660" t="s">
        <v>1054</v>
      </c>
      <c r="C123" s="661" t="s">
        <v>551</v>
      </c>
      <c r="D123" s="662" t="s">
        <v>1056</v>
      </c>
      <c r="E123" s="661" t="s">
        <v>560</v>
      </c>
      <c r="F123" s="662" t="s">
        <v>1059</v>
      </c>
      <c r="G123" s="661" t="s">
        <v>564</v>
      </c>
      <c r="H123" s="661" t="s">
        <v>968</v>
      </c>
      <c r="I123" s="661" t="s">
        <v>216</v>
      </c>
      <c r="J123" s="661" t="s">
        <v>969</v>
      </c>
      <c r="K123" s="661"/>
      <c r="L123" s="663">
        <v>191.131</v>
      </c>
      <c r="M123" s="663">
        <v>1</v>
      </c>
      <c r="N123" s="664">
        <v>191.131</v>
      </c>
    </row>
    <row r="124" spans="1:14" ht="14.4" customHeight="1" x14ac:dyDescent="0.3">
      <c r="A124" s="659" t="s">
        <v>538</v>
      </c>
      <c r="B124" s="660" t="s">
        <v>1054</v>
      </c>
      <c r="C124" s="661" t="s">
        <v>551</v>
      </c>
      <c r="D124" s="662" t="s">
        <v>1056</v>
      </c>
      <c r="E124" s="661" t="s">
        <v>560</v>
      </c>
      <c r="F124" s="662" t="s">
        <v>1059</v>
      </c>
      <c r="G124" s="661" t="s">
        <v>564</v>
      </c>
      <c r="H124" s="661" t="s">
        <v>720</v>
      </c>
      <c r="I124" s="661" t="s">
        <v>721</v>
      </c>
      <c r="J124" s="661" t="s">
        <v>722</v>
      </c>
      <c r="K124" s="661" t="s">
        <v>723</v>
      </c>
      <c r="L124" s="663">
        <v>152.18178613271144</v>
      </c>
      <c r="M124" s="663">
        <v>220</v>
      </c>
      <c r="N124" s="664">
        <v>33479.992949196516</v>
      </c>
    </row>
    <row r="125" spans="1:14" ht="14.4" customHeight="1" x14ac:dyDescent="0.3">
      <c r="A125" s="659" t="s">
        <v>538</v>
      </c>
      <c r="B125" s="660" t="s">
        <v>1054</v>
      </c>
      <c r="C125" s="661" t="s">
        <v>551</v>
      </c>
      <c r="D125" s="662" t="s">
        <v>1056</v>
      </c>
      <c r="E125" s="661" t="s">
        <v>560</v>
      </c>
      <c r="F125" s="662" t="s">
        <v>1059</v>
      </c>
      <c r="G125" s="661" t="s">
        <v>564</v>
      </c>
      <c r="H125" s="661" t="s">
        <v>728</v>
      </c>
      <c r="I125" s="661" t="s">
        <v>729</v>
      </c>
      <c r="J125" s="661" t="s">
        <v>730</v>
      </c>
      <c r="K125" s="661" t="s">
        <v>731</v>
      </c>
      <c r="L125" s="663">
        <v>102.28000000000003</v>
      </c>
      <c r="M125" s="663">
        <v>2</v>
      </c>
      <c r="N125" s="664">
        <v>204.56000000000006</v>
      </c>
    </row>
    <row r="126" spans="1:14" ht="14.4" customHeight="1" x14ac:dyDescent="0.3">
      <c r="A126" s="659" t="s">
        <v>538</v>
      </c>
      <c r="B126" s="660" t="s">
        <v>1054</v>
      </c>
      <c r="C126" s="661" t="s">
        <v>551</v>
      </c>
      <c r="D126" s="662" t="s">
        <v>1056</v>
      </c>
      <c r="E126" s="661" t="s">
        <v>560</v>
      </c>
      <c r="F126" s="662" t="s">
        <v>1059</v>
      </c>
      <c r="G126" s="661" t="s">
        <v>564</v>
      </c>
      <c r="H126" s="661" t="s">
        <v>970</v>
      </c>
      <c r="I126" s="661" t="s">
        <v>216</v>
      </c>
      <c r="J126" s="661" t="s">
        <v>971</v>
      </c>
      <c r="K126" s="661"/>
      <c r="L126" s="663">
        <v>38.001841304371467</v>
      </c>
      <c r="M126" s="663">
        <v>1</v>
      </c>
      <c r="N126" s="664">
        <v>38.001841304371467</v>
      </c>
    </row>
    <row r="127" spans="1:14" ht="14.4" customHeight="1" x14ac:dyDescent="0.3">
      <c r="A127" s="659" t="s">
        <v>538</v>
      </c>
      <c r="B127" s="660" t="s">
        <v>1054</v>
      </c>
      <c r="C127" s="661" t="s">
        <v>551</v>
      </c>
      <c r="D127" s="662" t="s">
        <v>1056</v>
      </c>
      <c r="E127" s="661" t="s">
        <v>560</v>
      </c>
      <c r="F127" s="662" t="s">
        <v>1059</v>
      </c>
      <c r="G127" s="661" t="s">
        <v>564</v>
      </c>
      <c r="H127" s="661" t="s">
        <v>972</v>
      </c>
      <c r="I127" s="661" t="s">
        <v>973</v>
      </c>
      <c r="J127" s="661" t="s">
        <v>974</v>
      </c>
      <c r="K127" s="661" t="s">
        <v>975</v>
      </c>
      <c r="L127" s="663">
        <v>279.10523519151661</v>
      </c>
      <c r="M127" s="663">
        <v>2</v>
      </c>
      <c r="N127" s="664">
        <v>558.21047038303323</v>
      </c>
    </row>
    <row r="128" spans="1:14" ht="14.4" customHeight="1" x14ac:dyDescent="0.3">
      <c r="A128" s="659" t="s">
        <v>538</v>
      </c>
      <c r="B128" s="660" t="s">
        <v>1054</v>
      </c>
      <c r="C128" s="661" t="s">
        <v>551</v>
      </c>
      <c r="D128" s="662" t="s">
        <v>1056</v>
      </c>
      <c r="E128" s="661" t="s">
        <v>560</v>
      </c>
      <c r="F128" s="662" t="s">
        <v>1059</v>
      </c>
      <c r="G128" s="661" t="s">
        <v>564</v>
      </c>
      <c r="H128" s="661" t="s">
        <v>976</v>
      </c>
      <c r="I128" s="661" t="s">
        <v>977</v>
      </c>
      <c r="J128" s="661" t="s">
        <v>978</v>
      </c>
      <c r="K128" s="661" t="s">
        <v>979</v>
      </c>
      <c r="L128" s="663">
        <v>271.35999054836481</v>
      </c>
      <c r="M128" s="663">
        <v>3</v>
      </c>
      <c r="N128" s="664">
        <v>814.07997164509447</v>
      </c>
    </row>
    <row r="129" spans="1:14" ht="14.4" customHeight="1" x14ac:dyDescent="0.3">
      <c r="A129" s="659" t="s">
        <v>538</v>
      </c>
      <c r="B129" s="660" t="s">
        <v>1054</v>
      </c>
      <c r="C129" s="661" t="s">
        <v>551</v>
      </c>
      <c r="D129" s="662" t="s">
        <v>1056</v>
      </c>
      <c r="E129" s="661" t="s">
        <v>560</v>
      </c>
      <c r="F129" s="662" t="s">
        <v>1059</v>
      </c>
      <c r="G129" s="661" t="s">
        <v>564</v>
      </c>
      <c r="H129" s="661" t="s">
        <v>762</v>
      </c>
      <c r="I129" s="661" t="s">
        <v>763</v>
      </c>
      <c r="J129" s="661" t="s">
        <v>764</v>
      </c>
      <c r="K129" s="661" t="s">
        <v>765</v>
      </c>
      <c r="L129" s="663">
        <v>70.631</v>
      </c>
      <c r="M129" s="663">
        <v>11</v>
      </c>
      <c r="N129" s="664">
        <v>776.94100000000003</v>
      </c>
    </row>
    <row r="130" spans="1:14" ht="14.4" customHeight="1" x14ac:dyDescent="0.3">
      <c r="A130" s="659" t="s">
        <v>538</v>
      </c>
      <c r="B130" s="660" t="s">
        <v>1054</v>
      </c>
      <c r="C130" s="661" t="s">
        <v>551</v>
      </c>
      <c r="D130" s="662" t="s">
        <v>1056</v>
      </c>
      <c r="E130" s="661" t="s">
        <v>560</v>
      </c>
      <c r="F130" s="662" t="s">
        <v>1059</v>
      </c>
      <c r="G130" s="661" t="s">
        <v>564</v>
      </c>
      <c r="H130" s="661" t="s">
        <v>980</v>
      </c>
      <c r="I130" s="661" t="s">
        <v>216</v>
      </c>
      <c r="J130" s="661" t="s">
        <v>981</v>
      </c>
      <c r="K130" s="661"/>
      <c r="L130" s="663">
        <v>240.42056818070375</v>
      </c>
      <c r="M130" s="663">
        <v>4</v>
      </c>
      <c r="N130" s="664">
        <v>961.68227272281501</v>
      </c>
    </row>
    <row r="131" spans="1:14" ht="14.4" customHeight="1" x14ac:dyDescent="0.3">
      <c r="A131" s="659" t="s">
        <v>538</v>
      </c>
      <c r="B131" s="660" t="s">
        <v>1054</v>
      </c>
      <c r="C131" s="661" t="s">
        <v>551</v>
      </c>
      <c r="D131" s="662" t="s">
        <v>1056</v>
      </c>
      <c r="E131" s="661" t="s">
        <v>560</v>
      </c>
      <c r="F131" s="662" t="s">
        <v>1059</v>
      </c>
      <c r="G131" s="661" t="s">
        <v>564</v>
      </c>
      <c r="H131" s="661" t="s">
        <v>790</v>
      </c>
      <c r="I131" s="661" t="s">
        <v>791</v>
      </c>
      <c r="J131" s="661" t="s">
        <v>792</v>
      </c>
      <c r="K131" s="661" t="s">
        <v>793</v>
      </c>
      <c r="L131" s="663">
        <v>193.5050124659189</v>
      </c>
      <c r="M131" s="663">
        <v>6</v>
      </c>
      <c r="N131" s="664">
        <v>1161.0300747955134</v>
      </c>
    </row>
    <row r="132" spans="1:14" ht="14.4" customHeight="1" x14ac:dyDescent="0.3">
      <c r="A132" s="659" t="s">
        <v>538</v>
      </c>
      <c r="B132" s="660" t="s">
        <v>1054</v>
      </c>
      <c r="C132" s="661" t="s">
        <v>551</v>
      </c>
      <c r="D132" s="662" t="s">
        <v>1056</v>
      </c>
      <c r="E132" s="661" t="s">
        <v>560</v>
      </c>
      <c r="F132" s="662" t="s">
        <v>1059</v>
      </c>
      <c r="G132" s="661" t="s">
        <v>564</v>
      </c>
      <c r="H132" s="661" t="s">
        <v>982</v>
      </c>
      <c r="I132" s="661" t="s">
        <v>216</v>
      </c>
      <c r="J132" s="661" t="s">
        <v>983</v>
      </c>
      <c r="K132" s="661"/>
      <c r="L132" s="663">
        <v>79.905434169210864</v>
      </c>
      <c r="M132" s="663">
        <v>38</v>
      </c>
      <c r="N132" s="664">
        <v>3036.406498430013</v>
      </c>
    </row>
    <row r="133" spans="1:14" ht="14.4" customHeight="1" x14ac:dyDescent="0.3">
      <c r="A133" s="659" t="s">
        <v>538</v>
      </c>
      <c r="B133" s="660" t="s">
        <v>1054</v>
      </c>
      <c r="C133" s="661" t="s">
        <v>551</v>
      </c>
      <c r="D133" s="662" t="s">
        <v>1056</v>
      </c>
      <c r="E133" s="661" t="s">
        <v>560</v>
      </c>
      <c r="F133" s="662" t="s">
        <v>1059</v>
      </c>
      <c r="G133" s="661" t="s">
        <v>564</v>
      </c>
      <c r="H133" s="661" t="s">
        <v>984</v>
      </c>
      <c r="I133" s="661" t="s">
        <v>216</v>
      </c>
      <c r="J133" s="661" t="s">
        <v>985</v>
      </c>
      <c r="K133" s="661"/>
      <c r="L133" s="663">
        <v>75.684246090179727</v>
      </c>
      <c r="M133" s="663">
        <v>3</v>
      </c>
      <c r="N133" s="664">
        <v>227.05273827053918</v>
      </c>
    </row>
    <row r="134" spans="1:14" ht="14.4" customHeight="1" x14ac:dyDescent="0.3">
      <c r="A134" s="659" t="s">
        <v>538</v>
      </c>
      <c r="B134" s="660" t="s">
        <v>1054</v>
      </c>
      <c r="C134" s="661" t="s">
        <v>551</v>
      </c>
      <c r="D134" s="662" t="s">
        <v>1056</v>
      </c>
      <c r="E134" s="661" t="s">
        <v>560</v>
      </c>
      <c r="F134" s="662" t="s">
        <v>1059</v>
      </c>
      <c r="G134" s="661" t="s">
        <v>564</v>
      </c>
      <c r="H134" s="661" t="s">
        <v>986</v>
      </c>
      <c r="I134" s="661" t="s">
        <v>216</v>
      </c>
      <c r="J134" s="661" t="s">
        <v>987</v>
      </c>
      <c r="K134" s="661"/>
      <c r="L134" s="663">
        <v>56.246755612283735</v>
      </c>
      <c r="M134" s="663">
        <v>10</v>
      </c>
      <c r="N134" s="664">
        <v>562.46755612283732</v>
      </c>
    </row>
    <row r="135" spans="1:14" ht="14.4" customHeight="1" x14ac:dyDescent="0.3">
      <c r="A135" s="659" t="s">
        <v>538</v>
      </c>
      <c r="B135" s="660" t="s">
        <v>1054</v>
      </c>
      <c r="C135" s="661" t="s">
        <v>551</v>
      </c>
      <c r="D135" s="662" t="s">
        <v>1056</v>
      </c>
      <c r="E135" s="661" t="s">
        <v>560</v>
      </c>
      <c r="F135" s="662" t="s">
        <v>1059</v>
      </c>
      <c r="G135" s="661" t="s">
        <v>564</v>
      </c>
      <c r="H135" s="661" t="s">
        <v>988</v>
      </c>
      <c r="I135" s="661" t="s">
        <v>216</v>
      </c>
      <c r="J135" s="661" t="s">
        <v>989</v>
      </c>
      <c r="K135" s="661"/>
      <c r="L135" s="663">
        <v>62.506369889303151</v>
      </c>
      <c r="M135" s="663">
        <v>10</v>
      </c>
      <c r="N135" s="664">
        <v>625.06369889303153</v>
      </c>
    </row>
    <row r="136" spans="1:14" ht="14.4" customHeight="1" x14ac:dyDescent="0.3">
      <c r="A136" s="659" t="s">
        <v>538</v>
      </c>
      <c r="B136" s="660" t="s">
        <v>1054</v>
      </c>
      <c r="C136" s="661" t="s">
        <v>551</v>
      </c>
      <c r="D136" s="662" t="s">
        <v>1056</v>
      </c>
      <c r="E136" s="661" t="s">
        <v>560</v>
      </c>
      <c r="F136" s="662" t="s">
        <v>1059</v>
      </c>
      <c r="G136" s="661" t="s">
        <v>564</v>
      </c>
      <c r="H136" s="661" t="s">
        <v>990</v>
      </c>
      <c r="I136" s="661" t="s">
        <v>216</v>
      </c>
      <c r="J136" s="661" t="s">
        <v>991</v>
      </c>
      <c r="K136" s="661" t="s">
        <v>785</v>
      </c>
      <c r="L136" s="663">
        <v>76.837733703010315</v>
      </c>
      <c r="M136" s="663">
        <v>47</v>
      </c>
      <c r="N136" s="664">
        <v>3611.3734840414845</v>
      </c>
    </row>
    <row r="137" spans="1:14" ht="14.4" customHeight="1" x14ac:dyDescent="0.3">
      <c r="A137" s="659" t="s">
        <v>538</v>
      </c>
      <c r="B137" s="660" t="s">
        <v>1054</v>
      </c>
      <c r="C137" s="661" t="s">
        <v>551</v>
      </c>
      <c r="D137" s="662" t="s">
        <v>1056</v>
      </c>
      <c r="E137" s="661" t="s">
        <v>560</v>
      </c>
      <c r="F137" s="662" t="s">
        <v>1059</v>
      </c>
      <c r="G137" s="661" t="s">
        <v>564</v>
      </c>
      <c r="H137" s="661" t="s">
        <v>992</v>
      </c>
      <c r="I137" s="661" t="s">
        <v>216</v>
      </c>
      <c r="J137" s="661" t="s">
        <v>993</v>
      </c>
      <c r="K137" s="661"/>
      <c r="L137" s="663">
        <v>219.20778197699426</v>
      </c>
      <c r="M137" s="663">
        <v>1</v>
      </c>
      <c r="N137" s="664">
        <v>219.20778197699426</v>
      </c>
    </row>
    <row r="138" spans="1:14" ht="14.4" customHeight="1" x14ac:dyDescent="0.3">
      <c r="A138" s="659" t="s">
        <v>538</v>
      </c>
      <c r="B138" s="660" t="s">
        <v>1054</v>
      </c>
      <c r="C138" s="661" t="s">
        <v>551</v>
      </c>
      <c r="D138" s="662" t="s">
        <v>1056</v>
      </c>
      <c r="E138" s="661" t="s">
        <v>560</v>
      </c>
      <c r="F138" s="662" t="s">
        <v>1059</v>
      </c>
      <c r="G138" s="661" t="s">
        <v>564</v>
      </c>
      <c r="H138" s="661" t="s">
        <v>994</v>
      </c>
      <c r="I138" s="661" t="s">
        <v>216</v>
      </c>
      <c r="J138" s="661" t="s">
        <v>995</v>
      </c>
      <c r="K138" s="661"/>
      <c r="L138" s="663">
        <v>95.540491152621016</v>
      </c>
      <c r="M138" s="663">
        <v>6</v>
      </c>
      <c r="N138" s="664">
        <v>573.24294691572607</v>
      </c>
    </row>
    <row r="139" spans="1:14" ht="14.4" customHeight="1" x14ac:dyDescent="0.3">
      <c r="A139" s="659" t="s">
        <v>538</v>
      </c>
      <c r="B139" s="660" t="s">
        <v>1054</v>
      </c>
      <c r="C139" s="661" t="s">
        <v>551</v>
      </c>
      <c r="D139" s="662" t="s">
        <v>1056</v>
      </c>
      <c r="E139" s="661" t="s">
        <v>560</v>
      </c>
      <c r="F139" s="662" t="s">
        <v>1059</v>
      </c>
      <c r="G139" s="661" t="s">
        <v>564</v>
      </c>
      <c r="H139" s="661" t="s">
        <v>996</v>
      </c>
      <c r="I139" s="661" t="s">
        <v>216</v>
      </c>
      <c r="J139" s="661" t="s">
        <v>997</v>
      </c>
      <c r="K139" s="661"/>
      <c r="L139" s="663">
        <v>82.59400195762646</v>
      </c>
      <c r="M139" s="663">
        <v>5</v>
      </c>
      <c r="N139" s="664">
        <v>412.9700097881323</v>
      </c>
    </row>
    <row r="140" spans="1:14" ht="14.4" customHeight="1" x14ac:dyDescent="0.3">
      <c r="A140" s="659" t="s">
        <v>538</v>
      </c>
      <c r="B140" s="660" t="s">
        <v>1054</v>
      </c>
      <c r="C140" s="661" t="s">
        <v>551</v>
      </c>
      <c r="D140" s="662" t="s">
        <v>1056</v>
      </c>
      <c r="E140" s="661" t="s">
        <v>560</v>
      </c>
      <c r="F140" s="662" t="s">
        <v>1059</v>
      </c>
      <c r="G140" s="661" t="s">
        <v>564</v>
      </c>
      <c r="H140" s="661" t="s">
        <v>998</v>
      </c>
      <c r="I140" s="661" t="s">
        <v>999</v>
      </c>
      <c r="J140" s="661" t="s">
        <v>1000</v>
      </c>
      <c r="K140" s="661" t="s">
        <v>1001</v>
      </c>
      <c r="L140" s="663">
        <v>350.89000000000004</v>
      </c>
      <c r="M140" s="663">
        <v>1</v>
      </c>
      <c r="N140" s="664">
        <v>350.89000000000004</v>
      </c>
    </row>
    <row r="141" spans="1:14" ht="14.4" customHeight="1" x14ac:dyDescent="0.3">
      <c r="A141" s="659" t="s">
        <v>538</v>
      </c>
      <c r="B141" s="660" t="s">
        <v>1054</v>
      </c>
      <c r="C141" s="661" t="s">
        <v>551</v>
      </c>
      <c r="D141" s="662" t="s">
        <v>1056</v>
      </c>
      <c r="E141" s="661" t="s">
        <v>560</v>
      </c>
      <c r="F141" s="662" t="s">
        <v>1059</v>
      </c>
      <c r="G141" s="661" t="s">
        <v>564</v>
      </c>
      <c r="H141" s="661" t="s">
        <v>809</v>
      </c>
      <c r="I141" s="661" t="s">
        <v>809</v>
      </c>
      <c r="J141" s="661" t="s">
        <v>810</v>
      </c>
      <c r="K141" s="661" t="s">
        <v>811</v>
      </c>
      <c r="L141" s="663">
        <v>117.47999999999999</v>
      </c>
      <c r="M141" s="663">
        <v>1</v>
      </c>
      <c r="N141" s="664">
        <v>117.47999999999999</v>
      </c>
    </row>
    <row r="142" spans="1:14" ht="14.4" customHeight="1" x14ac:dyDescent="0.3">
      <c r="A142" s="659" t="s">
        <v>538</v>
      </c>
      <c r="B142" s="660" t="s">
        <v>1054</v>
      </c>
      <c r="C142" s="661" t="s">
        <v>551</v>
      </c>
      <c r="D142" s="662" t="s">
        <v>1056</v>
      </c>
      <c r="E142" s="661" t="s">
        <v>560</v>
      </c>
      <c r="F142" s="662" t="s">
        <v>1059</v>
      </c>
      <c r="G142" s="661" t="s">
        <v>564</v>
      </c>
      <c r="H142" s="661" t="s">
        <v>1002</v>
      </c>
      <c r="I142" s="661" t="s">
        <v>1002</v>
      </c>
      <c r="J142" s="661" t="s">
        <v>1003</v>
      </c>
      <c r="K142" s="661" t="s">
        <v>1004</v>
      </c>
      <c r="L142" s="663">
        <v>177.79999999999995</v>
      </c>
      <c r="M142" s="663">
        <v>2</v>
      </c>
      <c r="N142" s="664">
        <v>355.59999999999991</v>
      </c>
    </row>
    <row r="143" spans="1:14" ht="14.4" customHeight="1" x14ac:dyDescent="0.3">
      <c r="A143" s="659" t="s">
        <v>538</v>
      </c>
      <c r="B143" s="660" t="s">
        <v>1054</v>
      </c>
      <c r="C143" s="661" t="s">
        <v>551</v>
      </c>
      <c r="D143" s="662" t="s">
        <v>1056</v>
      </c>
      <c r="E143" s="661" t="s">
        <v>560</v>
      </c>
      <c r="F143" s="662" t="s">
        <v>1059</v>
      </c>
      <c r="G143" s="661" t="s">
        <v>816</v>
      </c>
      <c r="H143" s="661" t="s">
        <v>1005</v>
      </c>
      <c r="I143" s="661" t="s">
        <v>1006</v>
      </c>
      <c r="J143" s="661" t="s">
        <v>1007</v>
      </c>
      <c r="K143" s="661" t="s">
        <v>1008</v>
      </c>
      <c r="L143" s="663">
        <v>364.68</v>
      </c>
      <c r="M143" s="663">
        <v>1</v>
      </c>
      <c r="N143" s="664">
        <v>364.68</v>
      </c>
    </row>
    <row r="144" spans="1:14" ht="14.4" customHeight="1" x14ac:dyDescent="0.3">
      <c r="A144" s="659" t="s">
        <v>538</v>
      </c>
      <c r="B144" s="660" t="s">
        <v>1054</v>
      </c>
      <c r="C144" s="661" t="s">
        <v>551</v>
      </c>
      <c r="D144" s="662" t="s">
        <v>1056</v>
      </c>
      <c r="E144" s="661" t="s">
        <v>560</v>
      </c>
      <c r="F144" s="662" t="s">
        <v>1059</v>
      </c>
      <c r="G144" s="661" t="s">
        <v>816</v>
      </c>
      <c r="H144" s="661" t="s">
        <v>1009</v>
      </c>
      <c r="I144" s="661" t="s">
        <v>1010</v>
      </c>
      <c r="J144" s="661" t="s">
        <v>1011</v>
      </c>
      <c r="K144" s="661" t="s">
        <v>1012</v>
      </c>
      <c r="L144" s="663">
        <v>37.93239899082927</v>
      </c>
      <c r="M144" s="663">
        <v>16</v>
      </c>
      <c r="N144" s="664">
        <v>606.91838385326832</v>
      </c>
    </row>
    <row r="145" spans="1:14" ht="14.4" customHeight="1" x14ac:dyDescent="0.3">
      <c r="A145" s="659" t="s">
        <v>538</v>
      </c>
      <c r="B145" s="660" t="s">
        <v>1054</v>
      </c>
      <c r="C145" s="661" t="s">
        <v>551</v>
      </c>
      <c r="D145" s="662" t="s">
        <v>1056</v>
      </c>
      <c r="E145" s="661" t="s">
        <v>560</v>
      </c>
      <c r="F145" s="662" t="s">
        <v>1059</v>
      </c>
      <c r="G145" s="661" t="s">
        <v>816</v>
      </c>
      <c r="H145" s="661" t="s">
        <v>1013</v>
      </c>
      <c r="I145" s="661" t="s">
        <v>1014</v>
      </c>
      <c r="J145" s="661" t="s">
        <v>1015</v>
      </c>
      <c r="K145" s="661" t="s">
        <v>1016</v>
      </c>
      <c r="L145" s="663">
        <v>85.460000000000008</v>
      </c>
      <c r="M145" s="663">
        <v>1</v>
      </c>
      <c r="N145" s="664">
        <v>85.460000000000008</v>
      </c>
    </row>
    <row r="146" spans="1:14" ht="14.4" customHeight="1" x14ac:dyDescent="0.3">
      <c r="A146" s="659" t="s">
        <v>538</v>
      </c>
      <c r="B146" s="660" t="s">
        <v>1054</v>
      </c>
      <c r="C146" s="661" t="s">
        <v>551</v>
      </c>
      <c r="D146" s="662" t="s">
        <v>1056</v>
      </c>
      <c r="E146" s="661" t="s">
        <v>878</v>
      </c>
      <c r="F146" s="662" t="s">
        <v>1061</v>
      </c>
      <c r="G146" s="661" t="s">
        <v>564</v>
      </c>
      <c r="H146" s="661" t="s">
        <v>894</v>
      </c>
      <c r="I146" s="661" t="s">
        <v>895</v>
      </c>
      <c r="J146" s="661" t="s">
        <v>896</v>
      </c>
      <c r="K146" s="661" t="s">
        <v>897</v>
      </c>
      <c r="L146" s="663">
        <v>40.25</v>
      </c>
      <c r="M146" s="663">
        <v>5</v>
      </c>
      <c r="N146" s="664">
        <v>201.25</v>
      </c>
    </row>
    <row r="147" spans="1:14" ht="14.4" customHeight="1" x14ac:dyDescent="0.3">
      <c r="A147" s="659" t="s">
        <v>538</v>
      </c>
      <c r="B147" s="660" t="s">
        <v>1054</v>
      </c>
      <c r="C147" s="661" t="s">
        <v>551</v>
      </c>
      <c r="D147" s="662" t="s">
        <v>1056</v>
      </c>
      <c r="E147" s="661" t="s">
        <v>878</v>
      </c>
      <c r="F147" s="662" t="s">
        <v>1061</v>
      </c>
      <c r="G147" s="661" t="s">
        <v>564</v>
      </c>
      <c r="H147" s="661" t="s">
        <v>916</v>
      </c>
      <c r="I147" s="661" t="s">
        <v>917</v>
      </c>
      <c r="J147" s="661" t="s">
        <v>918</v>
      </c>
      <c r="K147" s="661" t="s">
        <v>919</v>
      </c>
      <c r="L147" s="663">
        <v>85.430048457139947</v>
      </c>
      <c r="M147" s="663">
        <v>3</v>
      </c>
      <c r="N147" s="664">
        <v>256.29014537141984</v>
      </c>
    </row>
    <row r="148" spans="1:14" ht="14.4" customHeight="1" x14ac:dyDescent="0.3">
      <c r="A148" s="659" t="s">
        <v>538</v>
      </c>
      <c r="B148" s="660" t="s">
        <v>1054</v>
      </c>
      <c r="C148" s="661" t="s">
        <v>551</v>
      </c>
      <c r="D148" s="662" t="s">
        <v>1056</v>
      </c>
      <c r="E148" s="661" t="s">
        <v>878</v>
      </c>
      <c r="F148" s="662" t="s">
        <v>1061</v>
      </c>
      <c r="G148" s="661" t="s">
        <v>816</v>
      </c>
      <c r="H148" s="661" t="s">
        <v>941</v>
      </c>
      <c r="I148" s="661" t="s">
        <v>942</v>
      </c>
      <c r="J148" s="661" t="s">
        <v>943</v>
      </c>
      <c r="K148" s="661" t="s">
        <v>944</v>
      </c>
      <c r="L148" s="663">
        <v>112.69999999999999</v>
      </c>
      <c r="M148" s="663">
        <v>2</v>
      </c>
      <c r="N148" s="664">
        <v>225.39999999999998</v>
      </c>
    </row>
    <row r="149" spans="1:14" ht="14.4" customHeight="1" x14ac:dyDescent="0.3">
      <c r="A149" s="659" t="s">
        <v>538</v>
      </c>
      <c r="B149" s="660" t="s">
        <v>1054</v>
      </c>
      <c r="C149" s="661" t="s">
        <v>554</v>
      </c>
      <c r="D149" s="662" t="s">
        <v>1057</v>
      </c>
      <c r="E149" s="661" t="s">
        <v>560</v>
      </c>
      <c r="F149" s="662" t="s">
        <v>1059</v>
      </c>
      <c r="G149" s="661" t="s">
        <v>564</v>
      </c>
      <c r="H149" s="661" t="s">
        <v>573</v>
      </c>
      <c r="I149" s="661" t="s">
        <v>574</v>
      </c>
      <c r="J149" s="661" t="s">
        <v>575</v>
      </c>
      <c r="K149" s="661" t="s">
        <v>576</v>
      </c>
      <c r="L149" s="663">
        <v>87.2</v>
      </c>
      <c r="M149" s="663">
        <v>2</v>
      </c>
      <c r="N149" s="664">
        <v>174.4</v>
      </c>
    </row>
    <row r="150" spans="1:14" ht="14.4" customHeight="1" x14ac:dyDescent="0.3">
      <c r="A150" s="659" t="s">
        <v>538</v>
      </c>
      <c r="B150" s="660" t="s">
        <v>1054</v>
      </c>
      <c r="C150" s="661" t="s">
        <v>554</v>
      </c>
      <c r="D150" s="662" t="s">
        <v>1057</v>
      </c>
      <c r="E150" s="661" t="s">
        <v>560</v>
      </c>
      <c r="F150" s="662" t="s">
        <v>1059</v>
      </c>
      <c r="G150" s="661" t="s">
        <v>564</v>
      </c>
      <c r="H150" s="661" t="s">
        <v>577</v>
      </c>
      <c r="I150" s="661" t="s">
        <v>578</v>
      </c>
      <c r="J150" s="661" t="s">
        <v>579</v>
      </c>
      <c r="K150" s="661" t="s">
        <v>580</v>
      </c>
      <c r="L150" s="663">
        <v>96.818566563545943</v>
      </c>
      <c r="M150" s="663">
        <v>1</v>
      </c>
      <c r="N150" s="664">
        <v>96.818566563545943</v>
      </c>
    </row>
    <row r="151" spans="1:14" ht="14.4" customHeight="1" x14ac:dyDescent="0.3">
      <c r="A151" s="659" t="s">
        <v>538</v>
      </c>
      <c r="B151" s="660" t="s">
        <v>1054</v>
      </c>
      <c r="C151" s="661" t="s">
        <v>554</v>
      </c>
      <c r="D151" s="662" t="s">
        <v>1057</v>
      </c>
      <c r="E151" s="661" t="s">
        <v>560</v>
      </c>
      <c r="F151" s="662" t="s">
        <v>1059</v>
      </c>
      <c r="G151" s="661" t="s">
        <v>564</v>
      </c>
      <c r="H151" s="661" t="s">
        <v>1017</v>
      </c>
      <c r="I151" s="661" t="s">
        <v>216</v>
      </c>
      <c r="J151" s="661" t="s">
        <v>1018</v>
      </c>
      <c r="K151" s="661"/>
      <c r="L151" s="663">
        <v>30.97999999999999</v>
      </c>
      <c r="M151" s="663">
        <v>5</v>
      </c>
      <c r="N151" s="664">
        <v>154.89999999999995</v>
      </c>
    </row>
    <row r="152" spans="1:14" ht="14.4" customHeight="1" x14ac:dyDescent="0.3">
      <c r="A152" s="659" t="s">
        <v>538</v>
      </c>
      <c r="B152" s="660" t="s">
        <v>1054</v>
      </c>
      <c r="C152" s="661" t="s">
        <v>554</v>
      </c>
      <c r="D152" s="662" t="s">
        <v>1057</v>
      </c>
      <c r="E152" s="661" t="s">
        <v>560</v>
      </c>
      <c r="F152" s="662" t="s">
        <v>1059</v>
      </c>
      <c r="G152" s="661" t="s">
        <v>564</v>
      </c>
      <c r="H152" s="661" t="s">
        <v>1019</v>
      </c>
      <c r="I152" s="661" t="s">
        <v>216</v>
      </c>
      <c r="J152" s="661" t="s">
        <v>1020</v>
      </c>
      <c r="K152" s="661"/>
      <c r="L152" s="663">
        <v>32.180113749194135</v>
      </c>
      <c r="M152" s="663">
        <v>10</v>
      </c>
      <c r="N152" s="664">
        <v>321.80113749194135</v>
      </c>
    </row>
    <row r="153" spans="1:14" ht="14.4" customHeight="1" x14ac:dyDescent="0.3">
      <c r="A153" s="659" t="s">
        <v>538</v>
      </c>
      <c r="B153" s="660" t="s">
        <v>1054</v>
      </c>
      <c r="C153" s="661" t="s">
        <v>554</v>
      </c>
      <c r="D153" s="662" t="s">
        <v>1057</v>
      </c>
      <c r="E153" s="661" t="s">
        <v>560</v>
      </c>
      <c r="F153" s="662" t="s">
        <v>1059</v>
      </c>
      <c r="G153" s="661" t="s">
        <v>564</v>
      </c>
      <c r="H153" s="661" t="s">
        <v>965</v>
      </c>
      <c r="I153" s="661" t="s">
        <v>966</v>
      </c>
      <c r="J153" s="661" t="s">
        <v>675</v>
      </c>
      <c r="K153" s="661" t="s">
        <v>967</v>
      </c>
      <c r="L153" s="663">
        <v>18.250000000000004</v>
      </c>
      <c r="M153" s="663">
        <v>4</v>
      </c>
      <c r="N153" s="664">
        <v>73.000000000000014</v>
      </c>
    </row>
    <row r="154" spans="1:14" ht="14.4" customHeight="1" x14ac:dyDescent="0.3">
      <c r="A154" s="659" t="s">
        <v>538</v>
      </c>
      <c r="B154" s="660" t="s">
        <v>1054</v>
      </c>
      <c r="C154" s="661" t="s">
        <v>554</v>
      </c>
      <c r="D154" s="662" t="s">
        <v>1057</v>
      </c>
      <c r="E154" s="661" t="s">
        <v>560</v>
      </c>
      <c r="F154" s="662" t="s">
        <v>1059</v>
      </c>
      <c r="G154" s="661" t="s">
        <v>564</v>
      </c>
      <c r="H154" s="661" t="s">
        <v>720</v>
      </c>
      <c r="I154" s="661" t="s">
        <v>721</v>
      </c>
      <c r="J154" s="661" t="s">
        <v>722</v>
      </c>
      <c r="K154" s="661" t="s">
        <v>723</v>
      </c>
      <c r="L154" s="663">
        <v>152.20056671916163</v>
      </c>
      <c r="M154" s="663">
        <v>170</v>
      </c>
      <c r="N154" s="664">
        <v>25874.096342257475</v>
      </c>
    </row>
    <row r="155" spans="1:14" ht="14.4" customHeight="1" x14ac:dyDescent="0.3">
      <c r="A155" s="659" t="s">
        <v>538</v>
      </c>
      <c r="B155" s="660" t="s">
        <v>1054</v>
      </c>
      <c r="C155" s="661" t="s">
        <v>554</v>
      </c>
      <c r="D155" s="662" t="s">
        <v>1057</v>
      </c>
      <c r="E155" s="661" t="s">
        <v>560</v>
      </c>
      <c r="F155" s="662" t="s">
        <v>1059</v>
      </c>
      <c r="G155" s="661" t="s">
        <v>564</v>
      </c>
      <c r="H155" s="661" t="s">
        <v>1021</v>
      </c>
      <c r="I155" s="661" t="s">
        <v>216</v>
      </c>
      <c r="J155" s="661" t="s">
        <v>1022</v>
      </c>
      <c r="K155" s="661"/>
      <c r="L155" s="663">
        <v>29.519864308362116</v>
      </c>
      <c r="M155" s="663">
        <v>5</v>
      </c>
      <c r="N155" s="664">
        <v>147.59932154181058</v>
      </c>
    </row>
    <row r="156" spans="1:14" ht="14.4" customHeight="1" x14ac:dyDescent="0.3">
      <c r="A156" s="659" t="s">
        <v>538</v>
      </c>
      <c r="B156" s="660" t="s">
        <v>1054</v>
      </c>
      <c r="C156" s="661" t="s">
        <v>554</v>
      </c>
      <c r="D156" s="662" t="s">
        <v>1057</v>
      </c>
      <c r="E156" s="661" t="s">
        <v>560</v>
      </c>
      <c r="F156" s="662" t="s">
        <v>1059</v>
      </c>
      <c r="G156" s="661" t="s">
        <v>564</v>
      </c>
      <c r="H156" s="661" t="s">
        <v>972</v>
      </c>
      <c r="I156" s="661" t="s">
        <v>973</v>
      </c>
      <c r="J156" s="661" t="s">
        <v>974</v>
      </c>
      <c r="K156" s="661" t="s">
        <v>975</v>
      </c>
      <c r="L156" s="663">
        <v>279.10450035464515</v>
      </c>
      <c r="M156" s="663">
        <v>4</v>
      </c>
      <c r="N156" s="664">
        <v>1116.4180014185806</v>
      </c>
    </row>
    <row r="157" spans="1:14" ht="14.4" customHeight="1" x14ac:dyDescent="0.3">
      <c r="A157" s="659" t="s">
        <v>538</v>
      </c>
      <c r="B157" s="660" t="s">
        <v>1054</v>
      </c>
      <c r="C157" s="661" t="s">
        <v>554</v>
      </c>
      <c r="D157" s="662" t="s">
        <v>1057</v>
      </c>
      <c r="E157" s="661" t="s">
        <v>560</v>
      </c>
      <c r="F157" s="662" t="s">
        <v>1059</v>
      </c>
      <c r="G157" s="661" t="s">
        <v>564</v>
      </c>
      <c r="H157" s="661" t="s">
        <v>762</v>
      </c>
      <c r="I157" s="661" t="s">
        <v>763</v>
      </c>
      <c r="J157" s="661" t="s">
        <v>764</v>
      </c>
      <c r="K157" s="661" t="s">
        <v>765</v>
      </c>
      <c r="L157" s="663">
        <v>70.63066666666667</v>
      </c>
      <c r="M157" s="663">
        <v>5</v>
      </c>
      <c r="N157" s="664">
        <v>353.15333333333336</v>
      </c>
    </row>
    <row r="158" spans="1:14" ht="14.4" customHeight="1" x14ac:dyDescent="0.3">
      <c r="A158" s="659" t="s">
        <v>538</v>
      </c>
      <c r="B158" s="660" t="s">
        <v>1054</v>
      </c>
      <c r="C158" s="661" t="s">
        <v>554</v>
      </c>
      <c r="D158" s="662" t="s">
        <v>1057</v>
      </c>
      <c r="E158" s="661" t="s">
        <v>560</v>
      </c>
      <c r="F158" s="662" t="s">
        <v>1059</v>
      </c>
      <c r="G158" s="661" t="s">
        <v>564</v>
      </c>
      <c r="H158" s="661" t="s">
        <v>770</v>
      </c>
      <c r="I158" s="661" t="s">
        <v>216</v>
      </c>
      <c r="J158" s="661" t="s">
        <v>771</v>
      </c>
      <c r="K158" s="661"/>
      <c r="L158" s="663">
        <v>105.51901278274214</v>
      </c>
      <c r="M158" s="663">
        <v>2</v>
      </c>
      <c r="N158" s="664">
        <v>211.03802556548428</v>
      </c>
    </row>
    <row r="159" spans="1:14" ht="14.4" customHeight="1" x14ac:dyDescent="0.3">
      <c r="A159" s="659" t="s">
        <v>538</v>
      </c>
      <c r="B159" s="660" t="s">
        <v>1054</v>
      </c>
      <c r="C159" s="661" t="s">
        <v>554</v>
      </c>
      <c r="D159" s="662" t="s">
        <v>1057</v>
      </c>
      <c r="E159" s="661" t="s">
        <v>560</v>
      </c>
      <c r="F159" s="662" t="s">
        <v>1059</v>
      </c>
      <c r="G159" s="661" t="s">
        <v>564</v>
      </c>
      <c r="H159" s="661" t="s">
        <v>982</v>
      </c>
      <c r="I159" s="661" t="s">
        <v>216</v>
      </c>
      <c r="J159" s="661" t="s">
        <v>983</v>
      </c>
      <c r="K159" s="661"/>
      <c r="L159" s="663">
        <v>76.859245075186593</v>
      </c>
      <c r="M159" s="663">
        <v>19</v>
      </c>
      <c r="N159" s="664">
        <v>1460.3256564285452</v>
      </c>
    </row>
    <row r="160" spans="1:14" ht="14.4" customHeight="1" x14ac:dyDescent="0.3">
      <c r="A160" s="659" t="s">
        <v>538</v>
      </c>
      <c r="B160" s="660" t="s">
        <v>1054</v>
      </c>
      <c r="C160" s="661" t="s">
        <v>554</v>
      </c>
      <c r="D160" s="662" t="s">
        <v>1057</v>
      </c>
      <c r="E160" s="661" t="s">
        <v>560</v>
      </c>
      <c r="F160" s="662" t="s">
        <v>1059</v>
      </c>
      <c r="G160" s="661" t="s">
        <v>564</v>
      </c>
      <c r="H160" s="661" t="s">
        <v>984</v>
      </c>
      <c r="I160" s="661" t="s">
        <v>216</v>
      </c>
      <c r="J160" s="661" t="s">
        <v>985</v>
      </c>
      <c r="K160" s="661"/>
      <c r="L160" s="663">
        <v>75.684246090179727</v>
      </c>
      <c r="M160" s="663">
        <v>6</v>
      </c>
      <c r="N160" s="664">
        <v>454.10547654107836</v>
      </c>
    </row>
    <row r="161" spans="1:14" ht="14.4" customHeight="1" x14ac:dyDescent="0.3">
      <c r="A161" s="659" t="s">
        <v>538</v>
      </c>
      <c r="B161" s="660" t="s">
        <v>1054</v>
      </c>
      <c r="C161" s="661" t="s">
        <v>554</v>
      </c>
      <c r="D161" s="662" t="s">
        <v>1057</v>
      </c>
      <c r="E161" s="661" t="s">
        <v>560</v>
      </c>
      <c r="F161" s="662" t="s">
        <v>1059</v>
      </c>
      <c r="G161" s="661" t="s">
        <v>564</v>
      </c>
      <c r="H161" s="661" t="s">
        <v>990</v>
      </c>
      <c r="I161" s="661" t="s">
        <v>216</v>
      </c>
      <c r="J161" s="661" t="s">
        <v>991</v>
      </c>
      <c r="K161" s="661" t="s">
        <v>785</v>
      </c>
      <c r="L161" s="663">
        <v>83.218694871829186</v>
      </c>
      <c r="M161" s="663">
        <v>43</v>
      </c>
      <c r="N161" s="664">
        <v>3578.4038794886551</v>
      </c>
    </row>
    <row r="162" spans="1:14" ht="14.4" customHeight="1" x14ac:dyDescent="0.3">
      <c r="A162" s="659" t="s">
        <v>538</v>
      </c>
      <c r="B162" s="660" t="s">
        <v>1054</v>
      </c>
      <c r="C162" s="661" t="s">
        <v>554</v>
      </c>
      <c r="D162" s="662" t="s">
        <v>1057</v>
      </c>
      <c r="E162" s="661" t="s">
        <v>560</v>
      </c>
      <c r="F162" s="662" t="s">
        <v>1059</v>
      </c>
      <c r="G162" s="661" t="s">
        <v>564</v>
      </c>
      <c r="H162" s="661" t="s">
        <v>992</v>
      </c>
      <c r="I162" s="661" t="s">
        <v>216</v>
      </c>
      <c r="J162" s="661" t="s">
        <v>993</v>
      </c>
      <c r="K162" s="661"/>
      <c r="L162" s="663">
        <v>223.68626531443255</v>
      </c>
      <c r="M162" s="663">
        <v>16</v>
      </c>
      <c r="N162" s="664">
        <v>3578.9802450309207</v>
      </c>
    </row>
    <row r="163" spans="1:14" ht="14.4" customHeight="1" x14ac:dyDescent="0.3">
      <c r="A163" s="659" t="s">
        <v>538</v>
      </c>
      <c r="B163" s="660" t="s">
        <v>1054</v>
      </c>
      <c r="C163" s="661" t="s">
        <v>554</v>
      </c>
      <c r="D163" s="662" t="s">
        <v>1057</v>
      </c>
      <c r="E163" s="661" t="s">
        <v>560</v>
      </c>
      <c r="F163" s="662" t="s">
        <v>1059</v>
      </c>
      <c r="G163" s="661" t="s">
        <v>564</v>
      </c>
      <c r="H163" s="661" t="s">
        <v>794</v>
      </c>
      <c r="I163" s="661" t="s">
        <v>216</v>
      </c>
      <c r="J163" s="661" t="s">
        <v>795</v>
      </c>
      <c r="K163" s="661"/>
      <c r="L163" s="663">
        <v>171.80639242799265</v>
      </c>
      <c r="M163" s="663">
        <v>2</v>
      </c>
      <c r="N163" s="664">
        <v>343.6127848559853</v>
      </c>
    </row>
    <row r="164" spans="1:14" ht="14.4" customHeight="1" x14ac:dyDescent="0.3">
      <c r="A164" s="659" t="s">
        <v>538</v>
      </c>
      <c r="B164" s="660" t="s">
        <v>1054</v>
      </c>
      <c r="C164" s="661" t="s">
        <v>554</v>
      </c>
      <c r="D164" s="662" t="s">
        <v>1057</v>
      </c>
      <c r="E164" s="661" t="s">
        <v>560</v>
      </c>
      <c r="F164" s="662" t="s">
        <v>1059</v>
      </c>
      <c r="G164" s="661" t="s">
        <v>564</v>
      </c>
      <c r="H164" s="661" t="s">
        <v>799</v>
      </c>
      <c r="I164" s="661" t="s">
        <v>799</v>
      </c>
      <c r="J164" s="661" t="s">
        <v>587</v>
      </c>
      <c r="K164" s="661" t="s">
        <v>800</v>
      </c>
      <c r="L164" s="663">
        <v>57.02</v>
      </c>
      <c r="M164" s="663">
        <v>2</v>
      </c>
      <c r="N164" s="664">
        <v>114.04</v>
      </c>
    </row>
    <row r="165" spans="1:14" ht="14.4" customHeight="1" x14ac:dyDescent="0.3">
      <c r="A165" s="659" t="s">
        <v>538</v>
      </c>
      <c r="B165" s="660" t="s">
        <v>1054</v>
      </c>
      <c r="C165" s="661" t="s">
        <v>554</v>
      </c>
      <c r="D165" s="662" t="s">
        <v>1057</v>
      </c>
      <c r="E165" s="661" t="s">
        <v>560</v>
      </c>
      <c r="F165" s="662" t="s">
        <v>1059</v>
      </c>
      <c r="G165" s="661" t="s">
        <v>564</v>
      </c>
      <c r="H165" s="661" t="s">
        <v>1002</v>
      </c>
      <c r="I165" s="661" t="s">
        <v>1002</v>
      </c>
      <c r="J165" s="661" t="s">
        <v>1003</v>
      </c>
      <c r="K165" s="661" t="s">
        <v>1004</v>
      </c>
      <c r="L165" s="663">
        <v>172.34750000000003</v>
      </c>
      <c r="M165" s="663">
        <v>4</v>
      </c>
      <c r="N165" s="664">
        <v>689.3900000000001</v>
      </c>
    </row>
    <row r="166" spans="1:14" ht="14.4" customHeight="1" x14ac:dyDescent="0.3">
      <c r="A166" s="659" t="s">
        <v>538</v>
      </c>
      <c r="B166" s="660" t="s">
        <v>1054</v>
      </c>
      <c r="C166" s="661" t="s">
        <v>554</v>
      </c>
      <c r="D166" s="662" t="s">
        <v>1057</v>
      </c>
      <c r="E166" s="661" t="s">
        <v>878</v>
      </c>
      <c r="F166" s="662" t="s">
        <v>1061</v>
      </c>
      <c r="G166" s="661" t="s">
        <v>564</v>
      </c>
      <c r="H166" s="661" t="s">
        <v>894</v>
      </c>
      <c r="I166" s="661" t="s">
        <v>895</v>
      </c>
      <c r="J166" s="661" t="s">
        <v>896</v>
      </c>
      <c r="K166" s="661" t="s">
        <v>897</v>
      </c>
      <c r="L166" s="663">
        <v>40.25</v>
      </c>
      <c r="M166" s="663">
        <v>3</v>
      </c>
      <c r="N166" s="664">
        <v>120.75</v>
      </c>
    </row>
    <row r="167" spans="1:14" ht="14.4" customHeight="1" x14ac:dyDescent="0.3">
      <c r="A167" s="659" t="s">
        <v>538</v>
      </c>
      <c r="B167" s="660" t="s">
        <v>1054</v>
      </c>
      <c r="C167" s="661" t="s">
        <v>554</v>
      </c>
      <c r="D167" s="662" t="s">
        <v>1057</v>
      </c>
      <c r="E167" s="661" t="s">
        <v>878</v>
      </c>
      <c r="F167" s="662" t="s">
        <v>1061</v>
      </c>
      <c r="G167" s="661" t="s">
        <v>816</v>
      </c>
      <c r="H167" s="661" t="s">
        <v>941</v>
      </c>
      <c r="I167" s="661" t="s">
        <v>942</v>
      </c>
      <c r="J167" s="661" t="s">
        <v>943</v>
      </c>
      <c r="K167" s="661" t="s">
        <v>944</v>
      </c>
      <c r="L167" s="663">
        <v>114.20977782287211</v>
      </c>
      <c r="M167" s="663">
        <v>6</v>
      </c>
      <c r="N167" s="664">
        <v>685.25866693723265</v>
      </c>
    </row>
    <row r="168" spans="1:14" ht="14.4" customHeight="1" x14ac:dyDescent="0.3">
      <c r="A168" s="659" t="s">
        <v>538</v>
      </c>
      <c r="B168" s="660" t="s">
        <v>1054</v>
      </c>
      <c r="C168" s="661" t="s">
        <v>557</v>
      </c>
      <c r="D168" s="662" t="s">
        <v>1058</v>
      </c>
      <c r="E168" s="661" t="s">
        <v>560</v>
      </c>
      <c r="F168" s="662" t="s">
        <v>1059</v>
      </c>
      <c r="G168" s="661" t="s">
        <v>564</v>
      </c>
      <c r="H168" s="661" t="s">
        <v>571</v>
      </c>
      <c r="I168" s="661" t="s">
        <v>571</v>
      </c>
      <c r="J168" s="661" t="s">
        <v>566</v>
      </c>
      <c r="K168" s="661" t="s">
        <v>572</v>
      </c>
      <c r="L168" s="663">
        <v>93.499999999999986</v>
      </c>
      <c r="M168" s="663">
        <v>1</v>
      </c>
      <c r="N168" s="664">
        <v>93.499999999999986</v>
      </c>
    </row>
    <row r="169" spans="1:14" ht="14.4" customHeight="1" x14ac:dyDescent="0.3">
      <c r="A169" s="659" t="s">
        <v>538</v>
      </c>
      <c r="B169" s="660" t="s">
        <v>1054</v>
      </c>
      <c r="C169" s="661" t="s">
        <v>557</v>
      </c>
      <c r="D169" s="662" t="s">
        <v>1058</v>
      </c>
      <c r="E169" s="661" t="s">
        <v>560</v>
      </c>
      <c r="F169" s="662" t="s">
        <v>1059</v>
      </c>
      <c r="G169" s="661" t="s">
        <v>564</v>
      </c>
      <c r="H169" s="661" t="s">
        <v>573</v>
      </c>
      <c r="I169" s="661" t="s">
        <v>574</v>
      </c>
      <c r="J169" s="661" t="s">
        <v>575</v>
      </c>
      <c r="K169" s="661" t="s">
        <v>576</v>
      </c>
      <c r="L169" s="663">
        <v>87.03</v>
      </c>
      <c r="M169" s="663">
        <v>1</v>
      </c>
      <c r="N169" s="664">
        <v>87.03</v>
      </c>
    </row>
    <row r="170" spans="1:14" ht="14.4" customHeight="1" x14ac:dyDescent="0.3">
      <c r="A170" s="659" t="s">
        <v>538</v>
      </c>
      <c r="B170" s="660" t="s">
        <v>1054</v>
      </c>
      <c r="C170" s="661" t="s">
        <v>557</v>
      </c>
      <c r="D170" s="662" t="s">
        <v>1058</v>
      </c>
      <c r="E170" s="661" t="s">
        <v>560</v>
      </c>
      <c r="F170" s="662" t="s">
        <v>1059</v>
      </c>
      <c r="G170" s="661" t="s">
        <v>564</v>
      </c>
      <c r="H170" s="661" t="s">
        <v>1023</v>
      </c>
      <c r="I170" s="661" t="s">
        <v>1024</v>
      </c>
      <c r="J170" s="661" t="s">
        <v>1025</v>
      </c>
      <c r="K170" s="661" t="s">
        <v>1026</v>
      </c>
      <c r="L170" s="663">
        <v>80.170135245876651</v>
      </c>
      <c r="M170" s="663">
        <v>1</v>
      </c>
      <c r="N170" s="664">
        <v>80.170135245876651</v>
      </c>
    </row>
    <row r="171" spans="1:14" ht="14.4" customHeight="1" x14ac:dyDescent="0.3">
      <c r="A171" s="659" t="s">
        <v>538</v>
      </c>
      <c r="B171" s="660" t="s">
        <v>1054</v>
      </c>
      <c r="C171" s="661" t="s">
        <v>557</v>
      </c>
      <c r="D171" s="662" t="s">
        <v>1058</v>
      </c>
      <c r="E171" s="661" t="s">
        <v>560</v>
      </c>
      <c r="F171" s="662" t="s">
        <v>1059</v>
      </c>
      <c r="G171" s="661" t="s">
        <v>564</v>
      </c>
      <c r="H171" s="661" t="s">
        <v>638</v>
      </c>
      <c r="I171" s="661" t="s">
        <v>639</v>
      </c>
      <c r="J171" s="661" t="s">
        <v>640</v>
      </c>
      <c r="K171" s="661" t="s">
        <v>641</v>
      </c>
      <c r="L171" s="663">
        <v>117.41019806933238</v>
      </c>
      <c r="M171" s="663">
        <v>1</v>
      </c>
      <c r="N171" s="664">
        <v>117.41019806933238</v>
      </c>
    </row>
    <row r="172" spans="1:14" ht="14.4" customHeight="1" x14ac:dyDescent="0.3">
      <c r="A172" s="659" t="s">
        <v>538</v>
      </c>
      <c r="B172" s="660" t="s">
        <v>1054</v>
      </c>
      <c r="C172" s="661" t="s">
        <v>557</v>
      </c>
      <c r="D172" s="662" t="s">
        <v>1058</v>
      </c>
      <c r="E172" s="661" t="s">
        <v>560</v>
      </c>
      <c r="F172" s="662" t="s">
        <v>1059</v>
      </c>
      <c r="G172" s="661" t="s">
        <v>564</v>
      </c>
      <c r="H172" s="661" t="s">
        <v>661</v>
      </c>
      <c r="I172" s="661" t="s">
        <v>216</v>
      </c>
      <c r="J172" s="661" t="s">
        <v>662</v>
      </c>
      <c r="K172" s="661"/>
      <c r="L172" s="663">
        <v>97.320598911848194</v>
      </c>
      <c r="M172" s="663">
        <v>2</v>
      </c>
      <c r="N172" s="664">
        <v>194.64119782369639</v>
      </c>
    </row>
    <row r="173" spans="1:14" ht="14.4" customHeight="1" x14ac:dyDescent="0.3">
      <c r="A173" s="659" t="s">
        <v>538</v>
      </c>
      <c r="B173" s="660" t="s">
        <v>1054</v>
      </c>
      <c r="C173" s="661" t="s">
        <v>557</v>
      </c>
      <c r="D173" s="662" t="s">
        <v>1058</v>
      </c>
      <c r="E173" s="661" t="s">
        <v>560</v>
      </c>
      <c r="F173" s="662" t="s">
        <v>1059</v>
      </c>
      <c r="G173" s="661" t="s">
        <v>564</v>
      </c>
      <c r="H173" s="661" t="s">
        <v>1027</v>
      </c>
      <c r="I173" s="661" t="s">
        <v>216</v>
      </c>
      <c r="J173" s="661" t="s">
        <v>1028</v>
      </c>
      <c r="K173" s="661"/>
      <c r="L173" s="663">
        <v>97.320304989087134</v>
      </c>
      <c r="M173" s="663">
        <v>2</v>
      </c>
      <c r="N173" s="664">
        <v>194.64060997817427</v>
      </c>
    </row>
    <row r="174" spans="1:14" ht="14.4" customHeight="1" x14ac:dyDescent="0.3">
      <c r="A174" s="659" t="s">
        <v>538</v>
      </c>
      <c r="B174" s="660" t="s">
        <v>1054</v>
      </c>
      <c r="C174" s="661" t="s">
        <v>557</v>
      </c>
      <c r="D174" s="662" t="s">
        <v>1058</v>
      </c>
      <c r="E174" s="661" t="s">
        <v>560</v>
      </c>
      <c r="F174" s="662" t="s">
        <v>1059</v>
      </c>
      <c r="G174" s="661" t="s">
        <v>564</v>
      </c>
      <c r="H174" s="661" t="s">
        <v>673</v>
      </c>
      <c r="I174" s="661" t="s">
        <v>674</v>
      </c>
      <c r="J174" s="661" t="s">
        <v>675</v>
      </c>
      <c r="K174" s="661" t="s">
        <v>676</v>
      </c>
      <c r="L174" s="663">
        <v>27.276666666666657</v>
      </c>
      <c r="M174" s="663">
        <v>3</v>
      </c>
      <c r="N174" s="664">
        <v>81.82999999999997</v>
      </c>
    </row>
    <row r="175" spans="1:14" ht="14.4" customHeight="1" x14ac:dyDescent="0.3">
      <c r="A175" s="659" t="s">
        <v>538</v>
      </c>
      <c r="B175" s="660" t="s">
        <v>1054</v>
      </c>
      <c r="C175" s="661" t="s">
        <v>557</v>
      </c>
      <c r="D175" s="662" t="s">
        <v>1058</v>
      </c>
      <c r="E175" s="661" t="s">
        <v>560</v>
      </c>
      <c r="F175" s="662" t="s">
        <v>1059</v>
      </c>
      <c r="G175" s="661" t="s">
        <v>564</v>
      </c>
      <c r="H175" s="661" t="s">
        <v>1029</v>
      </c>
      <c r="I175" s="661" t="s">
        <v>1030</v>
      </c>
      <c r="J175" s="661" t="s">
        <v>1031</v>
      </c>
      <c r="K175" s="661"/>
      <c r="L175" s="663">
        <v>496.2595181959295</v>
      </c>
      <c r="M175" s="663">
        <v>1</v>
      </c>
      <c r="N175" s="664">
        <v>496.2595181959295</v>
      </c>
    </row>
    <row r="176" spans="1:14" ht="14.4" customHeight="1" x14ac:dyDescent="0.3">
      <c r="A176" s="659" t="s">
        <v>538</v>
      </c>
      <c r="B176" s="660" t="s">
        <v>1054</v>
      </c>
      <c r="C176" s="661" t="s">
        <v>557</v>
      </c>
      <c r="D176" s="662" t="s">
        <v>1058</v>
      </c>
      <c r="E176" s="661" t="s">
        <v>560</v>
      </c>
      <c r="F176" s="662" t="s">
        <v>1059</v>
      </c>
      <c r="G176" s="661" t="s">
        <v>564</v>
      </c>
      <c r="H176" s="661" t="s">
        <v>844</v>
      </c>
      <c r="I176" s="661" t="s">
        <v>1032</v>
      </c>
      <c r="J176" s="661" t="s">
        <v>1033</v>
      </c>
      <c r="K176" s="661" t="s">
        <v>1034</v>
      </c>
      <c r="L176" s="663">
        <v>49.39</v>
      </c>
      <c r="M176" s="663">
        <v>2</v>
      </c>
      <c r="N176" s="664">
        <v>98.78</v>
      </c>
    </row>
    <row r="177" spans="1:14" ht="14.4" customHeight="1" x14ac:dyDescent="0.3">
      <c r="A177" s="659" t="s">
        <v>538</v>
      </c>
      <c r="B177" s="660" t="s">
        <v>1054</v>
      </c>
      <c r="C177" s="661" t="s">
        <v>557</v>
      </c>
      <c r="D177" s="662" t="s">
        <v>1058</v>
      </c>
      <c r="E177" s="661" t="s">
        <v>560</v>
      </c>
      <c r="F177" s="662" t="s">
        <v>1059</v>
      </c>
      <c r="G177" s="661" t="s">
        <v>564</v>
      </c>
      <c r="H177" s="661" t="s">
        <v>720</v>
      </c>
      <c r="I177" s="661" t="s">
        <v>721</v>
      </c>
      <c r="J177" s="661" t="s">
        <v>722</v>
      </c>
      <c r="K177" s="661" t="s">
        <v>723</v>
      </c>
      <c r="L177" s="663">
        <v>152.20286814395084</v>
      </c>
      <c r="M177" s="663">
        <v>70</v>
      </c>
      <c r="N177" s="664">
        <v>10654.200770076559</v>
      </c>
    </row>
    <row r="178" spans="1:14" ht="14.4" customHeight="1" x14ac:dyDescent="0.3">
      <c r="A178" s="659" t="s">
        <v>538</v>
      </c>
      <c r="B178" s="660" t="s">
        <v>1054</v>
      </c>
      <c r="C178" s="661" t="s">
        <v>557</v>
      </c>
      <c r="D178" s="662" t="s">
        <v>1058</v>
      </c>
      <c r="E178" s="661" t="s">
        <v>560</v>
      </c>
      <c r="F178" s="662" t="s">
        <v>1059</v>
      </c>
      <c r="G178" s="661" t="s">
        <v>564</v>
      </c>
      <c r="H178" s="661" t="s">
        <v>1021</v>
      </c>
      <c r="I178" s="661" t="s">
        <v>216</v>
      </c>
      <c r="J178" s="661" t="s">
        <v>1022</v>
      </c>
      <c r="K178" s="661"/>
      <c r="L178" s="663">
        <v>29.520049799903685</v>
      </c>
      <c r="M178" s="663">
        <v>2</v>
      </c>
      <c r="N178" s="664">
        <v>59.04009959980737</v>
      </c>
    </row>
    <row r="179" spans="1:14" ht="14.4" customHeight="1" x14ac:dyDescent="0.3">
      <c r="A179" s="659" t="s">
        <v>538</v>
      </c>
      <c r="B179" s="660" t="s">
        <v>1054</v>
      </c>
      <c r="C179" s="661" t="s">
        <v>557</v>
      </c>
      <c r="D179" s="662" t="s">
        <v>1058</v>
      </c>
      <c r="E179" s="661" t="s">
        <v>560</v>
      </c>
      <c r="F179" s="662" t="s">
        <v>1059</v>
      </c>
      <c r="G179" s="661" t="s">
        <v>564</v>
      </c>
      <c r="H179" s="661" t="s">
        <v>1035</v>
      </c>
      <c r="I179" s="661" t="s">
        <v>216</v>
      </c>
      <c r="J179" s="661" t="s">
        <v>1036</v>
      </c>
      <c r="K179" s="661"/>
      <c r="L179" s="663">
        <v>337.15487002464249</v>
      </c>
      <c r="M179" s="663">
        <v>5</v>
      </c>
      <c r="N179" s="664">
        <v>1685.7743501232126</v>
      </c>
    </row>
    <row r="180" spans="1:14" ht="14.4" customHeight="1" x14ac:dyDescent="0.3">
      <c r="A180" s="659" t="s">
        <v>538</v>
      </c>
      <c r="B180" s="660" t="s">
        <v>1054</v>
      </c>
      <c r="C180" s="661" t="s">
        <v>557</v>
      </c>
      <c r="D180" s="662" t="s">
        <v>1058</v>
      </c>
      <c r="E180" s="661" t="s">
        <v>560</v>
      </c>
      <c r="F180" s="662" t="s">
        <v>1059</v>
      </c>
      <c r="G180" s="661" t="s">
        <v>564</v>
      </c>
      <c r="H180" s="661" t="s">
        <v>726</v>
      </c>
      <c r="I180" s="661" t="s">
        <v>216</v>
      </c>
      <c r="J180" s="661" t="s">
        <v>727</v>
      </c>
      <c r="K180" s="661"/>
      <c r="L180" s="663">
        <v>619.92995306995124</v>
      </c>
      <c r="M180" s="663">
        <v>1</v>
      </c>
      <c r="N180" s="664">
        <v>619.92995306995124</v>
      </c>
    </row>
    <row r="181" spans="1:14" ht="14.4" customHeight="1" x14ac:dyDescent="0.3">
      <c r="A181" s="659" t="s">
        <v>538</v>
      </c>
      <c r="B181" s="660" t="s">
        <v>1054</v>
      </c>
      <c r="C181" s="661" t="s">
        <v>557</v>
      </c>
      <c r="D181" s="662" t="s">
        <v>1058</v>
      </c>
      <c r="E181" s="661" t="s">
        <v>560</v>
      </c>
      <c r="F181" s="662" t="s">
        <v>1059</v>
      </c>
      <c r="G181" s="661" t="s">
        <v>564</v>
      </c>
      <c r="H181" s="661" t="s">
        <v>736</v>
      </c>
      <c r="I181" s="661" t="s">
        <v>737</v>
      </c>
      <c r="J181" s="661" t="s">
        <v>738</v>
      </c>
      <c r="K181" s="661" t="s">
        <v>739</v>
      </c>
      <c r="L181" s="663">
        <v>53.46</v>
      </c>
      <c r="M181" s="663">
        <v>3</v>
      </c>
      <c r="N181" s="664">
        <v>160.38</v>
      </c>
    </row>
    <row r="182" spans="1:14" ht="14.4" customHeight="1" x14ac:dyDescent="0.3">
      <c r="A182" s="659" t="s">
        <v>538</v>
      </c>
      <c r="B182" s="660" t="s">
        <v>1054</v>
      </c>
      <c r="C182" s="661" t="s">
        <v>557</v>
      </c>
      <c r="D182" s="662" t="s">
        <v>1058</v>
      </c>
      <c r="E182" s="661" t="s">
        <v>560</v>
      </c>
      <c r="F182" s="662" t="s">
        <v>1059</v>
      </c>
      <c r="G182" s="661" t="s">
        <v>564</v>
      </c>
      <c r="H182" s="661" t="s">
        <v>740</v>
      </c>
      <c r="I182" s="661" t="s">
        <v>216</v>
      </c>
      <c r="J182" s="661" t="s">
        <v>741</v>
      </c>
      <c r="K182" s="661" t="s">
        <v>742</v>
      </c>
      <c r="L182" s="663">
        <v>23.700077042374922</v>
      </c>
      <c r="M182" s="663">
        <v>138</v>
      </c>
      <c r="N182" s="664">
        <v>3270.6106318477391</v>
      </c>
    </row>
    <row r="183" spans="1:14" ht="14.4" customHeight="1" x14ac:dyDescent="0.3">
      <c r="A183" s="659" t="s">
        <v>538</v>
      </c>
      <c r="B183" s="660" t="s">
        <v>1054</v>
      </c>
      <c r="C183" s="661" t="s">
        <v>557</v>
      </c>
      <c r="D183" s="662" t="s">
        <v>1058</v>
      </c>
      <c r="E183" s="661" t="s">
        <v>560</v>
      </c>
      <c r="F183" s="662" t="s">
        <v>1059</v>
      </c>
      <c r="G183" s="661" t="s">
        <v>564</v>
      </c>
      <c r="H183" s="661" t="s">
        <v>1037</v>
      </c>
      <c r="I183" s="661" t="s">
        <v>216</v>
      </c>
      <c r="J183" s="661" t="s">
        <v>1038</v>
      </c>
      <c r="K183" s="661" t="s">
        <v>1039</v>
      </c>
      <c r="L183" s="663">
        <v>199.67000000000004</v>
      </c>
      <c r="M183" s="663">
        <v>2</v>
      </c>
      <c r="N183" s="664">
        <v>399.34000000000009</v>
      </c>
    </row>
    <row r="184" spans="1:14" ht="14.4" customHeight="1" x14ac:dyDescent="0.3">
      <c r="A184" s="659" t="s">
        <v>538</v>
      </c>
      <c r="B184" s="660" t="s">
        <v>1054</v>
      </c>
      <c r="C184" s="661" t="s">
        <v>557</v>
      </c>
      <c r="D184" s="662" t="s">
        <v>1058</v>
      </c>
      <c r="E184" s="661" t="s">
        <v>560</v>
      </c>
      <c r="F184" s="662" t="s">
        <v>1059</v>
      </c>
      <c r="G184" s="661" t="s">
        <v>564</v>
      </c>
      <c r="H184" s="661" t="s">
        <v>1040</v>
      </c>
      <c r="I184" s="661" t="s">
        <v>216</v>
      </c>
      <c r="J184" s="661" t="s">
        <v>1041</v>
      </c>
      <c r="K184" s="661"/>
      <c r="L184" s="663">
        <v>51.102255830000075</v>
      </c>
      <c r="M184" s="663">
        <v>1</v>
      </c>
      <c r="N184" s="664">
        <v>51.102255830000075</v>
      </c>
    </row>
    <row r="185" spans="1:14" ht="14.4" customHeight="1" x14ac:dyDescent="0.3">
      <c r="A185" s="659" t="s">
        <v>538</v>
      </c>
      <c r="B185" s="660" t="s">
        <v>1054</v>
      </c>
      <c r="C185" s="661" t="s">
        <v>557</v>
      </c>
      <c r="D185" s="662" t="s">
        <v>1058</v>
      </c>
      <c r="E185" s="661" t="s">
        <v>560</v>
      </c>
      <c r="F185" s="662" t="s">
        <v>1059</v>
      </c>
      <c r="G185" s="661" t="s">
        <v>564</v>
      </c>
      <c r="H185" s="661" t="s">
        <v>750</v>
      </c>
      <c r="I185" s="661" t="s">
        <v>751</v>
      </c>
      <c r="J185" s="661" t="s">
        <v>752</v>
      </c>
      <c r="K185" s="661" t="s">
        <v>753</v>
      </c>
      <c r="L185" s="663">
        <v>49.153510909663112</v>
      </c>
      <c r="M185" s="663">
        <v>5</v>
      </c>
      <c r="N185" s="664">
        <v>245.76755454831556</v>
      </c>
    </row>
    <row r="186" spans="1:14" ht="14.4" customHeight="1" x14ac:dyDescent="0.3">
      <c r="A186" s="659" t="s">
        <v>538</v>
      </c>
      <c r="B186" s="660" t="s">
        <v>1054</v>
      </c>
      <c r="C186" s="661" t="s">
        <v>557</v>
      </c>
      <c r="D186" s="662" t="s">
        <v>1058</v>
      </c>
      <c r="E186" s="661" t="s">
        <v>560</v>
      </c>
      <c r="F186" s="662" t="s">
        <v>1059</v>
      </c>
      <c r="G186" s="661" t="s">
        <v>564</v>
      </c>
      <c r="H186" s="661" t="s">
        <v>1042</v>
      </c>
      <c r="I186" s="661" t="s">
        <v>1043</v>
      </c>
      <c r="J186" s="661" t="s">
        <v>1044</v>
      </c>
      <c r="K186" s="661"/>
      <c r="L186" s="663">
        <v>264.47699177613111</v>
      </c>
      <c r="M186" s="663">
        <v>1</v>
      </c>
      <c r="N186" s="664">
        <v>264.47699177613111</v>
      </c>
    </row>
    <row r="187" spans="1:14" ht="14.4" customHeight="1" x14ac:dyDescent="0.3">
      <c r="A187" s="659" t="s">
        <v>538</v>
      </c>
      <c r="B187" s="660" t="s">
        <v>1054</v>
      </c>
      <c r="C187" s="661" t="s">
        <v>557</v>
      </c>
      <c r="D187" s="662" t="s">
        <v>1058</v>
      </c>
      <c r="E187" s="661" t="s">
        <v>560</v>
      </c>
      <c r="F187" s="662" t="s">
        <v>1059</v>
      </c>
      <c r="G187" s="661" t="s">
        <v>564</v>
      </c>
      <c r="H187" s="661" t="s">
        <v>1045</v>
      </c>
      <c r="I187" s="661" t="s">
        <v>216</v>
      </c>
      <c r="J187" s="661" t="s">
        <v>1046</v>
      </c>
      <c r="K187" s="661"/>
      <c r="L187" s="663">
        <v>146.38746174167039</v>
      </c>
      <c r="M187" s="663">
        <v>4</v>
      </c>
      <c r="N187" s="664">
        <v>585.54984696668157</v>
      </c>
    </row>
    <row r="188" spans="1:14" ht="14.4" customHeight="1" x14ac:dyDescent="0.3">
      <c r="A188" s="659" t="s">
        <v>538</v>
      </c>
      <c r="B188" s="660" t="s">
        <v>1054</v>
      </c>
      <c r="C188" s="661" t="s">
        <v>557</v>
      </c>
      <c r="D188" s="662" t="s">
        <v>1058</v>
      </c>
      <c r="E188" s="661" t="s">
        <v>560</v>
      </c>
      <c r="F188" s="662" t="s">
        <v>1059</v>
      </c>
      <c r="G188" s="661" t="s">
        <v>564</v>
      </c>
      <c r="H188" s="661" t="s">
        <v>1047</v>
      </c>
      <c r="I188" s="661" t="s">
        <v>216</v>
      </c>
      <c r="J188" s="661" t="s">
        <v>1048</v>
      </c>
      <c r="K188" s="661"/>
      <c r="L188" s="663">
        <v>123.27425041195536</v>
      </c>
      <c r="M188" s="663">
        <v>2</v>
      </c>
      <c r="N188" s="664">
        <v>246.54850082391073</v>
      </c>
    </row>
    <row r="189" spans="1:14" ht="14.4" customHeight="1" x14ac:dyDescent="0.3">
      <c r="A189" s="659" t="s">
        <v>538</v>
      </c>
      <c r="B189" s="660" t="s">
        <v>1054</v>
      </c>
      <c r="C189" s="661" t="s">
        <v>557</v>
      </c>
      <c r="D189" s="662" t="s">
        <v>1058</v>
      </c>
      <c r="E189" s="661" t="s">
        <v>560</v>
      </c>
      <c r="F189" s="662" t="s">
        <v>1059</v>
      </c>
      <c r="G189" s="661" t="s">
        <v>564</v>
      </c>
      <c r="H189" s="661" t="s">
        <v>762</v>
      </c>
      <c r="I189" s="661" t="s">
        <v>763</v>
      </c>
      <c r="J189" s="661" t="s">
        <v>764</v>
      </c>
      <c r="K189" s="661" t="s">
        <v>765</v>
      </c>
      <c r="L189" s="663">
        <v>70.63066666666667</v>
      </c>
      <c r="M189" s="663">
        <v>2</v>
      </c>
      <c r="N189" s="664">
        <v>141.26133333333334</v>
      </c>
    </row>
    <row r="190" spans="1:14" ht="14.4" customHeight="1" x14ac:dyDescent="0.3">
      <c r="A190" s="659" t="s">
        <v>538</v>
      </c>
      <c r="B190" s="660" t="s">
        <v>1054</v>
      </c>
      <c r="C190" s="661" t="s">
        <v>557</v>
      </c>
      <c r="D190" s="662" t="s">
        <v>1058</v>
      </c>
      <c r="E190" s="661" t="s">
        <v>560</v>
      </c>
      <c r="F190" s="662" t="s">
        <v>1059</v>
      </c>
      <c r="G190" s="661" t="s">
        <v>564</v>
      </c>
      <c r="H190" s="661" t="s">
        <v>1049</v>
      </c>
      <c r="I190" s="661" t="s">
        <v>216</v>
      </c>
      <c r="J190" s="661" t="s">
        <v>1050</v>
      </c>
      <c r="K190" s="661"/>
      <c r="L190" s="663">
        <v>127.44326992600365</v>
      </c>
      <c r="M190" s="663">
        <v>3</v>
      </c>
      <c r="N190" s="664">
        <v>382.32980977801094</v>
      </c>
    </row>
    <row r="191" spans="1:14" ht="14.4" customHeight="1" x14ac:dyDescent="0.3">
      <c r="A191" s="659" t="s">
        <v>538</v>
      </c>
      <c r="B191" s="660" t="s">
        <v>1054</v>
      </c>
      <c r="C191" s="661" t="s">
        <v>557</v>
      </c>
      <c r="D191" s="662" t="s">
        <v>1058</v>
      </c>
      <c r="E191" s="661" t="s">
        <v>560</v>
      </c>
      <c r="F191" s="662" t="s">
        <v>1059</v>
      </c>
      <c r="G191" s="661" t="s">
        <v>564</v>
      </c>
      <c r="H191" s="661" t="s">
        <v>786</v>
      </c>
      <c r="I191" s="661" t="s">
        <v>787</v>
      </c>
      <c r="J191" s="661" t="s">
        <v>788</v>
      </c>
      <c r="K191" s="661" t="s">
        <v>789</v>
      </c>
      <c r="L191" s="663">
        <v>112.21</v>
      </c>
      <c r="M191" s="663">
        <v>1</v>
      </c>
      <c r="N191" s="664">
        <v>112.21</v>
      </c>
    </row>
    <row r="192" spans="1:14" ht="14.4" customHeight="1" x14ac:dyDescent="0.3">
      <c r="A192" s="659" t="s">
        <v>538</v>
      </c>
      <c r="B192" s="660" t="s">
        <v>1054</v>
      </c>
      <c r="C192" s="661" t="s">
        <v>557</v>
      </c>
      <c r="D192" s="662" t="s">
        <v>1058</v>
      </c>
      <c r="E192" s="661" t="s">
        <v>560</v>
      </c>
      <c r="F192" s="662" t="s">
        <v>1059</v>
      </c>
      <c r="G192" s="661" t="s">
        <v>564</v>
      </c>
      <c r="H192" s="661" t="s">
        <v>982</v>
      </c>
      <c r="I192" s="661" t="s">
        <v>216</v>
      </c>
      <c r="J192" s="661" t="s">
        <v>983</v>
      </c>
      <c r="K192" s="661"/>
      <c r="L192" s="663">
        <v>84.724859019364118</v>
      </c>
      <c r="M192" s="663">
        <v>2</v>
      </c>
      <c r="N192" s="664">
        <v>169.44971803872824</v>
      </c>
    </row>
    <row r="193" spans="1:14" ht="14.4" customHeight="1" x14ac:dyDescent="0.3">
      <c r="A193" s="659" t="s">
        <v>538</v>
      </c>
      <c r="B193" s="660" t="s">
        <v>1054</v>
      </c>
      <c r="C193" s="661" t="s">
        <v>557</v>
      </c>
      <c r="D193" s="662" t="s">
        <v>1058</v>
      </c>
      <c r="E193" s="661" t="s">
        <v>560</v>
      </c>
      <c r="F193" s="662" t="s">
        <v>1059</v>
      </c>
      <c r="G193" s="661" t="s">
        <v>564</v>
      </c>
      <c r="H193" s="661" t="s">
        <v>1051</v>
      </c>
      <c r="I193" s="661" t="s">
        <v>775</v>
      </c>
      <c r="J193" s="661" t="s">
        <v>1052</v>
      </c>
      <c r="K193" s="661" t="s">
        <v>1053</v>
      </c>
      <c r="L193" s="663">
        <v>46.577593904566591</v>
      </c>
      <c r="M193" s="663">
        <v>4</v>
      </c>
      <c r="N193" s="664">
        <v>186.31037561826636</v>
      </c>
    </row>
    <row r="194" spans="1:14" ht="14.4" customHeight="1" x14ac:dyDescent="0.3">
      <c r="A194" s="659" t="s">
        <v>538</v>
      </c>
      <c r="B194" s="660" t="s">
        <v>1054</v>
      </c>
      <c r="C194" s="661" t="s">
        <v>557</v>
      </c>
      <c r="D194" s="662" t="s">
        <v>1058</v>
      </c>
      <c r="E194" s="661" t="s">
        <v>560</v>
      </c>
      <c r="F194" s="662" t="s">
        <v>1059</v>
      </c>
      <c r="G194" s="661" t="s">
        <v>816</v>
      </c>
      <c r="H194" s="661" t="s">
        <v>817</v>
      </c>
      <c r="I194" s="661" t="s">
        <v>818</v>
      </c>
      <c r="J194" s="661" t="s">
        <v>819</v>
      </c>
      <c r="K194" s="661" t="s">
        <v>820</v>
      </c>
      <c r="L194" s="663">
        <v>34.784750359975568</v>
      </c>
      <c r="M194" s="663">
        <v>20</v>
      </c>
      <c r="N194" s="664">
        <v>695.69500719951134</v>
      </c>
    </row>
    <row r="195" spans="1:14" ht="14.4" customHeight="1" x14ac:dyDescent="0.3">
      <c r="A195" s="659" t="s">
        <v>538</v>
      </c>
      <c r="B195" s="660" t="s">
        <v>1054</v>
      </c>
      <c r="C195" s="661" t="s">
        <v>557</v>
      </c>
      <c r="D195" s="662" t="s">
        <v>1058</v>
      </c>
      <c r="E195" s="661" t="s">
        <v>878</v>
      </c>
      <c r="F195" s="662" t="s">
        <v>1061</v>
      </c>
      <c r="G195" s="661" t="s">
        <v>564</v>
      </c>
      <c r="H195" s="661" t="s">
        <v>894</v>
      </c>
      <c r="I195" s="661" t="s">
        <v>895</v>
      </c>
      <c r="J195" s="661" t="s">
        <v>896</v>
      </c>
      <c r="K195" s="661" t="s">
        <v>897</v>
      </c>
      <c r="L195" s="663">
        <v>40.25</v>
      </c>
      <c r="M195" s="663">
        <v>2</v>
      </c>
      <c r="N195" s="664">
        <v>80.5</v>
      </c>
    </row>
    <row r="196" spans="1:14" ht="14.4" customHeight="1" thickBot="1" x14ac:dyDescent="0.35">
      <c r="A196" s="665" t="s">
        <v>538</v>
      </c>
      <c r="B196" s="666" t="s">
        <v>1054</v>
      </c>
      <c r="C196" s="667" t="s">
        <v>557</v>
      </c>
      <c r="D196" s="668" t="s">
        <v>1058</v>
      </c>
      <c r="E196" s="667" t="s">
        <v>878</v>
      </c>
      <c r="F196" s="668" t="s">
        <v>1061</v>
      </c>
      <c r="G196" s="667" t="s">
        <v>564</v>
      </c>
      <c r="H196" s="667" t="s">
        <v>916</v>
      </c>
      <c r="I196" s="667" t="s">
        <v>917</v>
      </c>
      <c r="J196" s="667" t="s">
        <v>918</v>
      </c>
      <c r="K196" s="667" t="s">
        <v>919</v>
      </c>
      <c r="L196" s="669">
        <v>82.972999999999999</v>
      </c>
      <c r="M196" s="669">
        <v>1</v>
      </c>
      <c r="N196" s="670">
        <v>82.972999999999999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1" t="s">
        <v>186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685" t="s">
        <v>1063</v>
      </c>
      <c r="B5" s="657">
        <v>5027.1894085521008</v>
      </c>
      <c r="C5" s="675">
        <v>5.667185569113236E-2</v>
      </c>
      <c r="D5" s="657">
        <v>83679.794812166161</v>
      </c>
      <c r="E5" s="675">
        <v>0.94332814430886758</v>
      </c>
      <c r="F5" s="658">
        <v>88706.984220718266</v>
      </c>
    </row>
    <row r="6" spans="1:6" ht="14.4" customHeight="1" x14ac:dyDescent="0.3">
      <c r="A6" s="686" t="s">
        <v>1064</v>
      </c>
      <c r="B6" s="663"/>
      <c r="C6" s="676">
        <v>0</v>
      </c>
      <c r="D6" s="663">
        <v>685.25866693723253</v>
      </c>
      <c r="E6" s="676">
        <v>1</v>
      </c>
      <c r="F6" s="664">
        <v>685.25866693723253</v>
      </c>
    </row>
    <row r="7" spans="1:6" ht="14.4" customHeight="1" x14ac:dyDescent="0.3">
      <c r="A7" s="686" t="s">
        <v>1065</v>
      </c>
      <c r="B7" s="663"/>
      <c r="C7" s="676">
        <v>0</v>
      </c>
      <c r="D7" s="663">
        <v>695.69500719951134</v>
      </c>
      <c r="E7" s="676">
        <v>1</v>
      </c>
      <c r="F7" s="664">
        <v>695.69500719951134</v>
      </c>
    </row>
    <row r="8" spans="1:6" ht="14.4" customHeight="1" thickBot="1" x14ac:dyDescent="0.35">
      <c r="A8" s="687" t="s">
        <v>1066</v>
      </c>
      <c r="B8" s="678"/>
      <c r="C8" s="679">
        <v>0</v>
      </c>
      <c r="D8" s="678">
        <v>1282.4583838532685</v>
      </c>
      <c r="E8" s="679">
        <v>1</v>
      </c>
      <c r="F8" s="680">
        <v>1282.4583838532685</v>
      </c>
    </row>
    <row r="9" spans="1:6" ht="14.4" customHeight="1" thickBot="1" x14ac:dyDescent="0.35">
      <c r="A9" s="681" t="s">
        <v>3</v>
      </c>
      <c r="B9" s="682">
        <v>5027.1894085521008</v>
      </c>
      <c r="C9" s="683">
        <v>5.5019892802233239E-2</v>
      </c>
      <c r="D9" s="682">
        <v>86343.20687015618</v>
      </c>
      <c r="E9" s="683">
        <v>0.94498010719776671</v>
      </c>
      <c r="F9" s="684">
        <v>91370.396278708286</v>
      </c>
    </row>
    <row r="10" spans="1:6" ht="14.4" customHeight="1" thickBot="1" x14ac:dyDescent="0.35"/>
    <row r="11" spans="1:6" ht="14.4" customHeight="1" x14ac:dyDescent="0.3">
      <c r="A11" s="685" t="s">
        <v>1067</v>
      </c>
      <c r="B11" s="657">
        <v>3924.7700114686404</v>
      </c>
      <c r="C11" s="675">
        <v>0.73355113815601658</v>
      </c>
      <c r="D11" s="657">
        <v>1425.6</v>
      </c>
      <c r="E11" s="675">
        <v>0.26644886184398348</v>
      </c>
      <c r="F11" s="658">
        <v>5350.3700114686399</v>
      </c>
    </row>
    <row r="12" spans="1:6" ht="14.4" customHeight="1" x14ac:dyDescent="0.3">
      <c r="A12" s="686" t="s">
        <v>1068</v>
      </c>
      <c r="B12" s="663">
        <v>494.99915375820251</v>
      </c>
      <c r="C12" s="676">
        <v>0.81850626101662161</v>
      </c>
      <c r="D12" s="663">
        <v>109.76000000000002</v>
      </c>
      <c r="E12" s="676">
        <v>0.18149373898337842</v>
      </c>
      <c r="F12" s="664">
        <v>604.7591537582025</v>
      </c>
    </row>
    <row r="13" spans="1:6" ht="14.4" customHeight="1" x14ac:dyDescent="0.3">
      <c r="A13" s="686" t="s">
        <v>1069</v>
      </c>
      <c r="B13" s="663">
        <v>387.5790433252576</v>
      </c>
      <c r="C13" s="676">
        <v>0.51522018480763987</v>
      </c>
      <c r="D13" s="663">
        <v>364.68</v>
      </c>
      <c r="E13" s="676">
        <v>0.48477981519236013</v>
      </c>
      <c r="F13" s="664">
        <v>752.25904332525761</v>
      </c>
    </row>
    <row r="14" spans="1:6" ht="14.4" customHeight="1" x14ac:dyDescent="0.3">
      <c r="A14" s="686" t="s">
        <v>1070</v>
      </c>
      <c r="B14" s="663">
        <v>133.50000000000006</v>
      </c>
      <c r="C14" s="676">
        <v>1</v>
      </c>
      <c r="D14" s="663"/>
      <c r="E14" s="676">
        <v>0</v>
      </c>
      <c r="F14" s="664">
        <v>133.50000000000006</v>
      </c>
    </row>
    <row r="15" spans="1:6" ht="14.4" customHeight="1" x14ac:dyDescent="0.3">
      <c r="A15" s="686" t="s">
        <v>1071</v>
      </c>
      <c r="B15" s="663">
        <v>86.341200000000015</v>
      </c>
      <c r="C15" s="676">
        <v>1</v>
      </c>
      <c r="D15" s="663"/>
      <c r="E15" s="676">
        <v>0</v>
      </c>
      <c r="F15" s="664">
        <v>86.341200000000015</v>
      </c>
    </row>
    <row r="16" spans="1:6" ht="14.4" customHeight="1" x14ac:dyDescent="0.3">
      <c r="A16" s="686" t="s">
        <v>1072</v>
      </c>
      <c r="B16" s="663"/>
      <c r="C16" s="676">
        <v>0</v>
      </c>
      <c r="D16" s="663">
        <v>85.460000000000008</v>
      </c>
      <c r="E16" s="676">
        <v>1</v>
      </c>
      <c r="F16" s="664">
        <v>85.460000000000008</v>
      </c>
    </row>
    <row r="17" spans="1:6" ht="14.4" customHeight="1" x14ac:dyDescent="0.3">
      <c r="A17" s="686" t="s">
        <v>1073</v>
      </c>
      <c r="B17" s="663"/>
      <c r="C17" s="676">
        <v>0</v>
      </c>
      <c r="D17" s="663">
        <v>159.28000000000003</v>
      </c>
      <c r="E17" s="676">
        <v>1</v>
      </c>
      <c r="F17" s="664">
        <v>159.28000000000003</v>
      </c>
    </row>
    <row r="18" spans="1:6" ht="14.4" customHeight="1" x14ac:dyDescent="0.3">
      <c r="A18" s="686" t="s">
        <v>1074</v>
      </c>
      <c r="B18" s="663"/>
      <c r="C18" s="676">
        <v>0</v>
      </c>
      <c r="D18" s="663">
        <v>129.58000000000004</v>
      </c>
      <c r="E18" s="676">
        <v>1</v>
      </c>
      <c r="F18" s="664">
        <v>129.58000000000004</v>
      </c>
    </row>
    <row r="19" spans="1:6" ht="14.4" customHeight="1" x14ac:dyDescent="0.3">
      <c r="A19" s="686" t="s">
        <v>1075</v>
      </c>
      <c r="B19" s="663"/>
      <c r="C19" s="676">
        <v>0</v>
      </c>
      <c r="D19" s="663">
        <v>59947.599999999991</v>
      </c>
      <c r="E19" s="676">
        <v>1</v>
      </c>
      <c r="F19" s="664">
        <v>59947.599999999991</v>
      </c>
    </row>
    <row r="20" spans="1:6" ht="14.4" customHeight="1" x14ac:dyDescent="0.3">
      <c r="A20" s="686" t="s">
        <v>1076</v>
      </c>
      <c r="B20" s="663"/>
      <c r="C20" s="676">
        <v>0</v>
      </c>
      <c r="D20" s="663">
        <v>88.27</v>
      </c>
      <c r="E20" s="676">
        <v>1</v>
      </c>
      <c r="F20" s="664">
        <v>88.27</v>
      </c>
    </row>
    <row r="21" spans="1:6" ht="14.4" customHeight="1" x14ac:dyDescent="0.3">
      <c r="A21" s="686" t="s">
        <v>1077</v>
      </c>
      <c r="B21" s="663"/>
      <c r="C21" s="676">
        <v>0</v>
      </c>
      <c r="D21" s="663">
        <v>2983.2404926877925</v>
      </c>
      <c r="E21" s="676">
        <v>1</v>
      </c>
      <c r="F21" s="664">
        <v>2983.2404926877925</v>
      </c>
    </row>
    <row r="22" spans="1:6" ht="14.4" customHeight="1" x14ac:dyDescent="0.3">
      <c r="A22" s="686" t="s">
        <v>1078</v>
      </c>
      <c r="B22" s="663"/>
      <c r="C22" s="676">
        <v>0</v>
      </c>
      <c r="D22" s="663">
        <v>167.57000000000002</v>
      </c>
      <c r="E22" s="676">
        <v>1</v>
      </c>
      <c r="F22" s="664">
        <v>167.57000000000002</v>
      </c>
    </row>
    <row r="23" spans="1:6" ht="14.4" customHeight="1" x14ac:dyDescent="0.3">
      <c r="A23" s="686" t="s">
        <v>1079</v>
      </c>
      <c r="B23" s="663"/>
      <c r="C23" s="676">
        <v>0</v>
      </c>
      <c r="D23" s="663">
        <v>628.59555370992598</v>
      </c>
      <c r="E23" s="676">
        <v>1</v>
      </c>
      <c r="F23" s="664">
        <v>628.59555370992598</v>
      </c>
    </row>
    <row r="24" spans="1:6" ht="14.4" customHeight="1" x14ac:dyDescent="0.3">
      <c r="A24" s="686" t="s">
        <v>1080</v>
      </c>
      <c r="B24" s="663"/>
      <c r="C24" s="676">
        <v>0</v>
      </c>
      <c r="D24" s="663">
        <v>3318.109377415487</v>
      </c>
      <c r="E24" s="676">
        <v>1</v>
      </c>
      <c r="F24" s="664">
        <v>3318.109377415487</v>
      </c>
    </row>
    <row r="25" spans="1:6" ht="14.4" customHeight="1" x14ac:dyDescent="0.3">
      <c r="A25" s="686" t="s">
        <v>1081</v>
      </c>
      <c r="B25" s="663"/>
      <c r="C25" s="676">
        <v>0</v>
      </c>
      <c r="D25" s="663">
        <v>61.6</v>
      </c>
      <c r="E25" s="676">
        <v>1</v>
      </c>
      <c r="F25" s="664">
        <v>61.6</v>
      </c>
    </row>
    <row r="26" spans="1:6" ht="14.4" customHeight="1" x14ac:dyDescent="0.3">
      <c r="A26" s="686" t="s">
        <v>1082</v>
      </c>
      <c r="B26" s="663"/>
      <c r="C26" s="676">
        <v>0</v>
      </c>
      <c r="D26" s="663">
        <v>78.399999999999991</v>
      </c>
      <c r="E26" s="676">
        <v>1</v>
      </c>
      <c r="F26" s="664">
        <v>78.399999999999991</v>
      </c>
    </row>
    <row r="27" spans="1:6" ht="14.4" customHeight="1" x14ac:dyDescent="0.3">
      <c r="A27" s="686" t="s">
        <v>1083</v>
      </c>
      <c r="B27" s="663"/>
      <c r="C27" s="676">
        <v>0</v>
      </c>
      <c r="D27" s="663">
        <v>420.23799202748631</v>
      </c>
      <c r="E27" s="676">
        <v>1</v>
      </c>
      <c r="F27" s="664">
        <v>420.23799202748631</v>
      </c>
    </row>
    <row r="28" spans="1:6" ht="14.4" customHeight="1" x14ac:dyDescent="0.3">
      <c r="A28" s="686" t="s">
        <v>1084</v>
      </c>
      <c r="B28" s="663"/>
      <c r="C28" s="676">
        <v>0</v>
      </c>
      <c r="D28" s="663">
        <v>1359.1999999999996</v>
      </c>
      <c r="E28" s="676">
        <v>1</v>
      </c>
      <c r="F28" s="664">
        <v>1359.1999999999996</v>
      </c>
    </row>
    <row r="29" spans="1:6" ht="14.4" customHeight="1" x14ac:dyDescent="0.3">
      <c r="A29" s="686" t="s">
        <v>1085</v>
      </c>
      <c r="B29" s="663"/>
      <c r="C29" s="676">
        <v>0</v>
      </c>
      <c r="D29" s="663">
        <v>77.809362645597943</v>
      </c>
      <c r="E29" s="676">
        <v>1</v>
      </c>
      <c r="F29" s="664">
        <v>77.809362645597943</v>
      </c>
    </row>
    <row r="30" spans="1:6" ht="14.4" customHeight="1" x14ac:dyDescent="0.3">
      <c r="A30" s="686" t="s">
        <v>1086</v>
      </c>
      <c r="B30" s="663"/>
      <c r="C30" s="676">
        <v>0</v>
      </c>
      <c r="D30" s="663">
        <v>360.54</v>
      </c>
      <c r="E30" s="676">
        <v>1</v>
      </c>
      <c r="F30" s="664">
        <v>360.54</v>
      </c>
    </row>
    <row r="31" spans="1:6" ht="14.4" customHeight="1" x14ac:dyDescent="0.3">
      <c r="A31" s="686" t="s">
        <v>1087</v>
      </c>
      <c r="B31" s="663"/>
      <c r="C31" s="676">
        <v>0</v>
      </c>
      <c r="D31" s="663">
        <v>1448.5600000000002</v>
      </c>
      <c r="E31" s="676">
        <v>1</v>
      </c>
      <c r="F31" s="664">
        <v>1448.5600000000002</v>
      </c>
    </row>
    <row r="32" spans="1:6" ht="14.4" customHeight="1" thickBot="1" x14ac:dyDescent="0.35">
      <c r="A32" s="687" t="s">
        <v>1088</v>
      </c>
      <c r="B32" s="678"/>
      <c r="C32" s="679">
        <v>0</v>
      </c>
      <c r="D32" s="678">
        <v>13129.114091669899</v>
      </c>
      <c r="E32" s="679">
        <v>1</v>
      </c>
      <c r="F32" s="680">
        <v>13129.114091669899</v>
      </c>
    </row>
    <row r="33" spans="1:6" ht="14.4" customHeight="1" thickBot="1" x14ac:dyDescent="0.35">
      <c r="A33" s="681" t="s">
        <v>3</v>
      </c>
      <c r="B33" s="682">
        <v>5027.1894085521008</v>
      </c>
      <c r="C33" s="683">
        <v>5.5019892802233246E-2</v>
      </c>
      <c r="D33" s="682">
        <v>86343.20687015618</v>
      </c>
      <c r="E33" s="683">
        <v>0.94498010719776682</v>
      </c>
      <c r="F33" s="684">
        <v>91370.396278708271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2015-04-25T23:01:32Z</dcterms:modified>
</cp:coreProperties>
</file>