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54" i="371" l="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U51" i="371" s="1"/>
  <c r="S51" i="371"/>
  <c r="V51" i="371" s="1"/>
  <c r="R51" i="371"/>
  <c r="Q51" i="371"/>
  <c r="T50" i="371"/>
  <c r="U50" i="371" s="1"/>
  <c r="S50" i="371"/>
  <c r="R50" i="371"/>
  <c r="Q50" i="371"/>
  <c r="V49" i="371"/>
  <c r="U49" i="371"/>
  <c r="T49" i="371"/>
  <c r="S49" i="371"/>
  <c r="R49" i="371"/>
  <c r="Q49" i="371"/>
  <c r="T48" i="371"/>
  <c r="U48" i="371" s="1"/>
  <c r="S48" i="371"/>
  <c r="R48" i="371"/>
  <c r="Q48" i="371"/>
  <c r="V47" i="371"/>
  <c r="U47" i="371"/>
  <c r="T47" i="371"/>
  <c r="S47" i="371"/>
  <c r="R47" i="371"/>
  <c r="Q47" i="371"/>
  <c r="T46" i="371"/>
  <c r="U46" i="371" s="1"/>
  <c r="S46" i="371"/>
  <c r="R46" i="371"/>
  <c r="Q46" i="371"/>
  <c r="T45" i="371"/>
  <c r="U45" i="371" s="1"/>
  <c r="S45" i="371"/>
  <c r="V45" i="371" s="1"/>
  <c r="R45" i="371"/>
  <c r="Q45" i="371"/>
  <c r="T44" i="371"/>
  <c r="U44" i="371" s="1"/>
  <c r="S44" i="371"/>
  <c r="R44" i="371"/>
  <c r="Q44" i="371"/>
  <c r="V43" i="371"/>
  <c r="U43" i="371"/>
  <c r="T43" i="371"/>
  <c r="S43" i="371"/>
  <c r="R43" i="371"/>
  <c r="Q43" i="371"/>
  <c r="T42" i="371"/>
  <c r="U42" i="371" s="1"/>
  <c r="S42" i="371"/>
  <c r="R42" i="371"/>
  <c r="Q42" i="371"/>
  <c r="T41" i="371"/>
  <c r="U41" i="371" s="1"/>
  <c r="S41" i="371"/>
  <c r="V41" i="371" s="1"/>
  <c r="R41" i="371"/>
  <c r="Q41" i="371"/>
  <c r="T40" i="371"/>
  <c r="V40" i="371" s="1"/>
  <c r="S40" i="371"/>
  <c r="R40" i="371"/>
  <c r="Q40" i="371"/>
  <c r="T39" i="371"/>
  <c r="U39" i="371" s="1"/>
  <c r="S39" i="371"/>
  <c r="V39" i="371" s="1"/>
  <c r="R39" i="371"/>
  <c r="Q39" i="371"/>
  <c r="T38" i="371"/>
  <c r="U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T30" i="371"/>
  <c r="U30" i="371" s="1"/>
  <c r="S30" i="371"/>
  <c r="R30" i="371"/>
  <c r="Q30" i="371"/>
  <c r="V29" i="371"/>
  <c r="T29" i="371"/>
  <c r="U29" i="371" s="1"/>
  <c r="S29" i="371"/>
  <c r="R29" i="371"/>
  <c r="Q29" i="371"/>
  <c r="T28" i="371"/>
  <c r="U28" i="371" s="1"/>
  <c r="S28" i="371"/>
  <c r="R28" i="371"/>
  <c r="Q28" i="371"/>
  <c r="V27" i="371"/>
  <c r="U27" i="371"/>
  <c r="T27" i="371"/>
  <c r="S27" i="371"/>
  <c r="R27" i="371"/>
  <c r="Q27" i="371"/>
  <c r="T26" i="371"/>
  <c r="U26" i="371" s="1"/>
  <c r="S26" i="371"/>
  <c r="R26" i="371"/>
  <c r="Q26" i="371"/>
  <c r="V25" i="371"/>
  <c r="T25" i="371"/>
  <c r="U25" i="371" s="1"/>
  <c r="S25" i="371"/>
  <c r="R25" i="371"/>
  <c r="Q25" i="371"/>
  <c r="T24" i="371"/>
  <c r="U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U20" i="371" s="1"/>
  <c r="S20" i="371"/>
  <c r="R20" i="371"/>
  <c r="Q20" i="371"/>
  <c r="V19" i="371"/>
  <c r="T19" i="371"/>
  <c r="U19" i="371" s="1"/>
  <c r="S19" i="371"/>
  <c r="R19" i="371"/>
  <c r="Q19" i="371"/>
  <c r="V18" i="371"/>
  <c r="U18" i="371"/>
  <c r="T18" i="371"/>
  <c r="S18" i="371"/>
  <c r="R18" i="371"/>
  <c r="Q18" i="371"/>
  <c r="V17" i="371"/>
  <c r="T17" i="371"/>
  <c r="U17" i="371" s="1"/>
  <c r="S17" i="371"/>
  <c r="R17" i="371"/>
  <c r="Q17" i="371"/>
  <c r="T16" i="371"/>
  <c r="V16" i="371" s="1"/>
  <c r="S16" i="371"/>
  <c r="R16" i="371"/>
  <c r="Q16" i="371"/>
  <c r="V15" i="371"/>
  <c r="T15" i="371"/>
  <c r="U15" i="371" s="1"/>
  <c r="S15" i="371"/>
  <c r="R15" i="371"/>
  <c r="Q15" i="371"/>
  <c r="T14" i="371"/>
  <c r="U14" i="371" s="1"/>
  <c r="S14" i="371"/>
  <c r="R14" i="371"/>
  <c r="Q14" i="371"/>
  <c r="V13" i="371"/>
  <c r="T13" i="371"/>
  <c r="U13" i="371" s="1"/>
  <c r="S13" i="371"/>
  <c r="R13" i="371"/>
  <c r="Q13" i="371"/>
  <c r="T12" i="371"/>
  <c r="U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T5" i="371"/>
  <c r="U5" i="371" s="1"/>
  <c r="S5" i="371"/>
  <c r="R5" i="371"/>
  <c r="Q5" i="371"/>
  <c r="U16" i="371" l="1"/>
  <c r="U22" i="371"/>
  <c r="V12" i="371"/>
  <c r="V14" i="371"/>
  <c r="V20" i="371"/>
  <c r="V24" i="371"/>
  <c r="V26" i="371"/>
  <c r="V28" i="371"/>
  <c r="V30" i="371"/>
  <c r="V38" i="371"/>
  <c r="V42" i="371"/>
  <c r="V44" i="371"/>
  <c r="V46" i="371"/>
  <c r="V48" i="371"/>
  <c r="V50" i="371"/>
  <c r="U40" i="371"/>
  <c r="U10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N3" i="372" l="1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<sst xmlns="http://schemas.openxmlformats.org/spreadsheetml/2006/main" count="11102" uniqueCount="2727">
  <si>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</si>
  <si>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</si>
  <si>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</si>
  <si>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</si>
  <si>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</si>
  <si>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</si>
  <si>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</si>
  <si>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</si>
  <si>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</si>
  <si>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</si>
  <si>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</si>
  <si>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</si>
  <si>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</si>
  <si>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</si>
  <si>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</si>
  <si>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</si>
  <si>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</si>
  <si>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</si>
  <si>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</si>
  <si>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</si>
  <si>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</si>
  <si>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</si>
  <si>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</si>
  <si>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</si>
  <si>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</si>
  <si>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</si>
  <si>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</si>
  <si>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</si>
  <si>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</si>
  <si>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</si>
  <si>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</si>
  <si>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</si>
  <si>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</si>
  <si>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</si>
  <si>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</si>
  <si>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</si>
  <si>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</si>
  <si>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</si>
  <si>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</si>
  <si>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</si>
  <si>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</si>
  <si>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</si>
  <si>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</si>
  <si>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</si>
  <si>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</si>
  <si>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</si>
  <si>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</si>
  <si>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</si>
  <si>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</si>
  <si>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</si>
  <si>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</si>
  <si>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</si>
  <si>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</si>
  <si>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</si>
  <si>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</si>
  <si>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</si>
  <si>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</si>
  <si>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</si>
  <si>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</si>
  <si>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</si>
  <si>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</si>
  <si>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</si>
  <si>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</si>
  <si>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</si>
  <si>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</si>
  <si>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</si>
  <si>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</si>
  <si>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</si>
  <si>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</si>
  <si>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</si>
  <si>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</si>
  <si>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</si>
  <si>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</si>
  <si>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</si>
  <si>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</si>
  <si>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</si>
  <si>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</si>
  <si>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</si>
  <si>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</si>
  <si>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</si>
  <si>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</si>
  <si>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</si>
  <si>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</si>
  <si>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</si>
  <si>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</si>
  <si>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</si>
  <si>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</si>
  <si>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</si>
  <si>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</si>
  <si>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</si>
  <si>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</si>
  <si>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</si>
  <si>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</si>
  <si>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</si>
  <si>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</si>
  <si>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</si>
  <si>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</si>
  <si>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</si>
  <si>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</si>
  <si>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</si>
  <si>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</si>
  <si>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</si>
  <si>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</si>
  <si>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</si>
  <si>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</si>
  <si>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</si>
  <si>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</si>
  <si>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</si>
  <si>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</si>
  <si>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</si>
  <si>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</si>
  <si>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</si>
  <si>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</si>
  <si>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</si>
  <si>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</si>
  <si>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</si>
  <si>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</si>
  <si>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</si>
  <si>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</si>
  <si>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</si>
  <si>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</si>
  <si>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</si>
  <si>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</si>
  <si>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</si>
  <si>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</si>
  <si>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</si>
  <si>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</si>
  <si>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</si>
  <si>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</si>
  <si>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</si>
  <si>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</si>
  <si>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</si>
  <si>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</si>
  <si>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</si>
  <si>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</si>
  <si>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</si>
  <si>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</si>
  <si>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</si>
  <si>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</si>
  <si>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</si>
  <si>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</si>
  <si>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</si>
  <si>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</si>
  <si>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</si>
  <si>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</si>
  <si>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</si>
  <si>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</si>
  <si>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</si>
  <si>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</si>
  <si>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</si>
  <si>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</si>
  <si>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</si>
  <si>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</si>
  <si>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</si>
  <si>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</si>
  <si>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</si>
  <si>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</si>
  <si>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</si>
  <si>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</si>
  <si>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</si>
  <si>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</si>
  <si>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</si>
  <si>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</si>
  <si>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</si>
  <si>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</si>
  <si>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</si>
  <si>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</si>
  <si>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</si>
  <si>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</si>
  <si>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</si>
  <si>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</si>
  <si>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</si>
  <si>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</si>
  <si>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</si>
  <si>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</si>
  <si>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</si>
  <si>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</si>
  <si>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</si>
  <si>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</si>
  <si>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</si>
  <si>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</si>
  <si>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</si>
  <si>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</si>
  <si>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</si>
  <si>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</si>
  <si>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</si>
  <si>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</si>
  <si>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</si>
  <si>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</si>
  <si>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</si>
  <si>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</si>
  <si>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</si>
  <si>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</si>
  <si>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</si>
  <si>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</si>
  <si>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</si>
  <si>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</si>
  <si>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</si>
  <si>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</si>
  <si>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</si>
  <si>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</si>
  <si>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</si>
  <si>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</si>
  <si>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</si>
  <si>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</si>
  <si>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</si>
  <si>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</si>
  <si>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</si>
  <si>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</si>
  <si>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</si>
  <si>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</si>
  <si>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</si>
  <si>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</si>
  <si>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</si>
  <si>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</si>
  <si>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</si>
  <si>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</si>
  <si>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</si>
  <si>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</si>
  <si>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</si>
  <si>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</si>
  <si>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</si>
  <si>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</si>
  <si>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</si>
  <si>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</si>
  <si>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</si>
  <si>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</si>
  <si>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</si>
  <si>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</si>
  <si>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</si>
  <si>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</si>
  <si>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</si>
  <si>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</si>
  <si>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</si>
  <si>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</si>
  <si>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</si>
  <si>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</si>
  <si>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</si>
  <si>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</si>
  <si>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</si>
  <si>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</si>
  <si>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</si>
  <si>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</si>
  <si>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</si>
  <si>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</si>
  <si>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</si>
  <si>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</si>
  <si>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</si>
  <si>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</si>
  <si>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</si>
  <si>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</si>
  <si>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</si>
  <si>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</si>
  <si>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</si>
  <si>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</si>
  <si>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</si>
  <si>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</si>
  <si>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</si>
  <si>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</si>
  <si>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</si>
  <si>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</si>
  <si>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</si>
  <si>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</si>
  <si>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</si>
  <si>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</si>
  <si>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</si>
  <si>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</si>
  <si>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</si>
  <si>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</si>
  <si>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</si>
  <si>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</si>
  <si>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</si>
  <si>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</si>
  <si>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</si>
  <si>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</si>
  <si>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</si>
  <si>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</si>
  <si>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</si>
  <si>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</si>
  <si>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</si>
  <si>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</si>
  <si>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</si>
  <si>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</si>
  <si>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</si>
  <si>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</si>
  <si>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</si>
  <si>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</si>
  <si>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</si>
  <si>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</si>
  <si>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</si>
  <si>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</si>
  <si>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</si>
  <si>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</si>
  <si>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</si>
  <si>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</si>
  <si>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</si>
  <si>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</si>
  <si>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</si>
  <si>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</si>
  <si>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</si>
  <si>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</si>
  <si>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</si>
  <si>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</si>
  <si>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</si>
  <si>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</si>
  <si>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</si>
  <si>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</si>
  <si>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</si>
  <si>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</si>
  <si>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</si>
  <si>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</si>
  <si>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</si>
  <si>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</si>
  <si>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</si>
  <si>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</si>
  <si>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</si>
  <si>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</si>
  <si>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</si>
  <si>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</si>
  <si>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</si>
  <si>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</si>
  <si>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</si>
  <si>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</si>
  <si>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</si>
  <si>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</si>
  <si>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</si>
  <si>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</si>
  <si>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</si>
  <si>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</si>
  <si>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</si>
  <si>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</si>
  <si>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</si>
  <si>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</si>
  <si>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</si>
  <si>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</si>
  <si>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</si>
  <si>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</si>
  <si>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</si>
  <si>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</si>
  <si>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</si>
  <si>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</si>
  <si>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</si>
  <si>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</si>
  <si>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</si>
  <si>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</si>
  <si>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</si>
  <si>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</si>
  <si>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</si>
  <si>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</si>
  <si>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</si>
  <si>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</si>
  <si>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</si>
  <si>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</si>
  <si>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</si>
  <si>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</si>
  <si>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</si>
  <si>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</si>
  <si>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</si>
  <si>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</si>
  <si>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</si>
  <si>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</si>
  <si>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</si>
  <si>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</si>
  <si>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</si>
  <si>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</si>
  <si>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</si>
  <si>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</si>
  <si>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</si>
  <si>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</si>
  <si>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</si>
  <si>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</si>
  <si>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</si>
  <si>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</si>
  <si>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</si>
  <si>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</si>
  <si>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</si>
  <si>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</si>
  <si>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</si>
  <si>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</si>
  <si>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</si>
  <si>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</si>
  <si>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</si>
  <si>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</si>
  <si>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</si>
  <si>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</si>
  <si>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</si>
  <si>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</si>
  <si>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</si>
  <si>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</si>
  <si>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</si>
  <si>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</si>
  <si>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</si>
  <si>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</si>
  <si>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</si>
  <si>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</si>
  <si>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</si>
  <si>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</si>
  <si>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</si>
  <si>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</si>
  <si>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</si>
  <si>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</si>
  <si>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</si>
  <si>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</si>
  <si>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</si>
  <si>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</si>
  <si>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</si>
  <si>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</si>
  <si>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</si>
  <si>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</si>
  <si>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</si>
  <si>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</si>
  <si>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</si>
  <si>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</si>
  <si>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</si>
  <si>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</si>
  <si>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</si>
  <si>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</si>
  <si>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</si>
  <si>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</si>
  <si>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</si>
  <si>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</si>
  <si>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</si>
  <si>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</si>
  <si>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</si>
  <si>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</si>
  <si>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</si>
  <si>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</si>
  <si>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</si>
  <si>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</si>
  <si>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</si>
  <si>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</si>
  <si>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</si>
  <si>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</si>
  <si>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</si>
  <si>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</si>
  <si>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</si>
  <si>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</si>
  <si>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</si>
  <si>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</si>
  <si>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</si>
  <si>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</si>
  <si>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</si>
  <si>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</si>
  <si>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</si>
  <si>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</si>
  <si>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</si>
  <si>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</si>
  <si>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</si>
  <si>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</si>
  <si>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</si>
  <si>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</si>
  <si>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</si>
  <si>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</si>
  <si>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</si>
  <si>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</si>
  <si>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</si>
  <si>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</si>
  <si>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</si>
  <si>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</si>
  <si>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</si>
  <si>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</si>
  <si>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</si>
  <si>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</si>
  <si>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</si>
  <si>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</si>
  <si>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</si>
  <si>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</si>
  <si>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</si>
  <si>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</si>
  <si>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</si>
  <si>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</si>
  <si>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</si>
  <si>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</si>
  <si>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</si>
  <si>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</si>
  <si>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</si>
  <si>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</si>
  <si>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</si>
  <si>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</si>
  <si>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</si>
  <si>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</si>
  <si>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</si>
  <si>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</si>
  <si>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</si>
  <si>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</si>
  <si>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</si>
  <si>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</si>
  <si>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</si>
  <si>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</si>
  <si>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</si>
  <si>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</si>
  <si>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</si>
  <si>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</si>
  <si>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</si>
  <si>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</si>
  <si>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</si>
  <si>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</si>
  <si>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</si>
  <si>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</si>
  <si>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</si>
  <si>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</si>
  <si>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</si>
  <si>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</si>
  <si>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</si>
  <si>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</si>
  <si>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</si>
  <si>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</si>
  <si>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</si>
  <si>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</si>
  <si>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</si>
  <si>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</si>
  <si>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</si>
  <si>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</si>
  <si>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</si>
  <si>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</si>
  <si>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</si>
  <si>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</si>
  <si>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</si>
  <si>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</si>
  <si>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</si>
  <si>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</si>
  <si>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</si>
  <si>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</si>
  <si>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</si>
  <si>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</si>
  <si>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</si>
  <si>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</si>
  <si>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</si>
  <si>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</si>
  <si>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</si>
  <si>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</si>
  <si>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O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</si>
  <si>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</si>
  <si>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</si>
  <si>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</si>
  <si>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</si>
  <si>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</si>
  <si>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</si>
  <si>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51383</t>
  </si>
  <si>
    <t>INF SOL 10X500MLPELAH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</si>
  <si>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</si>
  <si>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</si>
  <si>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</si>
  <si>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</si>
  <si>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</si>
  <si>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</si>
  <si>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</si>
  <si>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</si>
  <si>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</si>
  <si>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</si>
  <si>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</si>
  <si>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</si>
  <si>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</si>
  <si>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</si>
  <si>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</si>
  <si>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</si>
  <si>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</si>
  <si>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</si>
  <si>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</si>
  <si>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</si>
  <si>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</si>
  <si>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</si>
  <si>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</si>
  <si>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</si>
  <si>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</si>
  <si>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</si>
  <si>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</si>
  <si>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</si>
  <si>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</si>
  <si>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</si>
  <si>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</si>
  <si>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</si>
  <si>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</si>
  <si>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</si>
  <si>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</si>
  <si>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</si>
  <si>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</si>
  <si>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</si>
  <si>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</si>
  <si>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</si>
  <si>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</si>
  <si>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</si>
  <si>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</si>
  <si>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103550</t>
  </si>
  <si>
    <t>3550</t>
  </si>
  <si>
    <t>VEROSPIRON</t>
  </si>
  <si>
    <t>TBL 20X25MG</t>
  </si>
  <si>
    <t>103575</t>
  </si>
  <si>
    <t>3575</t>
  </si>
  <si>
    <t>HEPAROID LECIVA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</si>
  <si>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</si>
  <si>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</si>
  <si>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</si>
  <si>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</si>
  <si>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</si>
  <si>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</si>
  <si>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</si>
  <si>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</si>
  <si>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</si>
  <si>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</si>
  <si>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</si>
  <si>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</si>
  <si>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</si>
  <si>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</si>
  <si>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</si>
  <si>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</si>
  <si>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</si>
  <si>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</si>
  <si>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</si>
  <si>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</si>
  <si>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</si>
  <si>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</si>
  <si>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</si>
  <si>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</si>
  <si>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</si>
  <si>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</si>
  <si>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</si>
  <si>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</si>
  <si>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</si>
  <si>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</si>
  <si>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</si>
  <si>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</si>
  <si>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</si>
  <si>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</si>
  <si>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</si>
  <si>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</si>
  <si>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</si>
  <si>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</si>
  <si>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</si>
  <si>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</si>
  <si>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</si>
  <si>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</si>
  <si>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</si>
  <si>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</si>
  <si>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</si>
  <si>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</si>
  <si>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</si>
  <si>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</si>
  <si>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</si>
  <si>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</si>
  <si>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</si>
  <si>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</si>
  <si>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</si>
  <si>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</si>
  <si>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</si>
  <si>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</si>
  <si>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</si>
  <si>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</si>
  <si>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</si>
  <si>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</si>
  <si>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</si>
  <si>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</si>
  <si>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</si>
  <si>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</si>
  <si>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TBL 30X3MG</t>
  </si>
  <si>
    <t>192729</t>
  </si>
  <si>
    <t>92729</t>
  </si>
  <si>
    <t>ACIDUM ASCORBICUM</t>
  </si>
  <si>
    <t>INJ 5X5ML</t>
  </si>
  <si>
    <t>193582</t>
  </si>
  <si>
    <t>93582</t>
  </si>
  <si>
    <t>ANACID 5ML</t>
  </si>
  <si>
    <t>SUS 30X5ML</t>
  </si>
  <si>
    <t>198219</t>
  </si>
  <si>
    <t>98219</t>
  </si>
  <si>
    <t>FURON</t>
  </si>
  <si>
    <t>TBL 50X40MG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</si>
  <si>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</si>
  <si>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</si>
  <si>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</si>
  <si>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</si>
  <si>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</si>
  <si>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</si>
  <si>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</si>
  <si>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</si>
  <si>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</si>
  <si>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</si>
  <si>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</si>
  <si>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</si>
  <si>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</si>
  <si>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</si>
  <si>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</si>
  <si>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</si>
  <si>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</si>
  <si>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</si>
  <si>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</si>
  <si>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988179</t>
  </si>
  <si>
    <t>0</t>
  </si>
  <si>
    <t>SUPP.GLYCERINI SANOVA Glycerín.čípky Extra 3g 10ks</t>
  </si>
  <si>
    <t>100536</t>
  </si>
  <si>
    <t>536</t>
  </si>
  <si>
    <t>NORADRENALIN LECIVA</t>
  </si>
  <si>
    <t>INJ 5X1ML/1MG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</si>
  <si>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</si>
  <si>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</si>
  <si>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</si>
  <si>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</si>
  <si>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</si>
  <si>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</si>
  <si>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</si>
  <si>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</si>
  <si>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</si>
  <si>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</si>
  <si>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</si>
  <si>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</si>
  <si>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</si>
  <si>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</si>
  <si>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</si>
  <si>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</si>
  <si>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</si>
  <si>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</si>
  <si>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</si>
  <si>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</si>
  <si>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</si>
  <si>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</si>
  <si>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</si>
  <si>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</si>
  <si>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</si>
  <si>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</si>
  <si>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</si>
  <si>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</si>
  <si>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</si>
  <si>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</si>
  <si>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</si>
  <si>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193124</t>
  </si>
  <si>
    <t>93124</t>
  </si>
  <si>
    <t>841541</t>
  </si>
  <si>
    <t>MENALIND Mycí emulze 500ml</t>
  </si>
  <si>
    <t>845329</t>
  </si>
  <si>
    <t>Biopron9 tob.60</t>
  </si>
  <si>
    <t>846346</t>
  </si>
  <si>
    <t>119672</t>
  </si>
  <si>
    <t>DICLOFENAC DUO PHARMASWISS 75 MG</t>
  </si>
  <si>
    <t>POR CPS RDR 30X75MG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</si>
  <si>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</si>
  <si>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</si>
  <si>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</si>
  <si>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</si>
  <si>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</si>
  <si>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</si>
  <si>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</si>
  <si>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</si>
  <si>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</si>
  <si>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</si>
  <si>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</si>
  <si>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</si>
  <si>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109415</t>
  </si>
  <si>
    <t>119683</t>
  </si>
  <si>
    <t>NASIVIN 0,05%</t>
  </si>
  <si>
    <t>NAS SPR SOL 10ML-SK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</si>
  <si>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</si>
  <si>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</si>
  <si>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</si>
  <si>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</si>
  <si>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</si>
  <si>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</si>
  <si>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</si>
  <si>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</si>
  <si>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</si>
  <si>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</si>
  <si>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</si>
  <si>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</si>
  <si>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113803</t>
  </si>
  <si>
    <t>13803</t>
  </si>
  <si>
    <t>PANTHENOL SPRAY</t>
  </si>
  <si>
    <t>DRM SPR SUS 1X130GM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</si>
  <si>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</si>
  <si>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</si>
  <si>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</si>
  <si>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</si>
  <si>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</si>
  <si>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</si>
  <si>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</si>
  <si>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</si>
  <si>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</si>
  <si>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</si>
  <si>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</si>
  <si>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</si>
  <si>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</si>
  <si>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</si>
  <si>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110803</t>
  </si>
  <si>
    <t>10803</t>
  </si>
  <si>
    <t>ZOFRAN</t>
  </si>
  <si>
    <t>INJ SOL 5X2ML/4MG</t>
  </si>
  <si>
    <t>501065</t>
  </si>
  <si>
    <t>KL SIGNATURY</t>
  </si>
  <si>
    <t>58880</t>
  </si>
  <si>
    <t>DOLMINA 100 SR</t>
  </si>
  <si>
    <t>POR TBL PRO 20X100MG</t>
  </si>
  <si>
    <t>900881</t>
  </si>
  <si>
    <t>KL BALS.VISNEVSKI 100G</t>
  </si>
  <si>
    <t>100810</t>
  </si>
  <si>
    <t>810</t>
  </si>
  <si>
    <t>SANORIN EMULSIO</t>
  </si>
  <si>
    <t>GTT NAS 10ML 0.1%</t>
  </si>
  <si>
    <t>169667</t>
  </si>
  <si>
    <t>69667</t>
  </si>
  <si>
    <t>ARDEAELYTOSOL NA.HYDR.FOSF.8.7%</t>
  </si>
  <si>
    <t>INF 1X200ML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</si>
  <si>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</si>
  <si>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</si>
  <si>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</si>
  <si>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</si>
  <si>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</si>
  <si>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</si>
  <si>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</si>
  <si>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</si>
  <si>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154815</t>
  </si>
  <si>
    <t>TETANOL PUR</t>
  </si>
  <si>
    <t>INJ SUS 1X0.5ML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</si>
  <si>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</si>
  <si>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</si>
  <si>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</si>
  <si>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</si>
  <si>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</si>
  <si>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</si>
  <si>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</si>
  <si>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</si>
  <si>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</si>
  <si>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</si>
  <si>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</si>
  <si>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</si>
  <si>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INF PLV SOL 10X250MG</t>
  </si>
  <si>
    <t>196887</t>
  </si>
  <si>
    <t>96887</t>
  </si>
  <si>
    <t>0.9% W/V SODIUM CHLORIDE I.V.</t>
  </si>
  <si>
    <t>INJ 20X20ML</t>
  </si>
  <si>
    <t>921218</t>
  </si>
  <si>
    <t>KL SOL.PHENOLI CAMPHOR. 50g v sirokohrdle lahvi</t>
  </si>
  <si>
    <t>930095</t>
  </si>
  <si>
    <t>KL VASELINUM ALBUM, 30G</t>
  </si>
  <si>
    <t>500326</t>
  </si>
  <si>
    <t>KL BENZINUM 500 ml/333g HVLP</t>
  </si>
  <si>
    <t>911928</t>
  </si>
  <si>
    <t>KL ETHANOL.C.BENZINO 250G</t>
  </si>
  <si>
    <t>112895</t>
  </si>
  <si>
    <t>12895</t>
  </si>
  <si>
    <t>AULIN</t>
  </si>
  <si>
    <t>POR GRA SOL30SÁČKŮ</t>
  </si>
  <si>
    <t>112495</t>
  </si>
  <si>
    <t>12495</t>
  </si>
  <si>
    <t>BROMHEXIN 12 BC</t>
  </si>
  <si>
    <t>SOL 1X30ML</t>
  </si>
  <si>
    <t>121597</t>
  </si>
  <si>
    <t>21597</t>
  </si>
  <si>
    <t>PALLADONE-SR 4 MG</t>
  </si>
  <si>
    <t>POR CPS PRO 30X4MG</t>
  </si>
  <si>
    <t>159746</t>
  </si>
  <si>
    <t>HEŘMÁNKOVÝ ČAJ LEROS</t>
  </si>
  <si>
    <t>SPC 20X1.5GM(SÁČKY)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</si>
  <si>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</si>
  <si>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</si>
  <si>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</si>
  <si>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</si>
  <si>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</si>
  <si>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</si>
  <si>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921277</t>
  </si>
  <si>
    <t>KL JODOVÝ OLEJ 30G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</si>
  <si>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</si>
  <si>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</si>
  <si>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</si>
  <si>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</si>
  <si>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</si>
  <si>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</si>
  <si>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</si>
  <si>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202701</t>
  </si>
  <si>
    <t>AESCIN-TEVA</t>
  </si>
  <si>
    <t>POR TBL ENT 90X20MG</t>
  </si>
  <si>
    <t>198054</t>
  </si>
  <si>
    <t>SANVAL 10 MG</t>
  </si>
  <si>
    <t>POR TBL FLM 20X10MG</t>
  </si>
  <si>
    <t>136129</t>
  </si>
  <si>
    <t>NICORETTE INVISIPATCH 15 MG/16 H</t>
  </si>
  <si>
    <t>DRM EMP TDR 7X15MG</t>
  </si>
  <si>
    <t>990417</t>
  </si>
  <si>
    <t>Linola Radio-Derm 50g</t>
  </si>
  <si>
    <t>214913</t>
  </si>
  <si>
    <t>PAMBA</t>
  </si>
  <si>
    <t>TBL 10X250MG</t>
  </si>
  <si>
    <t>115318</t>
  </si>
  <si>
    <t>POR CPS ETD 90X20MG</t>
  </si>
  <si>
    <t>501567</t>
  </si>
  <si>
    <t>KL UNG.FRAMYKOIN</t>
  </si>
  <si>
    <t>10G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</si>
  <si>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</si>
  <si>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</si>
  <si>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</si>
  <si>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</si>
  <si>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</si>
  <si>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</si>
  <si>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</si>
  <si>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</si>
  <si>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</si>
  <si>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</si>
  <si>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POR TBL NOB 30X100MG</t>
  </si>
  <si>
    <t>132063</t>
  </si>
  <si>
    <t>32063</t>
  </si>
  <si>
    <t>FRAXIPARINE</t>
  </si>
  <si>
    <t>INJ SOL 10X0.8ML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</si>
  <si>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</si>
  <si>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</si>
  <si>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</si>
  <si>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</si>
  <si>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</si>
  <si>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</si>
  <si>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</si>
  <si>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</si>
  <si>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184399</t>
  </si>
  <si>
    <t>84399</t>
  </si>
  <si>
    <t>NEURONTIN 300MG</t>
  </si>
  <si>
    <t>CPS 50X300MG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</si>
  <si>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</si>
  <si>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</si>
  <si>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</si>
  <si>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</si>
  <si>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</si>
  <si>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</si>
  <si>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</si>
  <si>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</si>
  <si>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</si>
  <si>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</si>
  <si>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</si>
  <si>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</si>
  <si>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169189</t>
  </si>
  <si>
    <t>69189</t>
  </si>
  <si>
    <t>EUTHYROX 50</t>
  </si>
  <si>
    <t>TBL 100X50RG</t>
  </si>
  <si>
    <t>193015</t>
  </si>
  <si>
    <t>93015</t>
  </si>
  <si>
    <t>SORTIS 10 MG</t>
  </si>
  <si>
    <t>POR TBL FLM100X10MG</t>
  </si>
  <si>
    <t>117431</t>
  </si>
  <si>
    <t>17431</t>
  </si>
  <si>
    <t>CITALEC 20 ZENTIVA</t>
  </si>
  <si>
    <t>POR TBL FLM30X20MG</t>
  </si>
  <si>
    <t>150699</t>
  </si>
  <si>
    <t>50699</t>
  </si>
  <si>
    <t>PAMIDRONATE MEDAC 3 MG/ML</t>
  </si>
  <si>
    <t>INF CNC SOL 1X20ML</t>
  </si>
  <si>
    <t>203097</t>
  </si>
  <si>
    <t>AMOKSIKLAV 1 G</t>
  </si>
  <si>
    <t>POR TBL FLM 21X1GM</t>
  </si>
  <si>
    <t>24550</t>
  </si>
  <si>
    <t>ONDANSETRON KABI 2 MG/ML</t>
  </si>
  <si>
    <t>INJ SOL 5X4ML</t>
  </si>
  <si>
    <t>213494</t>
  </si>
  <si>
    <t>INJ SOL 10X0.4ML</t>
  </si>
  <si>
    <t>214427</t>
  </si>
  <si>
    <t>CONTROLOC I.V.</t>
  </si>
  <si>
    <t>INJ PLV SOL 1X40MG</t>
  </si>
  <si>
    <t>213487</t>
  </si>
  <si>
    <t>INJ SOL 10X0.3ML</t>
  </si>
  <si>
    <t>213489</t>
  </si>
  <si>
    <t>INJ SOL 10X0.6ML</t>
  </si>
  <si>
    <t>185206</t>
  </si>
  <si>
    <t>NOVETRON 8 MG DISPERGOVATELNÉ TABLETY</t>
  </si>
  <si>
    <t>POR TBL DIS 10X8MG</t>
  </si>
  <si>
    <t>50113006</t>
  </si>
  <si>
    <t>988740</t>
  </si>
  <si>
    <t>Nutrison Advanced Diason 1000ml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</si>
  <si>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</si>
  <si>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</si>
  <si>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</si>
  <si>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</si>
  <si>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</si>
  <si>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</si>
  <si>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</si>
  <si>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</si>
  <si>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</si>
  <si>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</si>
  <si>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</si>
  <si>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</si>
  <si>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</si>
  <si>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</si>
  <si>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</si>
  <si>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</si>
  <si>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</si>
  <si>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</si>
  <si>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</si>
  <si>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</si>
  <si>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</si>
  <si>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</si>
  <si>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33855</t>
  </si>
  <si>
    <t>NUTRIDRINK BALÍČEK 5+1</t>
  </si>
  <si>
    <t>POR SOL 6X200ML</t>
  </si>
  <si>
    <t>33858</t>
  </si>
  <si>
    <t>NUTRIDRINK JUICE STYLE S PŘÍCHUTÍ JAHODOVOU</t>
  </si>
  <si>
    <t>33898</t>
  </si>
  <si>
    <t>NUTRIDRINK COMPACT NEUTRAL</t>
  </si>
  <si>
    <t>POR SOL 4X125ML</t>
  </si>
  <si>
    <t>50113007</t>
  </si>
  <si>
    <t>87239</t>
  </si>
  <si>
    <t>FANHDI 50 I.U./ML</t>
  </si>
  <si>
    <t>IVN INJ PSO LQF 1+1X10ML</t>
  </si>
  <si>
    <t>50113013</t>
  </si>
  <si>
    <t>195147</t>
  </si>
  <si>
    <t>AMIKACIN MEDOPHARM 500 MG/2 ML</t>
  </si>
  <si>
    <t>INJ+INF SOL 10X2ML/500MG</t>
  </si>
  <si>
    <t>12191</t>
  </si>
  <si>
    <t>MEGAMOX 1 G</t>
  </si>
  <si>
    <t>POR TBL FLM 14</t>
  </si>
  <si>
    <t>102427</t>
  </si>
  <si>
    <t>2427</t>
  </si>
  <si>
    <t>ENTIZOL</t>
  </si>
  <si>
    <t>TBL 20X250MG</t>
  </si>
  <si>
    <t>147727</t>
  </si>
  <si>
    <t>47727</t>
  </si>
  <si>
    <t>ZINNAT 500 MG</t>
  </si>
  <si>
    <t>TBL OBD 10X500MG</t>
  </si>
  <si>
    <t>844576</t>
  </si>
  <si>
    <t>100339</t>
  </si>
  <si>
    <t>DALACIN C 300 MG</t>
  </si>
  <si>
    <t>POR CPS DUR 16X300MG</t>
  </si>
  <si>
    <t>117171</t>
  </si>
  <si>
    <t>17171</t>
  </si>
  <si>
    <t>BELOGENT MAST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</si>
  <si>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</si>
  <si>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</si>
  <si>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</si>
  <si>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</si>
  <si>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</si>
  <si>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</si>
  <si>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</si>
  <si>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</si>
  <si>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</si>
  <si>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</si>
  <si>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</si>
  <si>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</si>
  <si>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</si>
  <si>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</si>
  <si>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</si>
  <si>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</si>
  <si>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</si>
  <si>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</si>
  <si>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</si>
  <si>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</si>
  <si>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</si>
  <si>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</si>
  <si>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</si>
  <si>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</si>
  <si>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</si>
  <si>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</si>
  <si>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</si>
  <si>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</si>
  <si>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</si>
  <si>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</si>
  <si>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113453</t>
  </si>
  <si>
    <t>PIPERACILLIN/TAZOBACTAM KABI 4 G/0,5 G</t>
  </si>
  <si>
    <t>INF PLV SOL 10X4.5GM</t>
  </si>
  <si>
    <t>162180</t>
  </si>
  <si>
    <t>CIPROFLOXACIN KABI 200 MG/100 ML INFUZNÍ ROZTOK</t>
  </si>
  <si>
    <t>INF SOL 10X200MG/100ML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</si>
  <si>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</si>
  <si>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</si>
  <si>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</si>
  <si>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</si>
  <si>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</si>
  <si>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</si>
  <si>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</si>
  <si>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</si>
  <si>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</si>
  <si>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</si>
  <si>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</si>
  <si>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</si>
  <si>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</si>
  <si>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</si>
  <si>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</si>
  <si>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</si>
  <si>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</si>
  <si>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</si>
  <si>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</si>
  <si>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</si>
  <si>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</si>
  <si>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</si>
  <si>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</si>
  <si>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</si>
  <si>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</si>
  <si>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50113011</t>
  </si>
  <si>
    <t>87240</t>
  </si>
  <si>
    <t>Fanhdi 100 I.U/ml(1000 I.U.)GRIFOLS</t>
  </si>
  <si>
    <t>Fanhdi 50 I.U./ml(500 I.U) GRIFOLS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</si>
  <si>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</si>
  <si>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</si>
  <si>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</si>
  <si>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</si>
  <si>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</si>
  <si>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</si>
  <si>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</si>
  <si>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</si>
  <si>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</si>
  <si>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</si>
  <si>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</si>
  <si>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</si>
  <si>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</si>
  <si>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</si>
  <si>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</si>
  <si>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</si>
  <si>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848950</t>
  </si>
  <si>
    <t>155148</t>
  </si>
  <si>
    <t>POR TBL NOB 12X500MG</t>
  </si>
  <si>
    <t>100394</t>
  </si>
  <si>
    <t>394</t>
  </si>
  <si>
    <t>ATROPIN BIOTIKA 1MG</t>
  </si>
  <si>
    <t>INJ 10X1ML/1MG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</si>
  <si>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</si>
  <si>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</si>
  <si>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</si>
  <si>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</si>
  <si>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</si>
  <si>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</si>
  <si>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</si>
  <si>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</si>
  <si>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</si>
  <si>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</si>
  <si>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</si>
  <si>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</si>
  <si>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</si>
  <si>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</si>
  <si>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</si>
  <si>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</si>
  <si>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</si>
  <si>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</si>
  <si>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</si>
  <si>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</si>
  <si>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921453</t>
  </si>
  <si>
    <t>KL SOL.PHENOLI CAMPHOR. 10g</t>
  </si>
  <si>
    <t>921245</t>
  </si>
  <si>
    <t>KL BENZINUM 150g v sirokohrdle lahvi</t>
  </si>
  <si>
    <t>921244</t>
  </si>
  <si>
    <t>KL ETHANOL.C.BENZINO 150G v sirokohrdle lahvi</t>
  </si>
  <si>
    <t>203092</t>
  </si>
  <si>
    <t>LIDOCAIN EGIS 10 %</t>
  </si>
  <si>
    <t>DRM SPR SOL 1X38GM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</si>
  <si>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</si>
  <si>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</si>
  <si>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</si>
  <si>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</si>
  <si>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</si>
  <si>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</si>
  <si>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</si>
  <si>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</si>
  <si>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</si>
  <si>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</si>
  <si>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</si>
  <si>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</si>
  <si>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51367</t>
  </si>
  <si>
    <t>INF SOL 10X250MLPELAH</t>
  </si>
  <si>
    <t>500412</t>
  </si>
  <si>
    <t>KL SOL.PHENOLI CAMPHOR. 50 g RD</t>
  </si>
  <si>
    <t>930674</t>
  </si>
  <si>
    <t>KL CHLORNAN SODNÝ 1% 300g v sirokohrdle lahvi</t>
  </si>
  <si>
    <t>185524</t>
  </si>
  <si>
    <t>85524</t>
  </si>
  <si>
    <t>AMOKSIKLAV</t>
  </si>
  <si>
    <t>TBL OBD 21X375MG</t>
  </si>
  <si>
    <t>100362</t>
  </si>
  <si>
    <t>362</t>
  </si>
  <si>
    <t>ADRENALIN LECIVA</t>
  </si>
  <si>
    <t>395997</t>
  </si>
  <si>
    <t>DZ SOFTASEPT N BEZBARVÝ 250 ml</t>
  </si>
  <si>
    <t>905098</t>
  </si>
  <si>
    <t>23989</t>
  </si>
  <si>
    <t>DZ OCTENISEPT 1 l</t>
  </si>
  <si>
    <t>102684</t>
  </si>
  <si>
    <t>2684</t>
  </si>
  <si>
    <t>GEL 1X20GM</t>
  </si>
  <si>
    <t>100874</t>
  </si>
  <si>
    <t>874</t>
  </si>
  <si>
    <t>OPHTHALMO-AZULEN</t>
  </si>
  <si>
    <t>900814</t>
  </si>
  <si>
    <t>KL SOL.FORMAL.K FIXACI TKANI,1000G</t>
  </si>
  <si>
    <t>900321</t>
  </si>
  <si>
    <t>KL PRIPRAVEK</t>
  </si>
  <si>
    <t>920117</t>
  </si>
  <si>
    <t>KL SOL.FORMALDEHYDI 10% 1000 g</t>
  </si>
  <si>
    <t>UN 2209</t>
  </si>
  <si>
    <t>500988</t>
  </si>
  <si>
    <t>KL VASELINUM ALBUM STERILNI, 20G</t>
  </si>
  <si>
    <t>844940</t>
  </si>
  <si>
    <t>KL ELIXÍR NA OPTIKU</t>
  </si>
  <si>
    <t>901084</t>
  </si>
  <si>
    <t>IR SOL.METHYLROSANIL.CHL.1%10ML</t>
  </si>
  <si>
    <t>IR 10ml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</si>
  <si>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</si>
  <si>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</si>
  <si>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</si>
  <si>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</si>
  <si>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</si>
  <si>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</si>
  <si>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</si>
  <si>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</si>
  <si>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</si>
  <si>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</si>
  <si>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</si>
  <si>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</si>
  <si>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Klinika ústní,čelistní a obl. chir., lůžk. odd. 33</t>
  </si>
  <si>
    <t>2521 - Klinika ústní,čelistní a obl. chir., ambulance</t>
  </si>
  <si>
    <t>J01GB06 - Amikacin</t>
  </si>
  <si>
    <t>J01CR02 - Amoxicilin a enzymový inhibitor</t>
  </si>
  <si>
    <t>N06AB04 - Citalopram</t>
  </si>
  <si>
    <t>J01MA02 - Ciprofloxacin</t>
  </si>
  <si>
    <t>J01GB03 - Gentamicin</t>
  </si>
  <si>
    <t>C10AA05 - Atorvastatin</t>
  </si>
  <si>
    <t>J02AC01 - Flukonazol</t>
  </si>
  <si>
    <t>H02AB04 - Methylprednisolon</t>
  </si>
  <si>
    <t>A04AA01 - Ondansetron</t>
  </si>
  <si>
    <t>H03AA01 - Levothyroxin, sodná sůl</t>
  </si>
  <si>
    <t>A06AD11 - Laktulóza</t>
  </si>
  <si>
    <t>J01XA01 - Vankomycin</t>
  </si>
  <si>
    <t>B01AB06 - Nadroparin</t>
  </si>
  <si>
    <t>J01XB01 - Kolistin</t>
  </si>
  <si>
    <t>J01XD01 - Metronidazol</t>
  </si>
  <si>
    <t>J01CR05 - Piperacilin a enzymový inhibitor</t>
  </si>
  <si>
    <t>M01AX17 - Nimesulid</t>
  </si>
  <si>
    <t>J01DD02 - Ceftazidim</t>
  </si>
  <si>
    <t>V06XX - Potraviny pro zvláštní lékařské účely (PZLÚ)</t>
  </si>
  <si>
    <t>J01DH02 - Meropenem</t>
  </si>
  <si>
    <t>J01FF01 - Klindamycin</t>
  </si>
  <si>
    <t>A04AA01</t>
  </si>
  <si>
    <t>IVN INJ SOL 5X4ML</t>
  </si>
  <si>
    <t>A06AD11</t>
  </si>
  <si>
    <t>B01AB06</t>
  </si>
  <si>
    <t>SDR+IVN INJ SOL ISP 10X0.3ML</t>
  </si>
  <si>
    <t>SDR+IVN INJ SOL ISP 10X0.6ML</t>
  </si>
  <si>
    <t>SDR+IVN INJ SOL ISP 10X0.4ML</t>
  </si>
  <si>
    <t>C10AA05</t>
  </si>
  <si>
    <t>POR TBL FLM 100X10MG</t>
  </si>
  <si>
    <t>H02AB04</t>
  </si>
  <si>
    <t>SOLU-MEDROL 40 MG/ML</t>
  </si>
  <si>
    <t>IMS+IVN INJ PSO LQF 40MG+1ML</t>
  </si>
  <si>
    <t>H03AA01</t>
  </si>
  <si>
    <t>EUTHYROX 50 MIKROGRAMŮ</t>
  </si>
  <si>
    <t>POR TBL NOB 100X50RG</t>
  </si>
  <si>
    <t>J01CR02</t>
  </si>
  <si>
    <t>AMOKSIKLAV 1,2 G</t>
  </si>
  <si>
    <t>IVN INJ+INF PLV SOL 5</t>
  </si>
  <si>
    <t>J01CR05</t>
  </si>
  <si>
    <t>IVN INF PLV SOL 10</t>
  </si>
  <si>
    <t>J01DD02</t>
  </si>
  <si>
    <t>CEFTAZIDIM KABI 2 G</t>
  </si>
  <si>
    <t>IVN INJ+INF PLV SOL 10X2GM</t>
  </si>
  <si>
    <t>J01DH02</t>
  </si>
  <si>
    <t>IVN INJ+INF PLV SOL 10X1GM</t>
  </si>
  <si>
    <t>J01FF01</t>
  </si>
  <si>
    <t>CLINDAMYCIN KABI 150 MG/ML</t>
  </si>
  <si>
    <t>IMS+IVN INJ SOL 10X2ML</t>
  </si>
  <si>
    <t>IMS+IVN INJ SOL 10X4ML</t>
  </si>
  <si>
    <t>J01GB03</t>
  </si>
  <si>
    <t>INJ+INF SOL 10X2ML</t>
  </si>
  <si>
    <t>J01GB06</t>
  </si>
  <si>
    <t>IMS+IVN INJ+INF SOL 10X2ML</t>
  </si>
  <si>
    <t>J01MA02</t>
  </si>
  <si>
    <t>IVN INF SOL 10X100ML</t>
  </si>
  <si>
    <t>J01XA01</t>
  </si>
  <si>
    <t>IVN+POR INF PLV SOL 1X1GM</t>
  </si>
  <si>
    <t>J01XB01</t>
  </si>
  <si>
    <t>COLOMYCIN INJEKCE 1 000 000 MEZINÁRODNÍCH JEDNOTEK</t>
  </si>
  <si>
    <t>INH+IVN INJ PLV SOL+SOL NEB 10</t>
  </si>
  <si>
    <t>J01XD01</t>
  </si>
  <si>
    <t>METRONIDAZOLE 0.5%-POLPHARMA</t>
  </si>
  <si>
    <t>IVN INF SOL 1X100ML</t>
  </si>
  <si>
    <t>J02AC01</t>
  </si>
  <si>
    <t>M01AX17</t>
  </si>
  <si>
    <t>N06AB04</t>
  </si>
  <si>
    <t>POR TBL FLM 30X10MG</t>
  </si>
  <si>
    <t>POR TBL FLM 30X20MG</t>
  </si>
  <si>
    <t>V06XX</t>
  </si>
  <si>
    <t>NUTRIDRINK CREME S PŘÍCHUTÍ LESNÍHO OVOCE</t>
  </si>
  <si>
    <t>NUTRIDRINK BALÍČEK 5 + 1</t>
  </si>
  <si>
    <t>DEPO-MEDROL 40 MG/ML</t>
  </si>
  <si>
    <t>INJ SUS 1X1ML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</si>
  <si>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</si>
  <si>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</si>
  <si>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</si>
  <si>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</si>
  <si>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</si>
  <si>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</si>
  <si>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</si>
  <si>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</si>
  <si>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</si>
  <si>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</si>
  <si>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</si>
  <si>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</si>
  <si>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</si>
  <si>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</si>
  <si>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</si>
  <si>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</si>
  <si>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</si>
  <si>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</si>
  <si>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</si>
  <si>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</si>
  <si>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</si>
  <si>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</si>
  <si>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</si>
  <si>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</si>
  <si>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</si>
  <si>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</si>
  <si>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</si>
  <si>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Klimeš Vladimír</t>
  </si>
  <si>
    <t>Král David</t>
  </si>
  <si>
    <t>Krejčí Přemysl</t>
  </si>
  <si>
    <t>Michl Petr</t>
  </si>
  <si>
    <t>Moťka Vladislav</t>
  </si>
  <si>
    <t>Pazdera Jindřich</t>
  </si>
  <si>
    <t>Pink Richard</t>
  </si>
  <si>
    <t>Stupková Veronika</t>
  </si>
  <si>
    <t>Tvrdý Peter</t>
  </si>
  <si>
    <t>Voborná Iva</t>
  </si>
  <si>
    <t>Zbořil Vítězslav</t>
  </si>
  <si>
    <t>Kozák Rostislav</t>
  </si>
  <si>
    <t>Blažková Lenka</t>
  </si>
  <si>
    <t>Fabián Jakub</t>
  </si>
  <si>
    <t>Kašpar Matouš</t>
  </si>
  <si>
    <t>Bojko Jakub</t>
  </si>
  <si>
    <t>Azar Basel</t>
  </si>
  <si>
    <t>Králová Nikola</t>
  </si>
  <si>
    <t>Bezděk Martin</t>
  </si>
  <si>
    <t>Mozoľa Michal</t>
  </si>
  <si>
    <t>Veverka Josef</t>
  </si>
  <si>
    <t>Jirásek Petr</t>
  </si>
  <si>
    <t>Kamínková Petra</t>
  </si>
  <si>
    <t>Amoxicilin a enzymový inhibitor</t>
  </si>
  <si>
    <t>Klindamycin</t>
  </si>
  <si>
    <t>Flutikason-furoát</t>
  </si>
  <si>
    <t>29815</t>
  </si>
  <si>
    <t>AVAMYS 27,5 MIKROGRAMŮ/DÁVKA</t>
  </si>
  <si>
    <t>NAS SPR SUS 60X27.5RG</t>
  </si>
  <si>
    <t>Jiná kapiláry stabilizující látky</t>
  </si>
  <si>
    <t>107806</t>
  </si>
  <si>
    <t>POR TBL ENT 30X20MG</t>
  </si>
  <si>
    <t>Kyselina aminomethylbenzoová</t>
  </si>
  <si>
    <t>98168</t>
  </si>
  <si>
    <t>POR TBL NOB 20X250MG</t>
  </si>
  <si>
    <t>Nafazolin</t>
  </si>
  <si>
    <t>58160</t>
  </si>
  <si>
    <t>SANORIN 0,5 PM</t>
  </si>
  <si>
    <t>NAS SPR SOL 1X10MLX0.5PM</t>
  </si>
  <si>
    <t>Nimesulid</t>
  </si>
  <si>
    <t>12894</t>
  </si>
  <si>
    <t>POR GRA SUS 15X100MG I</t>
  </si>
  <si>
    <t>Sodná sůl metamizolu</t>
  </si>
  <si>
    <t>NOVALGIN TABLETY</t>
  </si>
  <si>
    <t>POR TBL FLM 20X500MG</t>
  </si>
  <si>
    <t>12891</t>
  </si>
  <si>
    <t>POR TBL NOB 15X100MG</t>
  </si>
  <si>
    <t>132654</t>
  </si>
  <si>
    <t>POR TBL FLM 21</t>
  </si>
  <si>
    <t>Ciprofloxacin</t>
  </si>
  <si>
    <t>15654</t>
  </si>
  <si>
    <t>CIPLOX 250</t>
  </si>
  <si>
    <t>POR TBL FLM 50X250MG</t>
  </si>
  <si>
    <t>132671</t>
  </si>
  <si>
    <t>Aciklovir</t>
  </si>
  <si>
    <t>155940</t>
  </si>
  <si>
    <t>HERPESIN KRÉM</t>
  </si>
  <si>
    <t>DRM CRM 1X2GM 5%</t>
  </si>
  <si>
    <t>15659</t>
  </si>
  <si>
    <t>CIPLOX 500</t>
  </si>
  <si>
    <t>POR TBL FLM 50X500MG</t>
  </si>
  <si>
    <t>Chlorid draselný</t>
  </si>
  <si>
    <t>125599</t>
  </si>
  <si>
    <t>KALNORMIN</t>
  </si>
  <si>
    <t>POR TBL PRO 30X1GM</t>
  </si>
  <si>
    <t>POR GRA SUS 30X100MG I</t>
  </si>
  <si>
    <t>Omeprazol</t>
  </si>
  <si>
    <t>132526</t>
  </si>
  <si>
    <t>HELICID 10</t>
  </si>
  <si>
    <t>POR CPS ETD 28X10MG</t>
  </si>
  <si>
    <t>25366</t>
  </si>
  <si>
    <t>Thiethylperazin</t>
  </si>
  <si>
    <t>RCT SUP 6X6.5MG</t>
  </si>
  <si>
    <t>Různá jiná léčiva pro lokální léčbu v dutině ústní</t>
  </si>
  <si>
    <t>SOLCOSERYL</t>
  </si>
  <si>
    <t>ORM PST 1X5GM</t>
  </si>
  <si>
    <t>5950</t>
  </si>
  <si>
    <t>POR TBL FLM 10</t>
  </si>
  <si>
    <t>Cefuroxim</t>
  </si>
  <si>
    <t>132710</t>
  </si>
  <si>
    <t>POR TBL FLM 10X500MG</t>
  </si>
  <si>
    <t>Metronidazol</t>
  </si>
  <si>
    <t>12494</t>
  </si>
  <si>
    <t>AUGMENTIN 1 G</t>
  </si>
  <si>
    <t>POR TBL FLM 14 I</t>
  </si>
  <si>
    <t>Ketoprofen</t>
  </si>
  <si>
    <t>76655</t>
  </si>
  <si>
    <t>KETONAL</t>
  </si>
  <si>
    <t>POR CPS DUR 25X50MG</t>
  </si>
  <si>
    <t>Jiná</t>
  </si>
  <si>
    <t>*4036</t>
  </si>
  <si>
    <t>Jiný</t>
  </si>
  <si>
    <t>Betaxolol</t>
  </si>
  <si>
    <t>49909</t>
  </si>
  <si>
    <t>LOKREN 20 MG</t>
  </si>
  <si>
    <t>POR TBL FLM 28X20MG</t>
  </si>
  <si>
    <t>Klarithromycin</t>
  </si>
  <si>
    <t>32544</t>
  </si>
  <si>
    <t>KLACID SR</t>
  </si>
  <si>
    <t>POR TBL RET 10X500MG-DOUBLE BL</t>
  </si>
  <si>
    <t>32546</t>
  </si>
  <si>
    <t>POR TBL RET 14X500MG-DOUBLE BL</t>
  </si>
  <si>
    <t>53853</t>
  </si>
  <si>
    <t>KLACID 500</t>
  </si>
  <si>
    <t>POR TBL FLM 14X500MG</t>
  </si>
  <si>
    <t>202855</t>
  </si>
  <si>
    <t>HELICID 40 MG</t>
  </si>
  <si>
    <t>POR CPS ETD 28X40MG II SKLO</t>
  </si>
  <si>
    <t>202858</t>
  </si>
  <si>
    <t>POR CPS ETD 60X40MG III SKLO</t>
  </si>
  <si>
    <t>Pitofenon a analgetika</t>
  </si>
  <si>
    <t>Orfenadrin, kombinace</t>
  </si>
  <si>
    <t>10085</t>
  </si>
  <si>
    <t>IVN INF SOL 1X250ML</t>
  </si>
  <si>
    <t>42845</t>
  </si>
  <si>
    <t>ZINNAT 125 MG</t>
  </si>
  <si>
    <t>POR GRA SUS 1X50ML</t>
  </si>
  <si>
    <t>47728</t>
  </si>
  <si>
    <t>Desloratadin</t>
  </si>
  <si>
    <t>28831</t>
  </si>
  <si>
    <t>AERIUS 2,5 MG</t>
  </si>
  <si>
    <t>POR TBL DIS 30X2.5MG</t>
  </si>
  <si>
    <t>Jiná antibiotika pro lokální aplikaci</t>
  </si>
  <si>
    <t>55760</t>
  </si>
  <si>
    <t>PAMYCON NA PŘÍPRAVU KAPEK</t>
  </si>
  <si>
    <t>DRM PLV SOL 10</t>
  </si>
  <si>
    <t>Nifuroxazid</t>
  </si>
  <si>
    <t>214593</t>
  </si>
  <si>
    <t>ERCEFURYL 200 MG CPS.</t>
  </si>
  <si>
    <t>POR CPS DUR 14X200MG</t>
  </si>
  <si>
    <t>Pantoprazol</t>
  </si>
  <si>
    <t>180652</t>
  </si>
  <si>
    <t>CONTROLOC 40 MG</t>
  </si>
  <si>
    <t>POR TBL ENT 90X40MG HOSP II</t>
  </si>
  <si>
    <t>180578</t>
  </si>
  <si>
    <t>CONTROLOC 20 MG</t>
  </si>
  <si>
    <t>POR TBL ENT 90X20MG II</t>
  </si>
  <si>
    <t>Tramadol, kombinace</t>
  </si>
  <si>
    <t>17925</t>
  </si>
  <si>
    <t>ZALDIAR</t>
  </si>
  <si>
    <t>POR TBL FLM 20</t>
  </si>
  <si>
    <t>83459</t>
  </si>
  <si>
    <t>POR CPS DUR 100X300MG</t>
  </si>
  <si>
    <t>Bromazepam</t>
  </si>
  <si>
    <t>132600</t>
  </si>
  <si>
    <t>LEXAURIN 1,5</t>
  </si>
  <si>
    <t>POR TBL NOB 30X1.5MG</t>
  </si>
  <si>
    <t>132721</t>
  </si>
  <si>
    <t>POR GRA SUS 15X100MG</t>
  </si>
  <si>
    <t>POR CPS DUR 16X150MG</t>
  </si>
  <si>
    <t>155938</t>
  </si>
  <si>
    <t>HERPESIN 200</t>
  </si>
  <si>
    <t>POR TBL NOB 25X200MG</t>
  </si>
  <si>
    <t>Diklofenak</t>
  </si>
  <si>
    <t>89024</t>
  </si>
  <si>
    <t>DICLOFENAC AL 50</t>
  </si>
  <si>
    <t>POR TBL FLM 20X50MG</t>
  </si>
  <si>
    <t>Mefenoxalon</t>
  </si>
  <si>
    <t>DORSIFLEX 200 MG</t>
  </si>
  <si>
    <t>POR TBL NOB 30X200MG</t>
  </si>
  <si>
    <t>94357</t>
  </si>
  <si>
    <t>VAG TBL 50X500MG</t>
  </si>
  <si>
    <t>25362</t>
  </si>
  <si>
    <t>HELICID 10 ZENTIVA</t>
  </si>
  <si>
    <t>50335</t>
  </si>
  <si>
    <t>POR GTT SOL 1X25ML</t>
  </si>
  <si>
    <t>Pseudoefedrin, kombinace</t>
  </si>
  <si>
    <t>191949</t>
  </si>
  <si>
    <t>CLARINASE REPETABS</t>
  </si>
  <si>
    <t>POR TBL RET 14 I</t>
  </si>
  <si>
    <t>Sodná sůl dokusátu, včetně kombinací</t>
  </si>
  <si>
    <t>12770</t>
  </si>
  <si>
    <t>YAL</t>
  </si>
  <si>
    <t>RCT SOL 2X67.5ML</t>
  </si>
  <si>
    <t>Tramadol</t>
  </si>
  <si>
    <t>59671</t>
  </si>
  <si>
    <t>TRALGIT SR 100</t>
  </si>
  <si>
    <t>POR TBL PRO 10X100MG</t>
  </si>
  <si>
    <t>Vitamin B1 v kombinaci s vitaminem B6 a/nebo B12</t>
  </si>
  <si>
    <t>42479</t>
  </si>
  <si>
    <t>MILGAMMA</t>
  </si>
  <si>
    <t>POR TBL OBD 1000 H</t>
  </si>
  <si>
    <t>Tolperison</t>
  </si>
  <si>
    <t>MYDOCALM 150 MG</t>
  </si>
  <si>
    <t>POR TBL FLM 30X150MG</t>
  </si>
  <si>
    <t>192854</t>
  </si>
  <si>
    <t>15658</t>
  </si>
  <si>
    <t>10543</t>
  </si>
  <si>
    <t>VOLTAREN EMULGEL</t>
  </si>
  <si>
    <t>DRM GEL 1X100ML PUMPA</t>
  </si>
  <si>
    <t>100097</t>
  </si>
  <si>
    <t>DRM GEL 1X100GM LAM</t>
  </si>
  <si>
    <t>Doxycyklin</t>
  </si>
  <si>
    <t>4013</t>
  </si>
  <si>
    <t>DOXYBENE 200 MG TABLETY</t>
  </si>
  <si>
    <t>POR TBL NOB 10X200MG</t>
  </si>
  <si>
    <t>Ibuprofen</t>
  </si>
  <si>
    <t>20401</t>
  </si>
  <si>
    <t>IBALGIN GEL</t>
  </si>
  <si>
    <t>DRM GEL 50GM</t>
  </si>
  <si>
    <t>12893</t>
  </si>
  <si>
    <t>POR TBL NOB 60X100MG</t>
  </si>
  <si>
    <t>Betamethason a antibiotika</t>
  </si>
  <si>
    <t>DRM UNG 30GM</t>
  </si>
  <si>
    <t>Diazepam</t>
  </si>
  <si>
    <t>DIAZEPAM SLOVAKOFARMA 10 MG</t>
  </si>
  <si>
    <t>POR TBL NOB 20(2X10)X10MG</t>
  </si>
  <si>
    <t>Flukonazol</t>
  </si>
  <si>
    <t>66037</t>
  </si>
  <si>
    <t>POR CPS DUR 7X100MG</t>
  </si>
  <si>
    <t>Warfarin</t>
  </si>
  <si>
    <t>94114</t>
  </si>
  <si>
    <t>WARFARIN ORION 5 MG</t>
  </si>
  <si>
    <t>POR TBL NOB 100X5MG</t>
  </si>
  <si>
    <t>Alprazolam</t>
  </si>
  <si>
    <t>90959</t>
  </si>
  <si>
    <t>XANAX 0,5 MG</t>
  </si>
  <si>
    <t>POR TBL NOB 30X0.5MG</t>
  </si>
  <si>
    <t>76653</t>
  </si>
  <si>
    <t>KETONAL FORTE</t>
  </si>
  <si>
    <t>POR TBL FLM 20X100MG</t>
  </si>
  <si>
    <t>58142</t>
  </si>
  <si>
    <t>POR TBL FLM 30X50MG</t>
  </si>
  <si>
    <t>POR CPS DUR 28X100MG</t>
  </si>
  <si>
    <t>16287</t>
  </si>
  <si>
    <t>FASTUM GEL</t>
  </si>
  <si>
    <t>DRM GEL 1X100GM</t>
  </si>
  <si>
    <t>Kyselina hyaluronová</t>
  </si>
  <si>
    <t>59840</t>
  </si>
  <si>
    <t>HYALGAN 20 MG/2 ML</t>
  </si>
  <si>
    <t>IAT INJ SOL 1X2ML</t>
  </si>
  <si>
    <t>42477</t>
  </si>
  <si>
    <t>POR TBL OBD 100</t>
  </si>
  <si>
    <t>Alopurinol</t>
  </si>
  <si>
    <t>119773</t>
  </si>
  <si>
    <t>MILURIT 100</t>
  </si>
  <si>
    <t>POR TBL NOB 100X100MG</t>
  </si>
  <si>
    <t>Citalopram</t>
  </si>
  <si>
    <t>Sulfamethoxazol a trimethoprim</t>
  </si>
  <si>
    <t>3378</t>
  </si>
  <si>
    <t>BISEPTOL 120</t>
  </si>
  <si>
    <t>POR TBL NOB 20X120MG</t>
  </si>
  <si>
    <t>AMOKSIKLAV 375 MG</t>
  </si>
  <si>
    <t>17170</t>
  </si>
  <si>
    <t>BELOGENT KRÉM</t>
  </si>
  <si>
    <t>DRM CRM 30GM</t>
  </si>
  <si>
    <t>47726</t>
  </si>
  <si>
    <t>ZINNAT 250 MG</t>
  </si>
  <si>
    <t>POR TBL FLM 14X250MG</t>
  </si>
  <si>
    <t>168838</t>
  </si>
  <si>
    <t>DASSELTA 5 MG</t>
  </si>
  <si>
    <t>POR TBL FLM 90X5MG</t>
  </si>
  <si>
    <t>Drospirenon a ethinylestradiol</t>
  </si>
  <si>
    <t>164768</t>
  </si>
  <si>
    <t>JANGEE 0,03 MG/3 MG 28 POTAHOVANÝCH TABLET</t>
  </si>
  <si>
    <t>POR TBL FLM 3X28</t>
  </si>
  <si>
    <t>29816</t>
  </si>
  <si>
    <t>NAS SPR SUS 120X27.5RG</t>
  </si>
  <si>
    <t>Hořčík (různé sole v kombinaci)</t>
  </si>
  <si>
    <t>POR GRA SOL SCC 30X365MG</t>
  </si>
  <si>
    <t>Jiná antiemetika</t>
  </si>
  <si>
    <t>17996</t>
  </si>
  <si>
    <t>KINEDRYL</t>
  </si>
  <si>
    <t>POR TBL NOB 10</t>
  </si>
  <si>
    <t>Organo-heparinoid</t>
  </si>
  <si>
    <t>HEPAROID LÉČIVA</t>
  </si>
  <si>
    <t>DRM CRM 1X30GM</t>
  </si>
  <si>
    <t>85525</t>
  </si>
  <si>
    <t>AMOKSIKLAV 625 MG</t>
  </si>
  <si>
    <t>202700</t>
  </si>
  <si>
    <t>POR TBL ENT 60X20MG</t>
  </si>
  <si>
    <t>Klomipramin</t>
  </si>
  <si>
    <t>16028</t>
  </si>
  <si>
    <t>ANAFRANIL SR 75</t>
  </si>
  <si>
    <t>POR TBL RET 20X75MG</t>
  </si>
  <si>
    <t>57860</t>
  </si>
  <si>
    <t>POR GTT SOL 1X10ML</t>
  </si>
  <si>
    <t>Saccharomyces Boulardii</t>
  </si>
  <si>
    <t>202796</t>
  </si>
  <si>
    <t>ENTEROL</t>
  </si>
  <si>
    <t>POR CPS DUR 30X250MG</t>
  </si>
  <si>
    <t>58261</t>
  </si>
  <si>
    <t>DICLOFENAC AL 25</t>
  </si>
  <si>
    <t>POR TBL FLM 30X25MG</t>
  </si>
  <si>
    <t>75603</t>
  </si>
  <si>
    <t>POR TBL FLM 20X25MG</t>
  </si>
  <si>
    <t>29814</t>
  </si>
  <si>
    <t>NAS SPR SUS 30X27.5RG</t>
  </si>
  <si>
    <t>84114</t>
  </si>
  <si>
    <t>DRM GEL 1X50GM</t>
  </si>
  <si>
    <t>155871</t>
  </si>
  <si>
    <t>Paracetamol, kombinace kromě psycholeptik</t>
  </si>
  <si>
    <t>186199</t>
  </si>
  <si>
    <t>VALETOL</t>
  </si>
  <si>
    <t>POR TBL NOB 24</t>
  </si>
  <si>
    <t>4311</t>
  </si>
  <si>
    <t>TRAMAL KAPKY 100 MG/1 ML</t>
  </si>
  <si>
    <t>15613</t>
  </si>
  <si>
    <t>Mometason</t>
  </si>
  <si>
    <t>192521</t>
  </si>
  <si>
    <t>NASONEX</t>
  </si>
  <si>
    <t>NAS SPR SUS 140X50RG</t>
  </si>
  <si>
    <t>2181</t>
  </si>
  <si>
    <t>POR GRA SUS 6X100MG I</t>
  </si>
  <si>
    <t>Kyselina fusidová</t>
  </si>
  <si>
    <t>DRM UNG 1X15GM</t>
  </si>
  <si>
    <t>Mupirocin</t>
  </si>
  <si>
    <t>90778</t>
  </si>
  <si>
    <t>BACTROBAN</t>
  </si>
  <si>
    <t>1066</t>
  </si>
  <si>
    <t>FRAMYKOIN</t>
  </si>
  <si>
    <t>DRM UNG 10GM</t>
  </si>
  <si>
    <t>99367</t>
  </si>
  <si>
    <t>AMOKSIKLAV 457 MG/5 ML</t>
  </si>
  <si>
    <t>POR PLV SUS 140ML</t>
  </si>
  <si>
    <t>Dexamethason a antiinfektiva</t>
  </si>
  <si>
    <t>57866</t>
  </si>
  <si>
    <t>TOBRADEX</t>
  </si>
  <si>
    <t>OPH GTT SUS 5ML</t>
  </si>
  <si>
    <t>96416</t>
  </si>
  <si>
    <t>AMOKSIKLAV FORTE 312,5 MG/5ML SUSPENZE</t>
  </si>
  <si>
    <t>POR PLV SUS 1</t>
  </si>
  <si>
    <t>32083</t>
  </si>
  <si>
    <t>TRALGIT GTT.</t>
  </si>
  <si>
    <t>Kodein</t>
  </si>
  <si>
    <t>90</t>
  </si>
  <si>
    <t>CODEIN SLOVAKOFARMA 30 MG</t>
  </si>
  <si>
    <t>POR 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</si>
  <si>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</si>
  <si>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</si>
  <si>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</si>
  <si>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</si>
  <si>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</si>
  <si>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</si>
  <si>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N02AX02 - Tramadol</t>
  </si>
  <si>
    <t>B01AA03 - Warfarin</t>
  </si>
  <si>
    <t>C07AB05 - Betaxolol</t>
  </si>
  <si>
    <t>N05BA12 - Alprazolam</t>
  </si>
  <si>
    <t>A02BC02 - Pantoprazol</t>
  </si>
  <si>
    <t>J01FA09 - Klarithromycin</t>
  </si>
  <si>
    <t>C07AB05</t>
  </si>
  <si>
    <t>J01FA09</t>
  </si>
  <si>
    <t>A02BC02</t>
  </si>
  <si>
    <t>N02AX02</t>
  </si>
  <si>
    <t>B01AA03</t>
  </si>
  <si>
    <t>N05BA12</t>
  </si>
  <si>
    <t>Přehled plnění PL - Preskripce léčivých přípravků - orientační přehled</t>
  </si>
  <si>
    <t>ZA090</t>
  </si>
  <si>
    <t>Vata buničitá přířezy 37 x 57 cm 2730152</t>
  </si>
  <si>
    <t>ZA451</t>
  </si>
  <si>
    <t>Náplast omniplast 5,0 cm x 9,2 m 9004540 (900429)</t>
  </si>
  <si>
    <t>ZC100</t>
  </si>
  <si>
    <t>Vata buničitá dělená 2 role / 500 ks 40 x 50 mm 1230200310</t>
  </si>
  <si>
    <t>ZC506</t>
  </si>
  <si>
    <t>Kompresa NT 10 x 10 cm/5 ks sterilní 1325020275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</si>
  <si>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</si>
  <si>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</si>
  <si>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</si>
  <si>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</si>
  <si>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</si>
  <si>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</si>
  <si>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ZK404</t>
  </si>
  <si>
    <t>Krytí - roztok Prontosan 350 ml 400416</t>
  </si>
  <si>
    <t>ZM331</t>
  </si>
  <si>
    <t>Kompresa NT 7,5 x 7,5 cm/5 ks sterilní bal. 2400 ks 26511</t>
  </si>
  <si>
    <t>ZN467</t>
  </si>
  <si>
    <t>Náplast elastpore+pad i. v. 6 x 8 cm steril. 1320113503</t>
  </si>
  <si>
    <t>ZA206</t>
  </si>
  <si>
    <t>Set perkutální PEG-24-PULL-I-S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</si>
  <si>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</si>
  <si>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</si>
  <si>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</si>
  <si>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</si>
  <si>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ZA996</t>
  </si>
  <si>
    <t>Kanyla TS 8,0 s manžetou 100/800/080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</si>
  <si>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</si>
  <si>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</si>
  <si>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</si>
  <si>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</si>
  <si>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</si>
  <si>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</si>
  <si>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ZB759</t>
  </si>
  <si>
    <t>Zkumavka červená 8 ml gel 455071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</si>
  <si>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</si>
  <si>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</si>
  <si>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</si>
  <si>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</si>
  <si>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</si>
  <si>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</si>
  <si>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</si>
  <si>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</si>
  <si>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</si>
  <si>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</si>
  <si>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ZD010</t>
  </si>
  <si>
    <t>Set sterilní pro žilní katetrizaci Mediset 4752003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</si>
  <si>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</si>
  <si>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</si>
  <si>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</si>
  <si>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</si>
  <si>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</si>
  <si>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</si>
  <si>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</si>
  <si>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</si>
  <si>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</si>
  <si>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</si>
  <si>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</si>
  <si>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</si>
  <si>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</si>
  <si>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</si>
  <si>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</si>
  <si>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</si>
  <si>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ZF186</t>
  </si>
  <si>
    <t>Stříkačka janett 2-dílná 150 ml vyplachovací balená 08151</t>
  </si>
  <si>
    <t>ZL688</t>
  </si>
  <si>
    <t>Proužky Accu-Check Inform IIStrip 50 EU1 á 50 ks 05942861</t>
  </si>
  <si>
    <t>ZH335</t>
  </si>
  <si>
    <t>Kanyla TS 7,0 s manžetou bal. á 2 ks 100/523/070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</si>
  <si>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</si>
  <si>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</si>
  <si>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</si>
  <si>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</si>
  <si>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</si>
  <si>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</si>
  <si>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</si>
  <si>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</si>
  <si>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</si>
  <si>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</si>
  <si>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</si>
  <si>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</si>
  <si>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</si>
  <si>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</si>
  <si>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</si>
  <si>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</si>
  <si>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</si>
  <si>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</si>
  <si>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ZB443</t>
  </si>
  <si>
    <t>Šití silkam černý 4/0 (1.5) bal. á 36 ks C0760137</t>
  </si>
  <si>
    <t>ZD984</t>
  </si>
  <si>
    <t>Šití silkam černý 2/0 (3) bal. á 36 ks C0764175</t>
  </si>
  <si>
    <t>ZA360</t>
  </si>
  <si>
    <t>Jehla sterican 0,5 x 25 mm oranžová 9186158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</si>
  <si>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</si>
  <si>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</si>
  <si>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</si>
  <si>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</si>
  <si>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</si>
  <si>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</si>
  <si>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</si>
  <si>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</si>
  <si>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</si>
  <si>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</si>
  <si>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</si>
  <si>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</si>
  <si>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ZA006</t>
  </si>
  <si>
    <t>Obvaz elastický síťový pruban č. 8 427308</t>
  </si>
  <si>
    <t>ZA554</t>
  </si>
  <si>
    <t>Krytí hypro-sorb R 10 x 10 x 10 mm bal. á 10 ks 006</t>
  </si>
  <si>
    <t>ZB404</t>
  </si>
  <si>
    <t>Náplast cosmos 8 cm x 1 m 5403353</t>
  </si>
  <si>
    <t>ZC854</t>
  </si>
  <si>
    <t>Kompresa NT 7,5 x 7,5 cm/2 ks sterilní 26510</t>
  </si>
  <si>
    <t>ZA616</t>
  </si>
  <si>
    <t>Drenáž zubní sterilní 1 x 6 cm 0360</t>
  </si>
  <si>
    <t>ZL664</t>
  </si>
  <si>
    <t>Krytí mastný tyl pharmatull 10 x 20 cm bal. á 10 ks P-Tull1020</t>
  </si>
  <si>
    <t>ZD812</t>
  </si>
  <si>
    <t>Drenáž zubní sterilní 1 x 40 cm 0359</t>
  </si>
  <si>
    <t>ZA727</t>
  </si>
  <si>
    <t>Kontejner 30 ml sterilní uchovávání pevných i kapalných vzorků FLME25175</t>
  </si>
  <si>
    <t>ZA789</t>
  </si>
  <si>
    <t>Stříkačka injekční 2-dílná 2 ml L Inject Solo 4606027V</t>
  </si>
  <si>
    <t>ZA812</t>
  </si>
  <si>
    <t>Uzávěr do katetrů 4435001</t>
  </si>
  <si>
    <t>ZB754</t>
  </si>
  <si>
    <t>Zkumavka černá 2 ml 454073</t>
  </si>
  <si>
    <t>ZF159</t>
  </si>
  <si>
    <t>Nádoba na kontaminovaný odpad 1 l 15-0002</t>
  </si>
  <si>
    <t>ZC360</t>
  </si>
  <si>
    <t>Premacryl liq.bezbarvý 250 ml 4342921</t>
  </si>
  <si>
    <t>ZC441</t>
  </si>
  <si>
    <t>Sádra marmodent 0208/25 á 25 kg</t>
  </si>
  <si>
    <t>ZB881</t>
  </si>
  <si>
    <t>Implantát D2.9 SB/L12 02101:3</t>
  </si>
  <si>
    <t>ZD288</t>
  </si>
  <si>
    <t>Fólie Erkoflex 4 mm / 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</si>
  <si>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</si>
  <si>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</si>
  <si>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</si>
  <si>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</si>
  <si>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</si>
  <si>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</si>
  <si>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</si>
  <si>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</si>
  <si>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</si>
  <si>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</si>
  <si>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</si>
  <si>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</si>
  <si>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</si>
  <si>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</si>
  <si>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</si>
  <si>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</si>
  <si>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</si>
  <si>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</si>
  <si>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</si>
  <si>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</si>
  <si>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</si>
  <si>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</si>
  <si>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</si>
  <si>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</si>
  <si>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</si>
  <si>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</si>
  <si>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</si>
  <si>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</si>
  <si>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ZJ017</t>
  </si>
  <si>
    <t>Šití chirlac pletený fialový 4/0 bal. á 24 ks PG 0256</t>
  </si>
  <si>
    <t>ZJ021</t>
  </si>
  <si>
    <t>Šití chirlac pletený fialový 3/0 bal. á 24 ks PG 0262</t>
  </si>
  <si>
    <t>ZJ018</t>
  </si>
  <si>
    <t>Šití chirlac pletený fialový 3/0 bal. á 24 ks PG 0257</t>
  </si>
  <si>
    <t>ZJ020</t>
  </si>
  <si>
    <t>Šití chirlac pletený fialový 4/0 bal. á 24 ks PG 0261</t>
  </si>
  <si>
    <t>ZB767</t>
  </si>
  <si>
    <t>Jehla vakuová 226/38 mm černá 450075</t>
  </si>
  <si>
    <t>ZB768</t>
  </si>
  <si>
    <t>Jehla vakuová 216/38 mm zelená 450076</t>
  </si>
  <si>
    <t>ZA640</t>
  </si>
  <si>
    <t>Krytí traumacel taf light 7,5 x 5 cm bal. á 10 ks síťka V0081947</t>
  </si>
  <si>
    <t>ZA533</t>
  </si>
  <si>
    <t>Váleček zubní Celluron č.2 á 600 ks 4301821</t>
  </si>
  <si>
    <t>ZC399</t>
  </si>
  <si>
    <t>Krytí traumacel taf light 1,5 x 5 cm bal. á 10 ks síťka V0081946</t>
  </si>
  <si>
    <t>ZA790</t>
  </si>
  <si>
    <t>Stříkačka injekční 2-dílná 5 ml L Inject Solo4606051V</t>
  </si>
  <si>
    <t>ZC301</t>
  </si>
  <si>
    <t>Ypeen 800 g dóza 100066</t>
  </si>
  <si>
    <t>ZC313</t>
  </si>
  <si>
    <t>Repin 800 g orig. 4241110</t>
  </si>
  <si>
    <t>ZC373</t>
  </si>
  <si>
    <t>Sprej cognoscin orig. 120 g 1IX1140</t>
  </si>
  <si>
    <t>ZC456</t>
  </si>
  <si>
    <t>Savka UH 709, á 100 ks, 00709</t>
  </si>
  <si>
    <t>ZD933</t>
  </si>
  <si>
    <t>Listerine 1,0 l 450669</t>
  </si>
  <si>
    <t>ZF508</t>
  </si>
  <si>
    <t>Cement výplňový provizorní 40 g 5304520</t>
  </si>
  <si>
    <t>ZC328</t>
  </si>
  <si>
    <t>Calxyd ve stříkačce 2 x 3,5 g 4142120</t>
  </si>
  <si>
    <t>ZC486</t>
  </si>
  <si>
    <t>Kavitan plus (barva A2) 1001A2</t>
  </si>
  <si>
    <t>ZB461</t>
  </si>
  <si>
    <t>Šití silkam černý 3/0 (2) bal. á 36 ks C0760307</t>
  </si>
  <si>
    <t>ZB978</t>
  </si>
  <si>
    <t>Šití dafilon modrý 5/0 (1) bal. á 36 ks C0932124</t>
  </si>
  <si>
    <t>ZB979</t>
  </si>
  <si>
    <t>Šití dafilon modrý 4/0 (1.5) bal. á 36 ks C0932205</t>
  </si>
  <si>
    <t>ZD736</t>
  </si>
  <si>
    <t>Šití silkam černý 4/0 (1.5) bal. á 36 ks C0760293</t>
  </si>
  <si>
    <t>ZD983</t>
  </si>
  <si>
    <t>Šití silkam černý 3/0 (2) bal. á 36 ks C0764248</t>
  </si>
  <si>
    <t>ZA834</t>
  </si>
  <si>
    <t>Jehla injekční 0,7 x 40 mm černá 4660021</t>
  </si>
  <si>
    <t>ZA605</t>
  </si>
  <si>
    <t>Tamponáda s vazelína album 4 vrstvá 2,5 cm x 200 cm/1 ks šnek 0342</t>
  </si>
  <si>
    <t>ZN105</t>
  </si>
  <si>
    <t>Rouška břišní NT Special s RTG vláknem sterilní 30 x 30 cm 130g/m2 bal. á 5 ks 187705-08</t>
  </si>
  <si>
    <t>ZN547</t>
  </si>
  <si>
    <t>Rouška břišní NT Special s RTG vláknem sterilní 10 x 60 cm 130g/m2 bal. á 40 ks 187605</t>
  </si>
  <si>
    <t>ZA788</t>
  </si>
  <si>
    <t>Stříkačka injekční 2-dílná 20 ml L Inject Solo 4606205V</t>
  </si>
  <si>
    <t>ZB103</t>
  </si>
  <si>
    <t>Láhev k odsávačce flovac 2l hadice 1,8 m 000-036-021</t>
  </si>
  <si>
    <t>ZB553</t>
  </si>
  <si>
    <t>Láhev redon hi-vac 400 ml-kompletní 05.000.22.803</t>
  </si>
  <si>
    <t>ZC074</t>
  </si>
  <si>
    <t>Nebulizátor Typ 753 pro dospělé 01.000.08.753</t>
  </si>
  <si>
    <t>ZD650</t>
  </si>
  <si>
    <t>Aquapak - sterilní voda 340 ml s adaptérem bal. á 20 ks 400340</t>
  </si>
  <si>
    <t>ZD809</t>
  </si>
  <si>
    <t>Kanyla vasofix 20G růžová safety 4269110S-01</t>
  </si>
  <si>
    <t>ZK977</t>
  </si>
  <si>
    <t>Cévka odsávací CH14 s přerušovačem sání P01173a</t>
  </si>
  <si>
    <t>ZK978</t>
  </si>
  <si>
    <t>Cévka odsávací CH16 s přerušovačem sání P01175a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</si>
  <si>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</si>
  <si>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</si>
  <si>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</si>
  <si>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</si>
  <si>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</si>
  <si>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</si>
  <si>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ZM780</t>
  </si>
  <si>
    <t>Souprava odsávací zahnutá Yankauer 4 mm s rukojetí hadice CH 25 délka 2 m 34101</t>
  </si>
  <si>
    <t>ZN298</t>
  </si>
  <si>
    <t>Hadička spojovací Gamaplus 1,8 x 1800 LL NO DOP (606304) 686403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</si>
  <si>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</si>
  <si>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</si>
  <si>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</si>
  <si>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</si>
  <si>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</si>
  <si>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</si>
  <si>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</si>
  <si>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otv./1,0 mm GR.4, široká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</si>
  <si>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</si>
  <si>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</si>
  <si>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</si>
  <si>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</si>
  <si>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</si>
  <si>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</si>
  <si>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</si>
  <si>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otv./0,8 mm 20-ST-018M</t>
  </si>
  <si>
    <t>ZK421</t>
  </si>
  <si>
    <t>Šroub maxi 2,4 x 12 mm 24-MX-012</t>
  </si>
  <si>
    <t>ZD846</t>
  </si>
  <si>
    <t>Dlaha mini přímá dlouhá 4 otv./1,0 mm 20-ST-104</t>
  </si>
  <si>
    <t>ZH756</t>
  </si>
  <si>
    <t>Šroub mini 2,3 x 6 mm 23-MN-006</t>
  </si>
  <si>
    <t>ZK420</t>
  </si>
  <si>
    <t>Šroub maxi 2,4 x 10 mm 24-MX-010</t>
  </si>
  <si>
    <t>ZI323</t>
  </si>
  <si>
    <t>Šroub maxi 2,4 x 8 mm 24-MX-008</t>
  </si>
  <si>
    <t>ZH757</t>
  </si>
  <si>
    <t>Šroub mini 2,3 x 8 mm 23-MN-008</t>
  </si>
  <si>
    <t>ZL889</t>
  </si>
  <si>
    <t>Dlaha maxi rekonstrukční přímá 25 otv. 24-RS-025</t>
  </si>
  <si>
    <t>ZH856</t>
  </si>
  <si>
    <t>Dlaha mini 5 otvorů Y/1,0 mm 20-TP-005R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</si>
  <si>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</si>
  <si>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</si>
  <si>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</si>
  <si>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</si>
  <si>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ZN641</t>
  </si>
  <si>
    <t>Šití vstřebatelné PGA-RESORBA 3/0 fialová HS 22 70 cm bal. á 24 ks PA1117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</si>
  <si>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</si>
  <si>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</si>
  <si>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</si>
  <si>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</si>
  <si>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</si>
  <si>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</si>
  <si>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</si>
  <si>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</si>
  <si>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</si>
  <si>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</si>
  <si>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</si>
  <si>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</si>
  <si>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</si>
  <si>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</si>
  <si>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</si>
  <si>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</si>
  <si>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</si>
  <si>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</si>
  <si>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</si>
  <si>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</si>
  <si>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</si>
  <si>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</si>
  <si>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</si>
  <si>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</si>
  <si>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</si>
  <si>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</si>
  <si>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50115090</t>
  </si>
  <si>
    <t>509 SZM zubolékařský (112 02 110)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</si>
  <si>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</si>
  <si>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</si>
  <si>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</si>
  <si>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</si>
  <si>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</si>
  <si>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</si>
  <si>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</si>
  <si>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</si>
  <si>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</si>
  <si>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</si>
  <si>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Číhalová Lucie</t>
  </si>
  <si>
    <t>Harvan Luboš</t>
  </si>
  <si>
    <t>Kadlec Zdeněk</t>
  </si>
  <si>
    <t>Němcová Nikola</t>
  </si>
  <si>
    <t>Schneiderová Michaela</t>
  </si>
  <si>
    <t>Žižka Radovan</t>
  </si>
  <si>
    <t>Zdravotní výkony vykázané na pracovišti v rámci ambulantní péče dle lékařů *</t>
  </si>
  <si>
    <t>014</t>
  </si>
  <si>
    <t>4</t>
  </si>
  <si>
    <t>0074021</t>
  </si>
  <si>
    <t>0081042</t>
  </si>
  <si>
    <t>0081052</t>
  </si>
  <si>
    <t>0081132</t>
  </si>
  <si>
    <t>0081231</t>
  </si>
  <si>
    <t>0081312</t>
  </si>
  <si>
    <t>0081611</t>
  </si>
  <si>
    <t>0082002</t>
  </si>
  <si>
    <t>0082213</t>
  </si>
  <si>
    <t>0082332</t>
  </si>
  <si>
    <t>0084021</t>
  </si>
  <si>
    <t>0082354</t>
  </si>
  <si>
    <t>0082204</t>
  </si>
  <si>
    <t>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</si>
  <si>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</si>
  <si>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</si>
  <si>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</si>
  <si>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</si>
  <si>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</si>
  <si>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</si>
  <si>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</si>
  <si>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</si>
  <si>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</si>
  <si>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</si>
  <si>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</si>
  <si>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</si>
  <si>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</si>
  <si>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</si>
  <si>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</si>
  <si>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</si>
  <si>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</si>
  <si>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</si>
  <si>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</si>
  <si>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</si>
  <si>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</si>
  <si>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</si>
  <si>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</si>
  <si>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</si>
  <si>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</si>
  <si>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</si>
  <si>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</si>
  <si>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</si>
  <si>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</si>
  <si>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</si>
  <si>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</si>
  <si>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</si>
  <si>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</si>
  <si>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</si>
  <si>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</si>
  <si>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</si>
  <si>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</si>
  <si>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</si>
  <si>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</si>
  <si>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</si>
  <si>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</si>
  <si>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</si>
  <si>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</si>
  <si>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</si>
  <si>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</si>
  <si>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</si>
  <si>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</si>
  <si>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</si>
  <si>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</si>
  <si>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</si>
  <si>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</si>
  <si>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</si>
  <si>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</si>
  <si>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00908</t>
  </si>
  <si>
    <t>AKUTNÍ OŠETŘENÍ A VYŠETŘENÍ NEREGISTROVANÉHO POJIŠ</t>
  </si>
  <si>
    <t>00958</t>
  </si>
  <si>
    <t>TRAUMATOLOGIE TVRDÝCH TKÁNÍ DUTINY ÚSTNÍ VELKÉHO R</t>
  </si>
  <si>
    <t>00967</t>
  </si>
  <si>
    <t>SIGNÁLNÍ KÓD - INFORMACE O VYDÁNÍ ROZHODNUTÍ  O UK</t>
  </si>
  <si>
    <t>00906</t>
  </si>
  <si>
    <t>STOMATOLOGICKÉ OŠETŘENÍ POJIŠTĚNCE DO 6 LET NEBO H</t>
  </si>
  <si>
    <t>00920</t>
  </si>
  <si>
    <t>OŠETŘENÍ ZUBNÍHO KAZU - STÁLÝ ZUB - FOTOKOMPOZITNÍ</t>
  </si>
  <si>
    <t>00934</t>
  </si>
  <si>
    <t>CHIRURGICKÁ LÉČBA ONEMOCNĚNÍ PARODONTU VELKÉHO ROZ</t>
  </si>
  <si>
    <t>00954</t>
  </si>
  <si>
    <t>KONZERVAČNĚ - CHIRURGICKÁ LÉČBA KOMPLIKACÍ ZUBNÍHO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</si>
  <si>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</si>
  <si>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</si>
  <si>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</si>
  <si>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</si>
  <si>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</si>
  <si>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</si>
  <si>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</si>
  <si>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</si>
  <si>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</si>
  <si>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</si>
  <si>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</si>
  <si>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</si>
  <si>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</si>
  <si>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</si>
  <si>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</si>
  <si>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</si>
  <si>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</si>
  <si>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</si>
  <si>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</si>
  <si>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</si>
  <si>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</si>
  <si>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</si>
  <si>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</si>
  <si>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</si>
  <si>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</si>
  <si>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</si>
  <si>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</si>
  <si>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</si>
  <si>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</si>
  <si>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</si>
  <si>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</si>
  <si>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</si>
  <si>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</si>
  <si>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</si>
  <si>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</si>
  <si>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61151</t>
  </si>
  <si>
    <t>UZAVŘENÍ DEFEKTU KOŽNÍM LALOKEM MÍSTNÍM NAD 20 CM^</t>
  </si>
  <si>
    <t>Zdravotní výkony + ZUM + ZULP vykázané na pracovišti v rámci ambulantní péče - orientační přehled</t>
  </si>
  <si>
    <t>11 - Ortopedická klinika</t>
  </si>
  <si>
    <t>11</t>
  </si>
  <si>
    <t>5F1</t>
  </si>
  <si>
    <t>GASTROTOMIE, DUODENOTOMIE NEBO JEDNODUCHÁ PYLOROPL</t>
  </si>
  <si>
    <t>6F1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</si>
  <si>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</si>
  <si>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</si>
  <si>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</si>
  <si>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</si>
  <si>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</si>
  <si>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</si>
  <si>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0008807</t>
  </si>
  <si>
    <t>DALACIN C</t>
  </si>
  <si>
    <t>0008808</t>
  </si>
  <si>
    <t>0016600</t>
  </si>
  <si>
    <t>UNASYN</t>
  </si>
  <si>
    <t>0020605</t>
  </si>
  <si>
    <t>0026902</t>
  </si>
  <si>
    <t>VFEND 200 MG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</si>
  <si>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</si>
  <si>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</si>
  <si>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</si>
  <si>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</si>
  <si>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</si>
  <si>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</si>
  <si>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</si>
  <si>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0087239</t>
  </si>
  <si>
    <t>0087240</t>
  </si>
  <si>
    <t>FANHDI 100 I.U./ML</t>
  </si>
  <si>
    <t>0096414</t>
  </si>
  <si>
    <t>0097000</t>
  </si>
  <si>
    <t>0131656</t>
  </si>
  <si>
    <t>0141838</t>
  </si>
  <si>
    <t>AMIKACIN B.BRAUN 10 MG/ML</t>
  </si>
  <si>
    <t>0156259</t>
  </si>
  <si>
    <t>VANCOMYCIN KABI 1000 MG</t>
  </si>
  <si>
    <t>0162180</t>
  </si>
  <si>
    <t>0162187</t>
  </si>
  <si>
    <t>CIPROFLOXACIN KABI 400 MG/200 ML INFUZNÍ ROZTOK</t>
  </si>
  <si>
    <t>0164350</t>
  </si>
  <si>
    <t>TAZOCIN 4 G/0,5 G</t>
  </si>
  <si>
    <t>0164407</t>
  </si>
  <si>
    <t>0113453</t>
  </si>
  <si>
    <t>0156835</t>
  </si>
  <si>
    <t>MEROPENEM KABI 1 G</t>
  </si>
  <si>
    <t>2</t>
  </si>
  <si>
    <t>0007917</t>
  </si>
  <si>
    <t>0007955</t>
  </si>
  <si>
    <t>0207921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</si>
  <si>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</si>
  <si>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</si>
  <si>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</si>
  <si>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</si>
  <si>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</si>
  <si>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</si>
  <si>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</si>
  <si>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</si>
  <si>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</si>
  <si>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</si>
  <si>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0163241</t>
  </si>
  <si>
    <t xml:space="preserve">IMPLANTÁT MAXILLOFACIÁLNÍ STŘEDNÍ OBLIČEJOVÁ ETÁŽ </t>
  </si>
  <si>
    <t>0163243</t>
  </si>
  <si>
    <t>0163244</t>
  </si>
  <si>
    <t>0163249</t>
  </si>
  <si>
    <t>0163251</t>
  </si>
  <si>
    <t>0163258</t>
  </si>
  <si>
    <t>0163261</t>
  </si>
  <si>
    <t>0163264</t>
  </si>
  <si>
    <t>0163276</t>
  </si>
  <si>
    <t>IMPLANTÁT MANDIBULÁRNÍ LA FÓRTE SYSTÉM</t>
  </si>
  <si>
    <t>0163278</t>
  </si>
  <si>
    <t>0163289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</si>
  <si>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</si>
  <si>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</si>
  <si>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</si>
  <si>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</si>
  <si>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</si>
  <si>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</si>
  <si>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</si>
  <si>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IMPLANTÁT KRANIOFACIÁLNÍ LA FÓRTE SYSTÉM</t>
  </si>
  <si>
    <t>0163240</t>
  </si>
  <si>
    <t>0163242</t>
  </si>
  <si>
    <t>0049999</t>
  </si>
  <si>
    <t>EXTRAKTOR SVOREK PROXIMATE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</si>
  <si>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</si>
  <si>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</si>
  <si>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</si>
  <si>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</si>
  <si>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</si>
  <si>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</si>
  <si>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</si>
  <si>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</si>
  <si>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</si>
  <si>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</si>
  <si>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</si>
  <si>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</si>
  <si>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</si>
  <si>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</si>
  <si>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</si>
  <si>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</si>
  <si>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</si>
  <si>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</si>
  <si>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</si>
  <si>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</si>
  <si>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</si>
  <si>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</si>
  <si>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</si>
  <si>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</si>
  <si>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</si>
  <si>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</si>
  <si>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</si>
  <si>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</si>
  <si>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</si>
  <si>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</si>
  <si>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</si>
  <si>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04740</t>
  </si>
  <si>
    <t>ODSTRANĚNÍ SEKVESTRU</t>
  </si>
  <si>
    <t>04750</t>
  </si>
  <si>
    <t>PRIMÁRNÍ UZÁVĚR OROANTRÁLNÍ KOMUNIKACE</t>
  </si>
  <si>
    <t>04800</t>
  </si>
  <si>
    <t>04801</t>
  </si>
  <si>
    <t>ZEVNÍ INCISE</t>
  </si>
  <si>
    <t>04810</t>
  </si>
  <si>
    <t>AMPUTACE KOŘENOVÉHO HROTU - FRONTÁLNÍ ZUB</t>
  </si>
  <si>
    <t>04817</t>
  </si>
  <si>
    <t>EXSTIRPACE  ODONTOGENNÍ CYSTY VĚTŠÍ NEŽ 1 CM</t>
  </si>
  <si>
    <t>04825</t>
  </si>
  <si>
    <t>REPOZICE SUBLUX. ZUBU ČI FRAKTURY ALVEOLU, SEXT.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</si>
  <si>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</si>
  <si>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</si>
  <si>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</si>
  <si>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</si>
  <si>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</si>
  <si>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</si>
  <si>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</si>
  <si>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</si>
  <si>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</si>
  <si>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</si>
  <si>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</si>
  <si>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</si>
  <si>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</si>
  <si>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</si>
  <si>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</si>
  <si>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</si>
  <si>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</si>
  <si>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</si>
  <si>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</si>
  <si>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</si>
  <si>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</si>
  <si>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</si>
  <si>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</si>
  <si>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</si>
  <si>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</si>
  <si>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</si>
  <si>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</si>
  <si>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</si>
  <si>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</si>
  <si>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</si>
  <si>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</si>
  <si>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</si>
  <si>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</si>
  <si>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</si>
  <si>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</si>
  <si>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</si>
  <si>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</si>
  <si>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</si>
  <si>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</si>
  <si>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</si>
  <si>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</si>
  <si>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</si>
  <si>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</si>
  <si>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</si>
  <si>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</si>
  <si>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</si>
  <si>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</si>
  <si>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</si>
  <si>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71781</t>
  </si>
  <si>
    <t>SONDÁŽ, DILATACE, VÝPLACH SLINNÉ ŽLÁZY</t>
  </si>
  <si>
    <t>71813</t>
  </si>
  <si>
    <t>LIGATURA A. MAXILLARIS INT.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</si>
  <si>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</si>
  <si>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</si>
  <si>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</si>
  <si>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</si>
  <si>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</si>
  <si>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</si>
  <si>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</si>
  <si>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</si>
  <si>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</si>
  <si>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</si>
  <si>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</si>
  <si>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</si>
  <si>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</si>
  <si>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</si>
  <si>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</si>
  <si>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</si>
  <si>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</si>
  <si>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</si>
  <si>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</si>
  <si>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</si>
  <si>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</si>
  <si>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</si>
  <si>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</si>
  <si>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</si>
  <si>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</si>
  <si>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</si>
  <si>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</si>
  <si>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</si>
  <si>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</si>
  <si>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</si>
  <si>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</si>
  <si>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</si>
  <si>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</si>
  <si>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</si>
  <si>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</si>
  <si>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</si>
  <si>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</si>
  <si>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</si>
  <si>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</si>
  <si>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</si>
  <si>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</si>
  <si>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</si>
  <si>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</si>
  <si>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</si>
  <si>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</si>
  <si>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</si>
  <si>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</si>
  <si>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</si>
  <si>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</si>
  <si>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</si>
  <si>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</si>
  <si>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</si>
  <si>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</si>
  <si>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</si>
  <si>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</si>
  <si>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</si>
  <si>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</si>
  <si>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</si>
  <si>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</si>
  <si>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</si>
  <si>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</si>
  <si>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</si>
  <si>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</si>
  <si>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</si>
  <si>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</si>
  <si>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</si>
  <si>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</si>
  <si>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</si>
  <si>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65963</t>
  </si>
  <si>
    <t>SEKVESTROTOMIE</t>
  </si>
  <si>
    <t>65933</t>
  </si>
  <si>
    <t>TRANSPOZICE VÝVODU VELKÉ SLINNÉ ŽLÁZY</t>
  </si>
  <si>
    <t>Zdravotní výkony vykázané na pracovišti pro pacienty hospitalizované ve FNOL - orientační přehled</t>
  </si>
  <si>
    <t>01061</t>
  </si>
  <si>
    <t>A</t>
  </si>
  <si>
    <t xml:space="preserve">JINÉ VÝKONY PŘI ONEMOCNĚNÍCH A PORUCHÁCH NERVOVÉHO SYST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</si>
  <si>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</si>
  <si>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</si>
  <si>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</si>
  <si>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</si>
  <si>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</si>
  <si>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</si>
  <si>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</si>
  <si>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</si>
  <si>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</si>
  <si>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</si>
  <si>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</si>
  <si>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</si>
  <si>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</si>
  <si>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</si>
  <si>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</si>
  <si>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</si>
  <si>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</si>
  <si>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</si>
  <si>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</si>
  <si>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</si>
  <si>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</si>
  <si>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</si>
  <si>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</si>
  <si>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</si>
  <si>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</si>
  <si>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</si>
  <si>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</si>
  <si>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</si>
  <si>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</si>
  <si>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</si>
  <si>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</si>
  <si>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</si>
  <si>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</si>
  <si>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</si>
  <si>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</si>
  <si>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</si>
  <si>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</si>
  <si>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</si>
  <si>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</si>
  <si>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</si>
  <si>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</si>
  <si>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</si>
  <si>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</si>
  <si>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</si>
  <si>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</si>
  <si>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</si>
  <si>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</si>
  <si>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</si>
  <si>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</si>
  <si>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</si>
  <si>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</si>
  <si>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</si>
  <si>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</si>
  <si>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</si>
  <si>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</si>
  <si>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</si>
  <si>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</si>
  <si>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</si>
  <si>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</si>
  <si>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</si>
  <si>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</si>
  <si>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</si>
  <si>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08341</t>
  </si>
  <si>
    <t xml:space="preserve">OSTEOMYELITIDA BEZ CC                                                                               </t>
  </si>
  <si>
    <t>09011</t>
  </si>
  <si>
    <t xml:space="preserve">KOŽNÍ ŠTĚP A/NEBO DEBRIDEMENT BEZ CC                                                                </t>
  </si>
  <si>
    <t>09013</t>
  </si>
  <si>
    <t xml:space="preserve">KOŽNÍ ŠTĚP A/NEBO DEBRIDEMENT S MCC                                                                 </t>
  </si>
  <si>
    <t>09032</t>
  </si>
  <si>
    <t xml:space="preserve">JINÉ VÝKONY PŘI PORUCHÁCH A ONEMOCNĚNÍCH KŮŽE, PODKOŽNÍ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</si>
  <si>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</si>
  <si>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</si>
  <si>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</si>
  <si>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</si>
  <si>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</si>
  <si>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</si>
  <si>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</si>
  <si>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</si>
  <si>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</si>
  <si>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</si>
  <si>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</si>
  <si>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</si>
  <si>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</si>
  <si>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</si>
  <si>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</si>
  <si>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</si>
  <si>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</si>
  <si>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</si>
  <si>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</si>
  <si>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</si>
  <si>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</si>
  <si>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</si>
  <si>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</si>
  <si>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</si>
  <si>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</si>
  <si>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</si>
  <si>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</si>
  <si>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</si>
  <si>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</si>
  <si>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</si>
  <si>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</si>
  <si>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</si>
  <si>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</si>
  <si>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</si>
  <si>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</si>
  <si>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</si>
  <si>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</si>
  <si>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</si>
  <si>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</si>
  <si>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</si>
  <si>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0002087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</si>
  <si>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</si>
  <si>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</si>
  <si>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</si>
  <si>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</si>
  <si>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</si>
  <si>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</si>
  <si>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94181</t>
  </si>
  <si>
    <t>ZHOTOVENÍ KARYOTYPU Z JEDNÉ MITÓZY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</si>
  <si>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</si>
  <si>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</si>
  <si>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</si>
  <si>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</si>
  <si>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</si>
  <si>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</si>
  <si>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</si>
  <si>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</si>
  <si>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</si>
  <si>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</si>
  <si>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</si>
  <si>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</si>
  <si>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</si>
  <si>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</si>
  <si>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</si>
  <si>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</si>
  <si>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</si>
  <si>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</si>
  <si>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</si>
  <si>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</si>
  <si>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</si>
  <si>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</si>
  <si>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</si>
  <si>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96515</t>
  </si>
  <si>
    <t>FIBRIN DEGRADAČNÍ PRODUKTY KVANTITATIVNĚ</t>
  </si>
  <si>
    <t>96325</t>
  </si>
  <si>
    <t>FIBRINOGEN (SÉRIE)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</si>
  <si>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</si>
  <si>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</si>
  <si>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</si>
  <si>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</si>
  <si>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</si>
  <si>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</si>
  <si>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</si>
  <si>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</si>
  <si>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</si>
  <si>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</si>
  <si>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</si>
  <si>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</si>
  <si>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</si>
  <si>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</si>
  <si>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</si>
  <si>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</si>
  <si>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</si>
  <si>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</si>
  <si>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</si>
  <si>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</si>
  <si>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</si>
  <si>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</si>
  <si>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</si>
  <si>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</si>
  <si>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</si>
  <si>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</si>
  <si>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</si>
  <si>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</si>
  <si>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</si>
  <si>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</si>
  <si>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93151</t>
  </si>
  <si>
    <t>FERRITIN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</si>
  <si>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</si>
  <si>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</si>
  <si>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</si>
  <si>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</si>
  <si>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</si>
  <si>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</si>
  <si>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</si>
  <si>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</si>
  <si>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</si>
  <si>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</si>
  <si>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</si>
  <si>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</si>
  <si>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</si>
  <si>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</si>
  <si>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</si>
  <si>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</si>
  <si>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</si>
  <si>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</si>
  <si>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</si>
  <si>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</si>
  <si>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</si>
  <si>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</si>
  <si>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</si>
  <si>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</si>
  <si>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</si>
  <si>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</si>
  <si>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</si>
  <si>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</si>
  <si>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</si>
  <si>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</si>
  <si>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</si>
  <si>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</si>
  <si>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</si>
  <si>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</si>
  <si>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</si>
  <si>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</si>
  <si>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</si>
  <si>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</si>
  <si>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</si>
  <si>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</si>
  <si>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</si>
  <si>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</si>
  <si>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</si>
  <si>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</si>
  <si>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</si>
  <si>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</si>
  <si>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</si>
  <si>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</si>
  <si>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81369</t>
  </si>
  <si>
    <t>BÍLKOVINA KVANTITATIVNĚ (MOČ, MOZKOM. MOK, VÝPOTEK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</si>
  <si>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</si>
  <si>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</si>
  <si>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</si>
  <si>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</si>
  <si>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</si>
  <si>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</si>
  <si>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</si>
  <si>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</si>
  <si>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</si>
  <si>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</si>
  <si>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</si>
  <si>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</si>
  <si>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34</t>
  </si>
  <si>
    <t>809</t>
  </si>
  <si>
    <t>0042433</t>
  </si>
  <si>
    <t>VISIPAQUE 320 MG I/ML</t>
  </si>
  <si>
    <t>0077019</t>
  </si>
  <si>
    <t>0095607</t>
  </si>
  <si>
    <t>MICROPAQUE</t>
  </si>
  <si>
    <t>0151208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</si>
  <si>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</si>
  <si>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</si>
  <si>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</si>
  <si>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</si>
  <si>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</si>
  <si>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</si>
  <si>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</si>
  <si>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</si>
  <si>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</si>
  <si>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</si>
  <si>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</si>
  <si>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</si>
  <si>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</si>
  <si>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</si>
  <si>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</si>
  <si>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</si>
  <si>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</si>
  <si>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</si>
  <si>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</si>
  <si>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</si>
  <si>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</si>
  <si>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</si>
  <si>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</si>
  <si>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</si>
  <si>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</si>
  <si>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 xml:space="preserve">PŘEHLEDNÁ ČI SELEKTIVNÍ ANGIOGRAFIE NAVAZUJÍCÍ NA 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</si>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</sst>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98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0" fontId="0" fillId="0" borderId="146" xfId="0" applyBorder="1" applyAlignment="1"/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0" fontId="0" fillId="0" borderId="148" xfId="0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1.193517537123304</c:v>
                </c:pt>
                <c:pt idx="1">
                  <c:v>1.4888228811114592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5728000"/>
        <c:axId val="-19357274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1.3984316817977498</c:v>
                </c:pt>
                <c:pt idx="1">
                  <c:v>1.3984316817977498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5726912"/>
        <c:axId val="-1935726368"/>
      </c:scatterChart>
      <c:catAx>
        <c:axId val="-193572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93572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35727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35728000"/>
        <c:crosses val="autoZero"/>
        <c:crossBetween val="between"/>
      </c:valAx>
      <c:valAx>
        <c:axId val="-1935726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935726368"/>
        <c:crosses val="max"/>
        <c:crossBetween val="midCat"/>
      </c:valAx>
      <c:valAx>
        <c:axId val="-1935726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935726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0.94852941176470584</c:v>
                </c:pt>
                <c:pt idx="1">
                  <c:v>0.99494949494949492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5724192"/>
        <c:axId val="-19357236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82121872"/>
        <c:axId val="-1082122960"/>
      </c:scatterChart>
      <c:catAx>
        <c:axId val="-19357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9357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35723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935724192"/>
        <c:crosses val="autoZero"/>
        <c:crossBetween val="between"/>
      </c:valAx>
      <c:valAx>
        <c:axId val="-1082121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82122960"/>
        <c:crosses val="max"/>
        <c:crossBetween val="midCat"/>
      </c:valAx>
      <c:valAx>
        <c:axId val="-10821229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0821218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1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1271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1630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1" t="s">
        <v>1631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1644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1957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1962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1973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2094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2347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2445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2725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1271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15</v>
      </c>
      <c r="G3" s="47">
        <f>SUBTOTAL(9,G6:G1048576)</f>
        <v>3693.0299999999993</v>
      </c>
      <c r="H3" s="48">
        <f>IF(M3=0,0,G3/M3)</f>
        <v>7.5929489526395902E-2</v>
      </c>
      <c r="I3" s="47">
        <f>SUBTOTAL(9,I6:I1048576)</f>
        <v>245.60000000000002</v>
      </c>
      <c r="J3" s="47">
        <f>SUBTOTAL(9,J6:J1048576)</f>
        <v>44944.594499189676</v>
      </c>
      <c r="K3" s="48">
        <f>IF(M3=0,0,J3/M3)</f>
        <v>0.92407051047360411</v>
      </c>
      <c r="L3" s="47">
        <f>SUBTOTAL(9,L6:L1048576)</f>
        <v>260.60000000000002</v>
      </c>
      <c r="M3" s="49">
        <f>SUBTOTAL(9,M6:M1048576)</f>
        <v>48637.624499189675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516</v>
      </c>
      <c r="B6" s="658" t="s">
        <v>1218</v>
      </c>
      <c r="C6" s="658" t="s">
        <v>942</v>
      </c>
      <c r="D6" s="658" t="s">
        <v>943</v>
      </c>
      <c r="E6" s="658" t="s">
        <v>1219</v>
      </c>
      <c r="F6" s="661"/>
      <c r="G6" s="661"/>
      <c r="H6" s="679">
        <v>0</v>
      </c>
      <c r="I6" s="661">
        <v>4</v>
      </c>
      <c r="J6" s="661">
        <v>230.8</v>
      </c>
      <c r="K6" s="679">
        <v>1</v>
      </c>
      <c r="L6" s="661">
        <v>4</v>
      </c>
      <c r="M6" s="662">
        <v>230.8</v>
      </c>
    </row>
    <row r="7" spans="1:13" ht="14.4" customHeight="1" x14ac:dyDescent="0.3">
      <c r="A7" s="663" t="s">
        <v>516</v>
      </c>
      <c r="B7" s="664" t="s">
        <v>1220</v>
      </c>
      <c r="C7" s="664" t="s">
        <v>904</v>
      </c>
      <c r="D7" s="664" t="s">
        <v>905</v>
      </c>
      <c r="E7" s="664" t="s">
        <v>906</v>
      </c>
      <c r="F7" s="667"/>
      <c r="G7" s="667"/>
      <c r="H7" s="680">
        <v>0</v>
      </c>
      <c r="I7" s="667">
        <v>1</v>
      </c>
      <c r="J7" s="667">
        <v>112.72999999999996</v>
      </c>
      <c r="K7" s="680">
        <v>1</v>
      </c>
      <c r="L7" s="667">
        <v>1</v>
      </c>
      <c r="M7" s="668">
        <v>112.72999999999996</v>
      </c>
    </row>
    <row r="8" spans="1:13" ht="14.4" customHeight="1" x14ac:dyDescent="0.3">
      <c r="A8" s="663" t="s">
        <v>516</v>
      </c>
      <c r="B8" s="664" t="s">
        <v>1221</v>
      </c>
      <c r="C8" s="664" t="s">
        <v>950</v>
      </c>
      <c r="D8" s="664" t="s">
        <v>897</v>
      </c>
      <c r="E8" s="664" t="s">
        <v>1222</v>
      </c>
      <c r="F8" s="667"/>
      <c r="G8" s="667"/>
      <c r="H8" s="680">
        <v>0</v>
      </c>
      <c r="I8" s="667">
        <v>1</v>
      </c>
      <c r="J8" s="667">
        <v>301.46859892438738</v>
      </c>
      <c r="K8" s="680">
        <v>1</v>
      </c>
      <c r="L8" s="667">
        <v>1</v>
      </c>
      <c r="M8" s="668">
        <v>301.46859892438738</v>
      </c>
    </row>
    <row r="9" spans="1:13" ht="14.4" customHeight="1" x14ac:dyDescent="0.3">
      <c r="A9" s="663" t="s">
        <v>516</v>
      </c>
      <c r="B9" s="664" t="s">
        <v>1221</v>
      </c>
      <c r="C9" s="664" t="s">
        <v>952</v>
      </c>
      <c r="D9" s="664" t="s">
        <v>897</v>
      </c>
      <c r="E9" s="664" t="s">
        <v>1223</v>
      </c>
      <c r="F9" s="667"/>
      <c r="G9" s="667"/>
      <c r="H9" s="680">
        <v>0</v>
      </c>
      <c r="I9" s="667">
        <v>1</v>
      </c>
      <c r="J9" s="667">
        <v>630.66000000000008</v>
      </c>
      <c r="K9" s="680">
        <v>1</v>
      </c>
      <c r="L9" s="667">
        <v>1</v>
      </c>
      <c r="M9" s="668">
        <v>630.66000000000008</v>
      </c>
    </row>
    <row r="10" spans="1:13" ht="14.4" customHeight="1" x14ac:dyDescent="0.3">
      <c r="A10" s="663" t="s">
        <v>516</v>
      </c>
      <c r="B10" s="664" t="s">
        <v>1221</v>
      </c>
      <c r="C10" s="664" t="s">
        <v>945</v>
      </c>
      <c r="D10" s="664" t="s">
        <v>897</v>
      </c>
      <c r="E10" s="664" t="s">
        <v>1224</v>
      </c>
      <c r="F10" s="667"/>
      <c r="G10" s="667"/>
      <c r="H10" s="680">
        <v>0</v>
      </c>
      <c r="I10" s="667">
        <v>3</v>
      </c>
      <c r="J10" s="667">
        <v>1226.8500000000004</v>
      </c>
      <c r="K10" s="680">
        <v>1</v>
      </c>
      <c r="L10" s="667">
        <v>3</v>
      </c>
      <c r="M10" s="668">
        <v>1226.8500000000004</v>
      </c>
    </row>
    <row r="11" spans="1:13" ht="14.4" customHeight="1" x14ac:dyDescent="0.3">
      <c r="A11" s="663" t="s">
        <v>516</v>
      </c>
      <c r="B11" s="664" t="s">
        <v>1225</v>
      </c>
      <c r="C11" s="664" t="s">
        <v>928</v>
      </c>
      <c r="D11" s="664" t="s">
        <v>929</v>
      </c>
      <c r="E11" s="664" t="s">
        <v>1226</v>
      </c>
      <c r="F11" s="667"/>
      <c r="G11" s="667"/>
      <c r="H11" s="680">
        <v>0</v>
      </c>
      <c r="I11" s="667">
        <v>1</v>
      </c>
      <c r="J11" s="667">
        <v>147.3781977303484</v>
      </c>
      <c r="K11" s="680">
        <v>1</v>
      </c>
      <c r="L11" s="667">
        <v>1</v>
      </c>
      <c r="M11" s="668">
        <v>147.3781977303484</v>
      </c>
    </row>
    <row r="12" spans="1:13" ht="14.4" customHeight="1" x14ac:dyDescent="0.3">
      <c r="A12" s="663" t="s">
        <v>516</v>
      </c>
      <c r="B12" s="664" t="s">
        <v>1227</v>
      </c>
      <c r="C12" s="664" t="s">
        <v>889</v>
      </c>
      <c r="D12" s="664" t="s">
        <v>1228</v>
      </c>
      <c r="E12" s="664" t="s">
        <v>1229</v>
      </c>
      <c r="F12" s="667"/>
      <c r="G12" s="667"/>
      <c r="H12" s="680">
        <v>0</v>
      </c>
      <c r="I12" s="667">
        <v>10</v>
      </c>
      <c r="J12" s="667">
        <v>347.5</v>
      </c>
      <c r="K12" s="680">
        <v>1</v>
      </c>
      <c r="L12" s="667">
        <v>10</v>
      </c>
      <c r="M12" s="668">
        <v>347.5</v>
      </c>
    </row>
    <row r="13" spans="1:13" ht="14.4" customHeight="1" x14ac:dyDescent="0.3">
      <c r="A13" s="663" t="s">
        <v>516</v>
      </c>
      <c r="B13" s="664" t="s">
        <v>1230</v>
      </c>
      <c r="C13" s="664" t="s">
        <v>924</v>
      </c>
      <c r="D13" s="664" t="s">
        <v>1231</v>
      </c>
      <c r="E13" s="664" t="s">
        <v>1232</v>
      </c>
      <c r="F13" s="667"/>
      <c r="G13" s="667"/>
      <c r="H13" s="680">
        <v>0</v>
      </c>
      <c r="I13" s="667">
        <v>1</v>
      </c>
      <c r="J13" s="667">
        <v>61.530087115791929</v>
      </c>
      <c r="K13" s="680">
        <v>1</v>
      </c>
      <c r="L13" s="667">
        <v>1</v>
      </c>
      <c r="M13" s="668">
        <v>61.530087115791929</v>
      </c>
    </row>
    <row r="14" spans="1:13" ht="14.4" customHeight="1" x14ac:dyDescent="0.3">
      <c r="A14" s="663" t="s">
        <v>516</v>
      </c>
      <c r="B14" s="664" t="s">
        <v>1233</v>
      </c>
      <c r="C14" s="664" t="s">
        <v>998</v>
      </c>
      <c r="D14" s="664" t="s">
        <v>999</v>
      </c>
      <c r="E14" s="664" t="s">
        <v>1000</v>
      </c>
      <c r="F14" s="667">
        <v>9</v>
      </c>
      <c r="G14" s="667">
        <v>315.80999999999995</v>
      </c>
      <c r="H14" s="680">
        <v>1</v>
      </c>
      <c r="I14" s="667"/>
      <c r="J14" s="667"/>
      <c r="K14" s="680">
        <v>0</v>
      </c>
      <c r="L14" s="667">
        <v>9</v>
      </c>
      <c r="M14" s="668">
        <v>315.80999999999995</v>
      </c>
    </row>
    <row r="15" spans="1:13" ht="14.4" customHeight="1" x14ac:dyDescent="0.3">
      <c r="A15" s="663" t="s">
        <v>516</v>
      </c>
      <c r="B15" s="664" t="s">
        <v>1233</v>
      </c>
      <c r="C15" s="664" t="s">
        <v>1028</v>
      </c>
      <c r="D15" s="664" t="s">
        <v>940</v>
      </c>
      <c r="E15" s="664" t="s">
        <v>1000</v>
      </c>
      <c r="F15" s="667"/>
      <c r="G15" s="667"/>
      <c r="H15" s="680">
        <v>0</v>
      </c>
      <c r="I15" s="667">
        <v>19</v>
      </c>
      <c r="J15" s="667">
        <v>2202.86</v>
      </c>
      <c r="K15" s="680">
        <v>1</v>
      </c>
      <c r="L15" s="667">
        <v>19</v>
      </c>
      <c r="M15" s="668">
        <v>2202.86</v>
      </c>
    </row>
    <row r="16" spans="1:13" ht="14.4" customHeight="1" x14ac:dyDescent="0.3">
      <c r="A16" s="663" t="s">
        <v>516</v>
      </c>
      <c r="B16" s="664" t="s">
        <v>1233</v>
      </c>
      <c r="C16" s="664" t="s">
        <v>1036</v>
      </c>
      <c r="D16" s="664" t="s">
        <v>1234</v>
      </c>
      <c r="E16" s="664" t="s">
        <v>1235</v>
      </c>
      <c r="F16" s="667"/>
      <c r="G16" s="667"/>
      <c r="H16" s="680">
        <v>0</v>
      </c>
      <c r="I16" s="667">
        <v>39.400000000000006</v>
      </c>
      <c r="J16" s="667">
        <v>4821.3372180986435</v>
      </c>
      <c r="K16" s="680">
        <v>1</v>
      </c>
      <c r="L16" s="667">
        <v>39.400000000000006</v>
      </c>
      <c r="M16" s="668">
        <v>4821.3372180986435</v>
      </c>
    </row>
    <row r="17" spans="1:13" ht="14.4" customHeight="1" x14ac:dyDescent="0.3">
      <c r="A17" s="663" t="s">
        <v>516</v>
      </c>
      <c r="B17" s="664" t="s">
        <v>1236</v>
      </c>
      <c r="C17" s="664" t="s">
        <v>1046</v>
      </c>
      <c r="D17" s="664" t="s">
        <v>1047</v>
      </c>
      <c r="E17" s="664" t="s">
        <v>1237</v>
      </c>
      <c r="F17" s="667"/>
      <c r="G17" s="667"/>
      <c r="H17" s="680">
        <v>0</v>
      </c>
      <c r="I17" s="667">
        <v>15</v>
      </c>
      <c r="J17" s="667">
        <v>6930</v>
      </c>
      <c r="K17" s="680">
        <v>1</v>
      </c>
      <c r="L17" s="667">
        <v>15</v>
      </c>
      <c r="M17" s="668">
        <v>6930</v>
      </c>
    </row>
    <row r="18" spans="1:13" ht="14.4" customHeight="1" x14ac:dyDescent="0.3">
      <c r="A18" s="663" t="s">
        <v>516</v>
      </c>
      <c r="B18" s="664" t="s">
        <v>1238</v>
      </c>
      <c r="C18" s="664" t="s">
        <v>1039</v>
      </c>
      <c r="D18" s="664" t="s">
        <v>1239</v>
      </c>
      <c r="E18" s="664" t="s">
        <v>1240</v>
      </c>
      <c r="F18" s="667"/>
      <c r="G18" s="667"/>
      <c r="H18" s="680">
        <v>0</v>
      </c>
      <c r="I18" s="667">
        <v>1.4</v>
      </c>
      <c r="J18" s="667">
        <v>723.8</v>
      </c>
      <c r="K18" s="680">
        <v>1</v>
      </c>
      <c r="L18" s="667">
        <v>1.4</v>
      </c>
      <c r="M18" s="668">
        <v>723.8</v>
      </c>
    </row>
    <row r="19" spans="1:13" ht="14.4" customHeight="1" x14ac:dyDescent="0.3">
      <c r="A19" s="663" t="s">
        <v>516</v>
      </c>
      <c r="B19" s="664" t="s">
        <v>1241</v>
      </c>
      <c r="C19" s="664" t="s">
        <v>1062</v>
      </c>
      <c r="D19" s="664" t="s">
        <v>1063</v>
      </c>
      <c r="E19" s="664" t="s">
        <v>1242</v>
      </c>
      <c r="F19" s="667"/>
      <c r="G19" s="667"/>
      <c r="H19" s="680">
        <v>0</v>
      </c>
      <c r="I19" s="667">
        <v>2.1</v>
      </c>
      <c r="J19" s="667">
        <v>1970.43</v>
      </c>
      <c r="K19" s="680">
        <v>1</v>
      </c>
      <c r="L19" s="667">
        <v>2.1</v>
      </c>
      <c r="M19" s="668">
        <v>1970.43</v>
      </c>
    </row>
    <row r="20" spans="1:13" ht="14.4" customHeight="1" x14ac:dyDescent="0.3">
      <c r="A20" s="663" t="s">
        <v>516</v>
      </c>
      <c r="B20" s="664" t="s">
        <v>1243</v>
      </c>
      <c r="C20" s="664" t="s">
        <v>1060</v>
      </c>
      <c r="D20" s="664" t="s">
        <v>1244</v>
      </c>
      <c r="E20" s="664" t="s">
        <v>1245</v>
      </c>
      <c r="F20" s="667"/>
      <c r="G20" s="667"/>
      <c r="H20" s="680">
        <v>0</v>
      </c>
      <c r="I20" s="667">
        <v>11.399999999999999</v>
      </c>
      <c r="J20" s="667">
        <v>1768.1399999999999</v>
      </c>
      <c r="K20" s="680">
        <v>1</v>
      </c>
      <c r="L20" s="667">
        <v>11.399999999999999</v>
      </c>
      <c r="M20" s="668">
        <v>1768.1399999999999</v>
      </c>
    </row>
    <row r="21" spans="1:13" ht="14.4" customHeight="1" x14ac:dyDescent="0.3">
      <c r="A21" s="663" t="s">
        <v>516</v>
      </c>
      <c r="B21" s="664" t="s">
        <v>1243</v>
      </c>
      <c r="C21" s="664" t="s">
        <v>1056</v>
      </c>
      <c r="D21" s="664" t="s">
        <v>1244</v>
      </c>
      <c r="E21" s="664" t="s">
        <v>1246</v>
      </c>
      <c r="F21" s="667"/>
      <c r="G21" s="667"/>
      <c r="H21" s="680">
        <v>0</v>
      </c>
      <c r="I21" s="667">
        <v>28.5</v>
      </c>
      <c r="J21" s="667">
        <v>7523.9999999999991</v>
      </c>
      <c r="K21" s="680">
        <v>1</v>
      </c>
      <c r="L21" s="667">
        <v>28.5</v>
      </c>
      <c r="M21" s="668">
        <v>7523.9999999999991</v>
      </c>
    </row>
    <row r="22" spans="1:13" ht="14.4" customHeight="1" x14ac:dyDescent="0.3">
      <c r="A22" s="663" t="s">
        <v>516</v>
      </c>
      <c r="B22" s="664" t="s">
        <v>1247</v>
      </c>
      <c r="C22" s="664" t="s">
        <v>1024</v>
      </c>
      <c r="D22" s="664" t="s">
        <v>1025</v>
      </c>
      <c r="E22" s="664" t="s">
        <v>1248</v>
      </c>
      <c r="F22" s="667"/>
      <c r="G22" s="667"/>
      <c r="H22" s="680">
        <v>0</v>
      </c>
      <c r="I22" s="667">
        <v>1.5</v>
      </c>
      <c r="J22" s="667">
        <v>86.984999999999985</v>
      </c>
      <c r="K22" s="680">
        <v>1</v>
      </c>
      <c r="L22" s="667">
        <v>1.5</v>
      </c>
      <c r="M22" s="668">
        <v>86.984999999999985</v>
      </c>
    </row>
    <row r="23" spans="1:13" ht="14.4" customHeight="1" x14ac:dyDescent="0.3">
      <c r="A23" s="663" t="s">
        <v>516</v>
      </c>
      <c r="B23" s="664" t="s">
        <v>1249</v>
      </c>
      <c r="C23" s="664" t="s">
        <v>995</v>
      </c>
      <c r="D23" s="664" t="s">
        <v>996</v>
      </c>
      <c r="E23" s="664" t="s">
        <v>1250</v>
      </c>
      <c r="F23" s="667">
        <v>6</v>
      </c>
      <c r="G23" s="667">
        <v>3377.2199999999993</v>
      </c>
      <c r="H23" s="680">
        <v>1</v>
      </c>
      <c r="I23" s="667"/>
      <c r="J23" s="667"/>
      <c r="K23" s="680">
        <v>0</v>
      </c>
      <c r="L23" s="667">
        <v>6</v>
      </c>
      <c r="M23" s="668">
        <v>3377.2199999999993</v>
      </c>
    </row>
    <row r="24" spans="1:13" ht="14.4" customHeight="1" x14ac:dyDescent="0.3">
      <c r="A24" s="663" t="s">
        <v>516</v>
      </c>
      <c r="B24" s="664" t="s">
        <v>1251</v>
      </c>
      <c r="C24" s="664" t="s">
        <v>1049</v>
      </c>
      <c r="D24" s="664" t="s">
        <v>1050</v>
      </c>
      <c r="E24" s="664" t="s">
        <v>1252</v>
      </c>
      <c r="F24" s="667"/>
      <c r="G24" s="667"/>
      <c r="H24" s="680">
        <v>0</v>
      </c>
      <c r="I24" s="667">
        <v>5.6</v>
      </c>
      <c r="J24" s="667">
        <v>856.24</v>
      </c>
      <c r="K24" s="680">
        <v>1</v>
      </c>
      <c r="L24" s="667">
        <v>5.6</v>
      </c>
      <c r="M24" s="668">
        <v>856.24</v>
      </c>
    </row>
    <row r="25" spans="1:13" ht="14.4" customHeight="1" x14ac:dyDescent="0.3">
      <c r="A25" s="663" t="s">
        <v>516</v>
      </c>
      <c r="B25" s="664" t="s">
        <v>1253</v>
      </c>
      <c r="C25" s="664" t="s">
        <v>1052</v>
      </c>
      <c r="D25" s="664" t="s">
        <v>1053</v>
      </c>
      <c r="E25" s="664" t="s">
        <v>1254</v>
      </c>
      <c r="F25" s="667"/>
      <c r="G25" s="667"/>
      <c r="H25" s="680">
        <v>0</v>
      </c>
      <c r="I25" s="667">
        <v>14</v>
      </c>
      <c r="J25" s="667">
        <v>772.94</v>
      </c>
      <c r="K25" s="680">
        <v>1</v>
      </c>
      <c r="L25" s="667">
        <v>14</v>
      </c>
      <c r="M25" s="668">
        <v>772.94</v>
      </c>
    </row>
    <row r="26" spans="1:13" ht="14.4" customHeight="1" x14ac:dyDescent="0.3">
      <c r="A26" s="663" t="s">
        <v>516</v>
      </c>
      <c r="B26" s="664" t="s">
        <v>1255</v>
      </c>
      <c r="C26" s="664" t="s">
        <v>1032</v>
      </c>
      <c r="D26" s="664" t="s">
        <v>1256</v>
      </c>
      <c r="E26" s="664" t="s">
        <v>1257</v>
      </c>
      <c r="F26" s="667"/>
      <c r="G26" s="667"/>
      <c r="H26" s="680">
        <v>0</v>
      </c>
      <c r="I26" s="667">
        <v>2.4</v>
      </c>
      <c r="J26" s="667">
        <v>1437.2159999999999</v>
      </c>
      <c r="K26" s="680">
        <v>1</v>
      </c>
      <c r="L26" s="667">
        <v>2.4</v>
      </c>
      <c r="M26" s="668">
        <v>1437.2159999999999</v>
      </c>
    </row>
    <row r="27" spans="1:13" ht="14.4" customHeight="1" x14ac:dyDescent="0.3">
      <c r="A27" s="663" t="s">
        <v>516</v>
      </c>
      <c r="B27" s="664" t="s">
        <v>1258</v>
      </c>
      <c r="C27" s="664" t="s">
        <v>1043</v>
      </c>
      <c r="D27" s="664" t="s">
        <v>1259</v>
      </c>
      <c r="E27" s="664" t="s">
        <v>1260</v>
      </c>
      <c r="F27" s="667"/>
      <c r="G27" s="667"/>
      <c r="H27" s="680">
        <v>0</v>
      </c>
      <c r="I27" s="667">
        <v>14</v>
      </c>
      <c r="J27" s="667">
        <v>404.46000000000004</v>
      </c>
      <c r="K27" s="680">
        <v>1</v>
      </c>
      <c r="L27" s="667">
        <v>14</v>
      </c>
      <c r="M27" s="668">
        <v>404.46000000000004</v>
      </c>
    </row>
    <row r="28" spans="1:13" ht="14.4" customHeight="1" x14ac:dyDescent="0.3">
      <c r="A28" s="663" t="s">
        <v>516</v>
      </c>
      <c r="B28" s="664" t="s">
        <v>1261</v>
      </c>
      <c r="C28" s="664" t="s">
        <v>1074</v>
      </c>
      <c r="D28" s="664" t="s">
        <v>1075</v>
      </c>
      <c r="E28" s="664" t="s">
        <v>1252</v>
      </c>
      <c r="F28" s="667"/>
      <c r="G28" s="667"/>
      <c r="H28" s="680">
        <v>0</v>
      </c>
      <c r="I28" s="667">
        <v>2.8</v>
      </c>
      <c r="J28" s="667">
        <v>446.59999999999997</v>
      </c>
      <c r="K28" s="680">
        <v>1</v>
      </c>
      <c r="L28" s="667">
        <v>2.8</v>
      </c>
      <c r="M28" s="668">
        <v>446.59999999999997</v>
      </c>
    </row>
    <row r="29" spans="1:13" ht="14.4" customHeight="1" x14ac:dyDescent="0.3">
      <c r="A29" s="663" t="s">
        <v>516</v>
      </c>
      <c r="B29" s="664" t="s">
        <v>1262</v>
      </c>
      <c r="C29" s="664" t="s">
        <v>893</v>
      </c>
      <c r="D29" s="664" t="s">
        <v>837</v>
      </c>
      <c r="E29" s="664" t="s">
        <v>894</v>
      </c>
      <c r="F29" s="667"/>
      <c r="G29" s="667"/>
      <c r="H29" s="680">
        <v>0</v>
      </c>
      <c r="I29" s="667">
        <v>1</v>
      </c>
      <c r="J29" s="667">
        <v>105.05947627500494</v>
      </c>
      <c r="K29" s="680">
        <v>1</v>
      </c>
      <c r="L29" s="667">
        <v>1</v>
      </c>
      <c r="M29" s="668">
        <v>105.05947627500494</v>
      </c>
    </row>
    <row r="30" spans="1:13" ht="14.4" customHeight="1" x14ac:dyDescent="0.3">
      <c r="A30" s="663" t="s">
        <v>516</v>
      </c>
      <c r="B30" s="664" t="s">
        <v>1263</v>
      </c>
      <c r="C30" s="664" t="s">
        <v>916</v>
      </c>
      <c r="D30" s="664" t="s">
        <v>917</v>
      </c>
      <c r="E30" s="664" t="s">
        <v>1264</v>
      </c>
      <c r="F30" s="667"/>
      <c r="G30" s="667"/>
      <c r="H30" s="680">
        <v>0</v>
      </c>
      <c r="I30" s="667">
        <v>3</v>
      </c>
      <c r="J30" s="667">
        <v>60.180002945499439</v>
      </c>
      <c r="K30" s="680">
        <v>1</v>
      </c>
      <c r="L30" s="667">
        <v>3</v>
      </c>
      <c r="M30" s="668">
        <v>60.180002945499439</v>
      </c>
    </row>
    <row r="31" spans="1:13" ht="14.4" customHeight="1" x14ac:dyDescent="0.3">
      <c r="A31" s="663" t="s">
        <v>516</v>
      </c>
      <c r="B31" s="664" t="s">
        <v>1263</v>
      </c>
      <c r="C31" s="664" t="s">
        <v>932</v>
      </c>
      <c r="D31" s="664" t="s">
        <v>933</v>
      </c>
      <c r="E31" s="664" t="s">
        <v>1265</v>
      </c>
      <c r="F31" s="667"/>
      <c r="G31" s="667"/>
      <c r="H31" s="680">
        <v>0</v>
      </c>
      <c r="I31" s="667">
        <v>1</v>
      </c>
      <c r="J31" s="667">
        <v>27.48</v>
      </c>
      <c r="K31" s="680">
        <v>1</v>
      </c>
      <c r="L31" s="667">
        <v>1</v>
      </c>
      <c r="M31" s="668">
        <v>27.48</v>
      </c>
    </row>
    <row r="32" spans="1:13" ht="14.4" customHeight="1" x14ac:dyDescent="0.3">
      <c r="A32" s="663" t="s">
        <v>516</v>
      </c>
      <c r="B32" s="664" t="s">
        <v>1266</v>
      </c>
      <c r="C32" s="664" t="s">
        <v>961</v>
      </c>
      <c r="D32" s="664" t="s">
        <v>962</v>
      </c>
      <c r="E32" s="664" t="s">
        <v>963</v>
      </c>
      <c r="F32" s="667"/>
      <c r="G32" s="667"/>
      <c r="H32" s="680">
        <v>0</v>
      </c>
      <c r="I32" s="667">
        <v>1</v>
      </c>
      <c r="J32" s="667">
        <v>198.89</v>
      </c>
      <c r="K32" s="680">
        <v>1</v>
      </c>
      <c r="L32" s="667">
        <v>1</v>
      </c>
      <c r="M32" s="668">
        <v>198.89</v>
      </c>
    </row>
    <row r="33" spans="1:13" ht="14.4" customHeight="1" x14ac:dyDescent="0.3">
      <c r="A33" s="663" t="s">
        <v>516</v>
      </c>
      <c r="B33" s="664" t="s">
        <v>1266</v>
      </c>
      <c r="C33" s="664" t="s">
        <v>976</v>
      </c>
      <c r="D33" s="664" t="s">
        <v>977</v>
      </c>
      <c r="E33" s="664" t="s">
        <v>978</v>
      </c>
      <c r="F33" s="667"/>
      <c r="G33" s="667"/>
      <c r="H33" s="680">
        <v>0</v>
      </c>
      <c r="I33" s="667">
        <v>30</v>
      </c>
      <c r="J33" s="667">
        <v>8355.6004501736461</v>
      </c>
      <c r="K33" s="680">
        <v>1</v>
      </c>
      <c r="L33" s="667">
        <v>30</v>
      </c>
      <c r="M33" s="668">
        <v>8355.6004501736461</v>
      </c>
    </row>
    <row r="34" spans="1:13" ht="14.4" customHeight="1" x14ac:dyDescent="0.3">
      <c r="A34" s="663" t="s">
        <v>516</v>
      </c>
      <c r="B34" s="664" t="s">
        <v>1266</v>
      </c>
      <c r="C34" s="664" t="s">
        <v>974</v>
      </c>
      <c r="D34" s="664" t="s">
        <v>975</v>
      </c>
      <c r="E34" s="664" t="s">
        <v>966</v>
      </c>
      <c r="F34" s="667"/>
      <c r="G34" s="667"/>
      <c r="H34" s="680">
        <v>0</v>
      </c>
      <c r="I34" s="667">
        <v>1</v>
      </c>
      <c r="J34" s="667">
        <v>111.95</v>
      </c>
      <c r="K34" s="680">
        <v>1</v>
      </c>
      <c r="L34" s="667">
        <v>1</v>
      </c>
      <c r="M34" s="668">
        <v>111.95</v>
      </c>
    </row>
    <row r="35" spans="1:13" ht="14.4" customHeight="1" x14ac:dyDescent="0.3">
      <c r="A35" s="663" t="s">
        <v>516</v>
      </c>
      <c r="B35" s="664" t="s">
        <v>1266</v>
      </c>
      <c r="C35" s="664" t="s">
        <v>964</v>
      </c>
      <c r="D35" s="664" t="s">
        <v>965</v>
      </c>
      <c r="E35" s="664" t="s">
        <v>966</v>
      </c>
      <c r="F35" s="667"/>
      <c r="G35" s="667"/>
      <c r="H35" s="680">
        <v>0</v>
      </c>
      <c r="I35" s="667">
        <v>2</v>
      </c>
      <c r="J35" s="667">
        <v>223.90000000000006</v>
      </c>
      <c r="K35" s="680">
        <v>1</v>
      </c>
      <c r="L35" s="667">
        <v>2</v>
      </c>
      <c r="M35" s="668">
        <v>223.90000000000006</v>
      </c>
    </row>
    <row r="36" spans="1:13" ht="14.4" customHeight="1" x14ac:dyDescent="0.3">
      <c r="A36" s="663" t="s">
        <v>516</v>
      </c>
      <c r="B36" s="664" t="s">
        <v>1266</v>
      </c>
      <c r="C36" s="664" t="s">
        <v>967</v>
      </c>
      <c r="D36" s="664" t="s">
        <v>968</v>
      </c>
      <c r="E36" s="664" t="s">
        <v>966</v>
      </c>
      <c r="F36" s="667"/>
      <c r="G36" s="667"/>
      <c r="H36" s="680">
        <v>0</v>
      </c>
      <c r="I36" s="667">
        <v>1</v>
      </c>
      <c r="J36" s="667">
        <v>111.95000000000006</v>
      </c>
      <c r="K36" s="680">
        <v>1</v>
      </c>
      <c r="L36" s="667">
        <v>1</v>
      </c>
      <c r="M36" s="668">
        <v>111.95000000000006</v>
      </c>
    </row>
    <row r="37" spans="1:13" ht="14.4" customHeight="1" x14ac:dyDescent="0.3">
      <c r="A37" s="663" t="s">
        <v>516</v>
      </c>
      <c r="B37" s="664" t="s">
        <v>1266</v>
      </c>
      <c r="C37" s="664" t="s">
        <v>970</v>
      </c>
      <c r="D37" s="664" t="s">
        <v>1267</v>
      </c>
      <c r="E37" s="664" t="s">
        <v>966</v>
      </c>
      <c r="F37" s="667"/>
      <c r="G37" s="667"/>
      <c r="H37" s="680">
        <v>0</v>
      </c>
      <c r="I37" s="667">
        <v>2</v>
      </c>
      <c r="J37" s="667">
        <v>223.9</v>
      </c>
      <c r="K37" s="680">
        <v>1</v>
      </c>
      <c r="L37" s="667">
        <v>2</v>
      </c>
      <c r="M37" s="668">
        <v>223.9</v>
      </c>
    </row>
    <row r="38" spans="1:13" ht="14.4" customHeight="1" x14ac:dyDescent="0.3">
      <c r="A38" s="663" t="s">
        <v>516</v>
      </c>
      <c r="B38" s="664" t="s">
        <v>1266</v>
      </c>
      <c r="C38" s="664" t="s">
        <v>979</v>
      </c>
      <c r="D38" s="664" t="s">
        <v>980</v>
      </c>
      <c r="E38" s="664" t="s">
        <v>981</v>
      </c>
      <c r="F38" s="667"/>
      <c r="G38" s="667"/>
      <c r="H38" s="680">
        <v>0</v>
      </c>
      <c r="I38" s="667">
        <v>2</v>
      </c>
      <c r="J38" s="667">
        <v>327.33999999999997</v>
      </c>
      <c r="K38" s="680">
        <v>1</v>
      </c>
      <c r="L38" s="667">
        <v>2</v>
      </c>
      <c r="M38" s="668">
        <v>327.33999999999997</v>
      </c>
    </row>
    <row r="39" spans="1:13" ht="14.4" customHeight="1" x14ac:dyDescent="0.3">
      <c r="A39" s="663" t="s">
        <v>516</v>
      </c>
      <c r="B39" s="664" t="s">
        <v>1266</v>
      </c>
      <c r="C39" s="664" t="s">
        <v>982</v>
      </c>
      <c r="D39" s="664" t="s">
        <v>1268</v>
      </c>
      <c r="E39" s="664" t="s">
        <v>984</v>
      </c>
      <c r="F39" s="667"/>
      <c r="G39" s="667"/>
      <c r="H39" s="680">
        <v>0</v>
      </c>
      <c r="I39" s="667">
        <v>6</v>
      </c>
      <c r="J39" s="667">
        <v>1075.56</v>
      </c>
      <c r="K39" s="680">
        <v>1</v>
      </c>
      <c r="L39" s="667">
        <v>6</v>
      </c>
      <c r="M39" s="668">
        <v>1075.56</v>
      </c>
    </row>
    <row r="40" spans="1:13" ht="14.4" customHeight="1" x14ac:dyDescent="0.3">
      <c r="A40" s="663" t="s">
        <v>516</v>
      </c>
      <c r="B40" s="664" t="s">
        <v>1266</v>
      </c>
      <c r="C40" s="664" t="s">
        <v>985</v>
      </c>
      <c r="D40" s="664" t="s">
        <v>986</v>
      </c>
      <c r="E40" s="664" t="s">
        <v>981</v>
      </c>
      <c r="F40" s="667"/>
      <c r="G40" s="667"/>
      <c r="H40" s="680">
        <v>0</v>
      </c>
      <c r="I40" s="667">
        <v>1</v>
      </c>
      <c r="J40" s="667">
        <v>129.97</v>
      </c>
      <c r="K40" s="680">
        <v>1</v>
      </c>
      <c r="L40" s="667">
        <v>1</v>
      </c>
      <c r="M40" s="668">
        <v>129.97</v>
      </c>
    </row>
    <row r="41" spans="1:13" ht="14.4" customHeight="1" x14ac:dyDescent="0.3">
      <c r="A41" s="663" t="s">
        <v>516</v>
      </c>
      <c r="B41" s="664" t="s">
        <v>1266</v>
      </c>
      <c r="C41" s="664" t="s">
        <v>987</v>
      </c>
      <c r="D41" s="664" t="s">
        <v>988</v>
      </c>
      <c r="E41" s="664" t="s">
        <v>989</v>
      </c>
      <c r="F41" s="667"/>
      <c r="G41" s="667"/>
      <c r="H41" s="680">
        <v>0</v>
      </c>
      <c r="I41" s="667">
        <v>3.5</v>
      </c>
      <c r="J41" s="667">
        <v>539.01</v>
      </c>
      <c r="K41" s="680">
        <v>1</v>
      </c>
      <c r="L41" s="667">
        <v>3.5</v>
      </c>
      <c r="M41" s="668">
        <v>539.01</v>
      </c>
    </row>
    <row r="42" spans="1:13" ht="14.4" customHeight="1" thickBot="1" x14ac:dyDescent="0.35">
      <c r="A42" s="669" t="s">
        <v>521</v>
      </c>
      <c r="B42" s="670" t="s">
        <v>1227</v>
      </c>
      <c r="C42" s="670" t="s">
        <v>1142</v>
      </c>
      <c r="D42" s="670" t="s">
        <v>1269</v>
      </c>
      <c r="E42" s="670" t="s">
        <v>1270</v>
      </c>
      <c r="F42" s="673"/>
      <c r="G42" s="673"/>
      <c r="H42" s="681">
        <v>0</v>
      </c>
      <c r="I42" s="673">
        <v>12</v>
      </c>
      <c r="J42" s="673">
        <v>449.87946792635989</v>
      </c>
      <c r="K42" s="681">
        <v>1</v>
      </c>
      <c r="L42" s="673">
        <v>12</v>
      </c>
      <c r="M42" s="674">
        <v>449.87946792635989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462</v>
      </c>
      <c r="C3" s="461">
        <f>SUM(C6:C1048576)</f>
        <v>117</v>
      </c>
      <c r="D3" s="461">
        <f>SUM(D6:D1048576)</f>
        <v>52</v>
      </c>
      <c r="E3" s="462">
        <f>SUM(E6:E1048576)</f>
        <v>0</v>
      </c>
      <c r="F3" s="459">
        <f>IF(SUM($B3:$E3)=0,"",B3/SUM($B3:$E3))</f>
        <v>0.73217115689381929</v>
      </c>
      <c r="G3" s="457">
        <f t="shared" ref="G3:I3" si="0">IF(SUM($B3:$E3)=0,"",C3/SUM($B3:$E3))</f>
        <v>0.18541996830427893</v>
      </c>
      <c r="H3" s="457">
        <f t="shared" si="0"/>
        <v>8.2408874801901746E-2</v>
      </c>
      <c r="I3" s="458">
        <f t="shared" si="0"/>
        <v>0</v>
      </c>
      <c r="J3" s="461">
        <f>SUM(J6:J1048576)</f>
        <v>125</v>
      </c>
      <c r="K3" s="461">
        <f>SUM(K6:K1048576)</f>
        <v>55</v>
      </c>
      <c r="L3" s="461">
        <f>SUM(L6:L1048576)</f>
        <v>52</v>
      </c>
      <c r="M3" s="462">
        <f>SUM(M6:M1048576)</f>
        <v>0</v>
      </c>
      <c r="N3" s="459">
        <f>IF(SUM($J3:$M3)=0,"",J3/SUM($J3:$M3))</f>
        <v>0.53879310344827591</v>
      </c>
      <c r="O3" s="457">
        <f t="shared" ref="O3:Q3" si="1">IF(SUM($J3:$M3)=0,"",K3/SUM($J3:$M3))</f>
        <v>0.23706896551724138</v>
      </c>
      <c r="P3" s="457">
        <f t="shared" si="1"/>
        <v>0.22413793103448276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1272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1273</v>
      </c>
      <c r="B7" s="712">
        <v>217</v>
      </c>
      <c r="C7" s="667">
        <v>117</v>
      </c>
      <c r="D7" s="667">
        <v>52</v>
      </c>
      <c r="E7" s="668"/>
      <c r="F7" s="709">
        <v>0.56217616580310881</v>
      </c>
      <c r="G7" s="680">
        <v>0.30310880829015546</v>
      </c>
      <c r="H7" s="680">
        <v>0.13471502590673576</v>
      </c>
      <c r="I7" s="715">
        <v>0</v>
      </c>
      <c r="J7" s="712">
        <v>46</v>
      </c>
      <c r="K7" s="667">
        <v>55</v>
      </c>
      <c r="L7" s="667">
        <v>52</v>
      </c>
      <c r="M7" s="668"/>
      <c r="N7" s="709">
        <v>0.30065359477124182</v>
      </c>
      <c r="O7" s="680">
        <v>0.35947712418300654</v>
      </c>
      <c r="P7" s="680">
        <v>0.33986928104575165</v>
      </c>
      <c r="Q7" s="703">
        <v>0</v>
      </c>
    </row>
    <row r="8" spans="1:17" ht="14.4" customHeight="1" x14ac:dyDescent="0.3">
      <c r="A8" s="706" t="s">
        <v>1274</v>
      </c>
      <c r="B8" s="712">
        <v>92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27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1275</v>
      </c>
      <c r="B9" s="712">
        <v>74</v>
      </c>
      <c r="C9" s="667"/>
      <c r="D9" s="667"/>
      <c r="E9" s="668"/>
      <c r="F9" s="709">
        <v>1</v>
      </c>
      <c r="G9" s="680">
        <v>0</v>
      </c>
      <c r="H9" s="680">
        <v>0</v>
      </c>
      <c r="I9" s="715">
        <v>0</v>
      </c>
      <c r="J9" s="712">
        <v>23</v>
      </c>
      <c r="K9" s="667"/>
      <c r="L9" s="667"/>
      <c r="M9" s="668"/>
      <c r="N9" s="709">
        <v>1</v>
      </c>
      <c r="O9" s="680">
        <v>0</v>
      </c>
      <c r="P9" s="680">
        <v>0</v>
      </c>
      <c r="Q9" s="703">
        <v>0</v>
      </c>
    </row>
    <row r="10" spans="1:17" ht="14.4" customHeight="1" thickBot="1" x14ac:dyDescent="0.35">
      <c r="A10" s="707" t="s">
        <v>1276</v>
      </c>
      <c r="B10" s="713">
        <v>79</v>
      </c>
      <c r="C10" s="673"/>
      <c r="D10" s="673"/>
      <c r="E10" s="674"/>
      <c r="F10" s="710">
        <v>1</v>
      </c>
      <c r="G10" s="681">
        <v>0</v>
      </c>
      <c r="H10" s="681">
        <v>0</v>
      </c>
      <c r="I10" s="716">
        <v>0</v>
      </c>
      <c r="J10" s="713">
        <v>29</v>
      </c>
      <c r="K10" s="673"/>
      <c r="L10" s="673"/>
      <c r="M10" s="674"/>
      <c r="N10" s="710">
        <v>1</v>
      </c>
      <c r="O10" s="681">
        <v>0</v>
      </c>
      <c r="P10" s="681">
        <v>0</v>
      </c>
      <c r="Q10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1183</v>
      </c>
      <c r="C5" s="651">
        <v>82469.280000000028</v>
      </c>
      <c r="D5" s="651">
        <v>597</v>
      </c>
      <c r="E5" s="651">
        <v>31108.390000000014</v>
      </c>
      <c r="F5" s="717">
        <v>0.37721185391699796</v>
      </c>
      <c r="G5" s="651">
        <v>204</v>
      </c>
      <c r="H5" s="717">
        <v>0.34170854271356782</v>
      </c>
      <c r="I5" s="651">
        <v>51360.890000000021</v>
      </c>
      <c r="J5" s="717">
        <v>0.62278814608300215</v>
      </c>
      <c r="K5" s="651">
        <v>393</v>
      </c>
      <c r="L5" s="717">
        <v>0.65829145728643212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1277</v>
      </c>
      <c r="C6" s="651">
        <v>82469.280000000028</v>
      </c>
      <c r="D6" s="651">
        <v>594</v>
      </c>
      <c r="E6" s="651">
        <v>31108.390000000014</v>
      </c>
      <c r="F6" s="717">
        <v>0.37721185391699796</v>
      </c>
      <c r="G6" s="651">
        <v>202</v>
      </c>
      <c r="H6" s="717">
        <v>0.34006734006734007</v>
      </c>
      <c r="I6" s="651">
        <v>51360.890000000021</v>
      </c>
      <c r="J6" s="717">
        <v>0.62278814608300215</v>
      </c>
      <c r="K6" s="651">
        <v>392</v>
      </c>
      <c r="L6" s="717">
        <v>0.65993265993265993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1278</v>
      </c>
      <c r="C7" s="651">
        <v>0</v>
      </c>
      <c r="D7" s="651">
        <v>3</v>
      </c>
      <c r="E7" s="651">
        <v>0</v>
      </c>
      <c r="F7" s="717" t="s">
        <v>513</v>
      </c>
      <c r="G7" s="651">
        <v>2</v>
      </c>
      <c r="H7" s="717">
        <v>0.66666666666666663</v>
      </c>
      <c r="I7" s="651">
        <v>0</v>
      </c>
      <c r="J7" s="717" t="s">
        <v>513</v>
      </c>
      <c r="K7" s="651">
        <v>1</v>
      </c>
      <c r="L7" s="717">
        <v>0.33333333333333331</v>
      </c>
      <c r="M7" s="651" t="s">
        <v>1</v>
      </c>
      <c r="N7" s="277"/>
    </row>
    <row r="8" spans="1:14" ht="14.4" customHeight="1" x14ac:dyDescent="0.3">
      <c r="A8" s="647" t="s">
        <v>511</v>
      </c>
      <c r="B8" s="648" t="s">
        <v>3</v>
      </c>
      <c r="C8" s="651">
        <v>82469.280000000028</v>
      </c>
      <c r="D8" s="651">
        <v>597</v>
      </c>
      <c r="E8" s="651">
        <v>31108.390000000014</v>
      </c>
      <c r="F8" s="717">
        <v>0.37721185391699796</v>
      </c>
      <c r="G8" s="651">
        <v>204</v>
      </c>
      <c r="H8" s="717">
        <v>0.34170854271356782</v>
      </c>
      <c r="I8" s="651">
        <v>51360.890000000021</v>
      </c>
      <c r="J8" s="717">
        <v>0.62278814608300215</v>
      </c>
      <c r="K8" s="651">
        <v>393</v>
      </c>
      <c r="L8" s="717">
        <v>0.65829145728643212</v>
      </c>
      <c r="M8" s="651" t="s">
        <v>515</v>
      </c>
      <c r="N8" s="277"/>
    </row>
    <row r="10" spans="1:14" ht="14.4" customHeight="1" x14ac:dyDescent="0.3">
      <c r="A10" s="647">
        <v>25</v>
      </c>
      <c r="B10" s="648" t="s">
        <v>1183</v>
      </c>
      <c r="C10" s="651" t="s">
        <v>513</v>
      </c>
      <c r="D10" s="651" t="s">
        <v>513</v>
      </c>
      <c r="E10" s="651" t="s">
        <v>513</v>
      </c>
      <c r="F10" s="717" t="s">
        <v>513</v>
      </c>
      <c r="G10" s="651" t="s">
        <v>513</v>
      </c>
      <c r="H10" s="717" t="s">
        <v>513</v>
      </c>
      <c r="I10" s="651" t="s">
        <v>513</v>
      </c>
      <c r="J10" s="717" t="s">
        <v>513</v>
      </c>
      <c r="K10" s="651" t="s">
        <v>513</v>
      </c>
      <c r="L10" s="717" t="s">
        <v>513</v>
      </c>
      <c r="M10" s="651" t="s">
        <v>74</v>
      </c>
      <c r="N10" s="277"/>
    </row>
    <row r="11" spans="1:14" ht="14.4" customHeight="1" x14ac:dyDescent="0.3">
      <c r="A11" s="647" t="s">
        <v>1279</v>
      </c>
      <c r="B11" s="648" t="s">
        <v>1277</v>
      </c>
      <c r="C11" s="651">
        <v>8465.2300000000014</v>
      </c>
      <c r="D11" s="651">
        <v>69</v>
      </c>
      <c r="E11" s="651">
        <v>3327.0200000000004</v>
      </c>
      <c r="F11" s="717">
        <v>0.39302180803120529</v>
      </c>
      <c r="G11" s="651">
        <v>21</v>
      </c>
      <c r="H11" s="717">
        <v>0.30434782608695654</v>
      </c>
      <c r="I11" s="651">
        <v>5138.2100000000009</v>
      </c>
      <c r="J11" s="717">
        <v>0.60697819196879477</v>
      </c>
      <c r="K11" s="651">
        <v>48</v>
      </c>
      <c r="L11" s="717">
        <v>0.69565217391304346</v>
      </c>
      <c r="M11" s="651" t="s">
        <v>1</v>
      </c>
      <c r="N11" s="277"/>
    </row>
    <row r="12" spans="1:14" ht="14.4" customHeight="1" x14ac:dyDescent="0.3">
      <c r="A12" s="647" t="s">
        <v>1279</v>
      </c>
      <c r="B12" s="648" t="s">
        <v>1280</v>
      </c>
      <c r="C12" s="651">
        <v>8465.2300000000014</v>
      </c>
      <c r="D12" s="651">
        <v>69</v>
      </c>
      <c r="E12" s="651">
        <v>3327.0200000000004</v>
      </c>
      <c r="F12" s="717">
        <v>0.39302180803120529</v>
      </c>
      <c r="G12" s="651">
        <v>21</v>
      </c>
      <c r="H12" s="717">
        <v>0.30434782608695654</v>
      </c>
      <c r="I12" s="651">
        <v>5138.2100000000009</v>
      </c>
      <c r="J12" s="717">
        <v>0.60697819196879477</v>
      </c>
      <c r="K12" s="651">
        <v>48</v>
      </c>
      <c r="L12" s="717">
        <v>0.69565217391304346</v>
      </c>
      <c r="M12" s="651" t="s">
        <v>519</v>
      </c>
      <c r="N12" s="277"/>
    </row>
    <row r="13" spans="1:14" ht="14.4" customHeight="1" x14ac:dyDescent="0.3">
      <c r="A13" s="647" t="s">
        <v>513</v>
      </c>
      <c r="B13" s="648" t="s">
        <v>513</v>
      </c>
      <c r="C13" s="651" t="s">
        <v>513</v>
      </c>
      <c r="D13" s="651" t="s">
        <v>513</v>
      </c>
      <c r="E13" s="651" t="s">
        <v>513</v>
      </c>
      <c r="F13" s="717" t="s">
        <v>513</v>
      </c>
      <c r="G13" s="651" t="s">
        <v>513</v>
      </c>
      <c r="H13" s="717" t="s">
        <v>513</v>
      </c>
      <c r="I13" s="651" t="s">
        <v>513</v>
      </c>
      <c r="J13" s="717" t="s">
        <v>513</v>
      </c>
      <c r="K13" s="651" t="s">
        <v>513</v>
      </c>
      <c r="L13" s="717" t="s">
        <v>513</v>
      </c>
      <c r="M13" s="651" t="s">
        <v>520</v>
      </c>
      <c r="N13" s="277"/>
    </row>
    <row r="14" spans="1:14" ht="14.4" customHeight="1" x14ac:dyDescent="0.3">
      <c r="A14" s="647" t="s">
        <v>1281</v>
      </c>
      <c r="B14" s="648" t="s">
        <v>1277</v>
      </c>
      <c r="C14" s="651">
        <v>50498.53</v>
      </c>
      <c r="D14" s="651">
        <v>361</v>
      </c>
      <c r="E14" s="651">
        <v>23603.93</v>
      </c>
      <c r="F14" s="717">
        <v>0.46741816048902812</v>
      </c>
      <c r="G14" s="651">
        <v>151</v>
      </c>
      <c r="H14" s="717">
        <v>0.4182825484764543</v>
      </c>
      <c r="I14" s="651">
        <v>26894.6</v>
      </c>
      <c r="J14" s="717">
        <v>0.53258183951097193</v>
      </c>
      <c r="K14" s="651">
        <v>210</v>
      </c>
      <c r="L14" s="717">
        <v>0.5817174515235457</v>
      </c>
      <c r="M14" s="651" t="s">
        <v>1</v>
      </c>
      <c r="N14" s="277"/>
    </row>
    <row r="15" spans="1:14" ht="14.4" customHeight="1" x14ac:dyDescent="0.3">
      <c r="A15" s="647" t="s">
        <v>1281</v>
      </c>
      <c r="B15" s="648" t="s">
        <v>1278</v>
      </c>
      <c r="C15" s="651">
        <v>0</v>
      </c>
      <c r="D15" s="651">
        <v>3</v>
      </c>
      <c r="E15" s="651">
        <v>0</v>
      </c>
      <c r="F15" s="717" t="s">
        <v>513</v>
      </c>
      <c r="G15" s="651">
        <v>2</v>
      </c>
      <c r="H15" s="717">
        <v>0.66666666666666663</v>
      </c>
      <c r="I15" s="651">
        <v>0</v>
      </c>
      <c r="J15" s="717" t="s">
        <v>513</v>
      </c>
      <c r="K15" s="651">
        <v>1</v>
      </c>
      <c r="L15" s="717">
        <v>0.33333333333333331</v>
      </c>
      <c r="M15" s="651" t="s">
        <v>1</v>
      </c>
      <c r="N15" s="277"/>
    </row>
    <row r="16" spans="1:14" ht="14.4" customHeight="1" x14ac:dyDescent="0.3">
      <c r="A16" s="647" t="s">
        <v>1281</v>
      </c>
      <c r="B16" s="648" t="s">
        <v>1282</v>
      </c>
      <c r="C16" s="651">
        <v>50498.53</v>
      </c>
      <c r="D16" s="651">
        <v>364</v>
      </c>
      <c r="E16" s="651">
        <v>23603.93</v>
      </c>
      <c r="F16" s="717">
        <v>0.46741816048902812</v>
      </c>
      <c r="G16" s="651">
        <v>153</v>
      </c>
      <c r="H16" s="717">
        <v>0.42032967032967034</v>
      </c>
      <c r="I16" s="651">
        <v>26894.6</v>
      </c>
      <c r="J16" s="717">
        <v>0.53258183951097193</v>
      </c>
      <c r="K16" s="651">
        <v>211</v>
      </c>
      <c r="L16" s="717">
        <v>0.57967032967032972</v>
      </c>
      <c r="M16" s="651" t="s">
        <v>519</v>
      </c>
      <c r="N16" s="277"/>
    </row>
    <row r="17" spans="1:14" ht="14.4" customHeight="1" x14ac:dyDescent="0.3">
      <c r="A17" s="647" t="s">
        <v>513</v>
      </c>
      <c r="B17" s="648" t="s">
        <v>513</v>
      </c>
      <c r="C17" s="651" t="s">
        <v>513</v>
      </c>
      <c r="D17" s="651" t="s">
        <v>513</v>
      </c>
      <c r="E17" s="651" t="s">
        <v>513</v>
      </c>
      <c r="F17" s="717" t="s">
        <v>513</v>
      </c>
      <c r="G17" s="651" t="s">
        <v>513</v>
      </c>
      <c r="H17" s="717" t="s">
        <v>513</v>
      </c>
      <c r="I17" s="651" t="s">
        <v>513</v>
      </c>
      <c r="J17" s="717" t="s">
        <v>513</v>
      </c>
      <c r="K17" s="651" t="s">
        <v>513</v>
      </c>
      <c r="L17" s="717" t="s">
        <v>513</v>
      </c>
      <c r="M17" s="651" t="s">
        <v>520</v>
      </c>
      <c r="N17" s="277"/>
    </row>
    <row r="18" spans="1:14" ht="14.4" customHeight="1" x14ac:dyDescent="0.3">
      <c r="A18" s="647" t="s">
        <v>1283</v>
      </c>
      <c r="B18" s="648" t="s">
        <v>1277</v>
      </c>
      <c r="C18" s="651">
        <v>4954.9800000000014</v>
      </c>
      <c r="D18" s="651">
        <v>35</v>
      </c>
      <c r="E18" s="651">
        <v>2751.6800000000003</v>
      </c>
      <c r="F18" s="717">
        <v>0.55533624757314859</v>
      </c>
      <c r="G18" s="651">
        <v>19</v>
      </c>
      <c r="H18" s="717">
        <v>0.54285714285714282</v>
      </c>
      <c r="I18" s="651">
        <v>2203.3000000000006</v>
      </c>
      <c r="J18" s="717">
        <v>0.44466375242685136</v>
      </c>
      <c r="K18" s="651">
        <v>16</v>
      </c>
      <c r="L18" s="717">
        <v>0.45714285714285713</v>
      </c>
      <c r="M18" s="651" t="s">
        <v>1</v>
      </c>
      <c r="N18" s="277"/>
    </row>
    <row r="19" spans="1:14" ht="14.4" customHeight="1" x14ac:dyDescent="0.3">
      <c r="A19" s="647" t="s">
        <v>1283</v>
      </c>
      <c r="B19" s="648" t="s">
        <v>1284</v>
      </c>
      <c r="C19" s="651">
        <v>4954.9800000000014</v>
      </c>
      <c r="D19" s="651">
        <v>35</v>
      </c>
      <c r="E19" s="651">
        <v>2751.6800000000003</v>
      </c>
      <c r="F19" s="717">
        <v>0.55533624757314859</v>
      </c>
      <c r="G19" s="651">
        <v>19</v>
      </c>
      <c r="H19" s="717">
        <v>0.54285714285714282</v>
      </c>
      <c r="I19" s="651">
        <v>2203.3000000000006</v>
      </c>
      <c r="J19" s="717">
        <v>0.44466375242685136</v>
      </c>
      <c r="K19" s="651">
        <v>16</v>
      </c>
      <c r="L19" s="717">
        <v>0.45714285714285713</v>
      </c>
      <c r="M19" s="651" t="s">
        <v>519</v>
      </c>
      <c r="N19" s="277"/>
    </row>
    <row r="20" spans="1:14" ht="14.4" customHeight="1" x14ac:dyDescent="0.3">
      <c r="A20" s="647" t="s">
        <v>513</v>
      </c>
      <c r="B20" s="648" t="s">
        <v>513</v>
      </c>
      <c r="C20" s="651" t="s">
        <v>513</v>
      </c>
      <c r="D20" s="651" t="s">
        <v>513</v>
      </c>
      <c r="E20" s="651" t="s">
        <v>513</v>
      </c>
      <c r="F20" s="717" t="s">
        <v>513</v>
      </c>
      <c r="G20" s="651" t="s">
        <v>513</v>
      </c>
      <c r="H20" s="717" t="s">
        <v>513</v>
      </c>
      <c r="I20" s="651" t="s">
        <v>513</v>
      </c>
      <c r="J20" s="717" t="s">
        <v>513</v>
      </c>
      <c r="K20" s="651" t="s">
        <v>513</v>
      </c>
      <c r="L20" s="717" t="s">
        <v>513</v>
      </c>
      <c r="M20" s="651" t="s">
        <v>520</v>
      </c>
      <c r="N20" s="277"/>
    </row>
    <row r="21" spans="1:14" ht="14.4" customHeight="1" x14ac:dyDescent="0.3">
      <c r="A21" s="647" t="s">
        <v>1285</v>
      </c>
      <c r="B21" s="648" t="s">
        <v>1277</v>
      </c>
      <c r="C21" s="651">
        <v>18550.54</v>
      </c>
      <c r="D21" s="651">
        <v>129</v>
      </c>
      <c r="E21" s="651">
        <v>1425.7600000000002</v>
      </c>
      <c r="F21" s="717">
        <v>7.6858139978674481E-2</v>
      </c>
      <c r="G21" s="651">
        <v>11</v>
      </c>
      <c r="H21" s="717">
        <v>8.5271317829457363E-2</v>
      </c>
      <c r="I21" s="651">
        <v>17124.780000000002</v>
      </c>
      <c r="J21" s="717">
        <v>0.92314186002132559</v>
      </c>
      <c r="K21" s="651">
        <v>118</v>
      </c>
      <c r="L21" s="717">
        <v>0.9147286821705426</v>
      </c>
      <c r="M21" s="651" t="s">
        <v>1</v>
      </c>
      <c r="N21" s="277"/>
    </row>
    <row r="22" spans="1:14" ht="14.4" customHeight="1" x14ac:dyDescent="0.3">
      <c r="A22" s="647" t="s">
        <v>1285</v>
      </c>
      <c r="B22" s="648" t="s">
        <v>1286</v>
      </c>
      <c r="C22" s="651">
        <v>18550.54</v>
      </c>
      <c r="D22" s="651">
        <v>129</v>
      </c>
      <c r="E22" s="651">
        <v>1425.7600000000002</v>
      </c>
      <c r="F22" s="717">
        <v>7.6858139978674481E-2</v>
      </c>
      <c r="G22" s="651">
        <v>11</v>
      </c>
      <c r="H22" s="717">
        <v>8.5271317829457363E-2</v>
      </c>
      <c r="I22" s="651">
        <v>17124.780000000002</v>
      </c>
      <c r="J22" s="717">
        <v>0.92314186002132559</v>
      </c>
      <c r="K22" s="651">
        <v>118</v>
      </c>
      <c r="L22" s="717">
        <v>0.9147286821705426</v>
      </c>
      <c r="M22" s="651" t="s">
        <v>519</v>
      </c>
      <c r="N22" s="277"/>
    </row>
    <row r="23" spans="1:14" ht="14.4" customHeight="1" x14ac:dyDescent="0.3">
      <c r="A23" s="647" t="s">
        <v>513</v>
      </c>
      <c r="B23" s="648" t="s">
        <v>513</v>
      </c>
      <c r="C23" s="651" t="s">
        <v>513</v>
      </c>
      <c r="D23" s="651" t="s">
        <v>513</v>
      </c>
      <c r="E23" s="651" t="s">
        <v>513</v>
      </c>
      <c r="F23" s="717" t="s">
        <v>513</v>
      </c>
      <c r="G23" s="651" t="s">
        <v>513</v>
      </c>
      <c r="H23" s="717" t="s">
        <v>513</v>
      </c>
      <c r="I23" s="651" t="s">
        <v>513</v>
      </c>
      <c r="J23" s="717" t="s">
        <v>513</v>
      </c>
      <c r="K23" s="651" t="s">
        <v>513</v>
      </c>
      <c r="L23" s="717" t="s">
        <v>513</v>
      </c>
      <c r="M23" s="651" t="s">
        <v>520</v>
      </c>
      <c r="N23" s="277"/>
    </row>
    <row r="24" spans="1:14" ht="14.4" customHeight="1" x14ac:dyDescent="0.3">
      <c r="A24" s="647" t="s">
        <v>511</v>
      </c>
      <c r="B24" s="648" t="s">
        <v>1287</v>
      </c>
      <c r="C24" s="651">
        <v>82469.279999999999</v>
      </c>
      <c r="D24" s="651">
        <v>597</v>
      </c>
      <c r="E24" s="651">
        <v>31108.39</v>
      </c>
      <c r="F24" s="717">
        <v>0.37721185391699796</v>
      </c>
      <c r="G24" s="651">
        <v>204</v>
      </c>
      <c r="H24" s="717">
        <v>0.34170854271356782</v>
      </c>
      <c r="I24" s="651">
        <v>51360.89</v>
      </c>
      <c r="J24" s="717">
        <v>0.62278814608300204</v>
      </c>
      <c r="K24" s="651">
        <v>393</v>
      </c>
      <c r="L24" s="717">
        <v>0.65829145728643212</v>
      </c>
      <c r="M24" s="651" t="s">
        <v>515</v>
      </c>
      <c r="N24" s="277"/>
    </row>
    <row r="25" spans="1:14" ht="14.4" customHeight="1" x14ac:dyDescent="0.3">
      <c r="A25" s="718" t="s">
        <v>1288</v>
      </c>
    </row>
    <row r="26" spans="1:14" ht="14.4" customHeight="1" x14ac:dyDescent="0.3">
      <c r="A26" s="719" t="s">
        <v>1289</v>
      </c>
    </row>
    <row r="27" spans="1:14" ht="14.4" customHeight="1" x14ac:dyDescent="0.3">
      <c r="A27" s="718" t="s">
        <v>1290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1291</v>
      </c>
      <c r="B5" s="711">
        <v>771.80000000000007</v>
      </c>
      <c r="C5" s="658">
        <v>1</v>
      </c>
      <c r="D5" s="724">
        <v>5</v>
      </c>
      <c r="E5" s="727" t="s">
        <v>1291</v>
      </c>
      <c r="F5" s="711"/>
      <c r="G5" s="679">
        <v>0</v>
      </c>
      <c r="H5" s="661"/>
      <c r="I5" s="702">
        <v>0</v>
      </c>
      <c r="J5" s="730">
        <v>771.80000000000007</v>
      </c>
      <c r="K5" s="679">
        <v>1</v>
      </c>
      <c r="L5" s="661">
        <v>5</v>
      </c>
      <c r="M5" s="702">
        <v>1</v>
      </c>
    </row>
    <row r="6" spans="1:13" ht="14.4" customHeight="1" x14ac:dyDescent="0.3">
      <c r="A6" s="721" t="s">
        <v>1292</v>
      </c>
      <c r="B6" s="712">
        <v>1389.2400000000002</v>
      </c>
      <c r="C6" s="664">
        <v>1</v>
      </c>
      <c r="D6" s="725"/>
      <c r="E6" s="728" t="s">
        <v>1292</v>
      </c>
      <c r="F6" s="712"/>
      <c r="G6" s="680">
        <v>0</v>
      </c>
      <c r="H6" s="667"/>
      <c r="I6" s="703"/>
      <c r="J6" s="731">
        <v>1389.2400000000002</v>
      </c>
      <c r="K6" s="680">
        <v>1</v>
      </c>
      <c r="L6" s="667"/>
      <c r="M6" s="703"/>
    </row>
    <row r="7" spans="1:13" ht="14.4" customHeight="1" x14ac:dyDescent="0.3">
      <c r="A7" s="721" t="s">
        <v>1293</v>
      </c>
      <c r="B7" s="712">
        <v>6098.6200000000017</v>
      </c>
      <c r="C7" s="664">
        <v>1</v>
      </c>
      <c r="D7" s="725">
        <v>54</v>
      </c>
      <c r="E7" s="728" t="s">
        <v>1293</v>
      </c>
      <c r="F7" s="712">
        <v>1730.28</v>
      </c>
      <c r="G7" s="680">
        <v>0.28371664409325381</v>
      </c>
      <c r="H7" s="667">
        <v>16</v>
      </c>
      <c r="I7" s="703">
        <v>0.29629629629629628</v>
      </c>
      <c r="J7" s="731">
        <v>4368.340000000002</v>
      </c>
      <c r="K7" s="680">
        <v>0.71628335590674619</v>
      </c>
      <c r="L7" s="667">
        <v>38</v>
      </c>
      <c r="M7" s="703">
        <v>0.70370370370370372</v>
      </c>
    </row>
    <row r="8" spans="1:13" ht="14.4" customHeight="1" x14ac:dyDescent="0.3">
      <c r="A8" s="721" t="s">
        <v>1294</v>
      </c>
      <c r="B8" s="712">
        <v>466.99</v>
      </c>
      <c r="C8" s="664">
        <v>1</v>
      </c>
      <c r="D8" s="725">
        <v>2</v>
      </c>
      <c r="E8" s="728" t="s">
        <v>1294</v>
      </c>
      <c r="F8" s="712"/>
      <c r="G8" s="680">
        <v>0</v>
      </c>
      <c r="H8" s="667"/>
      <c r="I8" s="703">
        <v>0</v>
      </c>
      <c r="J8" s="731">
        <v>466.99</v>
      </c>
      <c r="K8" s="680">
        <v>1</v>
      </c>
      <c r="L8" s="667">
        <v>2</v>
      </c>
      <c r="M8" s="703">
        <v>1</v>
      </c>
    </row>
    <row r="9" spans="1:13" ht="14.4" customHeight="1" x14ac:dyDescent="0.3">
      <c r="A9" s="721" t="s">
        <v>1295</v>
      </c>
      <c r="B9" s="712">
        <v>3306.02</v>
      </c>
      <c r="C9" s="664">
        <v>1</v>
      </c>
      <c r="D9" s="725">
        <v>22</v>
      </c>
      <c r="E9" s="728" t="s">
        <v>1295</v>
      </c>
      <c r="F9" s="712">
        <v>827.79</v>
      </c>
      <c r="G9" s="680">
        <v>0.25038868488393901</v>
      </c>
      <c r="H9" s="667">
        <v>6</v>
      </c>
      <c r="I9" s="703">
        <v>0.27272727272727271</v>
      </c>
      <c r="J9" s="731">
        <v>2478.23</v>
      </c>
      <c r="K9" s="680">
        <v>0.74961131511606105</v>
      </c>
      <c r="L9" s="667">
        <v>16</v>
      </c>
      <c r="M9" s="703">
        <v>0.72727272727272729</v>
      </c>
    </row>
    <row r="10" spans="1:13" ht="14.4" customHeight="1" x14ac:dyDescent="0.3">
      <c r="A10" s="721" t="s">
        <v>1296</v>
      </c>
      <c r="B10" s="712">
        <v>1673.42</v>
      </c>
      <c r="C10" s="664">
        <v>1</v>
      </c>
      <c r="D10" s="725">
        <v>18</v>
      </c>
      <c r="E10" s="728" t="s">
        <v>1296</v>
      </c>
      <c r="F10" s="712">
        <v>585.22</v>
      </c>
      <c r="G10" s="680">
        <v>0.34971495500233057</v>
      </c>
      <c r="H10" s="667">
        <v>6</v>
      </c>
      <c r="I10" s="703">
        <v>0.33333333333333331</v>
      </c>
      <c r="J10" s="731">
        <v>1088.2</v>
      </c>
      <c r="K10" s="680">
        <v>0.65028504499766948</v>
      </c>
      <c r="L10" s="667">
        <v>12</v>
      </c>
      <c r="M10" s="703">
        <v>0.66666666666666663</v>
      </c>
    </row>
    <row r="11" spans="1:13" ht="14.4" customHeight="1" x14ac:dyDescent="0.3">
      <c r="A11" s="721" t="s">
        <v>1297</v>
      </c>
      <c r="B11" s="712">
        <v>0</v>
      </c>
      <c r="C11" s="664"/>
      <c r="D11" s="725">
        <v>1</v>
      </c>
      <c r="E11" s="728" t="s">
        <v>1297</v>
      </c>
      <c r="F11" s="712"/>
      <c r="G11" s="680"/>
      <c r="H11" s="667"/>
      <c r="I11" s="703">
        <v>0</v>
      </c>
      <c r="J11" s="731">
        <v>0</v>
      </c>
      <c r="K11" s="680"/>
      <c r="L11" s="667">
        <v>1</v>
      </c>
      <c r="M11" s="703">
        <v>1</v>
      </c>
    </row>
    <row r="12" spans="1:13" ht="14.4" customHeight="1" x14ac:dyDescent="0.3">
      <c r="A12" s="721" t="s">
        <v>1298</v>
      </c>
      <c r="B12" s="712">
        <v>7451.5800000000036</v>
      </c>
      <c r="C12" s="664">
        <v>1</v>
      </c>
      <c r="D12" s="725">
        <v>54</v>
      </c>
      <c r="E12" s="728" t="s">
        <v>1298</v>
      </c>
      <c r="F12" s="712">
        <v>2808.7600000000016</v>
      </c>
      <c r="G12" s="680">
        <v>0.37693482456069721</v>
      </c>
      <c r="H12" s="667">
        <v>20</v>
      </c>
      <c r="I12" s="703">
        <v>0.37037037037037035</v>
      </c>
      <c r="J12" s="731">
        <v>4642.8200000000024</v>
      </c>
      <c r="K12" s="680">
        <v>0.62306517543930284</v>
      </c>
      <c r="L12" s="667">
        <v>34</v>
      </c>
      <c r="M12" s="703">
        <v>0.62962962962962965</v>
      </c>
    </row>
    <row r="13" spans="1:13" ht="14.4" customHeight="1" x14ac:dyDescent="0.3">
      <c r="A13" s="721" t="s">
        <v>1299</v>
      </c>
      <c r="B13" s="712">
        <v>7836.9000000000024</v>
      </c>
      <c r="C13" s="664">
        <v>1</v>
      </c>
      <c r="D13" s="725">
        <v>40</v>
      </c>
      <c r="E13" s="728" t="s">
        <v>1299</v>
      </c>
      <c r="F13" s="712">
        <v>1540.4800000000002</v>
      </c>
      <c r="G13" s="680">
        <v>0.19656752032053487</v>
      </c>
      <c r="H13" s="667">
        <v>9</v>
      </c>
      <c r="I13" s="703">
        <v>0.22500000000000001</v>
      </c>
      <c r="J13" s="731">
        <v>6296.4200000000019</v>
      </c>
      <c r="K13" s="680">
        <v>0.80343247967946507</v>
      </c>
      <c r="L13" s="667">
        <v>31</v>
      </c>
      <c r="M13" s="703">
        <v>0.77500000000000002</v>
      </c>
    </row>
    <row r="14" spans="1:13" ht="14.4" customHeight="1" x14ac:dyDescent="0.3">
      <c r="A14" s="721" t="s">
        <v>1300</v>
      </c>
      <c r="B14" s="712">
        <v>308.72000000000003</v>
      </c>
      <c r="C14" s="664">
        <v>1</v>
      </c>
      <c r="D14" s="725">
        <v>2</v>
      </c>
      <c r="E14" s="728" t="s">
        <v>1300</v>
      </c>
      <c r="F14" s="712"/>
      <c r="G14" s="680">
        <v>0</v>
      </c>
      <c r="H14" s="667"/>
      <c r="I14" s="703">
        <v>0</v>
      </c>
      <c r="J14" s="731">
        <v>308.72000000000003</v>
      </c>
      <c r="K14" s="680">
        <v>1</v>
      </c>
      <c r="L14" s="667">
        <v>2</v>
      </c>
      <c r="M14" s="703">
        <v>1</v>
      </c>
    </row>
    <row r="15" spans="1:13" ht="14.4" customHeight="1" x14ac:dyDescent="0.3">
      <c r="A15" s="721" t="s">
        <v>1301</v>
      </c>
      <c r="B15" s="712">
        <v>2692.53</v>
      </c>
      <c r="C15" s="664">
        <v>1</v>
      </c>
      <c r="D15" s="725">
        <v>24</v>
      </c>
      <c r="E15" s="728" t="s">
        <v>1301</v>
      </c>
      <c r="F15" s="712">
        <v>980.13</v>
      </c>
      <c r="G15" s="680">
        <v>0.36401822820915641</v>
      </c>
      <c r="H15" s="667">
        <v>6</v>
      </c>
      <c r="I15" s="703">
        <v>0.25</v>
      </c>
      <c r="J15" s="731">
        <v>1712.4</v>
      </c>
      <c r="K15" s="680">
        <v>0.63598177179084359</v>
      </c>
      <c r="L15" s="667">
        <v>18</v>
      </c>
      <c r="M15" s="703">
        <v>0.75</v>
      </c>
    </row>
    <row r="16" spans="1:13" ht="14.4" customHeight="1" x14ac:dyDescent="0.3">
      <c r="A16" s="721" t="s">
        <v>1302</v>
      </c>
      <c r="B16" s="712">
        <v>1627.69</v>
      </c>
      <c r="C16" s="664">
        <v>1</v>
      </c>
      <c r="D16" s="725">
        <v>14</v>
      </c>
      <c r="E16" s="728" t="s">
        <v>1302</v>
      </c>
      <c r="F16" s="712">
        <v>514.78</v>
      </c>
      <c r="G16" s="680">
        <v>0.31626415349360132</v>
      </c>
      <c r="H16" s="667">
        <v>5</v>
      </c>
      <c r="I16" s="703">
        <v>0.35714285714285715</v>
      </c>
      <c r="J16" s="731">
        <v>1112.9100000000001</v>
      </c>
      <c r="K16" s="680">
        <v>0.68373584650639863</v>
      </c>
      <c r="L16" s="667">
        <v>9</v>
      </c>
      <c r="M16" s="703">
        <v>0.6428571428571429</v>
      </c>
    </row>
    <row r="17" spans="1:13" ht="14.4" customHeight="1" x14ac:dyDescent="0.3">
      <c r="A17" s="721" t="s">
        <v>1303</v>
      </c>
      <c r="B17" s="712">
        <v>2577.4400000000005</v>
      </c>
      <c r="C17" s="664">
        <v>1</v>
      </c>
      <c r="D17" s="725">
        <v>20</v>
      </c>
      <c r="E17" s="728" t="s">
        <v>1303</v>
      </c>
      <c r="F17" s="712">
        <v>1170.74</v>
      </c>
      <c r="G17" s="680">
        <v>0.45422589856601892</v>
      </c>
      <c r="H17" s="667">
        <v>7</v>
      </c>
      <c r="I17" s="703">
        <v>0.35</v>
      </c>
      <c r="J17" s="731">
        <v>1406.7000000000003</v>
      </c>
      <c r="K17" s="680">
        <v>0.54577410143398097</v>
      </c>
      <c r="L17" s="667">
        <v>13</v>
      </c>
      <c r="M17" s="703">
        <v>0.65</v>
      </c>
    </row>
    <row r="18" spans="1:13" ht="14.4" customHeight="1" x14ac:dyDescent="0.3">
      <c r="A18" s="721" t="s">
        <v>1304</v>
      </c>
      <c r="B18" s="712">
        <v>2992.9</v>
      </c>
      <c r="C18" s="664">
        <v>1</v>
      </c>
      <c r="D18" s="725">
        <v>18</v>
      </c>
      <c r="E18" s="728" t="s">
        <v>1304</v>
      </c>
      <c r="F18" s="712">
        <v>1822.16</v>
      </c>
      <c r="G18" s="680">
        <v>0.60882755855524739</v>
      </c>
      <c r="H18" s="667">
        <v>10</v>
      </c>
      <c r="I18" s="703">
        <v>0.55555555555555558</v>
      </c>
      <c r="J18" s="731">
        <v>1170.74</v>
      </c>
      <c r="K18" s="680">
        <v>0.39117244144475255</v>
      </c>
      <c r="L18" s="667">
        <v>8</v>
      </c>
      <c r="M18" s="703">
        <v>0.44444444444444442</v>
      </c>
    </row>
    <row r="19" spans="1:13" ht="14.4" customHeight="1" x14ac:dyDescent="0.3">
      <c r="A19" s="721" t="s">
        <v>1305</v>
      </c>
      <c r="B19" s="712">
        <v>94.66</v>
      </c>
      <c r="C19" s="664">
        <v>1</v>
      </c>
      <c r="D19" s="725">
        <v>4</v>
      </c>
      <c r="E19" s="728" t="s">
        <v>1305</v>
      </c>
      <c r="F19" s="712">
        <v>41.879999999999995</v>
      </c>
      <c r="G19" s="680">
        <v>0.44242552292414955</v>
      </c>
      <c r="H19" s="667">
        <v>2</v>
      </c>
      <c r="I19" s="703">
        <v>0.5</v>
      </c>
      <c r="J19" s="731">
        <v>52.78</v>
      </c>
      <c r="K19" s="680">
        <v>0.55757447707585039</v>
      </c>
      <c r="L19" s="667">
        <v>2</v>
      </c>
      <c r="M19" s="703">
        <v>0.5</v>
      </c>
    </row>
    <row r="20" spans="1:13" ht="14.4" customHeight="1" x14ac:dyDescent="0.3">
      <c r="A20" s="721" t="s">
        <v>1306</v>
      </c>
      <c r="B20" s="712">
        <v>4459.0600000000004</v>
      </c>
      <c r="C20" s="664">
        <v>1</v>
      </c>
      <c r="D20" s="725">
        <v>7</v>
      </c>
      <c r="E20" s="728" t="s">
        <v>1306</v>
      </c>
      <c r="F20" s="712">
        <v>3642.09</v>
      </c>
      <c r="G20" s="680">
        <v>0.8167842549775064</v>
      </c>
      <c r="H20" s="667">
        <v>4</v>
      </c>
      <c r="I20" s="703">
        <v>0.5714285714285714</v>
      </c>
      <c r="J20" s="731">
        <v>816.97</v>
      </c>
      <c r="K20" s="680">
        <v>0.18321574502249352</v>
      </c>
      <c r="L20" s="667">
        <v>3</v>
      </c>
      <c r="M20" s="703">
        <v>0.42857142857142855</v>
      </c>
    </row>
    <row r="21" spans="1:13" ht="14.4" customHeight="1" x14ac:dyDescent="0.3">
      <c r="A21" s="721" t="s">
        <v>1307</v>
      </c>
      <c r="B21" s="712">
        <v>154.36000000000001</v>
      </c>
      <c r="C21" s="664">
        <v>1</v>
      </c>
      <c r="D21" s="725">
        <v>1</v>
      </c>
      <c r="E21" s="728" t="s">
        <v>1307</v>
      </c>
      <c r="F21" s="712">
        <v>154.36000000000001</v>
      </c>
      <c r="G21" s="680">
        <v>1</v>
      </c>
      <c r="H21" s="667">
        <v>1</v>
      </c>
      <c r="I21" s="703">
        <v>1</v>
      </c>
      <c r="J21" s="731"/>
      <c r="K21" s="680">
        <v>0</v>
      </c>
      <c r="L21" s="667"/>
      <c r="M21" s="703">
        <v>0</v>
      </c>
    </row>
    <row r="22" spans="1:13" ht="14.4" customHeight="1" x14ac:dyDescent="0.3">
      <c r="A22" s="721" t="s">
        <v>1308</v>
      </c>
      <c r="B22" s="712">
        <v>1056.31</v>
      </c>
      <c r="C22" s="664">
        <v>1</v>
      </c>
      <c r="D22" s="725">
        <v>9</v>
      </c>
      <c r="E22" s="728" t="s">
        <v>1308</v>
      </c>
      <c r="F22" s="712">
        <v>765.26</v>
      </c>
      <c r="G22" s="680">
        <v>0.72446535581410765</v>
      </c>
      <c r="H22" s="667">
        <v>5</v>
      </c>
      <c r="I22" s="703">
        <v>0.55555555555555558</v>
      </c>
      <c r="J22" s="731">
        <v>291.05</v>
      </c>
      <c r="K22" s="680">
        <v>0.27553464418589241</v>
      </c>
      <c r="L22" s="667">
        <v>4</v>
      </c>
      <c r="M22" s="703">
        <v>0.44444444444444442</v>
      </c>
    </row>
    <row r="23" spans="1:13" ht="14.4" customHeight="1" x14ac:dyDescent="0.3">
      <c r="A23" s="721" t="s">
        <v>1309</v>
      </c>
      <c r="B23" s="712">
        <v>154.36000000000001</v>
      </c>
      <c r="C23" s="664">
        <v>1</v>
      </c>
      <c r="D23" s="725">
        <v>1</v>
      </c>
      <c r="E23" s="728" t="s">
        <v>1309</v>
      </c>
      <c r="F23" s="712"/>
      <c r="G23" s="680">
        <v>0</v>
      </c>
      <c r="H23" s="667"/>
      <c r="I23" s="703">
        <v>0</v>
      </c>
      <c r="J23" s="731">
        <v>154.36000000000001</v>
      </c>
      <c r="K23" s="680">
        <v>1</v>
      </c>
      <c r="L23" s="667">
        <v>1</v>
      </c>
      <c r="M23" s="703">
        <v>1</v>
      </c>
    </row>
    <row r="24" spans="1:13" ht="14.4" customHeight="1" x14ac:dyDescent="0.3">
      <c r="A24" s="721" t="s">
        <v>1310</v>
      </c>
      <c r="B24" s="712">
        <v>9617.4800000000014</v>
      </c>
      <c r="C24" s="664">
        <v>1</v>
      </c>
      <c r="D24" s="725">
        <v>68</v>
      </c>
      <c r="E24" s="728" t="s">
        <v>1310</v>
      </c>
      <c r="F24" s="712">
        <v>4371.4400000000005</v>
      </c>
      <c r="G24" s="680">
        <v>0.45453070866796708</v>
      </c>
      <c r="H24" s="667">
        <v>26</v>
      </c>
      <c r="I24" s="703">
        <v>0.38235294117647056</v>
      </c>
      <c r="J24" s="731">
        <v>5246.0400000000009</v>
      </c>
      <c r="K24" s="680">
        <v>0.54546929133203292</v>
      </c>
      <c r="L24" s="667">
        <v>42</v>
      </c>
      <c r="M24" s="703">
        <v>0.61764705882352944</v>
      </c>
    </row>
    <row r="25" spans="1:13" ht="14.4" customHeight="1" x14ac:dyDescent="0.3">
      <c r="A25" s="721" t="s">
        <v>1311</v>
      </c>
      <c r="B25" s="712">
        <v>2231.19</v>
      </c>
      <c r="C25" s="664">
        <v>1</v>
      </c>
      <c r="D25" s="725">
        <v>33</v>
      </c>
      <c r="E25" s="728" t="s">
        <v>1311</v>
      </c>
      <c r="F25" s="712">
        <v>680.02</v>
      </c>
      <c r="G25" s="680">
        <v>0.30477906408687738</v>
      </c>
      <c r="H25" s="667">
        <v>10</v>
      </c>
      <c r="I25" s="703">
        <v>0.30303030303030304</v>
      </c>
      <c r="J25" s="731">
        <v>1551.17</v>
      </c>
      <c r="K25" s="680">
        <v>0.69522093591312262</v>
      </c>
      <c r="L25" s="667">
        <v>23</v>
      </c>
      <c r="M25" s="703">
        <v>0.69696969696969702</v>
      </c>
    </row>
    <row r="26" spans="1:13" ht="14.4" customHeight="1" x14ac:dyDescent="0.3">
      <c r="A26" s="721" t="s">
        <v>1312</v>
      </c>
      <c r="B26" s="712">
        <v>1423.4300000000003</v>
      </c>
      <c r="C26" s="664">
        <v>1</v>
      </c>
      <c r="D26" s="725">
        <v>9</v>
      </c>
      <c r="E26" s="728" t="s">
        <v>1312</v>
      </c>
      <c r="F26" s="712"/>
      <c r="G26" s="680">
        <v>0</v>
      </c>
      <c r="H26" s="667"/>
      <c r="I26" s="703">
        <v>0</v>
      </c>
      <c r="J26" s="731">
        <v>1423.4300000000003</v>
      </c>
      <c r="K26" s="680">
        <v>1</v>
      </c>
      <c r="L26" s="667">
        <v>9</v>
      </c>
      <c r="M26" s="703">
        <v>1</v>
      </c>
    </row>
    <row r="27" spans="1:13" ht="14.4" customHeight="1" x14ac:dyDescent="0.3">
      <c r="A27" s="721" t="s">
        <v>1313</v>
      </c>
      <c r="B27" s="712">
        <v>2341.4900000000007</v>
      </c>
      <c r="C27" s="664">
        <v>1</v>
      </c>
      <c r="D27" s="725">
        <v>15</v>
      </c>
      <c r="E27" s="728" t="s">
        <v>1313</v>
      </c>
      <c r="F27" s="712">
        <v>154.36000000000001</v>
      </c>
      <c r="G27" s="680">
        <v>6.592383482312543E-2</v>
      </c>
      <c r="H27" s="667">
        <v>1</v>
      </c>
      <c r="I27" s="703">
        <v>6.6666666666666666E-2</v>
      </c>
      <c r="J27" s="731">
        <v>2187.1300000000006</v>
      </c>
      <c r="K27" s="680">
        <v>0.93407616517687453</v>
      </c>
      <c r="L27" s="667">
        <v>14</v>
      </c>
      <c r="M27" s="703">
        <v>0.93333333333333335</v>
      </c>
    </row>
    <row r="28" spans="1:13" ht="14.4" customHeight="1" x14ac:dyDescent="0.3">
      <c r="A28" s="721" t="s">
        <v>1314</v>
      </c>
      <c r="B28" s="712">
        <v>617.44000000000005</v>
      </c>
      <c r="C28" s="664">
        <v>1</v>
      </c>
      <c r="D28" s="725">
        <v>4</v>
      </c>
      <c r="E28" s="728" t="s">
        <v>1314</v>
      </c>
      <c r="F28" s="712">
        <v>154.36000000000001</v>
      </c>
      <c r="G28" s="680">
        <v>0.25</v>
      </c>
      <c r="H28" s="667">
        <v>1</v>
      </c>
      <c r="I28" s="703">
        <v>0.25</v>
      </c>
      <c r="J28" s="731">
        <v>463.08000000000004</v>
      </c>
      <c r="K28" s="680">
        <v>0.75</v>
      </c>
      <c r="L28" s="667">
        <v>3</v>
      </c>
      <c r="M28" s="703">
        <v>0.75</v>
      </c>
    </row>
    <row r="29" spans="1:13" ht="14.4" customHeight="1" x14ac:dyDescent="0.3">
      <c r="A29" s="721" t="s">
        <v>1315</v>
      </c>
      <c r="B29" s="712">
        <v>463.08000000000004</v>
      </c>
      <c r="C29" s="664">
        <v>1</v>
      </c>
      <c r="D29" s="725">
        <v>3</v>
      </c>
      <c r="E29" s="728" t="s">
        <v>1315</v>
      </c>
      <c r="F29" s="712"/>
      <c r="G29" s="680">
        <v>0</v>
      </c>
      <c r="H29" s="667"/>
      <c r="I29" s="703">
        <v>0</v>
      </c>
      <c r="J29" s="731">
        <v>463.08000000000004</v>
      </c>
      <c r="K29" s="680">
        <v>1</v>
      </c>
      <c r="L29" s="667">
        <v>3</v>
      </c>
      <c r="M29" s="703">
        <v>1</v>
      </c>
    </row>
    <row r="30" spans="1:13" ht="14.4" customHeight="1" x14ac:dyDescent="0.3">
      <c r="A30" s="721" t="s">
        <v>1316</v>
      </c>
      <c r="B30" s="712">
        <v>9106.4400000000023</v>
      </c>
      <c r="C30" s="664">
        <v>1</v>
      </c>
      <c r="D30" s="725">
        <v>74</v>
      </c>
      <c r="E30" s="728" t="s">
        <v>1316</v>
      </c>
      <c r="F30" s="712">
        <v>3939.3300000000013</v>
      </c>
      <c r="G30" s="680">
        <v>0.43258726791150004</v>
      </c>
      <c r="H30" s="667">
        <v>29</v>
      </c>
      <c r="I30" s="703">
        <v>0.39189189189189189</v>
      </c>
      <c r="J30" s="731">
        <v>5167.1100000000015</v>
      </c>
      <c r="K30" s="680">
        <v>0.56741273208850007</v>
      </c>
      <c r="L30" s="667">
        <v>45</v>
      </c>
      <c r="M30" s="703">
        <v>0.60810810810810811</v>
      </c>
    </row>
    <row r="31" spans="1:13" ht="14.4" customHeight="1" x14ac:dyDescent="0.3">
      <c r="A31" s="721" t="s">
        <v>1317</v>
      </c>
      <c r="B31" s="712">
        <v>8485.6500000000033</v>
      </c>
      <c r="C31" s="664">
        <v>1</v>
      </c>
      <c r="D31" s="725">
        <v>70</v>
      </c>
      <c r="E31" s="728" t="s">
        <v>1317</v>
      </c>
      <c r="F31" s="712">
        <v>3399.2700000000009</v>
      </c>
      <c r="G31" s="680">
        <v>0.40059040851319577</v>
      </c>
      <c r="H31" s="667">
        <v>27</v>
      </c>
      <c r="I31" s="703">
        <v>0.38571428571428573</v>
      </c>
      <c r="J31" s="731">
        <v>5086.3800000000019</v>
      </c>
      <c r="K31" s="680">
        <v>0.59940959148680417</v>
      </c>
      <c r="L31" s="667">
        <v>43</v>
      </c>
      <c r="M31" s="703">
        <v>0.61428571428571432</v>
      </c>
    </row>
    <row r="32" spans="1:13" ht="14.4" customHeight="1" x14ac:dyDescent="0.3">
      <c r="A32" s="721" t="s">
        <v>1318</v>
      </c>
      <c r="B32" s="712">
        <v>207.04000000000002</v>
      </c>
      <c r="C32" s="664">
        <v>1</v>
      </c>
      <c r="D32" s="725">
        <v>3</v>
      </c>
      <c r="E32" s="728" t="s">
        <v>1318</v>
      </c>
      <c r="F32" s="712"/>
      <c r="G32" s="680">
        <v>0</v>
      </c>
      <c r="H32" s="667"/>
      <c r="I32" s="703">
        <v>0</v>
      </c>
      <c r="J32" s="731">
        <v>207.04000000000002</v>
      </c>
      <c r="K32" s="680">
        <v>1</v>
      </c>
      <c r="L32" s="667">
        <v>3</v>
      </c>
      <c r="M32" s="703">
        <v>1</v>
      </c>
    </row>
    <row r="33" spans="1:13" ht="14.4" customHeight="1" x14ac:dyDescent="0.3">
      <c r="A33" s="721" t="s">
        <v>1319</v>
      </c>
      <c r="B33" s="712">
        <v>1641.88</v>
      </c>
      <c r="C33" s="664">
        <v>1</v>
      </c>
      <c r="D33" s="725">
        <v>12</v>
      </c>
      <c r="E33" s="728" t="s">
        <v>1319</v>
      </c>
      <c r="F33" s="712">
        <v>912.84</v>
      </c>
      <c r="G33" s="680">
        <v>0.55597242185787021</v>
      </c>
      <c r="H33" s="667">
        <v>6</v>
      </c>
      <c r="I33" s="703">
        <v>0.5</v>
      </c>
      <c r="J33" s="731">
        <v>729.04000000000008</v>
      </c>
      <c r="K33" s="680">
        <v>0.44402757814212979</v>
      </c>
      <c r="L33" s="667">
        <v>6</v>
      </c>
      <c r="M33" s="703">
        <v>0.5</v>
      </c>
    </row>
    <row r="34" spans="1:13" ht="14.4" customHeight="1" thickBot="1" x14ac:dyDescent="0.35">
      <c r="A34" s="722" t="s">
        <v>1320</v>
      </c>
      <c r="B34" s="713">
        <v>1221.56</v>
      </c>
      <c r="C34" s="670">
        <v>1</v>
      </c>
      <c r="D34" s="726">
        <v>10</v>
      </c>
      <c r="E34" s="729" t="s">
        <v>1320</v>
      </c>
      <c r="F34" s="713">
        <v>912.84</v>
      </c>
      <c r="G34" s="681">
        <v>0.74727397753692004</v>
      </c>
      <c r="H34" s="673">
        <v>7</v>
      </c>
      <c r="I34" s="704">
        <v>0.7</v>
      </c>
      <c r="J34" s="732">
        <v>308.72000000000003</v>
      </c>
      <c r="K34" s="681">
        <v>0.25272602246308001</v>
      </c>
      <c r="L34" s="673">
        <v>3</v>
      </c>
      <c r="M34" s="704">
        <v>0.3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8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1630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82469.280000000086</v>
      </c>
      <c r="N3" s="70">
        <f>SUBTOTAL(9,N7:N1048576)</f>
        <v>722</v>
      </c>
      <c r="O3" s="70">
        <f>SUBTOTAL(9,O7:O1048576)</f>
        <v>597</v>
      </c>
      <c r="P3" s="70">
        <f>SUBTOTAL(9,P7:P1048576)</f>
        <v>31108.390000000018</v>
      </c>
      <c r="Q3" s="71">
        <f>IF(M3=0,0,P3/M3)</f>
        <v>0.37721185391699774</v>
      </c>
      <c r="R3" s="70">
        <f>SUBTOTAL(9,R7:R1048576)</f>
        <v>252</v>
      </c>
      <c r="S3" s="71">
        <f>IF(N3=0,0,R3/N3)</f>
        <v>0.34903047091412742</v>
      </c>
      <c r="T3" s="70">
        <f>SUBTOTAL(9,T7:T1048576)</f>
        <v>204</v>
      </c>
      <c r="U3" s="72">
        <f>IF(O3=0,0,T3/O3)</f>
        <v>0.34170854271356782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1183</v>
      </c>
      <c r="C7" s="739" t="s">
        <v>1279</v>
      </c>
      <c r="D7" s="740" t="s">
        <v>1626</v>
      </c>
      <c r="E7" s="741" t="s">
        <v>1295</v>
      </c>
      <c r="F7" s="739" t="s">
        <v>1277</v>
      </c>
      <c r="G7" s="739" t="s">
        <v>1321</v>
      </c>
      <c r="H7" s="739" t="s">
        <v>884</v>
      </c>
      <c r="I7" s="739" t="s">
        <v>1028</v>
      </c>
      <c r="J7" s="739" t="s">
        <v>940</v>
      </c>
      <c r="K7" s="739" t="s">
        <v>1000</v>
      </c>
      <c r="L7" s="742">
        <v>154.36000000000001</v>
      </c>
      <c r="M7" s="742">
        <v>926.16000000000008</v>
      </c>
      <c r="N7" s="739">
        <v>6</v>
      </c>
      <c r="O7" s="743">
        <v>6</v>
      </c>
      <c r="P7" s="742">
        <v>154.36000000000001</v>
      </c>
      <c r="Q7" s="744">
        <v>0.16666666666666666</v>
      </c>
      <c r="R7" s="739">
        <v>1</v>
      </c>
      <c r="S7" s="744">
        <v>0.16666666666666666</v>
      </c>
      <c r="T7" s="743">
        <v>1</v>
      </c>
      <c r="U7" s="235">
        <v>0.16666666666666666</v>
      </c>
    </row>
    <row r="8" spans="1:21" ht="14.4" customHeight="1" x14ac:dyDescent="0.3">
      <c r="A8" s="663">
        <v>25</v>
      </c>
      <c r="B8" s="664" t="s">
        <v>1183</v>
      </c>
      <c r="C8" s="664" t="s">
        <v>1279</v>
      </c>
      <c r="D8" s="745" t="s">
        <v>1626</v>
      </c>
      <c r="E8" s="746" t="s">
        <v>1295</v>
      </c>
      <c r="F8" s="664" t="s">
        <v>1277</v>
      </c>
      <c r="G8" s="664" t="s">
        <v>1322</v>
      </c>
      <c r="H8" s="664" t="s">
        <v>513</v>
      </c>
      <c r="I8" s="664" t="s">
        <v>1010</v>
      </c>
      <c r="J8" s="664" t="s">
        <v>1011</v>
      </c>
      <c r="K8" s="664" t="s">
        <v>1012</v>
      </c>
      <c r="L8" s="665">
        <v>132.97999999999999</v>
      </c>
      <c r="M8" s="665">
        <v>398.93999999999994</v>
      </c>
      <c r="N8" s="664">
        <v>3</v>
      </c>
      <c r="O8" s="747">
        <v>2</v>
      </c>
      <c r="P8" s="665">
        <v>265.95999999999998</v>
      </c>
      <c r="Q8" s="680">
        <v>0.66666666666666674</v>
      </c>
      <c r="R8" s="664">
        <v>2</v>
      </c>
      <c r="S8" s="680">
        <v>0.66666666666666663</v>
      </c>
      <c r="T8" s="747">
        <v>1</v>
      </c>
      <c r="U8" s="703">
        <v>0.5</v>
      </c>
    </row>
    <row r="9" spans="1:21" ht="14.4" customHeight="1" x14ac:dyDescent="0.3">
      <c r="A9" s="663">
        <v>25</v>
      </c>
      <c r="B9" s="664" t="s">
        <v>1183</v>
      </c>
      <c r="C9" s="664" t="s">
        <v>1279</v>
      </c>
      <c r="D9" s="745" t="s">
        <v>1626</v>
      </c>
      <c r="E9" s="746" t="s">
        <v>1299</v>
      </c>
      <c r="F9" s="664" t="s">
        <v>1277</v>
      </c>
      <c r="G9" s="664" t="s">
        <v>1321</v>
      </c>
      <c r="H9" s="664" t="s">
        <v>884</v>
      </c>
      <c r="I9" s="664" t="s">
        <v>1028</v>
      </c>
      <c r="J9" s="664" t="s">
        <v>940</v>
      </c>
      <c r="K9" s="664" t="s">
        <v>1000</v>
      </c>
      <c r="L9" s="665">
        <v>154.36000000000001</v>
      </c>
      <c r="M9" s="665">
        <v>1852.3200000000002</v>
      </c>
      <c r="N9" s="664">
        <v>12</v>
      </c>
      <c r="O9" s="747">
        <v>10.5</v>
      </c>
      <c r="P9" s="665">
        <v>463.08000000000004</v>
      </c>
      <c r="Q9" s="680">
        <v>0.25</v>
      </c>
      <c r="R9" s="664">
        <v>3</v>
      </c>
      <c r="S9" s="680">
        <v>0.25</v>
      </c>
      <c r="T9" s="747">
        <v>2</v>
      </c>
      <c r="U9" s="703">
        <v>0.19047619047619047</v>
      </c>
    </row>
    <row r="10" spans="1:21" ht="14.4" customHeight="1" x14ac:dyDescent="0.3">
      <c r="A10" s="663">
        <v>25</v>
      </c>
      <c r="B10" s="664" t="s">
        <v>1183</v>
      </c>
      <c r="C10" s="664" t="s">
        <v>1279</v>
      </c>
      <c r="D10" s="745" t="s">
        <v>1626</v>
      </c>
      <c r="E10" s="746" t="s">
        <v>1299</v>
      </c>
      <c r="F10" s="664" t="s">
        <v>1277</v>
      </c>
      <c r="G10" s="664" t="s">
        <v>1323</v>
      </c>
      <c r="H10" s="664" t="s">
        <v>513</v>
      </c>
      <c r="I10" s="664" t="s">
        <v>1324</v>
      </c>
      <c r="J10" s="664" t="s">
        <v>1325</v>
      </c>
      <c r="K10" s="664" t="s">
        <v>1326</v>
      </c>
      <c r="L10" s="665">
        <v>0</v>
      </c>
      <c r="M10" s="665">
        <v>0</v>
      </c>
      <c r="N10" s="664">
        <v>1</v>
      </c>
      <c r="O10" s="747">
        <v>0.5</v>
      </c>
      <c r="P10" s="665"/>
      <c r="Q10" s="680"/>
      <c r="R10" s="664"/>
      <c r="S10" s="680">
        <v>0</v>
      </c>
      <c r="T10" s="747"/>
      <c r="U10" s="703">
        <v>0</v>
      </c>
    </row>
    <row r="11" spans="1:21" ht="14.4" customHeight="1" x14ac:dyDescent="0.3">
      <c r="A11" s="663">
        <v>25</v>
      </c>
      <c r="B11" s="664" t="s">
        <v>1183</v>
      </c>
      <c r="C11" s="664" t="s">
        <v>1279</v>
      </c>
      <c r="D11" s="745" t="s">
        <v>1626</v>
      </c>
      <c r="E11" s="746" t="s">
        <v>1299</v>
      </c>
      <c r="F11" s="664" t="s">
        <v>1277</v>
      </c>
      <c r="G11" s="664" t="s">
        <v>1327</v>
      </c>
      <c r="H11" s="664" t="s">
        <v>513</v>
      </c>
      <c r="I11" s="664" t="s">
        <v>1328</v>
      </c>
      <c r="J11" s="664" t="s">
        <v>866</v>
      </c>
      <c r="K11" s="664" t="s">
        <v>1329</v>
      </c>
      <c r="L11" s="665">
        <v>0</v>
      </c>
      <c r="M11" s="665">
        <v>0</v>
      </c>
      <c r="N11" s="664">
        <v>1</v>
      </c>
      <c r="O11" s="747">
        <v>0.5</v>
      </c>
      <c r="P11" s="665"/>
      <c r="Q11" s="680"/>
      <c r="R11" s="664"/>
      <c r="S11" s="680">
        <v>0</v>
      </c>
      <c r="T11" s="747"/>
      <c r="U11" s="703">
        <v>0</v>
      </c>
    </row>
    <row r="12" spans="1:21" ht="14.4" customHeight="1" x14ac:dyDescent="0.3">
      <c r="A12" s="663">
        <v>25</v>
      </c>
      <c r="B12" s="664" t="s">
        <v>1183</v>
      </c>
      <c r="C12" s="664" t="s">
        <v>1279</v>
      </c>
      <c r="D12" s="745" t="s">
        <v>1626</v>
      </c>
      <c r="E12" s="746" t="s">
        <v>1299</v>
      </c>
      <c r="F12" s="664" t="s">
        <v>1277</v>
      </c>
      <c r="G12" s="664" t="s">
        <v>1322</v>
      </c>
      <c r="H12" s="664" t="s">
        <v>513</v>
      </c>
      <c r="I12" s="664" t="s">
        <v>1010</v>
      </c>
      <c r="J12" s="664" t="s">
        <v>1011</v>
      </c>
      <c r="K12" s="664" t="s">
        <v>1012</v>
      </c>
      <c r="L12" s="665">
        <v>132.97999999999999</v>
      </c>
      <c r="M12" s="665">
        <v>664.9</v>
      </c>
      <c r="N12" s="664">
        <v>5</v>
      </c>
      <c r="O12" s="747">
        <v>4.5</v>
      </c>
      <c r="P12" s="665">
        <v>132.97999999999999</v>
      </c>
      <c r="Q12" s="680">
        <v>0.19999999999999998</v>
      </c>
      <c r="R12" s="664">
        <v>1</v>
      </c>
      <c r="S12" s="680">
        <v>0.2</v>
      </c>
      <c r="T12" s="747">
        <v>1</v>
      </c>
      <c r="U12" s="703">
        <v>0.22222222222222221</v>
      </c>
    </row>
    <row r="13" spans="1:21" ht="14.4" customHeight="1" x14ac:dyDescent="0.3">
      <c r="A13" s="663">
        <v>25</v>
      </c>
      <c r="B13" s="664" t="s">
        <v>1183</v>
      </c>
      <c r="C13" s="664" t="s">
        <v>1279</v>
      </c>
      <c r="D13" s="745" t="s">
        <v>1626</v>
      </c>
      <c r="E13" s="746" t="s">
        <v>1299</v>
      </c>
      <c r="F13" s="664" t="s">
        <v>1277</v>
      </c>
      <c r="G13" s="664" t="s">
        <v>1330</v>
      </c>
      <c r="H13" s="664" t="s">
        <v>513</v>
      </c>
      <c r="I13" s="664" t="s">
        <v>1331</v>
      </c>
      <c r="J13" s="664" t="s">
        <v>877</v>
      </c>
      <c r="K13" s="664" t="s">
        <v>1332</v>
      </c>
      <c r="L13" s="665">
        <v>0</v>
      </c>
      <c r="M13" s="665">
        <v>0</v>
      </c>
      <c r="N13" s="664">
        <v>1</v>
      </c>
      <c r="O13" s="747">
        <v>0.5</v>
      </c>
      <c r="P13" s="665"/>
      <c r="Q13" s="680"/>
      <c r="R13" s="664"/>
      <c r="S13" s="680">
        <v>0</v>
      </c>
      <c r="T13" s="747"/>
      <c r="U13" s="703">
        <v>0</v>
      </c>
    </row>
    <row r="14" spans="1:21" ht="14.4" customHeight="1" x14ac:dyDescent="0.3">
      <c r="A14" s="663">
        <v>25</v>
      </c>
      <c r="B14" s="664" t="s">
        <v>1183</v>
      </c>
      <c r="C14" s="664" t="s">
        <v>1279</v>
      </c>
      <c r="D14" s="745" t="s">
        <v>1626</v>
      </c>
      <c r="E14" s="746" t="s">
        <v>1299</v>
      </c>
      <c r="F14" s="664" t="s">
        <v>1277</v>
      </c>
      <c r="G14" s="664" t="s">
        <v>1333</v>
      </c>
      <c r="H14" s="664" t="s">
        <v>513</v>
      </c>
      <c r="I14" s="664" t="s">
        <v>1334</v>
      </c>
      <c r="J14" s="664" t="s">
        <v>1335</v>
      </c>
      <c r="K14" s="664" t="s">
        <v>1336</v>
      </c>
      <c r="L14" s="665">
        <v>0</v>
      </c>
      <c r="M14" s="665">
        <v>0</v>
      </c>
      <c r="N14" s="664">
        <v>1</v>
      </c>
      <c r="O14" s="747">
        <v>0.5</v>
      </c>
      <c r="P14" s="665">
        <v>0</v>
      </c>
      <c r="Q14" s="680"/>
      <c r="R14" s="664">
        <v>1</v>
      </c>
      <c r="S14" s="680">
        <v>1</v>
      </c>
      <c r="T14" s="747">
        <v>0.5</v>
      </c>
      <c r="U14" s="703">
        <v>1</v>
      </c>
    </row>
    <row r="15" spans="1:21" ht="14.4" customHeight="1" x14ac:dyDescent="0.3">
      <c r="A15" s="663">
        <v>25</v>
      </c>
      <c r="B15" s="664" t="s">
        <v>1183</v>
      </c>
      <c r="C15" s="664" t="s">
        <v>1279</v>
      </c>
      <c r="D15" s="745" t="s">
        <v>1626</v>
      </c>
      <c r="E15" s="746" t="s">
        <v>1299</v>
      </c>
      <c r="F15" s="664" t="s">
        <v>1277</v>
      </c>
      <c r="G15" s="664" t="s">
        <v>1337</v>
      </c>
      <c r="H15" s="664" t="s">
        <v>513</v>
      </c>
      <c r="I15" s="664" t="s">
        <v>1338</v>
      </c>
      <c r="J15" s="664" t="s">
        <v>837</v>
      </c>
      <c r="K15" s="664" t="s">
        <v>1339</v>
      </c>
      <c r="L15" s="665">
        <v>18.260000000000002</v>
      </c>
      <c r="M15" s="665">
        <v>18.260000000000002</v>
      </c>
      <c r="N15" s="664">
        <v>1</v>
      </c>
      <c r="O15" s="747">
        <v>0.5</v>
      </c>
      <c r="P15" s="665">
        <v>18.260000000000002</v>
      </c>
      <c r="Q15" s="680">
        <v>1</v>
      </c>
      <c r="R15" s="664">
        <v>1</v>
      </c>
      <c r="S15" s="680">
        <v>1</v>
      </c>
      <c r="T15" s="747">
        <v>0.5</v>
      </c>
      <c r="U15" s="703">
        <v>1</v>
      </c>
    </row>
    <row r="16" spans="1:21" ht="14.4" customHeight="1" x14ac:dyDescent="0.3">
      <c r="A16" s="663">
        <v>25</v>
      </c>
      <c r="B16" s="664" t="s">
        <v>1183</v>
      </c>
      <c r="C16" s="664" t="s">
        <v>1279</v>
      </c>
      <c r="D16" s="745" t="s">
        <v>1626</v>
      </c>
      <c r="E16" s="746" t="s">
        <v>1299</v>
      </c>
      <c r="F16" s="664" t="s">
        <v>1277</v>
      </c>
      <c r="G16" s="664" t="s">
        <v>1340</v>
      </c>
      <c r="H16" s="664" t="s">
        <v>513</v>
      </c>
      <c r="I16" s="664" t="s">
        <v>618</v>
      </c>
      <c r="J16" s="664" t="s">
        <v>1341</v>
      </c>
      <c r="K16" s="664" t="s">
        <v>1342</v>
      </c>
      <c r="L16" s="665">
        <v>0</v>
      </c>
      <c r="M16" s="665">
        <v>0</v>
      </c>
      <c r="N16" s="664">
        <v>1</v>
      </c>
      <c r="O16" s="747">
        <v>0.5</v>
      </c>
      <c r="P16" s="665"/>
      <c r="Q16" s="680"/>
      <c r="R16" s="664"/>
      <c r="S16" s="680">
        <v>0</v>
      </c>
      <c r="T16" s="747"/>
      <c r="U16" s="703">
        <v>0</v>
      </c>
    </row>
    <row r="17" spans="1:21" ht="14.4" customHeight="1" x14ac:dyDescent="0.3">
      <c r="A17" s="663">
        <v>25</v>
      </c>
      <c r="B17" s="664" t="s">
        <v>1183</v>
      </c>
      <c r="C17" s="664" t="s">
        <v>1279</v>
      </c>
      <c r="D17" s="745" t="s">
        <v>1626</v>
      </c>
      <c r="E17" s="746" t="s">
        <v>1301</v>
      </c>
      <c r="F17" s="664" t="s">
        <v>1277</v>
      </c>
      <c r="G17" s="664" t="s">
        <v>1337</v>
      </c>
      <c r="H17" s="664" t="s">
        <v>884</v>
      </c>
      <c r="I17" s="664" t="s">
        <v>1343</v>
      </c>
      <c r="J17" s="664" t="s">
        <v>837</v>
      </c>
      <c r="K17" s="664" t="s">
        <v>1344</v>
      </c>
      <c r="L17" s="665">
        <v>18.260000000000002</v>
      </c>
      <c r="M17" s="665">
        <v>18.260000000000002</v>
      </c>
      <c r="N17" s="664">
        <v>1</v>
      </c>
      <c r="O17" s="747">
        <v>1</v>
      </c>
      <c r="P17" s="665"/>
      <c r="Q17" s="680">
        <v>0</v>
      </c>
      <c r="R17" s="664"/>
      <c r="S17" s="680">
        <v>0</v>
      </c>
      <c r="T17" s="747"/>
      <c r="U17" s="703">
        <v>0</v>
      </c>
    </row>
    <row r="18" spans="1:21" ht="14.4" customHeight="1" x14ac:dyDescent="0.3">
      <c r="A18" s="663">
        <v>25</v>
      </c>
      <c r="B18" s="664" t="s">
        <v>1183</v>
      </c>
      <c r="C18" s="664" t="s">
        <v>1279</v>
      </c>
      <c r="D18" s="745" t="s">
        <v>1626</v>
      </c>
      <c r="E18" s="746" t="s">
        <v>1301</v>
      </c>
      <c r="F18" s="664" t="s">
        <v>1277</v>
      </c>
      <c r="G18" s="664" t="s">
        <v>1337</v>
      </c>
      <c r="H18" s="664" t="s">
        <v>884</v>
      </c>
      <c r="I18" s="664" t="s">
        <v>893</v>
      </c>
      <c r="J18" s="664" t="s">
        <v>837</v>
      </c>
      <c r="K18" s="664" t="s">
        <v>894</v>
      </c>
      <c r="L18" s="665">
        <v>36.54</v>
      </c>
      <c r="M18" s="665">
        <v>36.54</v>
      </c>
      <c r="N18" s="664">
        <v>1</v>
      </c>
      <c r="O18" s="747">
        <v>1</v>
      </c>
      <c r="P18" s="665"/>
      <c r="Q18" s="680">
        <v>0</v>
      </c>
      <c r="R18" s="664"/>
      <c r="S18" s="680">
        <v>0</v>
      </c>
      <c r="T18" s="747"/>
      <c r="U18" s="703">
        <v>0</v>
      </c>
    </row>
    <row r="19" spans="1:21" ht="14.4" customHeight="1" x14ac:dyDescent="0.3">
      <c r="A19" s="663">
        <v>25</v>
      </c>
      <c r="B19" s="664" t="s">
        <v>1183</v>
      </c>
      <c r="C19" s="664" t="s">
        <v>1279</v>
      </c>
      <c r="D19" s="745" t="s">
        <v>1626</v>
      </c>
      <c r="E19" s="746" t="s">
        <v>1304</v>
      </c>
      <c r="F19" s="664" t="s">
        <v>1277</v>
      </c>
      <c r="G19" s="664" t="s">
        <v>1321</v>
      </c>
      <c r="H19" s="664" t="s">
        <v>884</v>
      </c>
      <c r="I19" s="664" t="s">
        <v>1028</v>
      </c>
      <c r="J19" s="664" t="s">
        <v>940</v>
      </c>
      <c r="K19" s="664" t="s">
        <v>1000</v>
      </c>
      <c r="L19" s="665">
        <v>154.36000000000001</v>
      </c>
      <c r="M19" s="665">
        <v>617.44000000000005</v>
      </c>
      <c r="N19" s="664">
        <v>4</v>
      </c>
      <c r="O19" s="747">
        <v>4</v>
      </c>
      <c r="P19" s="665">
        <v>154.36000000000001</v>
      </c>
      <c r="Q19" s="680">
        <v>0.25</v>
      </c>
      <c r="R19" s="664">
        <v>1</v>
      </c>
      <c r="S19" s="680">
        <v>0.25</v>
      </c>
      <c r="T19" s="747">
        <v>1</v>
      </c>
      <c r="U19" s="703">
        <v>0.25</v>
      </c>
    </row>
    <row r="20" spans="1:21" ht="14.4" customHeight="1" x14ac:dyDescent="0.3">
      <c r="A20" s="663">
        <v>25</v>
      </c>
      <c r="B20" s="664" t="s">
        <v>1183</v>
      </c>
      <c r="C20" s="664" t="s">
        <v>1279</v>
      </c>
      <c r="D20" s="745" t="s">
        <v>1626</v>
      </c>
      <c r="E20" s="746" t="s">
        <v>1304</v>
      </c>
      <c r="F20" s="664" t="s">
        <v>1277</v>
      </c>
      <c r="G20" s="664" t="s">
        <v>1321</v>
      </c>
      <c r="H20" s="664" t="s">
        <v>513</v>
      </c>
      <c r="I20" s="664" t="s">
        <v>1345</v>
      </c>
      <c r="J20" s="664" t="s">
        <v>940</v>
      </c>
      <c r="K20" s="664" t="s">
        <v>1000</v>
      </c>
      <c r="L20" s="665">
        <v>154.36000000000001</v>
      </c>
      <c r="M20" s="665">
        <v>308.72000000000003</v>
      </c>
      <c r="N20" s="664">
        <v>2</v>
      </c>
      <c r="O20" s="747">
        <v>2</v>
      </c>
      <c r="P20" s="665">
        <v>154.36000000000001</v>
      </c>
      <c r="Q20" s="680">
        <v>0.5</v>
      </c>
      <c r="R20" s="664">
        <v>1</v>
      </c>
      <c r="S20" s="680">
        <v>0.5</v>
      </c>
      <c r="T20" s="747">
        <v>1</v>
      </c>
      <c r="U20" s="703">
        <v>0.5</v>
      </c>
    </row>
    <row r="21" spans="1:21" ht="14.4" customHeight="1" x14ac:dyDescent="0.3">
      <c r="A21" s="663">
        <v>25</v>
      </c>
      <c r="B21" s="664" t="s">
        <v>1183</v>
      </c>
      <c r="C21" s="664" t="s">
        <v>1279</v>
      </c>
      <c r="D21" s="745" t="s">
        <v>1626</v>
      </c>
      <c r="E21" s="746" t="s">
        <v>1304</v>
      </c>
      <c r="F21" s="664" t="s">
        <v>1277</v>
      </c>
      <c r="G21" s="664" t="s">
        <v>1322</v>
      </c>
      <c r="H21" s="664" t="s">
        <v>513</v>
      </c>
      <c r="I21" s="664" t="s">
        <v>1010</v>
      </c>
      <c r="J21" s="664" t="s">
        <v>1011</v>
      </c>
      <c r="K21" s="664" t="s">
        <v>1012</v>
      </c>
      <c r="L21" s="665">
        <v>132.97999999999999</v>
      </c>
      <c r="M21" s="665">
        <v>132.97999999999999</v>
      </c>
      <c r="N21" s="664">
        <v>1</v>
      </c>
      <c r="O21" s="747">
        <v>1</v>
      </c>
      <c r="P21" s="665">
        <v>132.97999999999999</v>
      </c>
      <c r="Q21" s="680">
        <v>1</v>
      </c>
      <c r="R21" s="664">
        <v>1</v>
      </c>
      <c r="S21" s="680">
        <v>1</v>
      </c>
      <c r="T21" s="747">
        <v>1</v>
      </c>
      <c r="U21" s="703">
        <v>1</v>
      </c>
    </row>
    <row r="22" spans="1:21" ht="14.4" customHeight="1" x14ac:dyDescent="0.3">
      <c r="A22" s="663">
        <v>25</v>
      </c>
      <c r="B22" s="664" t="s">
        <v>1183</v>
      </c>
      <c r="C22" s="664" t="s">
        <v>1279</v>
      </c>
      <c r="D22" s="745" t="s">
        <v>1626</v>
      </c>
      <c r="E22" s="746" t="s">
        <v>1306</v>
      </c>
      <c r="F22" s="664" t="s">
        <v>1277</v>
      </c>
      <c r="G22" s="664" t="s">
        <v>1321</v>
      </c>
      <c r="H22" s="664" t="s">
        <v>884</v>
      </c>
      <c r="I22" s="664" t="s">
        <v>1028</v>
      </c>
      <c r="J22" s="664" t="s">
        <v>940</v>
      </c>
      <c r="K22" s="664" t="s">
        <v>1000</v>
      </c>
      <c r="L22" s="665">
        <v>154.36000000000001</v>
      </c>
      <c r="M22" s="665">
        <v>154.36000000000001</v>
      </c>
      <c r="N22" s="664">
        <v>1</v>
      </c>
      <c r="O22" s="747">
        <v>1</v>
      </c>
      <c r="P22" s="665">
        <v>154.36000000000001</v>
      </c>
      <c r="Q22" s="680">
        <v>1</v>
      </c>
      <c r="R22" s="664">
        <v>1</v>
      </c>
      <c r="S22" s="680">
        <v>1</v>
      </c>
      <c r="T22" s="747">
        <v>1</v>
      </c>
      <c r="U22" s="703">
        <v>1</v>
      </c>
    </row>
    <row r="23" spans="1:21" ht="14.4" customHeight="1" x14ac:dyDescent="0.3">
      <c r="A23" s="663">
        <v>25</v>
      </c>
      <c r="B23" s="664" t="s">
        <v>1183</v>
      </c>
      <c r="C23" s="664" t="s">
        <v>1279</v>
      </c>
      <c r="D23" s="745" t="s">
        <v>1626</v>
      </c>
      <c r="E23" s="746" t="s">
        <v>1308</v>
      </c>
      <c r="F23" s="664" t="s">
        <v>1277</v>
      </c>
      <c r="G23" s="664" t="s">
        <v>1321</v>
      </c>
      <c r="H23" s="664" t="s">
        <v>884</v>
      </c>
      <c r="I23" s="664" t="s">
        <v>939</v>
      </c>
      <c r="J23" s="664" t="s">
        <v>940</v>
      </c>
      <c r="K23" s="664" t="s">
        <v>1346</v>
      </c>
      <c r="L23" s="665">
        <v>225.06</v>
      </c>
      <c r="M23" s="665">
        <v>225.06</v>
      </c>
      <c r="N23" s="664">
        <v>1</v>
      </c>
      <c r="O23" s="747">
        <v>1</v>
      </c>
      <c r="P23" s="665"/>
      <c r="Q23" s="680">
        <v>0</v>
      </c>
      <c r="R23" s="664"/>
      <c r="S23" s="680">
        <v>0</v>
      </c>
      <c r="T23" s="747"/>
      <c r="U23" s="703">
        <v>0</v>
      </c>
    </row>
    <row r="24" spans="1:21" ht="14.4" customHeight="1" x14ac:dyDescent="0.3">
      <c r="A24" s="663">
        <v>25</v>
      </c>
      <c r="B24" s="664" t="s">
        <v>1183</v>
      </c>
      <c r="C24" s="664" t="s">
        <v>1279</v>
      </c>
      <c r="D24" s="745" t="s">
        <v>1626</v>
      </c>
      <c r="E24" s="746" t="s">
        <v>1308</v>
      </c>
      <c r="F24" s="664" t="s">
        <v>1277</v>
      </c>
      <c r="G24" s="664" t="s">
        <v>1347</v>
      </c>
      <c r="H24" s="664" t="s">
        <v>513</v>
      </c>
      <c r="I24" s="664" t="s">
        <v>1348</v>
      </c>
      <c r="J24" s="664" t="s">
        <v>1349</v>
      </c>
      <c r="K24" s="664" t="s">
        <v>1350</v>
      </c>
      <c r="L24" s="665">
        <v>195.83</v>
      </c>
      <c r="M24" s="665">
        <v>195.83</v>
      </c>
      <c r="N24" s="664">
        <v>1</v>
      </c>
      <c r="O24" s="747">
        <v>0.5</v>
      </c>
      <c r="P24" s="665">
        <v>195.83</v>
      </c>
      <c r="Q24" s="680">
        <v>1</v>
      </c>
      <c r="R24" s="664">
        <v>1</v>
      </c>
      <c r="S24" s="680">
        <v>1</v>
      </c>
      <c r="T24" s="747">
        <v>0.5</v>
      </c>
      <c r="U24" s="703">
        <v>1</v>
      </c>
    </row>
    <row r="25" spans="1:21" ht="14.4" customHeight="1" x14ac:dyDescent="0.3">
      <c r="A25" s="663">
        <v>25</v>
      </c>
      <c r="B25" s="664" t="s">
        <v>1183</v>
      </c>
      <c r="C25" s="664" t="s">
        <v>1279</v>
      </c>
      <c r="D25" s="745" t="s">
        <v>1626</v>
      </c>
      <c r="E25" s="746" t="s">
        <v>1308</v>
      </c>
      <c r="F25" s="664" t="s">
        <v>1277</v>
      </c>
      <c r="G25" s="664" t="s">
        <v>1322</v>
      </c>
      <c r="H25" s="664" t="s">
        <v>513</v>
      </c>
      <c r="I25" s="664" t="s">
        <v>1351</v>
      </c>
      <c r="J25" s="664" t="s">
        <v>1011</v>
      </c>
      <c r="K25" s="664" t="s">
        <v>1012</v>
      </c>
      <c r="L25" s="665">
        <v>132.97999999999999</v>
      </c>
      <c r="M25" s="665">
        <v>265.95999999999998</v>
      </c>
      <c r="N25" s="664">
        <v>2</v>
      </c>
      <c r="O25" s="747">
        <v>0.5</v>
      </c>
      <c r="P25" s="665">
        <v>265.95999999999998</v>
      </c>
      <c r="Q25" s="680">
        <v>1</v>
      </c>
      <c r="R25" s="664">
        <v>2</v>
      </c>
      <c r="S25" s="680">
        <v>1</v>
      </c>
      <c r="T25" s="747">
        <v>0.5</v>
      </c>
      <c r="U25" s="703">
        <v>1</v>
      </c>
    </row>
    <row r="26" spans="1:21" ht="14.4" customHeight="1" x14ac:dyDescent="0.3">
      <c r="A26" s="663">
        <v>25</v>
      </c>
      <c r="B26" s="664" t="s">
        <v>1183</v>
      </c>
      <c r="C26" s="664" t="s">
        <v>1279</v>
      </c>
      <c r="D26" s="745" t="s">
        <v>1626</v>
      </c>
      <c r="E26" s="746" t="s">
        <v>1310</v>
      </c>
      <c r="F26" s="664" t="s">
        <v>1277</v>
      </c>
      <c r="G26" s="664" t="s">
        <v>1352</v>
      </c>
      <c r="H26" s="664" t="s">
        <v>513</v>
      </c>
      <c r="I26" s="664" t="s">
        <v>1353</v>
      </c>
      <c r="J26" s="664" t="s">
        <v>1354</v>
      </c>
      <c r="K26" s="664" t="s">
        <v>1355</v>
      </c>
      <c r="L26" s="665">
        <v>0</v>
      </c>
      <c r="M26" s="665">
        <v>0</v>
      </c>
      <c r="N26" s="664">
        <v>1</v>
      </c>
      <c r="O26" s="747">
        <v>1</v>
      </c>
      <c r="P26" s="665"/>
      <c r="Q26" s="680"/>
      <c r="R26" s="664"/>
      <c r="S26" s="680">
        <v>0</v>
      </c>
      <c r="T26" s="747"/>
      <c r="U26" s="703">
        <v>0</v>
      </c>
    </row>
    <row r="27" spans="1:21" ht="14.4" customHeight="1" x14ac:dyDescent="0.3">
      <c r="A27" s="663">
        <v>25</v>
      </c>
      <c r="B27" s="664" t="s">
        <v>1183</v>
      </c>
      <c r="C27" s="664" t="s">
        <v>1279</v>
      </c>
      <c r="D27" s="745" t="s">
        <v>1626</v>
      </c>
      <c r="E27" s="746" t="s">
        <v>1310</v>
      </c>
      <c r="F27" s="664" t="s">
        <v>1277</v>
      </c>
      <c r="G27" s="664" t="s">
        <v>1321</v>
      </c>
      <c r="H27" s="664" t="s">
        <v>884</v>
      </c>
      <c r="I27" s="664" t="s">
        <v>1028</v>
      </c>
      <c r="J27" s="664" t="s">
        <v>940</v>
      </c>
      <c r="K27" s="664" t="s">
        <v>1000</v>
      </c>
      <c r="L27" s="665">
        <v>154.36000000000001</v>
      </c>
      <c r="M27" s="665">
        <v>463.08000000000004</v>
      </c>
      <c r="N27" s="664">
        <v>3</v>
      </c>
      <c r="O27" s="747">
        <v>3</v>
      </c>
      <c r="P27" s="665">
        <v>308.72000000000003</v>
      </c>
      <c r="Q27" s="680">
        <v>0.66666666666666663</v>
      </c>
      <c r="R27" s="664">
        <v>2</v>
      </c>
      <c r="S27" s="680">
        <v>0.66666666666666663</v>
      </c>
      <c r="T27" s="747">
        <v>2</v>
      </c>
      <c r="U27" s="703">
        <v>0.66666666666666663</v>
      </c>
    </row>
    <row r="28" spans="1:21" ht="14.4" customHeight="1" x14ac:dyDescent="0.3">
      <c r="A28" s="663">
        <v>25</v>
      </c>
      <c r="B28" s="664" t="s">
        <v>1183</v>
      </c>
      <c r="C28" s="664" t="s">
        <v>1279</v>
      </c>
      <c r="D28" s="745" t="s">
        <v>1626</v>
      </c>
      <c r="E28" s="746" t="s">
        <v>1310</v>
      </c>
      <c r="F28" s="664" t="s">
        <v>1277</v>
      </c>
      <c r="G28" s="664" t="s">
        <v>1347</v>
      </c>
      <c r="H28" s="664" t="s">
        <v>513</v>
      </c>
      <c r="I28" s="664" t="s">
        <v>1356</v>
      </c>
      <c r="J28" s="664" t="s">
        <v>1357</v>
      </c>
      <c r="K28" s="664" t="s">
        <v>1358</v>
      </c>
      <c r="L28" s="665">
        <v>391.67</v>
      </c>
      <c r="M28" s="665">
        <v>391.67</v>
      </c>
      <c r="N28" s="664">
        <v>1</v>
      </c>
      <c r="O28" s="747">
        <v>0.5</v>
      </c>
      <c r="P28" s="665">
        <v>391.67</v>
      </c>
      <c r="Q28" s="680">
        <v>1</v>
      </c>
      <c r="R28" s="664">
        <v>1</v>
      </c>
      <c r="S28" s="680">
        <v>1</v>
      </c>
      <c r="T28" s="747">
        <v>0.5</v>
      </c>
      <c r="U28" s="703">
        <v>1</v>
      </c>
    </row>
    <row r="29" spans="1:21" ht="14.4" customHeight="1" x14ac:dyDescent="0.3">
      <c r="A29" s="663">
        <v>25</v>
      </c>
      <c r="B29" s="664" t="s">
        <v>1183</v>
      </c>
      <c r="C29" s="664" t="s">
        <v>1279</v>
      </c>
      <c r="D29" s="745" t="s">
        <v>1626</v>
      </c>
      <c r="E29" s="746" t="s">
        <v>1310</v>
      </c>
      <c r="F29" s="664" t="s">
        <v>1277</v>
      </c>
      <c r="G29" s="664" t="s">
        <v>1359</v>
      </c>
      <c r="H29" s="664" t="s">
        <v>513</v>
      </c>
      <c r="I29" s="664" t="s">
        <v>1360</v>
      </c>
      <c r="J29" s="664" t="s">
        <v>1361</v>
      </c>
      <c r="K29" s="664" t="s">
        <v>1362</v>
      </c>
      <c r="L29" s="665">
        <v>33</v>
      </c>
      <c r="M29" s="665">
        <v>33</v>
      </c>
      <c r="N29" s="664">
        <v>1</v>
      </c>
      <c r="O29" s="747">
        <v>1</v>
      </c>
      <c r="P29" s="665"/>
      <c r="Q29" s="680">
        <v>0</v>
      </c>
      <c r="R29" s="664"/>
      <c r="S29" s="680">
        <v>0</v>
      </c>
      <c r="T29" s="747"/>
      <c r="U29" s="703">
        <v>0</v>
      </c>
    </row>
    <row r="30" spans="1:21" ht="14.4" customHeight="1" x14ac:dyDescent="0.3">
      <c r="A30" s="663">
        <v>25</v>
      </c>
      <c r="B30" s="664" t="s">
        <v>1183</v>
      </c>
      <c r="C30" s="664" t="s">
        <v>1279</v>
      </c>
      <c r="D30" s="745" t="s">
        <v>1626</v>
      </c>
      <c r="E30" s="746" t="s">
        <v>1310</v>
      </c>
      <c r="F30" s="664" t="s">
        <v>1277</v>
      </c>
      <c r="G30" s="664" t="s">
        <v>1322</v>
      </c>
      <c r="H30" s="664" t="s">
        <v>513</v>
      </c>
      <c r="I30" s="664" t="s">
        <v>1010</v>
      </c>
      <c r="J30" s="664" t="s">
        <v>1011</v>
      </c>
      <c r="K30" s="664" t="s">
        <v>1012</v>
      </c>
      <c r="L30" s="665">
        <v>132.97999999999999</v>
      </c>
      <c r="M30" s="665">
        <v>132.97999999999999</v>
      </c>
      <c r="N30" s="664">
        <v>1</v>
      </c>
      <c r="O30" s="747">
        <v>0.5</v>
      </c>
      <c r="P30" s="665"/>
      <c r="Q30" s="680">
        <v>0</v>
      </c>
      <c r="R30" s="664"/>
      <c r="S30" s="680">
        <v>0</v>
      </c>
      <c r="T30" s="747"/>
      <c r="U30" s="703">
        <v>0</v>
      </c>
    </row>
    <row r="31" spans="1:21" ht="14.4" customHeight="1" x14ac:dyDescent="0.3">
      <c r="A31" s="663">
        <v>25</v>
      </c>
      <c r="B31" s="664" t="s">
        <v>1183</v>
      </c>
      <c r="C31" s="664" t="s">
        <v>1279</v>
      </c>
      <c r="D31" s="745" t="s">
        <v>1626</v>
      </c>
      <c r="E31" s="746" t="s">
        <v>1310</v>
      </c>
      <c r="F31" s="664" t="s">
        <v>1277</v>
      </c>
      <c r="G31" s="664" t="s">
        <v>1337</v>
      </c>
      <c r="H31" s="664" t="s">
        <v>884</v>
      </c>
      <c r="I31" s="664" t="s">
        <v>893</v>
      </c>
      <c r="J31" s="664" t="s">
        <v>837</v>
      </c>
      <c r="K31" s="664" t="s">
        <v>894</v>
      </c>
      <c r="L31" s="665">
        <v>36.54</v>
      </c>
      <c r="M31" s="665">
        <v>73.08</v>
      </c>
      <c r="N31" s="664">
        <v>2</v>
      </c>
      <c r="O31" s="747">
        <v>2</v>
      </c>
      <c r="P31" s="665">
        <v>36.54</v>
      </c>
      <c r="Q31" s="680">
        <v>0.5</v>
      </c>
      <c r="R31" s="664">
        <v>1</v>
      </c>
      <c r="S31" s="680">
        <v>0.5</v>
      </c>
      <c r="T31" s="747">
        <v>1</v>
      </c>
      <c r="U31" s="703">
        <v>0.5</v>
      </c>
    </row>
    <row r="32" spans="1:21" ht="14.4" customHeight="1" x14ac:dyDescent="0.3">
      <c r="A32" s="663">
        <v>25</v>
      </c>
      <c r="B32" s="664" t="s">
        <v>1183</v>
      </c>
      <c r="C32" s="664" t="s">
        <v>1279</v>
      </c>
      <c r="D32" s="745" t="s">
        <v>1626</v>
      </c>
      <c r="E32" s="746" t="s">
        <v>1310</v>
      </c>
      <c r="F32" s="664" t="s">
        <v>1277</v>
      </c>
      <c r="G32" s="664" t="s">
        <v>1337</v>
      </c>
      <c r="H32" s="664" t="s">
        <v>513</v>
      </c>
      <c r="I32" s="664" t="s">
        <v>836</v>
      </c>
      <c r="J32" s="664" t="s">
        <v>837</v>
      </c>
      <c r="K32" s="664" t="s">
        <v>1363</v>
      </c>
      <c r="L32" s="665">
        <v>36.54</v>
      </c>
      <c r="M32" s="665">
        <v>109.62</v>
      </c>
      <c r="N32" s="664">
        <v>3</v>
      </c>
      <c r="O32" s="747">
        <v>2</v>
      </c>
      <c r="P32" s="665">
        <v>36.54</v>
      </c>
      <c r="Q32" s="680">
        <v>0.33333333333333331</v>
      </c>
      <c r="R32" s="664">
        <v>1</v>
      </c>
      <c r="S32" s="680">
        <v>0.33333333333333331</v>
      </c>
      <c r="T32" s="747">
        <v>0.5</v>
      </c>
      <c r="U32" s="703">
        <v>0.25</v>
      </c>
    </row>
    <row r="33" spans="1:21" ht="14.4" customHeight="1" x14ac:dyDescent="0.3">
      <c r="A33" s="663">
        <v>25</v>
      </c>
      <c r="B33" s="664" t="s">
        <v>1183</v>
      </c>
      <c r="C33" s="664" t="s">
        <v>1279</v>
      </c>
      <c r="D33" s="745" t="s">
        <v>1626</v>
      </c>
      <c r="E33" s="746" t="s">
        <v>1310</v>
      </c>
      <c r="F33" s="664" t="s">
        <v>1277</v>
      </c>
      <c r="G33" s="664" t="s">
        <v>1364</v>
      </c>
      <c r="H33" s="664" t="s">
        <v>513</v>
      </c>
      <c r="I33" s="664" t="s">
        <v>1365</v>
      </c>
      <c r="J33" s="664" t="s">
        <v>1366</v>
      </c>
      <c r="K33" s="664" t="s">
        <v>1367</v>
      </c>
      <c r="L33" s="665">
        <v>0</v>
      </c>
      <c r="M33" s="665">
        <v>0</v>
      </c>
      <c r="N33" s="664">
        <v>1</v>
      </c>
      <c r="O33" s="747">
        <v>1</v>
      </c>
      <c r="P33" s="665">
        <v>0</v>
      </c>
      <c r="Q33" s="680"/>
      <c r="R33" s="664">
        <v>1</v>
      </c>
      <c r="S33" s="680">
        <v>1</v>
      </c>
      <c r="T33" s="747">
        <v>1</v>
      </c>
      <c r="U33" s="703">
        <v>1</v>
      </c>
    </row>
    <row r="34" spans="1:21" ht="14.4" customHeight="1" x14ac:dyDescent="0.3">
      <c r="A34" s="663">
        <v>25</v>
      </c>
      <c r="B34" s="664" t="s">
        <v>1183</v>
      </c>
      <c r="C34" s="664" t="s">
        <v>1279</v>
      </c>
      <c r="D34" s="745" t="s">
        <v>1626</v>
      </c>
      <c r="E34" s="746" t="s">
        <v>1310</v>
      </c>
      <c r="F34" s="664" t="s">
        <v>1277</v>
      </c>
      <c r="G34" s="664" t="s">
        <v>1364</v>
      </c>
      <c r="H34" s="664" t="s">
        <v>513</v>
      </c>
      <c r="I34" s="664" t="s">
        <v>1368</v>
      </c>
      <c r="J34" s="664" t="s">
        <v>611</v>
      </c>
      <c r="K34" s="664" t="s">
        <v>880</v>
      </c>
      <c r="L34" s="665">
        <v>185.26</v>
      </c>
      <c r="M34" s="665">
        <v>185.26</v>
      </c>
      <c r="N34" s="664">
        <v>1</v>
      </c>
      <c r="O34" s="747">
        <v>1</v>
      </c>
      <c r="P34" s="665"/>
      <c r="Q34" s="680">
        <v>0</v>
      </c>
      <c r="R34" s="664"/>
      <c r="S34" s="680">
        <v>0</v>
      </c>
      <c r="T34" s="747"/>
      <c r="U34" s="703">
        <v>0</v>
      </c>
    </row>
    <row r="35" spans="1:21" ht="14.4" customHeight="1" x14ac:dyDescent="0.3">
      <c r="A35" s="663">
        <v>25</v>
      </c>
      <c r="B35" s="664" t="s">
        <v>1183</v>
      </c>
      <c r="C35" s="664" t="s">
        <v>1279</v>
      </c>
      <c r="D35" s="745" t="s">
        <v>1626</v>
      </c>
      <c r="E35" s="746" t="s">
        <v>1310</v>
      </c>
      <c r="F35" s="664" t="s">
        <v>1277</v>
      </c>
      <c r="G35" s="664" t="s">
        <v>1369</v>
      </c>
      <c r="H35" s="664" t="s">
        <v>513</v>
      </c>
      <c r="I35" s="664" t="s">
        <v>595</v>
      </c>
      <c r="J35" s="664" t="s">
        <v>596</v>
      </c>
      <c r="K35" s="664" t="s">
        <v>1370</v>
      </c>
      <c r="L35" s="665">
        <v>55.16</v>
      </c>
      <c r="M35" s="665">
        <v>275.79999999999995</v>
      </c>
      <c r="N35" s="664">
        <v>5</v>
      </c>
      <c r="O35" s="747">
        <v>0.5</v>
      </c>
      <c r="P35" s="665">
        <v>275.79999999999995</v>
      </c>
      <c r="Q35" s="680">
        <v>1</v>
      </c>
      <c r="R35" s="664">
        <v>5</v>
      </c>
      <c r="S35" s="680">
        <v>1</v>
      </c>
      <c r="T35" s="747">
        <v>0.5</v>
      </c>
      <c r="U35" s="703">
        <v>1</v>
      </c>
    </row>
    <row r="36" spans="1:21" ht="14.4" customHeight="1" x14ac:dyDescent="0.3">
      <c r="A36" s="663">
        <v>25</v>
      </c>
      <c r="B36" s="664" t="s">
        <v>1183</v>
      </c>
      <c r="C36" s="664" t="s">
        <v>1279</v>
      </c>
      <c r="D36" s="745" t="s">
        <v>1626</v>
      </c>
      <c r="E36" s="746" t="s">
        <v>1310</v>
      </c>
      <c r="F36" s="664" t="s">
        <v>1277</v>
      </c>
      <c r="G36" s="664" t="s">
        <v>1371</v>
      </c>
      <c r="H36" s="664" t="s">
        <v>513</v>
      </c>
      <c r="I36" s="664" t="s">
        <v>851</v>
      </c>
      <c r="J36" s="664" t="s">
        <v>1372</v>
      </c>
      <c r="K36" s="664" t="s">
        <v>1373</v>
      </c>
      <c r="L36" s="665">
        <v>0</v>
      </c>
      <c r="M36" s="665">
        <v>0</v>
      </c>
      <c r="N36" s="664">
        <v>1</v>
      </c>
      <c r="O36" s="747">
        <v>0.5</v>
      </c>
      <c r="P36" s="665">
        <v>0</v>
      </c>
      <c r="Q36" s="680"/>
      <c r="R36" s="664">
        <v>1</v>
      </c>
      <c r="S36" s="680">
        <v>1</v>
      </c>
      <c r="T36" s="747">
        <v>0.5</v>
      </c>
      <c r="U36" s="703">
        <v>1</v>
      </c>
    </row>
    <row r="37" spans="1:21" ht="14.4" customHeight="1" x14ac:dyDescent="0.3">
      <c r="A37" s="663">
        <v>25</v>
      </c>
      <c r="B37" s="664" t="s">
        <v>1183</v>
      </c>
      <c r="C37" s="664" t="s">
        <v>1279</v>
      </c>
      <c r="D37" s="745" t="s">
        <v>1626</v>
      </c>
      <c r="E37" s="746" t="s">
        <v>1311</v>
      </c>
      <c r="F37" s="664" t="s">
        <v>1277</v>
      </c>
      <c r="G37" s="664" t="s">
        <v>1321</v>
      </c>
      <c r="H37" s="664" t="s">
        <v>513</v>
      </c>
      <c r="I37" s="664" t="s">
        <v>1374</v>
      </c>
      <c r="J37" s="664" t="s">
        <v>940</v>
      </c>
      <c r="K37" s="664" t="s">
        <v>1375</v>
      </c>
      <c r="L37" s="665">
        <v>0</v>
      </c>
      <c r="M37" s="665">
        <v>0</v>
      </c>
      <c r="N37" s="664">
        <v>8</v>
      </c>
      <c r="O37" s="747">
        <v>7</v>
      </c>
      <c r="P37" s="665">
        <v>0</v>
      </c>
      <c r="Q37" s="680"/>
      <c r="R37" s="664">
        <v>3</v>
      </c>
      <c r="S37" s="680">
        <v>0.375</v>
      </c>
      <c r="T37" s="747">
        <v>2.5</v>
      </c>
      <c r="U37" s="703">
        <v>0.35714285714285715</v>
      </c>
    </row>
    <row r="38" spans="1:21" ht="14.4" customHeight="1" x14ac:dyDescent="0.3">
      <c r="A38" s="663">
        <v>25</v>
      </c>
      <c r="B38" s="664" t="s">
        <v>1183</v>
      </c>
      <c r="C38" s="664" t="s">
        <v>1279</v>
      </c>
      <c r="D38" s="745" t="s">
        <v>1626</v>
      </c>
      <c r="E38" s="746" t="s">
        <v>1311</v>
      </c>
      <c r="F38" s="664" t="s">
        <v>1277</v>
      </c>
      <c r="G38" s="664" t="s">
        <v>1321</v>
      </c>
      <c r="H38" s="664" t="s">
        <v>884</v>
      </c>
      <c r="I38" s="664" t="s">
        <v>1028</v>
      </c>
      <c r="J38" s="664" t="s">
        <v>940</v>
      </c>
      <c r="K38" s="664" t="s">
        <v>1000</v>
      </c>
      <c r="L38" s="665">
        <v>154.36000000000001</v>
      </c>
      <c r="M38" s="665">
        <v>308.72000000000003</v>
      </c>
      <c r="N38" s="664">
        <v>2</v>
      </c>
      <c r="O38" s="747">
        <v>0.5</v>
      </c>
      <c r="P38" s="665"/>
      <c r="Q38" s="680">
        <v>0</v>
      </c>
      <c r="R38" s="664"/>
      <c r="S38" s="680">
        <v>0</v>
      </c>
      <c r="T38" s="747"/>
      <c r="U38" s="703">
        <v>0</v>
      </c>
    </row>
    <row r="39" spans="1:21" ht="14.4" customHeight="1" x14ac:dyDescent="0.3">
      <c r="A39" s="663">
        <v>25</v>
      </c>
      <c r="B39" s="664" t="s">
        <v>1183</v>
      </c>
      <c r="C39" s="664" t="s">
        <v>1279</v>
      </c>
      <c r="D39" s="745" t="s">
        <v>1626</v>
      </c>
      <c r="E39" s="746" t="s">
        <v>1311</v>
      </c>
      <c r="F39" s="664" t="s">
        <v>1277</v>
      </c>
      <c r="G39" s="664" t="s">
        <v>1321</v>
      </c>
      <c r="H39" s="664" t="s">
        <v>513</v>
      </c>
      <c r="I39" s="664" t="s">
        <v>1345</v>
      </c>
      <c r="J39" s="664" t="s">
        <v>940</v>
      </c>
      <c r="K39" s="664" t="s">
        <v>1000</v>
      </c>
      <c r="L39" s="665">
        <v>154.36000000000001</v>
      </c>
      <c r="M39" s="665">
        <v>154.36000000000001</v>
      </c>
      <c r="N39" s="664">
        <v>1</v>
      </c>
      <c r="O39" s="747">
        <v>1</v>
      </c>
      <c r="P39" s="665"/>
      <c r="Q39" s="680">
        <v>0</v>
      </c>
      <c r="R39" s="664"/>
      <c r="S39" s="680">
        <v>0</v>
      </c>
      <c r="T39" s="747"/>
      <c r="U39" s="703">
        <v>0</v>
      </c>
    </row>
    <row r="40" spans="1:21" ht="14.4" customHeight="1" x14ac:dyDescent="0.3">
      <c r="A40" s="663">
        <v>25</v>
      </c>
      <c r="B40" s="664" t="s">
        <v>1183</v>
      </c>
      <c r="C40" s="664" t="s">
        <v>1279</v>
      </c>
      <c r="D40" s="745" t="s">
        <v>1626</v>
      </c>
      <c r="E40" s="746" t="s">
        <v>1311</v>
      </c>
      <c r="F40" s="664" t="s">
        <v>1277</v>
      </c>
      <c r="G40" s="664" t="s">
        <v>1376</v>
      </c>
      <c r="H40" s="664" t="s">
        <v>513</v>
      </c>
      <c r="I40" s="664" t="s">
        <v>1377</v>
      </c>
      <c r="J40" s="664" t="s">
        <v>1007</v>
      </c>
      <c r="K40" s="664" t="s">
        <v>1378</v>
      </c>
      <c r="L40" s="665">
        <v>0</v>
      </c>
      <c r="M40" s="665">
        <v>0</v>
      </c>
      <c r="N40" s="664">
        <v>1</v>
      </c>
      <c r="O40" s="747">
        <v>1</v>
      </c>
      <c r="P40" s="665"/>
      <c r="Q40" s="680"/>
      <c r="R40" s="664"/>
      <c r="S40" s="680">
        <v>0</v>
      </c>
      <c r="T40" s="747"/>
      <c r="U40" s="703">
        <v>0</v>
      </c>
    </row>
    <row r="41" spans="1:21" ht="14.4" customHeight="1" x14ac:dyDescent="0.3">
      <c r="A41" s="663">
        <v>25</v>
      </c>
      <c r="B41" s="664" t="s">
        <v>1183</v>
      </c>
      <c r="C41" s="664" t="s">
        <v>1279</v>
      </c>
      <c r="D41" s="745" t="s">
        <v>1626</v>
      </c>
      <c r="E41" s="746" t="s">
        <v>1311</v>
      </c>
      <c r="F41" s="664" t="s">
        <v>1277</v>
      </c>
      <c r="G41" s="664" t="s">
        <v>1327</v>
      </c>
      <c r="H41" s="664" t="s">
        <v>513</v>
      </c>
      <c r="I41" s="664" t="s">
        <v>1328</v>
      </c>
      <c r="J41" s="664" t="s">
        <v>866</v>
      </c>
      <c r="K41" s="664" t="s">
        <v>1329</v>
      </c>
      <c r="L41" s="665">
        <v>0</v>
      </c>
      <c r="M41" s="665">
        <v>0</v>
      </c>
      <c r="N41" s="664">
        <v>2</v>
      </c>
      <c r="O41" s="747">
        <v>1.5</v>
      </c>
      <c r="P41" s="665">
        <v>0</v>
      </c>
      <c r="Q41" s="680"/>
      <c r="R41" s="664">
        <v>1</v>
      </c>
      <c r="S41" s="680">
        <v>0.5</v>
      </c>
      <c r="T41" s="747">
        <v>0.5</v>
      </c>
      <c r="U41" s="703">
        <v>0.33333333333333331</v>
      </c>
    </row>
    <row r="42" spans="1:21" ht="14.4" customHeight="1" x14ac:dyDescent="0.3">
      <c r="A42" s="663">
        <v>25</v>
      </c>
      <c r="B42" s="664" t="s">
        <v>1183</v>
      </c>
      <c r="C42" s="664" t="s">
        <v>1279</v>
      </c>
      <c r="D42" s="745" t="s">
        <v>1626</v>
      </c>
      <c r="E42" s="746" t="s">
        <v>1311</v>
      </c>
      <c r="F42" s="664" t="s">
        <v>1277</v>
      </c>
      <c r="G42" s="664" t="s">
        <v>1322</v>
      </c>
      <c r="H42" s="664" t="s">
        <v>513</v>
      </c>
      <c r="I42" s="664" t="s">
        <v>1010</v>
      </c>
      <c r="J42" s="664" t="s">
        <v>1011</v>
      </c>
      <c r="K42" s="664" t="s">
        <v>1012</v>
      </c>
      <c r="L42" s="665">
        <v>132.97999999999999</v>
      </c>
      <c r="M42" s="665">
        <v>265.95999999999998</v>
      </c>
      <c r="N42" s="664">
        <v>2</v>
      </c>
      <c r="O42" s="747">
        <v>2</v>
      </c>
      <c r="P42" s="665"/>
      <c r="Q42" s="680">
        <v>0</v>
      </c>
      <c r="R42" s="664"/>
      <c r="S42" s="680">
        <v>0</v>
      </c>
      <c r="T42" s="747"/>
      <c r="U42" s="703">
        <v>0</v>
      </c>
    </row>
    <row r="43" spans="1:21" ht="14.4" customHeight="1" x14ac:dyDescent="0.3">
      <c r="A43" s="663">
        <v>25</v>
      </c>
      <c r="B43" s="664" t="s">
        <v>1183</v>
      </c>
      <c r="C43" s="664" t="s">
        <v>1279</v>
      </c>
      <c r="D43" s="745" t="s">
        <v>1626</v>
      </c>
      <c r="E43" s="746" t="s">
        <v>1311</v>
      </c>
      <c r="F43" s="664" t="s">
        <v>1277</v>
      </c>
      <c r="G43" s="664" t="s">
        <v>1379</v>
      </c>
      <c r="H43" s="664" t="s">
        <v>513</v>
      </c>
      <c r="I43" s="664" t="s">
        <v>1002</v>
      </c>
      <c r="J43" s="664" t="s">
        <v>1003</v>
      </c>
      <c r="K43" s="664" t="s">
        <v>1332</v>
      </c>
      <c r="L43" s="665">
        <v>34.19</v>
      </c>
      <c r="M43" s="665">
        <v>34.19</v>
      </c>
      <c r="N43" s="664">
        <v>1</v>
      </c>
      <c r="O43" s="747">
        <v>0.5</v>
      </c>
      <c r="P43" s="665"/>
      <c r="Q43" s="680">
        <v>0</v>
      </c>
      <c r="R43" s="664"/>
      <c r="S43" s="680">
        <v>0</v>
      </c>
      <c r="T43" s="747"/>
      <c r="U43" s="703">
        <v>0</v>
      </c>
    </row>
    <row r="44" spans="1:21" ht="14.4" customHeight="1" x14ac:dyDescent="0.3">
      <c r="A44" s="663">
        <v>25</v>
      </c>
      <c r="B44" s="664" t="s">
        <v>1183</v>
      </c>
      <c r="C44" s="664" t="s">
        <v>1279</v>
      </c>
      <c r="D44" s="745" t="s">
        <v>1626</v>
      </c>
      <c r="E44" s="746" t="s">
        <v>1311</v>
      </c>
      <c r="F44" s="664" t="s">
        <v>1277</v>
      </c>
      <c r="G44" s="664" t="s">
        <v>1337</v>
      </c>
      <c r="H44" s="664" t="s">
        <v>884</v>
      </c>
      <c r="I44" s="664" t="s">
        <v>1343</v>
      </c>
      <c r="J44" s="664" t="s">
        <v>837</v>
      </c>
      <c r="K44" s="664" t="s">
        <v>1344</v>
      </c>
      <c r="L44" s="665">
        <v>18.260000000000002</v>
      </c>
      <c r="M44" s="665">
        <v>18.260000000000002</v>
      </c>
      <c r="N44" s="664">
        <v>1</v>
      </c>
      <c r="O44" s="747">
        <v>1</v>
      </c>
      <c r="P44" s="665"/>
      <c r="Q44" s="680">
        <v>0</v>
      </c>
      <c r="R44" s="664"/>
      <c r="S44" s="680">
        <v>0</v>
      </c>
      <c r="T44" s="747"/>
      <c r="U44" s="703">
        <v>0</v>
      </c>
    </row>
    <row r="45" spans="1:21" ht="14.4" customHeight="1" x14ac:dyDescent="0.3">
      <c r="A45" s="663">
        <v>25</v>
      </c>
      <c r="B45" s="664" t="s">
        <v>1183</v>
      </c>
      <c r="C45" s="664" t="s">
        <v>1279</v>
      </c>
      <c r="D45" s="745" t="s">
        <v>1626</v>
      </c>
      <c r="E45" s="746" t="s">
        <v>1311</v>
      </c>
      <c r="F45" s="664" t="s">
        <v>1277</v>
      </c>
      <c r="G45" s="664" t="s">
        <v>1337</v>
      </c>
      <c r="H45" s="664" t="s">
        <v>513</v>
      </c>
      <c r="I45" s="664" t="s">
        <v>1338</v>
      </c>
      <c r="J45" s="664" t="s">
        <v>837</v>
      </c>
      <c r="K45" s="664" t="s">
        <v>1339</v>
      </c>
      <c r="L45" s="665">
        <v>18.260000000000002</v>
      </c>
      <c r="M45" s="665">
        <v>18.260000000000002</v>
      </c>
      <c r="N45" s="664">
        <v>1</v>
      </c>
      <c r="O45" s="747">
        <v>0.5</v>
      </c>
      <c r="P45" s="665"/>
      <c r="Q45" s="680">
        <v>0</v>
      </c>
      <c r="R45" s="664"/>
      <c r="S45" s="680">
        <v>0</v>
      </c>
      <c r="T45" s="747"/>
      <c r="U45" s="703">
        <v>0</v>
      </c>
    </row>
    <row r="46" spans="1:21" ht="14.4" customHeight="1" x14ac:dyDescent="0.3">
      <c r="A46" s="663">
        <v>25</v>
      </c>
      <c r="B46" s="664" t="s">
        <v>1183</v>
      </c>
      <c r="C46" s="664" t="s">
        <v>1279</v>
      </c>
      <c r="D46" s="745" t="s">
        <v>1626</v>
      </c>
      <c r="E46" s="746" t="s">
        <v>1311</v>
      </c>
      <c r="F46" s="664" t="s">
        <v>1277</v>
      </c>
      <c r="G46" s="664" t="s">
        <v>1364</v>
      </c>
      <c r="H46" s="664" t="s">
        <v>513</v>
      </c>
      <c r="I46" s="664" t="s">
        <v>1368</v>
      </c>
      <c r="J46" s="664" t="s">
        <v>611</v>
      </c>
      <c r="K46" s="664" t="s">
        <v>880</v>
      </c>
      <c r="L46" s="665">
        <v>185.26</v>
      </c>
      <c r="M46" s="665">
        <v>185.26</v>
      </c>
      <c r="N46" s="664">
        <v>1</v>
      </c>
      <c r="O46" s="747">
        <v>1</v>
      </c>
      <c r="P46" s="665">
        <v>185.26</v>
      </c>
      <c r="Q46" s="680">
        <v>1</v>
      </c>
      <c r="R46" s="664">
        <v>1</v>
      </c>
      <c r="S46" s="680">
        <v>1</v>
      </c>
      <c r="T46" s="747">
        <v>1</v>
      </c>
      <c r="U46" s="703">
        <v>1</v>
      </c>
    </row>
    <row r="47" spans="1:21" ht="14.4" customHeight="1" x14ac:dyDescent="0.3">
      <c r="A47" s="663">
        <v>25</v>
      </c>
      <c r="B47" s="664" t="s">
        <v>1183</v>
      </c>
      <c r="C47" s="664" t="s">
        <v>1279</v>
      </c>
      <c r="D47" s="745" t="s">
        <v>1626</v>
      </c>
      <c r="E47" s="746" t="s">
        <v>1311</v>
      </c>
      <c r="F47" s="664" t="s">
        <v>1277</v>
      </c>
      <c r="G47" s="664" t="s">
        <v>1340</v>
      </c>
      <c r="H47" s="664" t="s">
        <v>513</v>
      </c>
      <c r="I47" s="664" t="s">
        <v>618</v>
      </c>
      <c r="J47" s="664" t="s">
        <v>1341</v>
      </c>
      <c r="K47" s="664" t="s">
        <v>1342</v>
      </c>
      <c r="L47" s="665">
        <v>0</v>
      </c>
      <c r="M47" s="665">
        <v>0</v>
      </c>
      <c r="N47" s="664">
        <v>2</v>
      </c>
      <c r="O47" s="747">
        <v>2</v>
      </c>
      <c r="P47" s="665"/>
      <c r="Q47" s="680"/>
      <c r="R47" s="664"/>
      <c r="S47" s="680">
        <v>0</v>
      </c>
      <c r="T47" s="747"/>
      <c r="U47" s="703">
        <v>0</v>
      </c>
    </row>
    <row r="48" spans="1:21" ht="14.4" customHeight="1" x14ac:dyDescent="0.3">
      <c r="A48" s="663">
        <v>25</v>
      </c>
      <c r="B48" s="664" t="s">
        <v>1183</v>
      </c>
      <c r="C48" s="664" t="s">
        <v>1281</v>
      </c>
      <c r="D48" s="745" t="s">
        <v>1627</v>
      </c>
      <c r="E48" s="746" t="s">
        <v>1293</v>
      </c>
      <c r="F48" s="664" t="s">
        <v>1277</v>
      </c>
      <c r="G48" s="664" t="s">
        <v>1321</v>
      </c>
      <c r="H48" s="664" t="s">
        <v>513</v>
      </c>
      <c r="I48" s="664" t="s">
        <v>1380</v>
      </c>
      <c r="J48" s="664" t="s">
        <v>1381</v>
      </c>
      <c r="K48" s="664" t="s">
        <v>1382</v>
      </c>
      <c r="L48" s="665">
        <v>154.36000000000001</v>
      </c>
      <c r="M48" s="665">
        <v>154.36000000000001</v>
      </c>
      <c r="N48" s="664">
        <v>1</v>
      </c>
      <c r="O48" s="747">
        <v>1</v>
      </c>
      <c r="P48" s="665"/>
      <c r="Q48" s="680">
        <v>0</v>
      </c>
      <c r="R48" s="664"/>
      <c r="S48" s="680">
        <v>0</v>
      </c>
      <c r="T48" s="747"/>
      <c r="U48" s="703">
        <v>0</v>
      </c>
    </row>
    <row r="49" spans="1:21" ht="14.4" customHeight="1" x14ac:dyDescent="0.3">
      <c r="A49" s="663">
        <v>25</v>
      </c>
      <c r="B49" s="664" t="s">
        <v>1183</v>
      </c>
      <c r="C49" s="664" t="s">
        <v>1281</v>
      </c>
      <c r="D49" s="745" t="s">
        <v>1627</v>
      </c>
      <c r="E49" s="746" t="s">
        <v>1293</v>
      </c>
      <c r="F49" s="664" t="s">
        <v>1277</v>
      </c>
      <c r="G49" s="664" t="s">
        <v>1321</v>
      </c>
      <c r="H49" s="664" t="s">
        <v>884</v>
      </c>
      <c r="I49" s="664" t="s">
        <v>1028</v>
      </c>
      <c r="J49" s="664" t="s">
        <v>940</v>
      </c>
      <c r="K49" s="664" t="s">
        <v>1000</v>
      </c>
      <c r="L49" s="665">
        <v>154.36000000000001</v>
      </c>
      <c r="M49" s="665">
        <v>1852.3200000000002</v>
      </c>
      <c r="N49" s="664">
        <v>12</v>
      </c>
      <c r="O49" s="747">
        <v>11.5</v>
      </c>
      <c r="P49" s="665">
        <v>617.44000000000005</v>
      </c>
      <c r="Q49" s="680">
        <v>0.33333333333333331</v>
      </c>
      <c r="R49" s="664">
        <v>4</v>
      </c>
      <c r="S49" s="680">
        <v>0.33333333333333331</v>
      </c>
      <c r="T49" s="747">
        <v>4</v>
      </c>
      <c r="U49" s="703">
        <v>0.34782608695652173</v>
      </c>
    </row>
    <row r="50" spans="1:21" ht="14.4" customHeight="1" x14ac:dyDescent="0.3">
      <c r="A50" s="663">
        <v>25</v>
      </c>
      <c r="B50" s="664" t="s">
        <v>1183</v>
      </c>
      <c r="C50" s="664" t="s">
        <v>1281</v>
      </c>
      <c r="D50" s="745" t="s">
        <v>1627</v>
      </c>
      <c r="E50" s="746" t="s">
        <v>1293</v>
      </c>
      <c r="F50" s="664" t="s">
        <v>1277</v>
      </c>
      <c r="G50" s="664" t="s">
        <v>1383</v>
      </c>
      <c r="H50" s="664" t="s">
        <v>513</v>
      </c>
      <c r="I50" s="664" t="s">
        <v>1384</v>
      </c>
      <c r="J50" s="664" t="s">
        <v>1385</v>
      </c>
      <c r="K50" s="664" t="s">
        <v>1386</v>
      </c>
      <c r="L50" s="665">
        <v>20.3</v>
      </c>
      <c r="M50" s="665">
        <v>81.2</v>
      </c>
      <c r="N50" s="664">
        <v>4</v>
      </c>
      <c r="O50" s="747">
        <v>4</v>
      </c>
      <c r="P50" s="665">
        <v>20.3</v>
      </c>
      <c r="Q50" s="680">
        <v>0.25</v>
      </c>
      <c r="R50" s="664">
        <v>1</v>
      </c>
      <c r="S50" s="680">
        <v>0.25</v>
      </c>
      <c r="T50" s="747">
        <v>1</v>
      </c>
      <c r="U50" s="703">
        <v>0.25</v>
      </c>
    </row>
    <row r="51" spans="1:21" ht="14.4" customHeight="1" x14ac:dyDescent="0.3">
      <c r="A51" s="663">
        <v>25</v>
      </c>
      <c r="B51" s="664" t="s">
        <v>1183</v>
      </c>
      <c r="C51" s="664" t="s">
        <v>1281</v>
      </c>
      <c r="D51" s="745" t="s">
        <v>1627</v>
      </c>
      <c r="E51" s="746" t="s">
        <v>1293</v>
      </c>
      <c r="F51" s="664" t="s">
        <v>1277</v>
      </c>
      <c r="G51" s="664" t="s">
        <v>1322</v>
      </c>
      <c r="H51" s="664" t="s">
        <v>513</v>
      </c>
      <c r="I51" s="664" t="s">
        <v>1010</v>
      </c>
      <c r="J51" s="664" t="s">
        <v>1011</v>
      </c>
      <c r="K51" s="664" t="s">
        <v>1012</v>
      </c>
      <c r="L51" s="665">
        <v>132.97999999999999</v>
      </c>
      <c r="M51" s="665">
        <v>531.91999999999996</v>
      </c>
      <c r="N51" s="664">
        <v>4</v>
      </c>
      <c r="O51" s="747">
        <v>4</v>
      </c>
      <c r="P51" s="665">
        <v>265.95999999999998</v>
      </c>
      <c r="Q51" s="680">
        <v>0.5</v>
      </c>
      <c r="R51" s="664">
        <v>2</v>
      </c>
      <c r="S51" s="680">
        <v>0.5</v>
      </c>
      <c r="T51" s="747">
        <v>2</v>
      </c>
      <c r="U51" s="703">
        <v>0.5</v>
      </c>
    </row>
    <row r="52" spans="1:21" ht="14.4" customHeight="1" x14ac:dyDescent="0.3">
      <c r="A52" s="663">
        <v>25</v>
      </c>
      <c r="B52" s="664" t="s">
        <v>1183</v>
      </c>
      <c r="C52" s="664" t="s">
        <v>1281</v>
      </c>
      <c r="D52" s="745" t="s">
        <v>1627</v>
      </c>
      <c r="E52" s="746" t="s">
        <v>1293</v>
      </c>
      <c r="F52" s="664" t="s">
        <v>1277</v>
      </c>
      <c r="G52" s="664" t="s">
        <v>1337</v>
      </c>
      <c r="H52" s="664" t="s">
        <v>884</v>
      </c>
      <c r="I52" s="664" t="s">
        <v>1343</v>
      </c>
      <c r="J52" s="664" t="s">
        <v>837</v>
      </c>
      <c r="K52" s="664" t="s">
        <v>1344</v>
      </c>
      <c r="L52" s="665">
        <v>18.260000000000002</v>
      </c>
      <c r="M52" s="665">
        <v>54.78</v>
      </c>
      <c r="N52" s="664">
        <v>3</v>
      </c>
      <c r="O52" s="747">
        <v>2.5</v>
      </c>
      <c r="P52" s="665">
        <v>18.260000000000002</v>
      </c>
      <c r="Q52" s="680">
        <v>0.33333333333333337</v>
      </c>
      <c r="R52" s="664">
        <v>1</v>
      </c>
      <c r="S52" s="680">
        <v>0.33333333333333331</v>
      </c>
      <c r="T52" s="747">
        <v>1</v>
      </c>
      <c r="U52" s="703">
        <v>0.4</v>
      </c>
    </row>
    <row r="53" spans="1:21" ht="14.4" customHeight="1" x14ac:dyDescent="0.3">
      <c r="A53" s="663">
        <v>25</v>
      </c>
      <c r="B53" s="664" t="s">
        <v>1183</v>
      </c>
      <c r="C53" s="664" t="s">
        <v>1281</v>
      </c>
      <c r="D53" s="745" t="s">
        <v>1627</v>
      </c>
      <c r="E53" s="746" t="s">
        <v>1293</v>
      </c>
      <c r="F53" s="664" t="s">
        <v>1277</v>
      </c>
      <c r="G53" s="664" t="s">
        <v>1337</v>
      </c>
      <c r="H53" s="664" t="s">
        <v>513</v>
      </c>
      <c r="I53" s="664" t="s">
        <v>1338</v>
      </c>
      <c r="J53" s="664" t="s">
        <v>837</v>
      </c>
      <c r="K53" s="664" t="s">
        <v>1339</v>
      </c>
      <c r="L53" s="665">
        <v>18.260000000000002</v>
      </c>
      <c r="M53" s="665">
        <v>18.260000000000002</v>
      </c>
      <c r="N53" s="664">
        <v>1</v>
      </c>
      <c r="O53" s="747">
        <v>1</v>
      </c>
      <c r="P53" s="665">
        <v>18.260000000000002</v>
      </c>
      <c r="Q53" s="680">
        <v>1</v>
      </c>
      <c r="R53" s="664">
        <v>1</v>
      </c>
      <c r="S53" s="680">
        <v>1</v>
      </c>
      <c r="T53" s="747">
        <v>1</v>
      </c>
      <c r="U53" s="703">
        <v>1</v>
      </c>
    </row>
    <row r="54" spans="1:21" ht="14.4" customHeight="1" x14ac:dyDescent="0.3">
      <c r="A54" s="663">
        <v>25</v>
      </c>
      <c r="B54" s="664" t="s">
        <v>1183</v>
      </c>
      <c r="C54" s="664" t="s">
        <v>1281</v>
      </c>
      <c r="D54" s="745" t="s">
        <v>1627</v>
      </c>
      <c r="E54" s="746" t="s">
        <v>1293</v>
      </c>
      <c r="F54" s="664" t="s">
        <v>1278</v>
      </c>
      <c r="G54" s="664" t="s">
        <v>1387</v>
      </c>
      <c r="H54" s="664" t="s">
        <v>513</v>
      </c>
      <c r="I54" s="664" t="s">
        <v>1388</v>
      </c>
      <c r="J54" s="664" t="s">
        <v>1389</v>
      </c>
      <c r="K54" s="664"/>
      <c r="L54" s="665">
        <v>0</v>
      </c>
      <c r="M54" s="665">
        <v>0</v>
      </c>
      <c r="N54" s="664">
        <v>3</v>
      </c>
      <c r="O54" s="747">
        <v>3</v>
      </c>
      <c r="P54" s="665">
        <v>0</v>
      </c>
      <c r="Q54" s="680"/>
      <c r="R54" s="664">
        <v>2</v>
      </c>
      <c r="S54" s="680">
        <v>0.66666666666666663</v>
      </c>
      <c r="T54" s="747">
        <v>2</v>
      </c>
      <c r="U54" s="703">
        <v>0.66666666666666663</v>
      </c>
    </row>
    <row r="55" spans="1:21" ht="14.4" customHeight="1" x14ac:dyDescent="0.3">
      <c r="A55" s="663">
        <v>25</v>
      </c>
      <c r="B55" s="664" t="s">
        <v>1183</v>
      </c>
      <c r="C55" s="664" t="s">
        <v>1281</v>
      </c>
      <c r="D55" s="745" t="s">
        <v>1627</v>
      </c>
      <c r="E55" s="746" t="s">
        <v>1295</v>
      </c>
      <c r="F55" s="664" t="s">
        <v>1277</v>
      </c>
      <c r="G55" s="664" t="s">
        <v>1321</v>
      </c>
      <c r="H55" s="664" t="s">
        <v>884</v>
      </c>
      <c r="I55" s="664" t="s">
        <v>1028</v>
      </c>
      <c r="J55" s="664" t="s">
        <v>940</v>
      </c>
      <c r="K55" s="664" t="s">
        <v>1000</v>
      </c>
      <c r="L55" s="665">
        <v>154.36000000000001</v>
      </c>
      <c r="M55" s="665">
        <v>1234.8800000000001</v>
      </c>
      <c r="N55" s="664">
        <v>8</v>
      </c>
      <c r="O55" s="747">
        <v>6</v>
      </c>
      <c r="P55" s="665">
        <v>308.72000000000003</v>
      </c>
      <c r="Q55" s="680">
        <v>0.25</v>
      </c>
      <c r="R55" s="664">
        <v>2</v>
      </c>
      <c r="S55" s="680">
        <v>0.25</v>
      </c>
      <c r="T55" s="747">
        <v>2</v>
      </c>
      <c r="U55" s="703">
        <v>0.33333333333333331</v>
      </c>
    </row>
    <row r="56" spans="1:21" ht="14.4" customHeight="1" x14ac:dyDescent="0.3">
      <c r="A56" s="663">
        <v>25</v>
      </c>
      <c r="B56" s="664" t="s">
        <v>1183</v>
      </c>
      <c r="C56" s="664" t="s">
        <v>1281</v>
      </c>
      <c r="D56" s="745" t="s">
        <v>1627</v>
      </c>
      <c r="E56" s="746" t="s">
        <v>1295</v>
      </c>
      <c r="F56" s="664" t="s">
        <v>1277</v>
      </c>
      <c r="G56" s="664" t="s">
        <v>1390</v>
      </c>
      <c r="H56" s="664" t="s">
        <v>884</v>
      </c>
      <c r="I56" s="664" t="s">
        <v>1391</v>
      </c>
      <c r="J56" s="664" t="s">
        <v>1392</v>
      </c>
      <c r="K56" s="664" t="s">
        <v>1393</v>
      </c>
      <c r="L56" s="665">
        <v>65.540000000000006</v>
      </c>
      <c r="M56" s="665">
        <v>131.08000000000001</v>
      </c>
      <c r="N56" s="664">
        <v>2</v>
      </c>
      <c r="O56" s="747">
        <v>1</v>
      </c>
      <c r="P56" s="665"/>
      <c r="Q56" s="680">
        <v>0</v>
      </c>
      <c r="R56" s="664"/>
      <c r="S56" s="680">
        <v>0</v>
      </c>
      <c r="T56" s="747"/>
      <c r="U56" s="703">
        <v>0</v>
      </c>
    </row>
    <row r="57" spans="1:21" ht="14.4" customHeight="1" x14ac:dyDescent="0.3">
      <c r="A57" s="663">
        <v>25</v>
      </c>
      <c r="B57" s="664" t="s">
        <v>1183</v>
      </c>
      <c r="C57" s="664" t="s">
        <v>1281</v>
      </c>
      <c r="D57" s="745" t="s">
        <v>1627</v>
      </c>
      <c r="E57" s="746" t="s">
        <v>1295</v>
      </c>
      <c r="F57" s="664" t="s">
        <v>1277</v>
      </c>
      <c r="G57" s="664" t="s">
        <v>1394</v>
      </c>
      <c r="H57" s="664" t="s">
        <v>513</v>
      </c>
      <c r="I57" s="664" t="s">
        <v>1395</v>
      </c>
      <c r="J57" s="664" t="s">
        <v>1396</v>
      </c>
      <c r="K57" s="664" t="s">
        <v>1397</v>
      </c>
      <c r="L57" s="665">
        <v>0</v>
      </c>
      <c r="M57" s="665">
        <v>0</v>
      </c>
      <c r="N57" s="664">
        <v>1</v>
      </c>
      <c r="O57" s="747">
        <v>1</v>
      </c>
      <c r="P57" s="665"/>
      <c r="Q57" s="680"/>
      <c r="R57" s="664"/>
      <c r="S57" s="680">
        <v>0</v>
      </c>
      <c r="T57" s="747"/>
      <c r="U57" s="703">
        <v>0</v>
      </c>
    </row>
    <row r="58" spans="1:21" ht="14.4" customHeight="1" x14ac:dyDescent="0.3">
      <c r="A58" s="663">
        <v>25</v>
      </c>
      <c r="B58" s="664" t="s">
        <v>1183</v>
      </c>
      <c r="C58" s="664" t="s">
        <v>1281</v>
      </c>
      <c r="D58" s="745" t="s">
        <v>1627</v>
      </c>
      <c r="E58" s="746" t="s">
        <v>1295</v>
      </c>
      <c r="F58" s="664" t="s">
        <v>1277</v>
      </c>
      <c r="G58" s="664" t="s">
        <v>1394</v>
      </c>
      <c r="H58" s="664" t="s">
        <v>513</v>
      </c>
      <c r="I58" s="664" t="s">
        <v>1398</v>
      </c>
      <c r="J58" s="664" t="s">
        <v>1396</v>
      </c>
      <c r="K58" s="664" t="s">
        <v>1399</v>
      </c>
      <c r="L58" s="665">
        <v>98.75</v>
      </c>
      <c r="M58" s="665">
        <v>98.75</v>
      </c>
      <c r="N58" s="664">
        <v>1</v>
      </c>
      <c r="O58" s="747">
        <v>1</v>
      </c>
      <c r="P58" s="665">
        <v>98.75</v>
      </c>
      <c r="Q58" s="680">
        <v>1</v>
      </c>
      <c r="R58" s="664">
        <v>1</v>
      </c>
      <c r="S58" s="680">
        <v>1</v>
      </c>
      <c r="T58" s="747">
        <v>1</v>
      </c>
      <c r="U58" s="703">
        <v>1</v>
      </c>
    </row>
    <row r="59" spans="1:21" ht="14.4" customHeight="1" x14ac:dyDescent="0.3">
      <c r="A59" s="663">
        <v>25</v>
      </c>
      <c r="B59" s="664" t="s">
        <v>1183</v>
      </c>
      <c r="C59" s="664" t="s">
        <v>1281</v>
      </c>
      <c r="D59" s="745" t="s">
        <v>1627</v>
      </c>
      <c r="E59" s="746" t="s">
        <v>1295</v>
      </c>
      <c r="F59" s="664" t="s">
        <v>1277</v>
      </c>
      <c r="G59" s="664" t="s">
        <v>1394</v>
      </c>
      <c r="H59" s="664" t="s">
        <v>513</v>
      </c>
      <c r="I59" s="664" t="s">
        <v>1400</v>
      </c>
      <c r="J59" s="664" t="s">
        <v>1401</v>
      </c>
      <c r="K59" s="664" t="s">
        <v>1402</v>
      </c>
      <c r="L59" s="665">
        <v>98.75</v>
      </c>
      <c r="M59" s="665">
        <v>98.75</v>
      </c>
      <c r="N59" s="664">
        <v>1</v>
      </c>
      <c r="O59" s="747">
        <v>1</v>
      </c>
      <c r="P59" s="665"/>
      <c r="Q59" s="680">
        <v>0</v>
      </c>
      <c r="R59" s="664"/>
      <c r="S59" s="680">
        <v>0</v>
      </c>
      <c r="T59" s="747"/>
      <c r="U59" s="703">
        <v>0</v>
      </c>
    </row>
    <row r="60" spans="1:21" ht="14.4" customHeight="1" x14ac:dyDescent="0.3">
      <c r="A60" s="663">
        <v>25</v>
      </c>
      <c r="B60" s="664" t="s">
        <v>1183</v>
      </c>
      <c r="C60" s="664" t="s">
        <v>1281</v>
      </c>
      <c r="D60" s="745" t="s">
        <v>1627</v>
      </c>
      <c r="E60" s="746" t="s">
        <v>1295</v>
      </c>
      <c r="F60" s="664" t="s">
        <v>1277</v>
      </c>
      <c r="G60" s="664" t="s">
        <v>1337</v>
      </c>
      <c r="H60" s="664" t="s">
        <v>884</v>
      </c>
      <c r="I60" s="664" t="s">
        <v>1343</v>
      </c>
      <c r="J60" s="664" t="s">
        <v>837</v>
      </c>
      <c r="K60" s="664" t="s">
        <v>1344</v>
      </c>
      <c r="L60" s="665">
        <v>18.260000000000002</v>
      </c>
      <c r="M60" s="665">
        <v>18.260000000000002</v>
      </c>
      <c r="N60" s="664">
        <v>1</v>
      </c>
      <c r="O60" s="747">
        <v>0.5</v>
      </c>
      <c r="P60" s="665"/>
      <c r="Q60" s="680">
        <v>0</v>
      </c>
      <c r="R60" s="664"/>
      <c r="S60" s="680">
        <v>0</v>
      </c>
      <c r="T60" s="747"/>
      <c r="U60" s="703">
        <v>0</v>
      </c>
    </row>
    <row r="61" spans="1:21" ht="14.4" customHeight="1" x14ac:dyDescent="0.3">
      <c r="A61" s="663">
        <v>25</v>
      </c>
      <c r="B61" s="664" t="s">
        <v>1183</v>
      </c>
      <c r="C61" s="664" t="s">
        <v>1281</v>
      </c>
      <c r="D61" s="745" t="s">
        <v>1627</v>
      </c>
      <c r="E61" s="746" t="s">
        <v>1295</v>
      </c>
      <c r="F61" s="664" t="s">
        <v>1277</v>
      </c>
      <c r="G61" s="664" t="s">
        <v>1364</v>
      </c>
      <c r="H61" s="664" t="s">
        <v>513</v>
      </c>
      <c r="I61" s="664" t="s">
        <v>1403</v>
      </c>
      <c r="J61" s="664" t="s">
        <v>1404</v>
      </c>
      <c r="K61" s="664" t="s">
        <v>1405</v>
      </c>
      <c r="L61" s="665">
        <v>157.78</v>
      </c>
      <c r="M61" s="665">
        <v>157.78</v>
      </c>
      <c r="N61" s="664">
        <v>1</v>
      </c>
      <c r="O61" s="747">
        <v>0.5</v>
      </c>
      <c r="P61" s="665"/>
      <c r="Q61" s="680">
        <v>0</v>
      </c>
      <c r="R61" s="664"/>
      <c r="S61" s="680">
        <v>0</v>
      </c>
      <c r="T61" s="747"/>
      <c r="U61" s="703">
        <v>0</v>
      </c>
    </row>
    <row r="62" spans="1:21" ht="14.4" customHeight="1" x14ac:dyDescent="0.3">
      <c r="A62" s="663">
        <v>25</v>
      </c>
      <c r="B62" s="664" t="s">
        <v>1183</v>
      </c>
      <c r="C62" s="664" t="s">
        <v>1281</v>
      </c>
      <c r="D62" s="745" t="s">
        <v>1627</v>
      </c>
      <c r="E62" s="746" t="s">
        <v>1295</v>
      </c>
      <c r="F62" s="664" t="s">
        <v>1277</v>
      </c>
      <c r="G62" s="664" t="s">
        <v>1364</v>
      </c>
      <c r="H62" s="664" t="s">
        <v>513</v>
      </c>
      <c r="I62" s="664" t="s">
        <v>1406</v>
      </c>
      <c r="J62" s="664" t="s">
        <v>1404</v>
      </c>
      <c r="K62" s="664" t="s">
        <v>1407</v>
      </c>
      <c r="L62" s="665">
        <v>0</v>
      </c>
      <c r="M62" s="665">
        <v>0</v>
      </c>
      <c r="N62" s="664">
        <v>1</v>
      </c>
      <c r="O62" s="747">
        <v>1</v>
      </c>
      <c r="P62" s="665">
        <v>0</v>
      </c>
      <c r="Q62" s="680"/>
      <c r="R62" s="664">
        <v>1</v>
      </c>
      <c r="S62" s="680">
        <v>1</v>
      </c>
      <c r="T62" s="747">
        <v>1</v>
      </c>
      <c r="U62" s="703">
        <v>1</v>
      </c>
    </row>
    <row r="63" spans="1:21" ht="14.4" customHeight="1" x14ac:dyDescent="0.3">
      <c r="A63" s="663">
        <v>25</v>
      </c>
      <c r="B63" s="664" t="s">
        <v>1183</v>
      </c>
      <c r="C63" s="664" t="s">
        <v>1281</v>
      </c>
      <c r="D63" s="745" t="s">
        <v>1627</v>
      </c>
      <c r="E63" s="746" t="s">
        <v>1295</v>
      </c>
      <c r="F63" s="664" t="s">
        <v>1277</v>
      </c>
      <c r="G63" s="664" t="s">
        <v>1408</v>
      </c>
      <c r="H63" s="664" t="s">
        <v>513</v>
      </c>
      <c r="I63" s="664" t="s">
        <v>858</v>
      </c>
      <c r="J63" s="664" t="s">
        <v>859</v>
      </c>
      <c r="K63" s="664" t="s">
        <v>860</v>
      </c>
      <c r="L63" s="665">
        <v>108.44</v>
      </c>
      <c r="M63" s="665">
        <v>108.44</v>
      </c>
      <c r="N63" s="664">
        <v>1</v>
      </c>
      <c r="O63" s="747">
        <v>0.5</v>
      </c>
      <c r="P63" s="665"/>
      <c r="Q63" s="680">
        <v>0</v>
      </c>
      <c r="R63" s="664"/>
      <c r="S63" s="680">
        <v>0</v>
      </c>
      <c r="T63" s="747"/>
      <c r="U63" s="703">
        <v>0</v>
      </c>
    </row>
    <row r="64" spans="1:21" ht="14.4" customHeight="1" x14ac:dyDescent="0.3">
      <c r="A64" s="663">
        <v>25</v>
      </c>
      <c r="B64" s="664" t="s">
        <v>1183</v>
      </c>
      <c r="C64" s="664" t="s">
        <v>1281</v>
      </c>
      <c r="D64" s="745" t="s">
        <v>1627</v>
      </c>
      <c r="E64" s="746" t="s">
        <v>1295</v>
      </c>
      <c r="F64" s="664" t="s">
        <v>1277</v>
      </c>
      <c r="G64" s="664" t="s">
        <v>1409</v>
      </c>
      <c r="H64" s="664" t="s">
        <v>513</v>
      </c>
      <c r="I64" s="664" t="s">
        <v>1410</v>
      </c>
      <c r="J64" s="664" t="s">
        <v>695</v>
      </c>
      <c r="K64" s="664" t="s">
        <v>1411</v>
      </c>
      <c r="L64" s="665">
        <v>0</v>
      </c>
      <c r="M64" s="665">
        <v>0</v>
      </c>
      <c r="N64" s="664">
        <v>2</v>
      </c>
      <c r="O64" s="747">
        <v>0.5</v>
      </c>
      <c r="P64" s="665"/>
      <c r="Q64" s="680"/>
      <c r="R64" s="664"/>
      <c r="S64" s="680">
        <v>0</v>
      </c>
      <c r="T64" s="747"/>
      <c r="U64" s="703">
        <v>0</v>
      </c>
    </row>
    <row r="65" spans="1:21" ht="14.4" customHeight="1" x14ac:dyDescent="0.3">
      <c r="A65" s="663">
        <v>25</v>
      </c>
      <c r="B65" s="664" t="s">
        <v>1183</v>
      </c>
      <c r="C65" s="664" t="s">
        <v>1281</v>
      </c>
      <c r="D65" s="745" t="s">
        <v>1627</v>
      </c>
      <c r="E65" s="746" t="s">
        <v>1296</v>
      </c>
      <c r="F65" s="664" t="s">
        <v>1277</v>
      </c>
      <c r="G65" s="664" t="s">
        <v>1321</v>
      </c>
      <c r="H65" s="664" t="s">
        <v>513</v>
      </c>
      <c r="I65" s="664" t="s">
        <v>1380</v>
      </c>
      <c r="J65" s="664" t="s">
        <v>1381</v>
      </c>
      <c r="K65" s="664" t="s">
        <v>1382</v>
      </c>
      <c r="L65" s="665">
        <v>154.36000000000001</v>
      </c>
      <c r="M65" s="665">
        <v>617.44000000000005</v>
      </c>
      <c r="N65" s="664">
        <v>4</v>
      </c>
      <c r="O65" s="747">
        <v>3.5</v>
      </c>
      <c r="P65" s="665"/>
      <c r="Q65" s="680">
        <v>0</v>
      </c>
      <c r="R65" s="664"/>
      <c r="S65" s="680">
        <v>0</v>
      </c>
      <c r="T65" s="747"/>
      <c r="U65" s="703">
        <v>0</v>
      </c>
    </row>
    <row r="66" spans="1:21" ht="14.4" customHeight="1" x14ac:dyDescent="0.3">
      <c r="A66" s="663">
        <v>25</v>
      </c>
      <c r="B66" s="664" t="s">
        <v>1183</v>
      </c>
      <c r="C66" s="664" t="s">
        <v>1281</v>
      </c>
      <c r="D66" s="745" t="s">
        <v>1627</v>
      </c>
      <c r="E66" s="746" t="s">
        <v>1296</v>
      </c>
      <c r="F66" s="664" t="s">
        <v>1277</v>
      </c>
      <c r="G66" s="664" t="s">
        <v>1321</v>
      </c>
      <c r="H66" s="664" t="s">
        <v>884</v>
      </c>
      <c r="I66" s="664" t="s">
        <v>1028</v>
      </c>
      <c r="J66" s="664" t="s">
        <v>940</v>
      </c>
      <c r="K66" s="664" t="s">
        <v>1000</v>
      </c>
      <c r="L66" s="665">
        <v>154.36000000000001</v>
      </c>
      <c r="M66" s="665">
        <v>308.72000000000003</v>
      </c>
      <c r="N66" s="664">
        <v>2</v>
      </c>
      <c r="O66" s="747">
        <v>1.5</v>
      </c>
      <c r="P66" s="665">
        <v>308.72000000000003</v>
      </c>
      <c r="Q66" s="680">
        <v>1</v>
      </c>
      <c r="R66" s="664">
        <v>2</v>
      </c>
      <c r="S66" s="680">
        <v>1</v>
      </c>
      <c r="T66" s="747">
        <v>1.5</v>
      </c>
      <c r="U66" s="703">
        <v>1</v>
      </c>
    </row>
    <row r="67" spans="1:21" ht="14.4" customHeight="1" x14ac:dyDescent="0.3">
      <c r="A67" s="663">
        <v>25</v>
      </c>
      <c r="B67" s="664" t="s">
        <v>1183</v>
      </c>
      <c r="C67" s="664" t="s">
        <v>1281</v>
      </c>
      <c r="D67" s="745" t="s">
        <v>1627</v>
      </c>
      <c r="E67" s="746" t="s">
        <v>1296</v>
      </c>
      <c r="F67" s="664" t="s">
        <v>1277</v>
      </c>
      <c r="G67" s="664" t="s">
        <v>1321</v>
      </c>
      <c r="H67" s="664" t="s">
        <v>884</v>
      </c>
      <c r="I67" s="664" t="s">
        <v>939</v>
      </c>
      <c r="J67" s="664" t="s">
        <v>940</v>
      </c>
      <c r="K67" s="664" t="s">
        <v>1346</v>
      </c>
      <c r="L67" s="665">
        <v>225.06</v>
      </c>
      <c r="M67" s="665">
        <v>225.06</v>
      </c>
      <c r="N67" s="664">
        <v>1</v>
      </c>
      <c r="O67" s="747">
        <v>1</v>
      </c>
      <c r="P67" s="665"/>
      <c r="Q67" s="680">
        <v>0</v>
      </c>
      <c r="R67" s="664"/>
      <c r="S67" s="680">
        <v>0</v>
      </c>
      <c r="T67" s="747"/>
      <c r="U67" s="703">
        <v>0</v>
      </c>
    </row>
    <row r="68" spans="1:21" ht="14.4" customHeight="1" x14ac:dyDescent="0.3">
      <c r="A68" s="663">
        <v>25</v>
      </c>
      <c r="B68" s="664" t="s">
        <v>1183</v>
      </c>
      <c r="C68" s="664" t="s">
        <v>1281</v>
      </c>
      <c r="D68" s="745" t="s">
        <v>1627</v>
      </c>
      <c r="E68" s="746" t="s">
        <v>1296</v>
      </c>
      <c r="F68" s="664" t="s">
        <v>1277</v>
      </c>
      <c r="G68" s="664" t="s">
        <v>1376</v>
      </c>
      <c r="H68" s="664" t="s">
        <v>513</v>
      </c>
      <c r="I68" s="664" t="s">
        <v>1412</v>
      </c>
      <c r="J68" s="664" t="s">
        <v>1413</v>
      </c>
      <c r="K68" s="664" t="s">
        <v>1414</v>
      </c>
      <c r="L68" s="665">
        <v>42.63</v>
      </c>
      <c r="M68" s="665">
        <v>42.63</v>
      </c>
      <c r="N68" s="664">
        <v>1</v>
      </c>
      <c r="O68" s="747">
        <v>0.5</v>
      </c>
      <c r="P68" s="665"/>
      <c r="Q68" s="680">
        <v>0</v>
      </c>
      <c r="R68" s="664"/>
      <c r="S68" s="680">
        <v>0</v>
      </c>
      <c r="T68" s="747"/>
      <c r="U68" s="703">
        <v>0</v>
      </c>
    </row>
    <row r="69" spans="1:21" ht="14.4" customHeight="1" x14ac:dyDescent="0.3">
      <c r="A69" s="663">
        <v>25</v>
      </c>
      <c r="B69" s="664" t="s">
        <v>1183</v>
      </c>
      <c r="C69" s="664" t="s">
        <v>1281</v>
      </c>
      <c r="D69" s="745" t="s">
        <v>1627</v>
      </c>
      <c r="E69" s="746" t="s">
        <v>1296</v>
      </c>
      <c r="F69" s="664" t="s">
        <v>1277</v>
      </c>
      <c r="G69" s="664" t="s">
        <v>1376</v>
      </c>
      <c r="H69" s="664" t="s">
        <v>513</v>
      </c>
      <c r="I69" s="664" t="s">
        <v>1415</v>
      </c>
      <c r="J69" s="664" t="s">
        <v>1007</v>
      </c>
      <c r="K69" s="664" t="s">
        <v>1402</v>
      </c>
      <c r="L69" s="665">
        <v>0</v>
      </c>
      <c r="M69" s="665">
        <v>0</v>
      </c>
      <c r="N69" s="664">
        <v>3</v>
      </c>
      <c r="O69" s="747">
        <v>2.5</v>
      </c>
      <c r="P69" s="665">
        <v>0</v>
      </c>
      <c r="Q69" s="680"/>
      <c r="R69" s="664">
        <v>1</v>
      </c>
      <c r="S69" s="680">
        <v>0.33333333333333331</v>
      </c>
      <c r="T69" s="747">
        <v>1</v>
      </c>
      <c r="U69" s="703">
        <v>0.4</v>
      </c>
    </row>
    <row r="70" spans="1:21" ht="14.4" customHeight="1" x14ac:dyDescent="0.3">
      <c r="A70" s="663">
        <v>25</v>
      </c>
      <c r="B70" s="664" t="s">
        <v>1183</v>
      </c>
      <c r="C70" s="664" t="s">
        <v>1281</v>
      </c>
      <c r="D70" s="745" t="s">
        <v>1627</v>
      </c>
      <c r="E70" s="746" t="s">
        <v>1296</v>
      </c>
      <c r="F70" s="664" t="s">
        <v>1277</v>
      </c>
      <c r="G70" s="664" t="s">
        <v>1376</v>
      </c>
      <c r="H70" s="664" t="s">
        <v>513</v>
      </c>
      <c r="I70" s="664" t="s">
        <v>1377</v>
      </c>
      <c r="J70" s="664" t="s">
        <v>1007</v>
      </c>
      <c r="K70" s="664" t="s">
        <v>1378</v>
      </c>
      <c r="L70" s="665">
        <v>0</v>
      </c>
      <c r="M70" s="665">
        <v>0</v>
      </c>
      <c r="N70" s="664">
        <v>1</v>
      </c>
      <c r="O70" s="747">
        <v>1</v>
      </c>
      <c r="P70" s="665"/>
      <c r="Q70" s="680"/>
      <c r="R70" s="664"/>
      <c r="S70" s="680">
        <v>0</v>
      </c>
      <c r="T70" s="747"/>
      <c r="U70" s="703">
        <v>0</v>
      </c>
    </row>
    <row r="71" spans="1:21" ht="14.4" customHeight="1" x14ac:dyDescent="0.3">
      <c r="A71" s="663">
        <v>25</v>
      </c>
      <c r="B71" s="664" t="s">
        <v>1183</v>
      </c>
      <c r="C71" s="664" t="s">
        <v>1281</v>
      </c>
      <c r="D71" s="745" t="s">
        <v>1627</v>
      </c>
      <c r="E71" s="746" t="s">
        <v>1296</v>
      </c>
      <c r="F71" s="664" t="s">
        <v>1277</v>
      </c>
      <c r="G71" s="664" t="s">
        <v>1416</v>
      </c>
      <c r="H71" s="664" t="s">
        <v>513</v>
      </c>
      <c r="I71" s="664" t="s">
        <v>1417</v>
      </c>
      <c r="J71" s="664" t="s">
        <v>1418</v>
      </c>
      <c r="K71" s="664" t="s">
        <v>1419</v>
      </c>
      <c r="L71" s="665">
        <v>34.57</v>
      </c>
      <c r="M71" s="665">
        <v>34.57</v>
      </c>
      <c r="N71" s="664">
        <v>1</v>
      </c>
      <c r="O71" s="747">
        <v>0.5</v>
      </c>
      <c r="P71" s="665">
        <v>34.57</v>
      </c>
      <c r="Q71" s="680">
        <v>1</v>
      </c>
      <c r="R71" s="664">
        <v>1</v>
      </c>
      <c r="S71" s="680">
        <v>1</v>
      </c>
      <c r="T71" s="747">
        <v>0.5</v>
      </c>
      <c r="U71" s="703">
        <v>1</v>
      </c>
    </row>
    <row r="72" spans="1:21" ht="14.4" customHeight="1" x14ac:dyDescent="0.3">
      <c r="A72" s="663">
        <v>25</v>
      </c>
      <c r="B72" s="664" t="s">
        <v>1183</v>
      </c>
      <c r="C72" s="664" t="s">
        <v>1281</v>
      </c>
      <c r="D72" s="745" t="s">
        <v>1627</v>
      </c>
      <c r="E72" s="746" t="s">
        <v>1296</v>
      </c>
      <c r="F72" s="664" t="s">
        <v>1277</v>
      </c>
      <c r="G72" s="664" t="s">
        <v>1420</v>
      </c>
      <c r="H72" s="664" t="s">
        <v>513</v>
      </c>
      <c r="I72" s="664" t="s">
        <v>1421</v>
      </c>
      <c r="J72" s="664" t="s">
        <v>1422</v>
      </c>
      <c r="K72" s="664" t="s">
        <v>1423</v>
      </c>
      <c r="L72" s="665">
        <v>0</v>
      </c>
      <c r="M72" s="665">
        <v>0</v>
      </c>
      <c r="N72" s="664">
        <v>1</v>
      </c>
      <c r="O72" s="747">
        <v>0.5</v>
      </c>
      <c r="P72" s="665"/>
      <c r="Q72" s="680"/>
      <c r="R72" s="664"/>
      <c r="S72" s="680">
        <v>0</v>
      </c>
      <c r="T72" s="747"/>
      <c r="U72" s="703">
        <v>0</v>
      </c>
    </row>
    <row r="73" spans="1:21" ht="14.4" customHeight="1" x14ac:dyDescent="0.3">
      <c r="A73" s="663">
        <v>25</v>
      </c>
      <c r="B73" s="664" t="s">
        <v>1183</v>
      </c>
      <c r="C73" s="664" t="s">
        <v>1281</v>
      </c>
      <c r="D73" s="745" t="s">
        <v>1627</v>
      </c>
      <c r="E73" s="746" t="s">
        <v>1296</v>
      </c>
      <c r="F73" s="664" t="s">
        <v>1277</v>
      </c>
      <c r="G73" s="664" t="s">
        <v>1322</v>
      </c>
      <c r="H73" s="664" t="s">
        <v>513</v>
      </c>
      <c r="I73" s="664" t="s">
        <v>1351</v>
      </c>
      <c r="J73" s="664" t="s">
        <v>1011</v>
      </c>
      <c r="K73" s="664" t="s">
        <v>1012</v>
      </c>
      <c r="L73" s="665">
        <v>132.97999999999999</v>
      </c>
      <c r="M73" s="665">
        <v>132.97999999999999</v>
      </c>
      <c r="N73" s="664">
        <v>1</v>
      </c>
      <c r="O73" s="747">
        <v>1</v>
      </c>
      <c r="P73" s="665"/>
      <c r="Q73" s="680">
        <v>0</v>
      </c>
      <c r="R73" s="664"/>
      <c r="S73" s="680">
        <v>0</v>
      </c>
      <c r="T73" s="747"/>
      <c r="U73" s="703">
        <v>0</v>
      </c>
    </row>
    <row r="74" spans="1:21" ht="14.4" customHeight="1" x14ac:dyDescent="0.3">
      <c r="A74" s="663">
        <v>25</v>
      </c>
      <c r="B74" s="664" t="s">
        <v>1183</v>
      </c>
      <c r="C74" s="664" t="s">
        <v>1281</v>
      </c>
      <c r="D74" s="745" t="s">
        <v>1627</v>
      </c>
      <c r="E74" s="746" t="s">
        <v>1296</v>
      </c>
      <c r="F74" s="664" t="s">
        <v>1277</v>
      </c>
      <c r="G74" s="664" t="s">
        <v>1424</v>
      </c>
      <c r="H74" s="664" t="s">
        <v>513</v>
      </c>
      <c r="I74" s="664" t="s">
        <v>1425</v>
      </c>
      <c r="J74" s="664" t="s">
        <v>1426</v>
      </c>
      <c r="K74" s="664" t="s">
        <v>1427</v>
      </c>
      <c r="L74" s="665">
        <v>0</v>
      </c>
      <c r="M74" s="665">
        <v>0</v>
      </c>
      <c r="N74" s="664">
        <v>2</v>
      </c>
      <c r="O74" s="747">
        <v>1</v>
      </c>
      <c r="P74" s="665"/>
      <c r="Q74" s="680"/>
      <c r="R74" s="664"/>
      <c r="S74" s="680">
        <v>0</v>
      </c>
      <c r="T74" s="747"/>
      <c r="U74" s="703">
        <v>0</v>
      </c>
    </row>
    <row r="75" spans="1:21" ht="14.4" customHeight="1" x14ac:dyDescent="0.3">
      <c r="A75" s="663">
        <v>25</v>
      </c>
      <c r="B75" s="664" t="s">
        <v>1183</v>
      </c>
      <c r="C75" s="664" t="s">
        <v>1281</v>
      </c>
      <c r="D75" s="745" t="s">
        <v>1627</v>
      </c>
      <c r="E75" s="746" t="s">
        <v>1296</v>
      </c>
      <c r="F75" s="664" t="s">
        <v>1277</v>
      </c>
      <c r="G75" s="664" t="s">
        <v>1337</v>
      </c>
      <c r="H75" s="664" t="s">
        <v>884</v>
      </c>
      <c r="I75" s="664" t="s">
        <v>1343</v>
      </c>
      <c r="J75" s="664" t="s">
        <v>837</v>
      </c>
      <c r="K75" s="664" t="s">
        <v>1344</v>
      </c>
      <c r="L75" s="665">
        <v>18.260000000000002</v>
      </c>
      <c r="M75" s="665">
        <v>18.260000000000002</v>
      </c>
      <c r="N75" s="664">
        <v>1</v>
      </c>
      <c r="O75" s="747">
        <v>0.5</v>
      </c>
      <c r="P75" s="665">
        <v>18.260000000000002</v>
      </c>
      <c r="Q75" s="680">
        <v>1</v>
      </c>
      <c r="R75" s="664">
        <v>1</v>
      </c>
      <c r="S75" s="680">
        <v>1</v>
      </c>
      <c r="T75" s="747">
        <v>0.5</v>
      </c>
      <c r="U75" s="703">
        <v>1</v>
      </c>
    </row>
    <row r="76" spans="1:21" ht="14.4" customHeight="1" x14ac:dyDescent="0.3">
      <c r="A76" s="663">
        <v>25</v>
      </c>
      <c r="B76" s="664" t="s">
        <v>1183</v>
      </c>
      <c r="C76" s="664" t="s">
        <v>1281</v>
      </c>
      <c r="D76" s="745" t="s">
        <v>1627</v>
      </c>
      <c r="E76" s="746" t="s">
        <v>1296</v>
      </c>
      <c r="F76" s="664" t="s">
        <v>1277</v>
      </c>
      <c r="G76" s="664" t="s">
        <v>1337</v>
      </c>
      <c r="H76" s="664" t="s">
        <v>884</v>
      </c>
      <c r="I76" s="664" t="s">
        <v>893</v>
      </c>
      <c r="J76" s="664" t="s">
        <v>837</v>
      </c>
      <c r="K76" s="664" t="s">
        <v>894</v>
      </c>
      <c r="L76" s="665">
        <v>36.54</v>
      </c>
      <c r="M76" s="665">
        <v>109.62</v>
      </c>
      <c r="N76" s="664">
        <v>3</v>
      </c>
      <c r="O76" s="747">
        <v>2</v>
      </c>
      <c r="P76" s="665">
        <v>73.08</v>
      </c>
      <c r="Q76" s="680">
        <v>0.66666666666666663</v>
      </c>
      <c r="R76" s="664">
        <v>2</v>
      </c>
      <c r="S76" s="680">
        <v>0.66666666666666663</v>
      </c>
      <c r="T76" s="747">
        <v>1.5</v>
      </c>
      <c r="U76" s="703">
        <v>0.75</v>
      </c>
    </row>
    <row r="77" spans="1:21" ht="14.4" customHeight="1" x14ac:dyDescent="0.3">
      <c r="A77" s="663">
        <v>25</v>
      </c>
      <c r="B77" s="664" t="s">
        <v>1183</v>
      </c>
      <c r="C77" s="664" t="s">
        <v>1281</v>
      </c>
      <c r="D77" s="745" t="s">
        <v>1627</v>
      </c>
      <c r="E77" s="746" t="s">
        <v>1296</v>
      </c>
      <c r="F77" s="664" t="s">
        <v>1277</v>
      </c>
      <c r="G77" s="664" t="s">
        <v>1428</v>
      </c>
      <c r="H77" s="664" t="s">
        <v>884</v>
      </c>
      <c r="I77" s="664" t="s">
        <v>1429</v>
      </c>
      <c r="J77" s="664" t="s">
        <v>1430</v>
      </c>
      <c r="K77" s="664" t="s">
        <v>1431</v>
      </c>
      <c r="L77" s="665">
        <v>0</v>
      </c>
      <c r="M77" s="665">
        <v>0</v>
      </c>
      <c r="N77" s="664">
        <v>1</v>
      </c>
      <c r="O77" s="747">
        <v>1</v>
      </c>
      <c r="P77" s="665"/>
      <c r="Q77" s="680"/>
      <c r="R77" s="664"/>
      <c r="S77" s="680">
        <v>0</v>
      </c>
      <c r="T77" s="747"/>
      <c r="U77" s="703">
        <v>0</v>
      </c>
    </row>
    <row r="78" spans="1:21" ht="14.4" customHeight="1" x14ac:dyDescent="0.3">
      <c r="A78" s="663">
        <v>25</v>
      </c>
      <c r="B78" s="664" t="s">
        <v>1183</v>
      </c>
      <c r="C78" s="664" t="s">
        <v>1281</v>
      </c>
      <c r="D78" s="745" t="s">
        <v>1627</v>
      </c>
      <c r="E78" s="746" t="s">
        <v>1296</v>
      </c>
      <c r="F78" s="664" t="s">
        <v>1277</v>
      </c>
      <c r="G78" s="664" t="s">
        <v>1428</v>
      </c>
      <c r="H78" s="664" t="s">
        <v>884</v>
      </c>
      <c r="I78" s="664" t="s">
        <v>1432</v>
      </c>
      <c r="J78" s="664" t="s">
        <v>1433</v>
      </c>
      <c r="K78" s="664" t="s">
        <v>1434</v>
      </c>
      <c r="L78" s="665">
        <v>150.59</v>
      </c>
      <c r="M78" s="665">
        <v>150.59</v>
      </c>
      <c r="N78" s="664">
        <v>1</v>
      </c>
      <c r="O78" s="747">
        <v>1</v>
      </c>
      <c r="P78" s="665">
        <v>150.59</v>
      </c>
      <c r="Q78" s="680">
        <v>1</v>
      </c>
      <c r="R78" s="664">
        <v>1</v>
      </c>
      <c r="S78" s="680">
        <v>1</v>
      </c>
      <c r="T78" s="747">
        <v>1</v>
      </c>
      <c r="U78" s="703">
        <v>1</v>
      </c>
    </row>
    <row r="79" spans="1:21" ht="14.4" customHeight="1" x14ac:dyDescent="0.3">
      <c r="A79" s="663">
        <v>25</v>
      </c>
      <c r="B79" s="664" t="s">
        <v>1183</v>
      </c>
      <c r="C79" s="664" t="s">
        <v>1281</v>
      </c>
      <c r="D79" s="745" t="s">
        <v>1627</v>
      </c>
      <c r="E79" s="746" t="s">
        <v>1296</v>
      </c>
      <c r="F79" s="664" t="s">
        <v>1277</v>
      </c>
      <c r="G79" s="664" t="s">
        <v>1435</v>
      </c>
      <c r="H79" s="664" t="s">
        <v>513</v>
      </c>
      <c r="I79" s="664" t="s">
        <v>1436</v>
      </c>
      <c r="J79" s="664" t="s">
        <v>1437</v>
      </c>
      <c r="K79" s="664" t="s">
        <v>1438</v>
      </c>
      <c r="L79" s="665">
        <v>33.549999999999997</v>
      </c>
      <c r="M79" s="665">
        <v>33.549999999999997</v>
      </c>
      <c r="N79" s="664">
        <v>1</v>
      </c>
      <c r="O79" s="747">
        <v>0.5</v>
      </c>
      <c r="P79" s="665"/>
      <c r="Q79" s="680">
        <v>0</v>
      </c>
      <c r="R79" s="664"/>
      <c r="S79" s="680">
        <v>0</v>
      </c>
      <c r="T79" s="747"/>
      <c r="U79" s="703">
        <v>0</v>
      </c>
    </row>
    <row r="80" spans="1:21" ht="14.4" customHeight="1" x14ac:dyDescent="0.3">
      <c r="A80" s="663">
        <v>25</v>
      </c>
      <c r="B80" s="664" t="s">
        <v>1183</v>
      </c>
      <c r="C80" s="664" t="s">
        <v>1281</v>
      </c>
      <c r="D80" s="745" t="s">
        <v>1627</v>
      </c>
      <c r="E80" s="746" t="s">
        <v>1297</v>
      </c>
      <c r="F80" s="664" t="s">
        <v>1277</v>
      </c>
      <c r="G80" s="664" t="s">
        <v>1322</v>
      </c>
      <c r="H80" s="664" t="s">
        <v>513</v>
      </c>
      <c r="I80" s="664" t="s">
        <v>1439</v>
      </c>
      <c r="J80" s="664" t="s">
        <v>1011</v>
      </c>
      <c r="K80" s="664" t="s">
        <v>1440</v>
      </c>
      <c r="L80" s="665">
        <v>0</v>
      </c>
      <c r="M80" s="665">
        <v>0</v>
      </c>
      <c r="N80" s="664">
        <v>1</v>
      </c>
      <c r="O80" s="747">
        <v>1</v>
      </c>
      <c r="P80" s="665"/>
      <c r="Q80" s="680"/>
      <c r="R80" s="664"/>
      <c r="S80" s="680">
        <v>0</v>
      </c>
      <c r="T80" s="747"/>
      <c r="U80" s="703">
        <v>0</v>
      </c>
    </row>
    <row r="81" spans="1:21" ht="14.4" customHeight="1" x14ac:dyDescent="0.3">
      <c r="A81" s="663">
        <v>25</v>
      </c>
      <c r="B81" s="664" t="s">
        <v>1183</v>
      </c>
      <c r="C81" s="664" t="s">
        <v>1281</v>
      </c>
      <c r="D81" s="745" t="s">
        <v>1627</v>
      </c>
      <c r="E81" s="746" t="s">
        <v>1298</v>
      </c>
      <c r="F81" s="664" t="s">
        <v>1277</v>
      </c>
      <c r="G81" s="664" t="s">
        <v>1321</v>
      </c>
      <c r="H81" s="664" t="s">
        <v>513</v>
      </c>
      <c r="I81" s="664" t="s">
        <v>1380</v>
      </c>
      <c r="J81" s="664" t="s">
        <v>1381</v>
      </c>
      <c r="K81" s="664" t="s">
        <v>1382</v>
      </c>
      <c r="L81" s="665">
        <v>154.36000000000001</v>
      </c>
      <c r="M81" s="665">
        <v>4630.800000000002</v>
      </c>
      <c r="N81" s="664">
        <v>30</v>
      </c>
      <c r="O81" s="747">
        <v>27.5</v>
      </c>
      <c r="P81" s="665">
        <v>2006.6800000000007</v>
      </c>
      <c r="Q81" s="680">
        <v>0.43333333333333329</v>
      </c>
      <c r="R81" s="664">
        <v>13</v>
      </c>
      <c r="S81" s="680">
        <v>0.43333333333333335</v>
      </c>
      <c r="T81" s="747">
        <v>12</v>
      </c>
      <c r="U81" s="703">
        <v>0.43636363636363634</v>
      </c>
    </row>
    <row r="82" spans="1:21" ht="14.4" customHeight="1" x14ac:dyDescent="0.3">
      <c r="A82" s="663">
        <v>25</v>
      </c>
      <c r="B82" s="664" t="s">
        <v>1183</v>
      </c>
      <c r="C82" s="664" t="s">
        <v>1281</v>
      </c>
      <c r="D82" s="745" t="s">
        <v>1627</v>
      </c>
      <c r="E82" s="746" t="s">
        <v>1298</v>
      </c>
      <c r="F82" s="664" t="s">
        <v>1277</v>
      </c>
      <c r="G82" s="664" t="s">
        <v>1321</v>
      </c>
      <c r="H82" s="664" t="s">
        <v>513</v>
      </c>
      <c r="I82" s="664" t="s">
        <v>1374</v>
      </c>
      <c r="J82" s="664" t="s">
        <v>940</v>
      </c>
      <c r="K82" s="664" t="s">
        <v>1375</v>
      </c>
      <c r="L82" s="665">
        <v>0</v>
      </c>
      <c r="M82" s="665">
        <v>0</v>
      </c>
      <c r="N82" s="664">
        <v>1</v>
      </c>
      <c r="O82" s="747">
        <v>1</v>
      </c>
      <c r="P82" s="665"/>
      <c r="Q82" s="680"/>
      <c r="R82" s="664"/>
      <c r="S82" s="680">
        <v>0</v>
      </c>
      <c r="T82" s="747"/>
      <c r="U82" s="703">
        <v>0</v>
      </c>
    </row>
    <row r="83" spans="1:21" ht="14.4" customHeight="1" x14ac:dyDescent="0.3">
      <c r="A83" s="663">
        <v>25</v>
      </c>
      <c r="B83" s="664" t="s">
        <v>1183</v>
      </c>
      <c r="C83" s="664" t="s">
        <v>1281</v>
      </c>
      <c r="D83" s="745" t="s">
        <v>1627</v>
      </c>
      <c r="E83" s="746" t="s">
        <v>1298</v>
      </c>
      <c r="F83" s="664" t="s">
        <v>1277</v>
      </c>
      <c r="G83" s="664" t="s">
        <v>1441</v>
      </c>
      <c r="H83" s="664" t="s">
        <v>513</v>
      </c>
      <c r="I83" s="664" t="s">
        <v>1442</v>
      </c>
      <c r="J83" s="664" t="s">
        <v>1443</v>
      </c>
      <c r="K83" s="664" t="s">
        <v>1444</v>
      </c>
      <c r="L83" s="665">
        <v>0</v>
      </c>
      <c r="M83" s="665">
        <v>0</v>
      </c>
      <c r="N83" s="664">
        <v>1</v>
      </c>
      <c r="O83" s="747">
        <v>1</v>
      </c>
      <c r="P83" s="665">
        <v>0</v>
      </c>
      <c r="Q83" s="680"/>
      <c r="R83" s="664">
        <v>1</v>
      </c>
      <c r="S83" s="680">
        <v>1</v>
      </c>
      <c r="T83" s="747">
        <v>1</v>
      </c>
      <c r="U83" s="703">
        <v>1</v>
      </c>
    </row>
    <row r="84" spans="1:21" ht="14.4" customHeight="1" x14ac:dyDescent="0.3">
      <c r="A84" s="663">
        <v>25</v>
      </c>
      <c r="B84" s="664" t="s">
        <v>1183</v>
      </c>
      <c r="C84" s="664" t="s">
        <v>1281</v>
      </c>
      <c r="D84" s="745" t="s">
        <v>1627</v>
      </c>
      <c r="E84" s="746" t="s">
        <v>1298</v>
      </c>
      <c r="F84" s="664" t="s">
        <v>1277</v>
      </c>
      <c r="G84" s="664" t="s">
        <v>1376</v>
      </c>
      <c r="H84" s="664" t="s">
        <v>513</v>
      </c>
      <c r="I84" s="664" t="s">
        <v>1415</v>
      </c>
      <c r="J84" s="664" t="s">
        <v>1007</v>
      </c>
      <c r="K84" s="664" t="s">
        <v>1402</v>
      </c>
      <c r="L84" s="665">
        <v>0</v>
      </c>
      <c r="M84" s="665">
        <v>0</v>
      </c>
      <c r="N84" s="664">
        <v>2</v>
      </c>
      <c r="O84" s="747">
        <v>2</v>
      </c>
      <c r="P84" s="665"/>
      <c r="Q84" s="680"/>
      <c r="R84" s="664"/>
      <c r="S84" s="680">
        <v>0</v>
      </c>
      <c r="T84" s="747"/>
      <c r="U84" s="703">
        <v>0</v>
      </c>
    </row>
    <row r="85" spans="1:21" ht="14.4" customHeight="1" x14ac:dyDescent="0.3">
      <c r="A85" s="663">
        <v>25</v>
      </c>
      <c r="B85" s="664" t="s">
        <v>1183</v>
      </c>
      <c r="C85" s="664" t="s">
        <v>1281</v>
      </c>
      <c r="D85" s="745" t="s">
        <v>1627</v>
      </c>
      <c r="E85" s="746" t="s">
        <v>1298</v>
      </c>
      <c r="F85" s="664" t="s">
        <v>1277</v>
      </c>
      <c r="G85" s="664" t="s">
        <v>1322</v>
      </c>
      <c r="H85" s="664" t="s">
        <v>513</v>
      </c>
      <c r="I85" s="664" t="s">
        <v>1010</v>
      </c>
      <c r="J85" s="664" t="s">
        <v>1011</v>
      </c>
      <c r="K85" s="664" t="s">
        <v>1012</v>
      </c>
      <c r="L85" s="665">
        <v>132.97999999999999</v>
      </c>
      <c r="M85" s="665">
        <v>398.93999999999994</v>
      </c>
      <c r="N85" s="664">
        <v>3</v>
      </c>
      <c r="O85" s="747">
        <v>3</v>
      </c>
      <c r="P85" s="665">
        <v>265.95999999999998</v>
      </c>
      <c r="Q85" s="680">
        <v>0.66666666666666674</v>
      </c>
      <c r="R85" s="664">
        <v>2</v>
      </c>
      <c r="S85" s="680">
        <v>0.66666666666666663</v>
      </c>
      <c r="T85" s="747">
        <v>2</v>
      </c>
      <c r="U85" s="703">
        <v>0.66666666666666663</v>
      </c>
    </row>
    <row r="86" spans="1:21" ht="14.4" customHeight="1" x14ac:dyDescent="0.3">
      <c r="A86" s="663">
        <v>25</v>
      </c>
      <c r="B86" s="664" t="s">
        <v>1183</v>
      </c>
      <c r="C86" s="664" t="s">
        <v>1281</v>
      </c>
      <c r="D86" s="745" t="s">
        <v>1627</v>
      </c>
      <c r="E86" s="746" t="s">
        <v>1298</v>
      </c>
      <c r="F86" s="664" t="s">
        <v>1277</v>
      </c>
      <c r="G86" s="664" t="s">
        <v>1337</v>
      </c>
      <c r="H86" s="664" t="s">
        <v>884</v>
      </c>
      <c r="I86" s="664" t="s">
        <v>1343</v>
      </c>
      <c r="J86" s="664" t="s">
        <v>837</v>
      </c>
      <c r="K86" s="664" t="s">
        <v>1344</v>
      </c>
      <c r="L86" s="665">
        <v>18.260000000000002</v>
      </c>
      <c r="M86" s="665">
        <v>73.040000000000006</v>
      </c>
      <c r="N86" s="664">
        <v>4</v>
      </c>
      <c r="O86" s="747">
        <v>1.5</v>
      </c>
      <c r="P86" s="665">
        <v>54.78</v>
      </c>
      <c r="Q86" s="680">
        <v>0.75</v>
      </c>
      <c r="R86" s="664">
        <v>3</v>
      </c>
      <c r="S86" s="680">
        <v>0.75</v>
      </c>
      <c r="T86" s="747">
        <v>1</v>
      </c>
      <c r="U86" s="703">
        <v>0.66666666666666663</v>
      </c>
    </row>
    <row r="87" spans="1:21" ht="14.4" customHeight="1" x14ac:dyDescent="0.3">
      <c r="A87" s="663">
        <v>25</v>
      </c>
      <c r="B87" s="664" t="s">
        <v>1183</v>
      </c>
      <c r="C87" s="664" t="s">
        <v>1281</v>
      </c>
      <c r="D87" s="745" t="s">
        <v>1627</v>
      </c>
      <c r="E87" s="746" t="s">
        <v>1298</v>
      </c>
      <c r="F87" s="664" t="s">
        <v>1277</v>
      </c>
      <c r="G87" s="664" t="s">
        <v>1337</v>
      </c>
      <c r="H87" s="664" t="s">
        <v>513</v>
      </c>
      <c r="I87" s="664" t="s">
        <v>1445</v>
      </c>
      <c r="J87" s="664" t="s">
        <v>837</v>
      </c>
      <c r="K87" s="664" t="s">
        <v>1446</v>
      </c>
      <c r="L87" s="665">
        <v>18.260000000000002</v>
      </c>
      <c r="M87" s="665">
        <v>18.260000000000002</v>
      </c>
      <c r="N87" s="664">
        <v>1</v>
      </c>
      <c r="O87" s="747">
        <v>1</v>
      </c>
      <c r="P87" s="665"/>
      <c r="Q87" s="680">
        <v>0</v>
      </c>
      <c r="R87" s="664"/>
      <c r="S87" s="680">
        <v>0</v>
      </c>
      <c r="T87" s="747"/>
      <c r="U87" s="703">
        <v>0</v>
      </c>
    </row>
    <row r="88" spans="1:21" ht="14.4" customHeight="1" x14ac:dyDescent="0.3">
      <c r="A88" s="663">
        <v>25</v>
      </c>
      <c r="B88" s="664" t="s">
        <v>1183</v>
      </c>
      <c r="C88" s="664" t="s">
        <v>1281</v>
      </c>
      <c r="D88" s="745" t="s">
        <v>1627</v>
      </c>
      <c r="E88" s="746" t="s">
        <v>1299</v>
      </c>
      <c r="F88" s="664" t="s">
        <v>1277</v>
      </c>
      <c r="G88" s="664" t="s">
        <v>1321</v>
      </c>
      <c r="H88" s="664" t="s">
        <v>884</v>
      </c>
      <c r="I88" s="664" t="s">
        <v>1028</v>
      </c>
      <c r="J88" s="664" t="s">
        <v>940</v>
      </c>
      <c r="K88" s="664" t="s">
        <v>1000</v>
      </c>
      <c r="L88" s="665">
        <v>154.36000000000001</v>
      </c>
      <c r="M88" s="665">
        <v>2624.1200000000003</v>
      </c>
      <c r="N88" s="664">
        <v>17</v>
      </c>
      <c r="O88" s="747">
        <v>10</v>
      </c>
      <c r="P88" s="665">
        <v>617.44000000000005</v>
      </c>
      <c r="Q88" s="680">
        <v>0.23529411764705882</v>
      </c>
      <c r="R88" s="664">
        <v>4</v>
      </c>
      <c r="S88" s="680">
        <v>0.23529411764705882</v>
      </c>
      <c r="T88" s="747">
        <v>3</v>
      </c>
      <c r="U88" s="703">
        <v>0.3</v>
      </c>
    </row>
    <row r="89" spans="1:21" ht="14.4" customHeight="1" x14ac:dyDescent="0.3">
      <c r="A89" s="663">
        <v>25</v>
      </c>
      <c r="B89" s="664" t="s">
        <v>1183</v>
      </c>
      <c r="C89" s="664" t="s">
        <v>1281</v>
      </c>
      <c r="D89" s="745" t="s">
        <v>1627</v>
      </c>
      <c r="E89" s="746" t="s">
        <v>1299</v>
      </c>
      <c r="F89" s="664" t="s">
        <v>1277</v>
      </c>
      <c r="G89" s="664" t="s">
        <v>1376</v>
      </c>
      <c r="H89" s="664" t="s">
        <v>513</v>
      </c>
      <c r="I89" s="664" t="s">
        <v>1006</v>
      </c>
      <c r="J89" s="664" t="s">
        <v>1007</v>
      </c>
      <c r="K89" s="664" t="s">
        <v>1378</v>
      </c>
      <c r="L89" s="665">
        <v>170.52</v>
      </c>
      <c r="M89" s="665">
        <v>170.52</v>
      </c>
      <c r="N89" s="664">
        <v>1</v>
      </c>
      <c r="O89" s="747">
        <v>1</v>
      </c>
      <c r="P89" s="665"/>
      <c r="Q89" s="680">
        <v>0</v>
      </c>
      <c r="R89" s="664"/>
      <c r="S89" s="680">
        <v>0</v>
      </c>
      <c r="T89" s="747"/>
      <c r="U89" s="703">
        <v>0</v>
      </c>
    </row>
    <row r="90" spans="1:21" ht="14.4" customHeight="1" x14ac:dyDescent="0.3">
      <c r="A90" s="663">
        <v>25</v>
      </c>
      <c r="B90" s="664" t="s">
        <v>1183</v>
      </c>
      <c r="C90" s="664" t="s">
        <v>1281</v>
      </c>
      <c r="D90" s="745" t="s">
        <v>1627</v>
      </c>
      <c r="E90" s="746" t="s">
        <v>1299</v>
      </c>
      <c r="F90" s="664" t="s">
        <v>1277</v>
      </c>
      <c r="G90" s="664" t="s">
        <v>1322</v>
      </c>
      <c r="H90" s="664" t="s">
        <v>513</v>
      </c>
      <c r="I90" s="664" t="s">
        <v>1010</v>
      </c>
      <c r="J90" s="664" t="s">
        <v>1011</v>
      </c>
      <c r="K90" s="664" t="s">
        <v>1012</v>
      </c>
      <c r="L90" s="665">
        <v>132.97999999999999</v>
      </c>
      <c r="M90" s="665">
        <v>930.8599999999999</v>
      </c>
      <c r="N90" s="664">
        <v>7</v>
      </c>
      <c r="O90" s="747">
        <v>3</v>
      </c>
      <c r="P90" s="665"/>
      <c r="Q90" s="680">
        <v>0</v>
      </c>
      <c r="R90" s="664"/>
      <c r="S90" s="680">
        <v>0</v>
      </c>
      <c r="T90" s="747"/>
      <c r="U90" s="703">
        <v>0</v>
      </c>
    </row>
    <row r="91" spans="1:21" ht="14.4" customHeight="1" x14ac:dyDescent="0.3">
      <c r="A91" s="663">
        <v>25</v>
      </c>
      <c r="B91" s="664" t="s">
        <v>1183</v>
      </c>
      <c r="C91" s="664" t="s">
        <v>1281</v>
      </c>
      <c r="D91" s="745" t="s">
        <v>1627</v>
      </c>
      <c r="E91" s="746" t="s">
        <v>1299</v>
      </c>
      <c r="F91" s="664" t="s">
        <v>1277</v>
      </c>
      <c r="G91" s="664" t="s">
        <v>1322</v>
      </c>
      <c r="H91" s="664" t="s">
        <v>513</v>
      </c>
      <c r="I91" s="664" t="s">
        <v>1021</v>
      </c>
      <c r="J91" s="664" t="s">
        <v>1022</v>
      </c>
      <c r="K91" s="664" t="s">
        <v>1447</v>
      </c>
      <c r="L91" s="665">
        <v>77.52</v>
      </c>
      <c r="M91" s="665">
        <v>232.56</v>
      </c>
      <c r="N91" s="664">
        <v>3</v>
      </c>
      <c r="O91" s="747">
        <v>1</v>
      </c>
      <c r="P91" s="665"/>
      <c r="Q91" s="680">
        <v>0</v>
      </c>
      <c r="R91" s="664"/>
      <c r="S91" s="680">
        <v>0</v>
      </c>
      <c r="T91" s="747"/>
      <c r="U91" s="703">
        <v>0</v>
      </c>
    </row>
    <row r="92" spans="1:21" ht="14.4" customHeight="1" x14ac:dyDescent="0.3">
      <c r="A92" s="663">
        <v>25</v>
      </c>
      <c r="B92" s="664" t="s">
        <v>1183</v>
      </c>
      <c r="C92" s="664" t="s">
        <v>1281</v>
      </c>
      <c r="D92" s="745" t="s">
        <v>1627</v>
      </c>
      <c r="E92" s="746" t="s">
        <v>1299</v>
      </c>
      <c r="F92" s="664" t="s">
        <v>1277</v>
      </c>
      <c r="G92" s="664" t="s">
        <v>1322</v>
      </c>
      <c r="H92" s="664" t="s">
        <v>513</v>
      </c>
      <c r="I92" s="664" t="s">
        <v>1351</v>
      </c>
      <c r="J92" s="664" t="s">
        <v>1011</v>
      </c>
      <c r="K92" s="664" t="s">
        <v>1012</v>
      </c>
      <c r="L92" s="665">
        <v>132.97999999999999</v>
      </c>
      <c r="M92" s="665">
        <v>398.93999999999994</v>
      </c>
      <c r="N92" s="664">
        <v>3</v>
      </c>
      <c r="O92" s="747">
        <v>1</v>
      </c>
      <c r="P92" s="665"/>
      <c r="Q92" s="680">
        <v>0</v>
      </c>
      <c r="R92" s="664"/>
      <c r="S92" s="680">
        <v>0</v>
      </c>
      <c r="T92" s="747"/>
      <c r="U92" s="703">
        <v>0</v>
      </c>
    </row>
    <row r="93" spans="1:21" ht="14.4" customHeight="1" x14ac:dyDescent="0.3">
      <c r="A93" s="663">
        <v>25</v>
      </c>
      <c r="B93" s="664" t="s">
        <v>1183</v>
      </c>
      <c r="C93" s="664" t="s">
        <v>1281</v>
      </c>
      <c r="D93" s="745" t="s">
        <v>1627</v>
      </c>
      <c r="E93" s="746" t="s">
        <v>1301</v>
      </c>
      <c r="F93" s="664" t="s">
        <v>1277</v>
      </c>
      <c r="G93" s="664" t="s">
        <v>1352</v>
      </c>
      <c r="H93" s="664" t="s">
        <v>513</v>
      </c>
      <c r="I93" s="664" t="s">
        <v>1448</v>
      </c>
      <c r="J93" s="664" t="s">
        <v>1449</v>
      </c>
      <c r="K93" s="664" t="s">
        <v>1450</v>
      </c>
      <c r="L93" s="665">
        <v>263.26</v>
      </c>
      <c r="M93" s="665">
        <v>263.26</v>
      </c>
      <c r="N93" s="664">
        <v>1</v>
      </c>
      <c r="O93" s="747">
        <v>1</v>
      </c>
      <c r="P93" s="665">
        <v>263.26</v>
      </c>
      <c r="Q93" s="680">
        <v>1</v>
      </c>
      <c r="R93" s="664">
        <v>1</v>
      </c>
      <c r="S93" s="680">
        <v>1</v>
      </c>
      <c r="T93" s="747">
        <v>1</v>
      </c>
      <c r="U93" s="703">
        <v>1</v>
      </c>
    </row>
    <row r="94" spans="1:21" ht="14.4" customHeight="1" x14ac:dyDescent="0.3">
      <c r="A94" s="663">
        <v>25</v>
      </c>
      <c r="B94" s="664" t="s">
        <v>1183</v>
      </c>
      <c r="C94" s="664" t="s">
        <v>1281</v>
      </c>
      <c r="D94" s="745" t="s">
        <v>1627</v>
      </c>
      <c r="E94" s="746" t="s">
        <v>1301</v>
      </c>
      <c r="F94" s="664" t="s">
        <v>1277</v>
      </c>
      <c r="G94" s="664" t="s">
        <v>1321</v>
      </c>
      <c r="H94" s="664" t="s">
        <v>884</v>
      </c>
      <c r="I94" s="664" t="s">
        <v>1028</v>
      </c>
      <c r="J94" s="664" t="s">
        <v>940</v>
      </c>
      <c r="K94" s="664" t="s">
        <v>1000</v>
      </c>
      <c r="L94" s="665">
        <v>154.36000000000001</v>
      </c>
      <c r="M94" s="665">
        <v>1080.52</v>
      </c>
      <c r="N94" s="664">
        <v>7</v>
      </c>
      <c r="O94" s="747">
        <v>5.5</v>
      </c>
      <c r="P94" s="665">
        <v>308.72000000000003</v>
      </c>
      <c r="Q94" s="680">
        <v>0.28571428571428575</v>
      </c>
      <c r="R94" s="664">
        <v>2</v>
      </c>
      <c r="S94" s="680">
        <v>0.2857142857142857</v>
      </c>
      <c r="T94" s="747">
        <v>2</v>
      </c>
      <c r="U94" s="703">
        <v>0.36363636363636365</v>
      </c>
    </row>
    <row r="95" spans="1:21" ht="14.4" customHeight="1" x14ac:dyDescent="0.3">
      <c r="A95" s="663">
        <v>25</v>
      </c>
      <c r="B95" s="664" t="s">
        <v>1183</v>
      </c>
      <c r="C95" s="664" t="s">
        <v>1281</v>
      </c>
      <c r="D95" s="745" t="s">
        <v>1627</v>
      </c>
      <c r="E95" s="746" t="s">
        <v>1301</v>
      </c>
      <c r="F95" s="664" t="s">
        <v>1277</v>
      </c>
      <c r="G95" s="664" t="s">
        <v>1321</v>
      </c>
      <c r="H95" s="664" t="s">
        <v>884</v>
      </c>
      <c r="I95" s="664" t="s">
        <v>939</v>
      </c>
      <c r="J95" s="664" t="s">
        <v>940</v>
      </c>
      <c r="K95" s="664" t="s">
        <v>1346</v>
      </c>
      <c r="L95" s="665">
        <v>225.06</v>
      </c>
      <c r="M95" s="665">
        <v>225.06</v>
      </c>
      <c r="N95" s="664">
        <v>1</v>
      </c>
      <c r="O95" s="747">
        <v>0.5</v>
      </c>
      <c r="P95" s="665"/>
      <c r="Q95" s="680">
        <v>0</v>
      </c>
      <c r="R95" s="664"/>
      <c r="S95" s="680">
        <v>0</v>
      </c>
      <c r="T95" s="747"/>
      <c r="U95" s="703">
        <v>0</v>
      </c>
    </row>
    <row r="96" spans="1:21" ht="14.4" customHeight="1" x14ac:dyDescent="0.3">
      <c r="A96" s="663">
        <v>25</v>
      </c>
      <c r="B96" s="664" t="s">
        <v>1183</v>
      </c>
      <c r="C96" s="664" t="s">
        <v>1281</v>
      </c>
      <c r="D96" s="745" t="s">
        <v>1627</v>
      </c>
      <c r="E96" s="746" t="s">
        <v>1301</v>
      </c>
      <c r="F96" s="664" t="s">
        <v>1277</v>
      </c>
      <c r="G96" s="664" t="s">
        <v>1376</v>
      </c>
      <c r="H96" s="664" t="s">
        <v>513</v>
      </c>
      <c r="I96" s="664" t="s">
        <v>1415</v>
      </c>
      <c r="J96" s="664" t="s">
        <v>1007</v>
      </c>
      <c r="K96" s="664" t="s">
        <v>1402</v>
      </c>
      <c r="L96" s="665">
        <v>0</v>
      </c>
      <c r="M96" s="665">
        <v>0</v>
      </c>
      <c r="N96" s="664">
        <v>1</v>
      </c>
      <c r="O96" s="747">
        <v>0.5</v>
      </c>
      <c r="P96" s="665"/>
      <c r="Q96" s="680"/>
      <c r="R96" s="664"/>
      <c r="S96" s="680">
        <v>0</v>
      </c>
      <c r="T96" s="747"/>
      <c r="U96" s="703">
        <v>0</v>
      </c>
    </row>
    <row r="97" spans="1:21" ht="14.4" customHeight="1" x14ac:dyDescent="0.3">
      <c r="A97" s="663">
        <v>25</v>
      </c>
      <c r="B97" s="664" t="s">
        <v>1183</v>
      </c>
      <c r="C97" s="664" t="s">
        <v>1281</v>
      </c>
      <c r="D97" s="745" t="s">
        <v>1627</v>
      </c>
      <c r="E97" s="746" t="s">
        <v>1301</v>
      </c>
      <c r="F97" s="664" t="s">
        <v>1277</v>
      </c>
      <c r="G97" s="664" t="s">
        <v>1451</v>
      </c>
      <c r="H97" s="664" t="s">
        <v>513</v>
      </c>
      <c r="I97" s="664" t="s">
        <v>1452</v>
      </c>
      <c r="J97" s="664" t="s">
        <v>1453</v>
      </c>
      <c r="K97" s="664" t="s">
        <v>1454</v>
      </c>
      <c r="L97" s="665">
        <v>24.35</v>
      </c>
      <c r="M97" s="665">
        <v>48.7</v>
      </c>
      <c r="N97" s="664">
        <v>2</v>
      </c>
      <c r="O97" s="747">
        <v>1</v>
      </c>
      <c r="P97" s="665">
        <v>24.35</v>
      </c>
      <c r="Q97" s="680">
        <v>0.5</v>
      </c>
      <c r="R97" s="664">
        <v>1</v>
      </c>
      <c r="S97" s="680">
        <v>0.5</v>
      </c>
      <c r="T97" s="747">
        <v>0.5</v>
      </c>
      <c r="U97" s="703">
        <v>0.5</v>
      </c>
    </row>
    <row r="98" spans="1:21" ht="14.4" customHeight="1" x14ac:dyDescent="0.3">
      <c r="A98" s="663">
        <v>25</v>
      </c>
      <c r="B98" s="664" t="s">
        <v>1183</v>
      </c>
      <c r="C98" s="664" t="s">
        <v>1281</v>
      </c>
      <c r="D98" s="745" t="s">
        <v>1627</v>
      </c>
      <c r="E98" s="746" t="s">
        <v>1301</v>
      </c>
      <c r="F98" s="664" t="s">
        <v>1277</v>
      </c>
      <c r="G98" s="664" t="s">
        <v>1455</v>
      </c>
      <c r="H98" s="664" t="s">
        <v>513</v>
      </c>
      <c r="I98" s="664" t="s">
        <v>645</v>
      </c>
      <c r="J98" s="664" t="s">
        <v>1456</v>
      </c>
      <c r="K98" s="664" t="s">
        <v>1457</v>
      </c>
      <c r="L98" s="665">
        <v>38.56</v>
      </c>
      <c r="M98" s="665">
        <v>115.68</v>
      </c>
      <c r="N98" s="664">
        <v>3</v>
      </c>
      <c r="O98" s="747">
        <v>2</v>
      </c>
      <c r="P98" s="665">
        <v>38.56</v>
      </c>
      <c r="Q98" s="680">
        <v>0.33333333333333331</v>
      </c>
      <c r="R98" s="664">
        <v>1</v>
      </c>
      <c r="S98" s="680">
        <v>0.33333333333333331</v>
      </c>
      <c r="T98" s="747">
        <v>0.5</v>
      </c>
      <c r="U98" s="703">
        <v>0.25</v>
      </c>
    </row>
    <row r="99" spans="1:21" ht="14.4" customHeight="1" x14ac:dyDescent="0.3">
      <c r="A99" s="663">
        <v>25</v>
      </c>
      <c r="B99" s="664" t="s">
        <v>1183</v>
      </c>
      <c r="C99" s="664" t="s">
        <v>1281</v>
      </c>
      <c r="D99" s="745" t="s">
        <v>1627</v>
      </c>
      <c r="E99" s="746" t="s">
        <v>1301</v>
      </c>
      <c r="F99" s="664" t="s">
        <v>1277</v>
      </c>
      <c r="G99" s="664" t="s">
        <v>1379</v>
      </c>
      <c r="H99" s="664" t="s">
        <v>513</v>
      </c>
      <c r="I99" s="664" t="s">
        <v>1002</v>
      </c>
      <c r="J99" s="664" t="s">
        <v>1003</v>
      </c>
      <c r="K99" s="664" t="s">
        <v>1332</v>
      </c>
      <c r="L99" s="665">
        <v>34.19</v>
      </c>
      <c r="M99" s="665">
        <v>34.19</v>
      </c>
      <c r="N99" s="664">
        <v>1</v>
      </c>
      <c r="O99" s="747">
        <v>0.5</v>
      </c>
      <c r="P99" s="665"/>
      <c r="Q99" s="680">
        <v>0</v>
      </c>
      <c r="R99" s="664"/>
      <c r="S99" s="680">
        <v>0</v>
      </c>
      <c r="T99" s="747"/>
      <c r="U99" s="703">
        <v>0</v>
      </c>
    </row>
    <row r="100" spans="1:21" ht="14.4" customHeight="1" x14ac:dyDescent="0.3">
      <c r="A100" s="663">
        <v>25</v>
      </c>
      <c r="B100" s="664" t="s">
        <v>1183</v>
      </c>
      <c r="C100" s="664" t="s">
        <v>1281</v>
      </c>
      <c r="D100" s="745" t="s">
        <v>1627</v>
      </c>
      <c r="E100" s="746" t="s">
        <v>1301</v>
      </c>
      <c r="F100" s="664" t="s">
        <v>1277</v>
      </c>
      <c r="G100" s="664" t="s">
        <v>1379</v>
      </c>
      <c r="H100" s="664" t="s">
        <v>513</v>
      </c>
      <c r="I100" s="664" t="s">
        <v>1458</v>
      </c>
      <c r="J100" s="664" t="s">
        <v>1003</v>
      </c>
      <c r="K100" s="664" t="s">
        <v>1459</v>
      </c>
      <c r="L100" s="665">
        <v>0</v>
      </c>
      <c r="M100" s="665">
        <v>0</v>
      </c>
      <c r="N100" s="664">
        <v>1</v>
      </c>
      <c r="O100" s="747">
        <v>0.5</v>
      </c>
      <c r="P100" s="665"/>
      <c r="Q100" s="680"/>
      <c r="R100" s="664"/>
      <c r="S100" s="680">
        <v>0</v>
      </c>
      <c r="T100" s="747"/>
      <c r="U100" s="703">
        <v>0</v>
      </c>
    </row>
    <row r="101" spans="1:21" ht="14.4" customHeight="1" x14ac:dyDescent="0.3">
      <c r="A101" s="663">
        <v>25</v>
      </c>
      <c r="B101" s="664" t="s">
        <v>1183</v>
      </c>
      <c r="C101" s="664" t="s">
        <v>1281</v>
      </c>
      <c r="D101" s="745" t="s">
        <v>1627</v>
      </c>
      <c r="E101" s="746" t="s">
        <v>1301</v>
      </c>
      <c r="F101" s="664" t="s">
        <v>1277</v>
      </c>
      <c r="G101" s="664" t="s">
        <v>1337</v>
      </c>
      <c r="H101" s="664" t="s">
        <v>884</v>
      </c>
      <c r="I101" s="664" t="s">
        <v>1343</v>
      </c>
      <c r="J101" s="664" t="s">
        <v>837</v>
      </c>
      <c r="K101" s="664" t="s">
        <v>1344</v>
      </c>
      <c r="L101" s="665">
        <v>18.260000000000002</v>
      </c>
      <c r="M101" s="665">
        <v>73.040000000000006</v>
      </c>
      <c r="N101" s="664">
        <v>4</v>
      </c>
      <c r="O101" s="747">
        <v>2.5</v>
      </c>
      <c r="P101" s="665"/>
      <c r="Q101" s="680">
        <v>0</v>
      </c>
      <c r="R101" s="664"/>
      <c r="S101" s="680">
        <v>0</v>
      </c>
      <c r="T101" s="747"/>
      <c r="U101" s="703">
        <v>0</v>
      </c>
    </row>
    <row r="102" spans="1:21" ht="14.4" customHeight="1" x14ac:dyDescent="0.3">
      <c r="A102" s="663">
        <v>25</v>
      </c>
      <c r="B102" s="664" t="s">
        <v>1183</v>
      </c>
      <c r="C102" s="664" t="s">
        <v>1281</v>
      </c>
      <c r="D102" s="745" t="s">
        <v>1627</v>
      </c>
      <c r="E102" s="746" t="s">
        <v>1301</v>
      </c>
      <c r="F102" s="664" t="s">
        <v>1277</v>
      </c>
      <c r="G102" s="664" t="s">
        <v>1364</v>
      </c>
      <c r="H102" s="664" t="s">
        <v>513</v>
      </c>
      <c r="I102" s="664" t="s">
        <v>1460</v>
      </c>
      <c r="J102" s="664" t="s">
        <v>1461</v>
      </c>
      <c r="K102" s="664" t="s">
        <v>1367</v>
      </c>
      <c r="L102" s="665">
        <v>0</v>
      </c>
      <c r="M102" s="665">
        <v>0</v>
      </c>
      <c r="N102" s="664">
        <v>1</v>
      </c>
      <c r="O102" s="747">
        <v>1</v>
      </c>
      <c r="P102" s="665"/>
      <c r="Q102" s="680"/>
      <c r="R102" s="664"/>
      <c r="S102" s="680">
        <v>0</v>
      </c>
      <c r="T102" s="747"/>
      <c r="U102" s="703">
        <v>0</v>
      </c>
    </row>
    <row r="103" spans="1:21" ht="14.4" customHeight="1" x14ac:dyDescent="0.3">
      <c r="A103" s="663">
        <v>25</v>
      </c>
      <c r="B103" s="664" t="s">
        <v>1183</v>
      </c>
      <c r="C103" s="664" t="s">
        <v>1281</v>
      </c>
      <c r="D103" s="745" t="s">
        <v>1627</v>
      </c>
      <c r="E103" s="746" t="s">
        <v>1301</v>
      </c>
      <c r="F103" s="664" t="s">
        <v>1277</v>
      </c>
      <c r="G103" s="664" t="s">
        <v>1408</v>
      </c>
      <c r="H103" s="664" t="s">
        <v>513</v>
      </c>
      <c r="I103" s="664" t="s">
        <v>1462</v>
      </c>
      <c r="J103" s="664" t="s">
        <v>859</v>
      </c>
      <c r="K103" s="664" t="s">
        <v>1463</v>
      </c>
      <c r="L103" s="665">
        <v>54.23</v>
      </c>
      <c r="M103" s="665">
        <v>108.46</v>
      </c>
      <c r="N103" s="664">
        <v>2</v>
      </c>
      <c r="O103" s="747">
        <v>1</v>
      </c>
      <c r="P103" s="665"/>
      <c r="Q103" s="680">
        <v>0</v>
      </c>
      <c r="R103" s="664"/>
      <c r="S103" s="680">
        <v>0</v>
      </c>
      <c r="T103" s="747"/>
      <c r="U103" s="703">
        <v>0</v>
      </c>
    </row>
    <row r="104" spans="1:21" ht="14.4" customHeight="1" x14ac:dyDescent="0.3">
      <c r="A104" s="663">
        <v>25</v>
      </c>
      <c r="B104" s="664" t="s">
        <v>1183</v>
      </c>
      <c r="C104" s="664" t="s">
        <v>1281</v>
      </c>
      <c r="D104" s="745" t="s">
        <v>1627</v>
      </c>
      <c r="E104" s="746" t="s">
        <v>1301</v>
      </c>
      <c r="F104" s="664" t="s">
        <v>1277</v>
      </c>
      <c r="G104" s="664" t="s">
        <v>1464</v>
      </c>
      <c r="H104" s="664" t="s">
        <v>513</v>
      </c>
      <c r="I104" s="664" t="s">
        <v>1465</v>
      </c>
      <c r="J104" s="664" t="s">
        <v>1466</v>
      </c>
      <c r="K104" s="664" t="s">
        <v>1467</v>
      </c>
      <c r="L104" s="665">
        <v>0</v>
      </c>
      <c r="M104" s="665">
        <v>0</v>
      </c>
      <c r="N104" s="664">
        <v>1</v>
      </c>
      <c r="O104" s="747">
        <v>0.5</v>
      </c>
      <c r="P104" s="665"/>
      <c r="Q104" s="680"/>
      <c r="R104" s="664"/>
      <c r="S104" s="680">
        <v>0</v>
      </c>
      <c r="T104" s="747"/>
      <c r="U104" s="703">
        <v>0</v>
      </c>
    </row>
    <row r="105" spans="1:21" ht="14.4" customHeight="1" x14ac:dyDescent="0.3">
      <c r="A105" s="663">
        <v>25</v>
      </c>
      <c r="B105" s="664" t="s">
        <v>1183</v>
      </c>
      <c r="C105" s="664" t="s">
        <v>1281</v>
      </c>
      <c r="D105" s="745" t="s">
        <v>1627</v>
      </c>
      <c r="E105" s="746" t="s">
        <v>1301</v>
      </c>
      <c r="F105" s="664" t="s">
        <v>1277</v>
      </c>
      <c r="G105" s="664" t="s">
        <v>1468</v>
      </c>
      <c r="H105" s="664" t="s">
        <v>513</v>
      </c>
      <c r="I105" s="664" t="s">
        <v>1469</v>
      </c>
      <c r="J105" s="664" t="s">
        <v>1470</v>
      </c>
      <c r="K105" s="664" t="s">
        <v>1471</v>
      </c>
      <c r="L105" s="665">
        <v>139.63999999999999</v>
      </c>
      <c r="M105" s="665">
        <v>139.63999999999999</v>
      </c>
      <c r="N105" s="664">
        <v>1</v>
      </c>
      <c r="O105" s="747">
        <v>1</v>
      </c>
      <c r="P105" s="665"/>
      <c r="Q105" s="680">
        <v>0</v>
      </c>
      <c r="R105" s="664"/>
      <c r="S105" s="680">
        <v>0</v>
      </c>
      <c r="T105" s="747"/>
      <c r="U105" s="703">
        <v>0</v>
      </c>
    </row>
    <row r="106" spans="1:21" ht="14.4" customHeight="1" x14ac:dyDescent="0.3">
      <c r="A106" s="663">
        <v>25</v>
      </c>
      <c r="B106" s="664" t="s">
        <v>1183</v>
      </c>
      <c r="C106" s="664" t="s">
        <v>1281</v>
      </c>
      <c r="D106" s="745" t="s">
        <v>1627</v>
      </c>
      <c r="E106" s="746" t="s">
        <v>1301</v>
      </c>
      <c r="F106" s="664" t="s">
        <v>1277</v>
      </c>
      <c r="G106" s="664" t="s">
        <v>1472</v>
      </c>
      <c r="H106" s="664" t="s">
        <v>884</v>
      </c>
      <c r="I106" s="664" t="s">
        <v>1473</v>
      </c>
      <c r="J106" s="664" t="s">
        <v>1474</v>
      </c>
      <c r="K106" s="664" t="s">
        <v>1475</v>
      </c>
      <c r="L106" s="665">
        <v>31.32</v>
      </c>
      <c r="M106" s="665">
        <v>31.32</v>
      </c>
      <c r="N106" s="664">
        <v>1</v>
      </c>
      <c r="O106" s="747">
        <v>0.5</v>
      </c>
      <c r="P106" s="665"/>
      <c r="Q106" s="680">
        <v>0</v>
      </c>
      <c r="R106" s="664"/>
      <c r="S106" s="680">
        <v>0</v>
      </c>
      <c r="T106" s="747"/>
      <c r="U106" s="703">
        <v>0</v>
      </c>
    </row>
    <row r="107" spans="1:21" ht="14.4" customHeight="1" x14ac:dyDescent="0.3">
      <c r="A107" s="663">
        <v>25</v>
      </c>
      <c r="B107" s="664" t="s">
        <v>1183</v>
      </c>
      <c r="C107" s="664" t="s">
        <v>1281</v>
      </c>
      <c r="D107" s="745" t="s">
        <v>1627</v>
      </c>
      <c r="E107" s="746" t="s">
        <v>1301</v>
      </c>
      <c r="F107" s="664" t="s">
        <v>1277</v>
      </c>
      <c r="G107" s="664" t="s">
        <v>1476</v>
      </c>
      <c r="H107" s="664" t="s">
        <v>513</v>
      </c>
      <c r="I107" s="664" t="s">
        <v>1477</v>
      </c>
      <c r="J107" s="664" t="s">
        <v>1478</v>
      </c>
      <c r="K107" s="664" t="s">
        <v>1479</v>
      </c>
      <c r="L107" s="665">
        <v>0</v>
      </c>
      <c r="M107" s="665">
        <v>0</v>
      </c>
      <c r="N107" s="664">
        <v>1</v>
      </c>
      <c r="O107" s="747">
        <v>1</v>
      </c>
      <c r="P107" s="665"/>
      <c r="Q107" s="680"/>
      <c r="R107" s="664"/>
      <c r="S107" s="680">
        <v>0</v>
      </c>
      <c r="T107" s="747"/>
      <c r="U107" s="703">
        <v>0</v>
      </c>
    </row>
    <row r="108" spans="1:21" ht="14.4" customHeight="1" x14ac:dyDescent="0.3">
      <c r="A108" s="663">
        <v>25</v>
      </c>
      <c r="B108" s="664" t="s">
        <v>1183</v>
      </c>
      <c r="C108" s="664" t="s">
        <v>1281</v>
      </c>
      <c r="D108" s="745" t="s">
        <v>1627</v>
      </c>
      <c r="E108" s="746" t="s">
        <v>1302</v>
      </c>
      <c r="F108" s="664" t="s">
        <v>1277</v>
      </c>
      <c r="G108" s="664" t="s">
        <v>1321</v>
      </c>
      <c r="H108" s="664" t="s">
        <v>884</v>
      </c>
      <c r="I108" s="664" t="s">
        <v>1028</v>
      </c>
      <c r="J108" s="664" t="s">
        <v>940</v>
      </c>
      <c r="K108" s="664" t="s">
        <v>1000</v>
      </c>
      <c r="L108" s="665">
        <v>154.36000000000001</v>
      </c>
      <c r="M108" s="665">
        <v>1234.8800000000001</v>
      </c>
      <c r="N108" s="664">
        <v>8</v>
      </c>
      <c r="O108" s="747">
        <v>7.5</v>
      </c>
      <c r="P108" s="665">
        <v>308.72000000000003</v>
      </c>
      <c r="Q108" s="680">
        <v>0.25</v>
      </c>
      <c r="R108" s="664">
        <v>2</v>
      </c>
      <c r="S108" s="680">
        <v>0.25</v>
      </c>
      <c r="T108" s="747">
        <v>1.5</v>
      </c>
      <c r="U108" s="703">
        <v>0.2</v>
      </c>
    </row>
    <row r="109" spans="1:21" ht="14.4" customHeight="1" x14ac:dyDescent="0.3">
      <c r="A109" s="663">
        <v>25</v>
      </c>
      <c r="B109" s="664" t="s">
        <v>1183</v>
      </c>
      <c r="C109" s="664" t="s">
        <v>1281</v>
      </c>
      <c r="D109" s="745" t="s">
        <v>1627</v>
      </c>
      <c r="E109" s="746" t="s">
        <v>1302</v>
      </c>
      <c r="F109" s="664" t="s">
        <v>1277</v>
      </c>
      <c r="G109" s="664" t="s">
        <v>1323</v>
      </c>
      <c r="H109" s="664" t="s">
        <v>513</v>
      </c>
      <c r="I109" s="664" t="s">
        <v>1324</v>
      </c>
      <c r="J109" s="664" t="s">
        <v>1325</v>
      </c>
      <c r="K109" s="664" t="s">
        <v>1326</v>
      </c>
      <c r="L109" s="665">
        <v>0</v>
      </c>
      <c r="M109" s="665">
        <v>0</v>
      </c>
      <c r="N109" s="664">
        <v>1</v>
      </c>
      <c r="O109" s="747">
        <v>0.5</v>
      </c>
      <c r="P109" s="665">
        <v>0</v>
      </c>
      <c r="Q109" s="680"/>
      <c r="R109" s="664">
        <v>1</v>
      </c>
      <c r="S109" s="680">
        <v>1</v>
      </c>
      <c r="T109" s="747">
        <v>0.5</v>
      </c>
      <c r="U109" s="703">
        <v>1</v>
      </c>
    </row>
    <row r="110" spans="1:21" ht="14.4" customHeight="1" x14ac:dyDescent="0.3">
      <c r="A110" s="663">
        <v>25</v>
      </c>
      <c r="B110" s="664" t="s">
        <v>1183</v>
      </c>
      <c r="C110" s="664" t="s">
        <v>1281</v>
      </c>
      <c r="D110" s="745" t="s">
        <v>1627</v>
      </c>
      <c r="E110" s="746" t="s">
        <v>1302</v>
      </c>
      <c r="F110" s="664" t="s">
        <v>1277</v>
      </c>
      <c r="G110" s="664" t="s">
        <v>1322</v>
      </c>
      <c r="H110" s="664" t="s">
        <v>513</v>
      </c>
      <c r="I110" s="664" t="s">
        <v>1351</v>
      </c>
      <c r="J110" s="664" t="s">
        <v>1011</v>
      </c>
      <c r="K110" s="664" t="s">
        <v>1012</v>
      </c>
      <c r="L110" s="665">
        <v>132.97999999999999</v>
      </c>
      <c r="M110" s="665">
        <v>132.97999999999999</v>
      </c>
      <c r="N110" s="664">
        <v>1</v>
      </c>
      <c r="O110" s="747">
        <v>1</v>
      </c>
      <c r="P110" s="665">
        <v>132.97999999999999</v>
      </c>
      <c r="Q110" s="680">
        <v>1</v>
      </c>
      <c r="R110" s="664">
        <v>1</v>
      </c>
      <c r="S110" s="680">
        <v>1</v>
      </c>
      <c r="T110" s="747">
        <v>1</v>
      </c>
      <c r="U110" s="703">
        <v>1</v>
      </c>
    </row>
    <row r="111" spans="1:21" ht="14.4" customHeight="1" x14ac:dyDescent="0.3">
      <c r="A111" s="663">
        <v>25</v>
      </c>
      <c r="B111" s="664" t="s">
        <v>1183</v>
      </c>
      <c r="C111" s="664" t="s">
        <v>1281</v>
      </c>
      <c r="D111" s="745" t="s">
        <v>1627</v>
      </c>
      <c r="E111" s="746" t="s">
        <v>1302</v>
      </c>
      <c r="F111" s="664" t="s">
        <v>1277</v>
      </c>
      <c r="G111" s="664" t="s">
        <v>1337</v>
      </c>
      <c r="H111" s="664" t="s">
        <v>513</v>
      </c>
      <c r="I111" s="664" t="s">
        <v>836</v>
      </c>
      <c r="J111" s="664" t="s">
        <v>837</v>
      </c>
      <c r="K111" s="664" t="s">
        <v>1363</v>
      </c>
      <c r="L111" s="665">
        <v>36.54</v>
      </c>
      <c r="M111" s="665">
        <v>182.7</v>
      </c>
      <c r="N111" s="664">
        <v>5</v>
      </c>
      <c r="O111" s="747">
        <v>4.5</v>
      </c>
      <c r="P111" s="665">
        <v>73.08</v>
      </c>
      <c r="Q111" s="680">
        <v>0.4</v>
      </c>
      <c r="R111" s="664">
        <v>2</v>
      </c>
      <c r="S111" s="680">
        <v>0.4</v>
      </c>
      <c r="T111" s="747">
        <v>2</v>
      </c>
      <c r="U111" s="703">
        <v>0.44444444444444442</v>
      </c>
    </row>
    <row r="112" spans="1:21" ht="14.4" customHeight="1" x14ac:dyDescent="0.3">
      <c r="A112" s="663">
        <v>25</v>
      </c>
      <c r="B112" s="664" t="s">
        <v>1183</v>
      </c>
      <c r="C112" s="664" t="s">
        <v>1281</v>
      </c>
      <c r="D112" s="745" t="s">
        <v>1627</v>
      </c>
      <c r="E112" s="746" t="s">
        <v>1302</v>
      </c>
      <c r="F112" s="664" t="s">
        <v>1277</v>
      </c>
      <c r="G112" s="664" t="s">
        <v>1480</v>
      </c>
      <c r="H112" s="664" t="s">
        <v>513</v>
      </c>
      <c r="I112" s="664" t="s">
        <v>621</v>
      </c>
      <c r="J112" s="664" t="s">
        <v>1481</v>
      </c>
      <c r="K112" s="664" t="s">
        <v>1482</v>
      </c>
      <c r="L112" s="665">
        <v>77.13</v>
      </c>
      <c r="M112" s="665">
        <v>77.13</v>
      </c>
      <c r="N112" s="664">
        <v>1</v>
      </c>
      <c r="O112" s="747">
        <v>0.5</v>
      </c>
      <c r="P112" s="665"/>
      <c r="Q112" s="680">
        <v>0</v>
      </c>
      <c r="R112" s="664"/>
      <c r="S112" s="680">
        <v>0</v>
      </c>
      <c r="T112" s="747"/>
      <c r="U112" s="703">
        <v>0</v>
      </c>
    </row>
    <row r="113" spans="1:21" ht="14.4" customHeight="1" x14ac:dyDescent="0.3">
      <c r="A113" s="663">
        <v>25</v>
      </c>
      <c r="B113" s="664" t="s">
        <v>1183</v>
      </c>
      <c r="C113" s="664" t="s">
        <v>1281</v>
      </c>
      <c r="D113" s="745" t="s">
        <v>1627</v>
      </c>
      <c r="E113" s="746" t="s">
        <v>1303</v>
      </c>
      <c r="F113" s="664" t="s">
        <v>1277</v>
      </c>
      <c r="G113" s="664" t="s">
        <v>1321</v>
      </c>
      <c r="H113" s="664" t="s">
        <v>513</v>
      </c>
      <c r="I113" s="664" t="s">
        <v>1380</v>
      </c>
      <c r="J113" s="664" t="s">
        <v>1381</v>
      </c>
      <c r="K113" s="664" t="s">
        <v>1382</v>
      </c>
      <c r="L113" s="665">
        <v>154.36000000000001</v>
      </c>
      <c r="M113" s="665">
        <v>463.08000000000004</v>
      </c>
      <c r="N113" s="664">
        <v>3</v>
      </c>
      <c r="O113" s="747">
        <v>3</v>
      </c>
      <c r="P113" s="665">
        <v>154.36000000000001</v>
      </c>
      <c r="Q113" s="680">
        <v>0.33333333333333331</v>
      </c>
      <c r="R113" s="664">
        <v>1</v>
      </c>
      <c r="S113" s="680">
        <v>0.33333333333333331</v>
      </c>
      <c r="T113" s="747">
        <v>1</v>
      </c>
      <c r="U113" s="703">
        <v>0.33333333333333331</v>
      </c>
    </row>
    <row r="114" spans="1:21" ht="14.4" customHeight="1" x14ac:dyDescent="0.3">
      <c r="A114" s="663">
        <v>25</v>
      </c>
      <c r="B114" s="664" t="s">
        <v>1183</v>
      </c>
      <c r="C114" s="664" t="s">
        <v>1281</v>
      </c>
      <c r="D114" s="745" t="s">
        <v>1627</v>
      </c>
      <c r="E114" s="746" t="s">
        <v>1303</v>
      </c>
      <c r="F114" s="664" t="s">
        <v>1277</v>
      </c>
      <c r="G114" s="664" t="s">
        <v>1321</v>
      </c>
      <c r="H114" s="664" t="s">
        <v>513</v>
      </c>
      <c r="I114" s="664" t="s">
        <v>1483</v>
      </c>
      <c r="J114" s="664" t="s">
        <v>1381</v>
      </c>
      <c r="K114" s="664" t="s">
        <v>1000</v>
      </c>
      <c r="L114" s="665">
        <v>154.36000000000001</v>
      </c>
      <c r="M114" s="665">
        <v>154.36000000000001</v>
      </c>
      <c r="N114" s="664">
        <v>1</v>
      </c>
      <c r="O114" s="747">
        <v>1</v>
      </c>
      <c r="P114" s="665"/>
      <c r="Q114" s="680">
        <v>0</v>
      </c>
      <c r="R114" s="664"/>
      <c r="S114" s="680">
        <v>0</v>
      </c>
      <c r="T114" s="747"/>
      <c r="U114" s="703">
        <v>0</v>
      </c>
    </row>
    <row r="115" spans="1:21" ht="14.4" customHeight="1" x14ac:dyDescent="0.3">
      <c r="A115" s="663">
        <v>25</v>
      </c>
      <c r="B115" s="664" t="s">
        <v>1183</v>
      </c>
      <c r="C115" s="664" t="s">
        <v>1281</v>
      </c>
      <c r="D115" s="745" t="s">
        <v>1627</v>
      </c>
      <c r="E115" s="746" t="s">
        <v>1303</v>
      </c>
      <c r="F115" s="664" t="s">
        <v>1277</v>
      </c>
      <c r="G115" s="664" t="s">
        <v>1321</v>
      </c>
      <c r="H115" s="664" t="s">
        <v>884</v>
      </c>
      <c r="I115" s="664" t="s">
        <v>1028</v>
      </c>
      <c r="J115" s="664" t="s">
        <v>940</v>
      </c>
      <c r="K115" s="664" t="s">
        <v>1000</v>
      </c>
      <c r="L115" s="665">
        <v>154.36000000000001</v>
      </c>
      <c r="M115" s="665">
        <v>1234.8800000000001</v>
      </c>
      <c r="N115" s="664">
        <v>8</v>
      </c>
      <c r="O115" s="747">
        <v>8</v>
      </c>
      <c r="P115" s="665">
        <v>617.44000000000005</v>
      </c>
      <c r="Q115" s="680">
        <v>0.5</v>
      </c>
      <c r="R115" s="664">
        <v>4</v>
      </c>
      <c r="S115" s="680">
        <v>0.5</v>
      </c>
      <c r="T115" s="747">
        <v>4</v>
      </c>
      <c r="U115" s="703">
        <v>0.5</v>
      </c>
    </row>
    <row r="116" spans="1:21" ht="14.4" customHeight="1" x14ac:dyDescent="0.3">
      <c r="A116" s="663">
        <v>25</v>
      </c>
      <c r="B116" s="664" t="s">
        <v>1183</v>
      </c>
      <c r="C116" s="664" t="s">
        <v>1281</v>
      </c>
      <c r="D116" s="745" t="s">
        <v>1627</v>
      </c>
      <c r="E116" s="746" t="s">
        <v>1303</v>
      </c>
      <c r="F116" s="664" t="s">
        <v>1277</v>
      </c>
      <c r="G116" s="664" t="s">
        <v>1347</v>
      </c>
      <c r="H116" s="664" t="s">
        <v>513</v>
      </c>
      <c r="I116" s="664" t="s">
        <v>1484</v>
      </c>
      <c r="J116" s="664" t="s">
        <v>1357</v>
      </c>
      <c r="K116" s="664" t="s">
        <v>1378</v>
      </c>
      <c r="L116" s="665">
        <v>78.33</v>
      </c>
      <c r="M116" s="665">
        <v>78.33</v>
      </c>
      <c r="N116" s="664">
        <v>1</v>
      </c>
      <c r="O116" s="747">
        <v>1</v>
      </c>
      <c r="P116" s="665"/>
      <c r="Q116" s="680">
        <v>0</v>
      </c>
      <c r="R116" s="664"/>
      <c r="S116" s="680">
        <v>0</v>
      </c>
      <c r="T116" s="747"/>
      <c r="U116" s="703">
        <v>0</v>
      </c>
    </row>
    <row r="117" spans="1:21" ht="14.4" customHeight="1" x14ac:dyDescent="0.3">
      <c r="A117" s="663">
        <v>25</v>
      </c>
      <c r="B117" s="664" t="s">
        <v>1183</v>
      </c>
      <c r="C117" s="664" t="s">
        <v>1281</v>
      </c>
      <c r="D117" s="745" t="s">
        <v>1627</v>
      </c>
      <c r="E117" s="746" t="s">
        <v>1303</v>
      </c>
      <c r="F117" s="664" t="s">
        <v>1277</v>
      </c>
      <c r="G117" s="664" t="s">
        <v>1451</v>
      </c>
      <c r="H117" s="664" t="s">
        <v>513</v>
      </c>
      <c r="I117" s="664" t="s">
        <v>1485</v>
      </c>
      <c r="J117" s="664" t="s">
        <v>1486</v>
      </c>
      <c r="K117" s="664" t="s">
        <v>1487</v>
      </c>
      <c r="L117" s="665">
        <v>0</v>
      </c>
      <c r="M117" s="665">
        <v>0</v>
      </c>
      <c r="N117" s="664">
        <v>1</v>
      </c>
      <c r="O117" s="747">
        <v>1</v>
      </c>
      <c r="P117" s="665"/>
      <c r="Q117" s="680"/>
      <c r="R117" s="664"/>
      <c r="S117" s="680">
        <v>0</v>
      </c>
      <c r="T117" s="747"/>
      <c r="U117" s="703">
        <v>0</v>
      </c>
    </row>
    <row r="118" spans="1:21" ht="14.4" customHeight="1" x14ac:dyDescent="0.3">
      <c r="A118" s="663">
        <v>25</v>
      </c>
      <c r="B118" s="664" t="s">
        <v>1183</v>
      </c>
      <c r="C118" s="664" t="s">
        <v>1281</v>
      </c>
      <c r="D118" s="745" t="s">
        <v>1627</v>
      </c>
      <c r="E118" s="746" t="s">
        <v>1303</v>
      </c>
      <c r="F118" s="664" t="s">
        <v>1277</v>
      </c>
      <c r="G118" s="664" t="s">
        <v>1451</v>
      </c>
      <c r="H118" s="664" t="s">
        <v>513</v>
      </c>
      <c r="I118" s="664" t="s">
        <v>1488</v>
      </c>
      <c r="J118" s="664" t="s">
        <v>1486</v>
      </c>
      <c r="K118" s="664" t="s">
        <v>1489</v>
      </c>
      <c r="L118" s="665">
        <v>0</v>
      </c>
      <c r="M118" s="665">
        <v>0</v>
      </c>
      <c r="N118" s="664">
        <v>1</v>
      </c>
      <c r="O118" s="747">
        <v>0.5</v>
      </c>
      <c r="P118" s="665"/>
      <c r="Q118" s="680"/>
      <c r="R118" s="664"/>
      <c r="S118" s="680">
        <v>0</v>
      </c>
      <c r="T118" s="747"/>
      <c r="U118" s="703">
        <v>0</v>
      </c>
    </row>
    <row r="119" spans="1:21" ht="14.4" customHeight="1" x14ac:dyDescent="0.3">
      <c r="A119" s="663">
        <v>25</v>
      </c>
      <c r="B119" s="664" t="s">
        <v>1183</v>
      </c>
      <c r="C119" s="664" t="s">
        <v>1281</v>
      </c>
      <c r="D119" s="745" t="s">
        <v>1627</v>
      </c>
      <c r="E119" s="746" t="s">
        <v>1303</v>
      </c>
      <c r="F119" s="664" t="s">
        <v>1277</v>
      </c>
      <c r="G119" s="664" t="s">
        <v>1490</v>
      </c>
      <c r="H119" s="664" t="s">
        <v>513</v>
      </c>
      <c r="I119" s="664" t="s">
        <v>1491</v>
      </c>
      <c r="J119" s="664" t="s">
        <v>1492</v>
      </c>
      <c r="K119" s="664" t="s">
        <v>1493</v>
      </c>
      <c r="L119" s="665">
        <v>93.49</v>
      </c>
      <c r="M119" s="665">
        <v>93.49</v>
      </c>
      <c r="N119" s="664">
        <v>1</v>
      </c>
      <c r="O119" s="747">
        <v>1</v>
      </c>
      <c r="P119" s="665"/>
      <c r="Q119" s="680">
        <v>0</v>
      </c>
      <c r="R119" s="664"/>
      <c r="S119" s="680">
        <v>0</v>
      </c>
      <c r="T119" s="747"/>
      <c r="U119" s="703">
        <v>0</v>
      </c>
    </row>
    <row r="120" spans="1:21" ht="14.4" customHeight="1" x14ac:dyDescent="0.3">
      <c r="A120" s="663">
        <v>25</v>
      </c>
      <c r="B120" s="664" t="s">
        <v>1183</v>
      </c>
      <c r="C120" s="664" t="s">
        <v>1281</v>
      </c>
      <c r="D120" s="745" t="s">
        <v>1627</v>
      </c>
      <c r="E120" s="746" t="s">
        <v>1303</v>
      </c>
      <c r="F120" s="664" t="s">
        <v>1277</v>
      </c>
      <c r="G120" s="664" t="s">
        <v>1494</v>
      </c>
      <c r="H120" s="664" t="s">
        <v>513</v>
      </c>
      <c r="I120" s="664" t="s">
        <v>1495</v>
      </c>
      <c r="J120" s="664" t="s">
        <v>1496</v>
      </c>
      <c r="K120" s="664" t="s">
        <v>1497</v>
      </c>
      <c r="L120" s="665">
        <v>0</v>
      </c>
      <c r="M120" s="665">
        <v>0</v>
      </c>
      <c r="N120" s="664">
        <v>1</v>
      </c>
      <c r="O120" s="747">
        <v>1</v>
      </c>
      <c r="P120" s="665"/>
      <c r="Q120" s="680"/>
      <c r="R120" s="664"/>
      <c r="S120" s="680">
        <v>0</v>
      </c>
      <c r="T120" s="747"/>
      <c r="U120" s="703">
        <v>0</v>
      </c>
    </row>
    <row r="121" spans="1:21" ht="14.4" customHeight="1" x14ac:dyDescent="0.3">
      <c r="A121" s="663">
        <v>25</v>
      </c>
      <c r="B121" s="664" t="s">
        <v>1183</v>
      </c>
      <c r="C121" s="664" t="s">
        <v>1281</v>
      </c>
      <c r="D121" s="745" t="s">
        <v>1627</v>
      </c>
      <c r="E121" s="746" t="s">
        <v>1303</v>
      </c>
      <c r="F121" s="664" t="s">
        <v>1277</v>
      </c>
      <c r="G121" s="664" t="s">
        <v>1322</v>
      </c>
      <c r="H121" s="664" t="s">
        <v>513</v>
      </c>
      <c r="I121" s="664" t="s">
        <v>1351</v>
      </c>
      <c r="J121" s="664" t="s">
        <v>1011</v>
      </c>
      <c r="K121" s="664" t="s">
        <v>1012</v>
      </c>
      <c r="L121" s="665">
        <v>132.97999999999999</v>
      </c>
      <c r="M121" s="665">
        <v>398.93999999999994</v>
      </c>
      <c r="N121" s="664">
        <v>3</v>
      </c>
      <c r="O121" s="747">
        <v>2</v>
      </c>
      <c r="P121" s="665">
        <v>398.93999999999994</v>
      </c>
      <c r="Q121" s="680">
        <v>1</v>
      </c>
      <c r="R121" s="664">
        <v>3</v>
      </c>
      <c r="S121" s="680">
        <v>1</v>
      </c>
      <c r="T121" s="747">
        <v>2</v>
      </c>
      <c r="U121" s="703">
        <v>1</v>
      </c>
    </row>
    <row r="122" spans="1:21" ht="14.4" customHeight="1" x14ac:dyDescent="0.3">
      <c r="A122" s="663">
        <v>25</v>
      </c>
      <c r="B122" s="664" t="s">
        <v>1183</v>
      </c>
      <c r="C122" s="664" t="s">
        <v>1281</v>
      </c>
      <c r="D122" s="745" t="s">
        <v>1627</v>
      </c>
      <c r="E122" s="746" t="s">
        <v>1303</v>
      </c>
      <c r="F122" s="664" t="s">
        <v>1277</v>
      </c>
      <c r="G122" s="664" t="s">
        <v>1337</v>
      </c>
      <c r="H122" s="664" t="s">
        <v>884</v>
      </c>
      <c r="I122" s="664" t="s">
        <v>1498</v>
      </c>
      <c r="J122" s="664" t="s">
        <v>837</v>
      </c>
      <c r="K122" s="664" t="s">
        <v>1499</v>
      </c>
      <c r="L122" s="665">
        <v>0</v>
      </c>
      <c r="M122" s="665">
        <v>0</v>
      </c>
      <c r="N122" s="664">
        <v>1</v>
      </c>
      <c r="O122" s="747">
        <v>0.5</v>
      </c>
      <c r="P122" s="665"/>
      <c r="Q122" s="680"/>
      <c r="R122" s="664"/>
      <c r="S122" s="680">
        <v>0</v>
      </c>
      <c r="T122" s="747"/>
      <c r="U122" s="703">
        <v>0</v>
      </c>
    </row>
    <row r="123" spans="1:21" ht="14.4" customHeight="1" x14ac:dyDescent="0.3">
      <c r="A123" s="663">
        <v>25</v>
      </c>
      <c r="B123" s="664" t="s">
        <v>1183</v>
      </c>
      <c r="C123" s="664" t="s">
        <v>1281</v>
      </c>
      <c r="D123" s="745" t="s">
        <v>1627</v>
      </c>
      <c r="E123" s="746" t="s">
        <v>1304</v>
      </c>
      <c r="F123" s="664" t="s">
        <v>1277</v>
      </c>
      <c r="G123" s="664" t="s">
        <v>1321</v>
      </c>
      <c r="H123" s="664" t="s">
        <v>884</v>
      </c>
      <c r="I123" s="664" t="s">
        <v>1028</v>
      </c>
      <c r="J123" s="664" t="s">
        <v>940</v>
      </c>
      <c r="K123" s="664" t="s">
        <v>1000</v>
      </c>
      <c r="L123" s="665">
        <v>154.36000000000001</v>
      </c>
      <c r="M123" s="665">
        <v>308.72000000000003</v>
      </c>
      <c r="N123" s="664">
        <v>2</v>
      </c>
      <c r="O123" s="747">
        <v>2</v>
      </c>
      <c r="P123" s="665">
        <v>154.36000000000001</v>
      </c>
      <c r="Q123" s="680">
        <v>0.5</v>
      </c>
      <c r="R123" s="664">
        <v>1</v>
      </c>
      <c r="S123" s="680">
        <v>0.5</v>
      </c>
      <c r="T123" s="747">
        <v>1</v>
      </c>
      <c r="U123" s="703">
        <v>0.5</v>
      </c>
    </row>
    <row r="124" spans="1:21" ht="14.4" customHeight="1" x14ac:dyDescent="0.3">
      <c r="A124" s="663">
        <v>25</v>
      </c>
      <c r="B124" s="664" t="s">
        <v>1183</v>
      </c>
      <c r="C124" s="664" t="s">
        <v>1281</v>
      </c>
      <c r="D124" s="745" t="s">
        <v>1627</v>
      </c>
      <c r="E124" s="746" t="s">
        <v>1304</v>
      </c>
      <c r="F124" s="664" t="s">
        <v>1277</v>
      </c>
      <c r="G124" s="664" t="s">
        <v>1500</v>
      </c>
      <c r="H124" s="664" t="s">
        <v>513</v>
      </c>
      <c r="I124" s="664" t="s">
        <v>1014</v>
      </c>
      <c r="J124" s="664" t="s">
        <v>1015</v>
      </c>
      <c r="K124" s="664" t="s">
        <v>1501</v>
      </c>
      <c r="L124" s="665">
        <v>86.02</v>
      </c>
      <c r="M124" s="665">
        <v>86.02</v>
      </c>
      <c r="N124" s="664">
        <v>1</v>
      </c>
      <c r="O124" s="747">
        <v>1</v>
      </c>
      <c r="P124" s="665">
        <v>86.02</v>
      </c>
      <c r="Q124" s="680">
        <v>1</v>
      </c>
      <c r="R124" s="664">
        <v>1</v>
      </c>
      <c r="S124" s="680">
        <v>1</v>
      </c>
      <c r="T124" s="747">
        <v>1</v>
      </c>
      <c r="U124" s="703">
        <v>1</v>
      </c>
    </row>
    <row r="125" spans="1:21" ht="14.4" customHeight="1" x14ac:dyDescent="0.3">
      <c r="A125" s="663">
        <v>25</v>
      </c>
      <c r="B125" s="664" t="s">
        <v>1183</v>
      </c>
      <c r="C125" s="664" t="s">
        <v>1281</v>
      </c>
      <c r="D125" s="745" t="s">
        <v>1627</v>
      </c>
      <c r="E125" s="746" t="s">
        <v>1304</v>
      </c>
      <c r="F125" s="664" t="s">
        <v>1277</v>
      </c>
      <c r="G125" s="664" t="s">
        <v>1376</v>
      </c>
      <c r="H125" s="664" t="s">
        <v>513</v>
      </c>
      <c r="I125" s="664" t="s">
        <v>1415</v>
      </c>
      <c r="J125" s="664" t="s">
        <v>1007</v>
      </c>
      <c r="K125" s="664" t="s">
        <v>1402</v>
      </c>
      <c r="L125" s="665">
        <v>0</v>
      </c>
      <c r="M125" s="665">
        <v>0</v>
      </c>
      <c r="N125" s="664">
        <v>3</v>
      </c>
      <c r="O125" s="747">
        <v>1.5</v>
      </c>
      <c r="P125" s="665">
        <v>0</v>
      </c>
      <c r="Q125" s="680"/>
      <c r="R125" s="664">
        <v>2</v>
      </c>
      <c r="S125" s="680">
        <v>0.66666666666666663</v>
      </c>
      <c r="T125" s="747">
        <v>0.5</v>
      </c>
      <c r="U125" s="703">
        <v>0.33333333333333331</v>
      </c>
    </row>
    <row r="126" spans="1:21" ht="14.4" customHeight="1" x14ac:dyDescent="0.3">
      <c r="A126" s="663">
        <v>25</v>
      </c>
      <c r="B126" s="664" t="s">
        <v>1183</v>
      </c>
      <c r="C126" s="664" t="s">
        <v>1281</v>
      </c>
      <c r="D126" s="745" t="s">
        <v>1627</v>
      </c>
      <c r="E126" s="746" t="s">
        <v>1304</v>
      </c>
      <c r="F126" s="664" t="s">
        <v>1277</v>
      </c>
      <c r="G126" s="664" t="s">
        <v>1502</v>
      </c>
      <c r="H126" s="664" t="s">
        <v>513</v>
      </c>
      <c r="I126" s="664" t="s">
        <v>577</v>
      </c>
      <c r="J126" s="664" t="s">
        <v>1503</v>
      </c>
      <c r="K126" s="664" t="s">
        <v>1504</v>
      </c>
      <c r="L126" s="665">
        <v>37.61</v>
      </c>
      <c r="M126" s="665">
        <v>37.61</v>
      </c>
      <c r="N126" s="664">
        <v>1</v>
      </c>
      <c r="O126" s="747">
        <v>0.5</v>
      </c>
      <c r="P126" s="665">
        <v>37.61</v>
      </c>
      <c r="Q126" s="680">
        <v>1</v>
      </c>
      <c r="R126" s="664">
        <v>1</v>
      </c>
      <c r="S126" s="680">
        <v>1</v>
      </c>
      <c r="T126" s="747">
        <v>0.5</v>
      </c>
      <c r="U126" s="703">
        <v>1</v>
      </c>
    </row>
    <row r="127" spans="1:21" ht="14.4" customHeight="1" x14ac:dyDescent="0.3">
      <c r="A127" s="663">
        <v>25</v>
      </c>
      <c r="B127" s="664" t="s">
        <v>1183</v>
      </c>
      <c r="C127" s="664" t="s">
        <v>1281</v>
      </c>
      <c r="D127" s="745" t="s">
        <v>1627</v>
      </c>
      <c r="E127" s="746" t="s">
        <v>1304</v>
      </c>
      <c r="F127" s="664" t="s">
        <v>1277</v>
      </c>
      <c r="G127" s="664" t="s">
        <v>1505</v>
      </c>
      <c r="H127" s="664" t="s">
        <v>513</v>
      </c>
      <c r="I127" s="664" t="s">
        <v>1506</v>
      </c>
      <c r="J127" s="664" t="s">
        <v>1068</v>
      </c>
      <c r="K127" s="664" t="s">
        <v>1507</v>
      </c>
      <c r="L127" s="665">
        <v>748.21</v>
      </c>
      <c r="M127" s="665">
        <v>748.21</v>
      </c>
      <c r="N127" s="664">
        <v>1</v>
      </c>
      <c r="O127" s="747">
        <v>1</v>
      </c>
      <c r="P127" s="665">
        <v>748.21</v>
      </c>
      <c r="Q127" s="680">
        <v>1</v>
      </c>
      <c r="R127" s="664">
        <v>1</v>
      </c>
      <c r="S127" s="680">
        <v>1</v>
      </c>
      <c r="T127" s="747">
        <v>1</v>
      </c>
      <c r="U127" s="703">
        <v>1</v>
      </c>
    </row>
    <row r="128" spans="1:21" ht="14.4" customHeight="1" x14ac:dyDescent="0.3">
      <c r="A128" s="663">
        <v>25</v>
      </c>
      <c r="B128" s="664" t="s">
        <v>1183</v>
      </c>
      <c r="C128" s="664" t="s">
        <v>1281</v>
      </c>
      <c r="D128" s="745" t="s">
        <v>1627</v>
      </c>
      <c r="E128" s="746" t="s">
        <v>1304</v>
      </c>
      <c r="F128" s="664" t="s">
        <v>1277</v>
      </c>
      <c r="G128" s="664" t="s">
        <v>1322</v>
      </c>
      <c r="H128" s="664" t="s">
        <v>513</v>
      </c>
      <c r="I128" s="664" t="s">
        <v>1010</v>
      </c>
      <c r="J128" s="664" t="s">
        <v>1011</v>
      </c>
      <c r="K128" s="664" t="s">
        <v>1012</v>
      </c>
      <c r="L128" s="665">
        <v>132.97999999999999</v>
      </c>
      <c r="M128" s="665">
        <v>398.93999999999994</v>
      </c>
      <c r="N128" s="664">
        <v>3</v>
      </c>
      <c r="O128" s="747">
        <v>2</v>
      </c>
      <c r="P128" s="665"/>
      <c r="Q128" s="680">
        <v>0</v>
      </c>
      <c r="R128" s="664"/>
      <c r="S128" s="680">
        <v>0</v>
      </c>
      <c r="T128" s="747"/>
      <c r="U128" s="703">
        <v>0</v>
      </c>
    </row>
    <row r="129" spans="1:21" ht="14.4" customHeight="1" x14ac:dyDescent="0.3">
      <c r="A129" s="663">
        <v>25</v>
      </c>
      <c r="B129" s="664" t="s">
        <v>1183</v>
      </c>
      <c r="C129" s="664" t="s">
        <v>1281</v>
      </c>
      <c r="D129" s="745" t="s">
        <v>1627</v>
      </c>
      <c r="E129" s="746" t="s">
        <v>1304</v>
      </c>
      <c r="F129" s="664" t="s">
        <v>1277</v>
      </c>
      <c r="G129" s="664" t="s">
        <v>1322</v>
      </c>
      <c r="H129" s="664" t="s">
        <v>513</v>
      </c>
      <c r="I129" s="664" t="s">
        <v>1351</v>
      </c>
      <c r="J129" s="664" t="s">
        <v>1011</v>
      </c>
      <c r="K129" s="664" t="s">
        <v>1012</v>
      </c>
      <c r="L129" s="665">
        <v>132.97999999999999</v>
      </c>
      <c r="M129" s="665">
        <v>132.97999999999999</v>
      </c>
      <c r="N129" s="664">
        <v>1</v>
      </c>
      <c r="O129" s="747">
        <v>1</v>
      </c>
      <c r="P129" s="665">
        <v>132.97999999999999</v>
      </c>
      <c r="Q129" s="680">
        <v>1</v>
      </c>
      <c r="R129" s="664">
        <v>1</v>
      </c>
      <c r="S129" s="680">
        <v>1</v>
      </c>
      <c r="T129" s="747">
        <v>1</v>
      </c>
      <c r="U129" s="703">
        <v>1</v>
      </c>
    </row>
    <row r="130" spans="1:21" ht="14.4" customHeight="1" x14ac:dyDescent="0.3">
      <c r="A130" s="663">
        <v>25</v>
      </c>
      <c r="B130" s="664" t="s">
        <v>1183</v>
      </c>
      <c r="C130" s="664" t="s">
        <v>1281</v>
      </c>
      <c r="D130" s="745" t="s">
        <v>1627</v>
      </c>
      <c r="E130" s="746" t="s">
        <v>1304</v>
      </c>
      <c r="F130" s="664" t="s">
        <v>1277</v>
      </c>
      <c r="G130" s="664" t="s">
        <v>1337</v>
      </c>
      <c r="H130" s="664" t="s">
        <v>513</v>
      </c>
      <c r="I130" s="664" t="s">
        <v>836</v>
      </c>
      <c r="J130" s="664" t="s">
        <v>837</v>
      </c>
      <c r="K130" s="664" t="s">
        <v>1363</v>
      </c>
      <c r="L130" s="665">
        <v>36.54</v>
      </c>
      <c r="M130" s="665">
        <v>36.54</v>
      </c>
      <c r="N130" s="664">
        <v>1</v>
      </c>
      <c r="O130" s="747">
        <v>1</v>
      </c>
      <c r="P130" s="665">
        <v>36.54</v>
      </c>
      <c r="Q130" s="680">
        <v>1</v>
      </c>
      <c r="R130" s="664">
        <v>1</v>
      </c>
      <c r="S130" s="680">
        <v>1</v>
      </c>
      <c r="T130" s="747">
        <v>1</v>
      </c>
      <c r="U130" s="703">
        <v>1</v>
      </c>
    </row>
    <row r="131" spans="1:21" ht="14.4" customHeight="1" x14ac:dyDescent="0.3">
      <c r="A131" s="663">
        <v>25</v>
      </c>
      <c r="B131" s="664" t="s">
        <v>1183</v>
      </c>
      <c r="C131" s="664" t="s">
        <v>1281</v>
      </c>
      <c r="D131" s="745" t="s">
        <v>1627</v>
      </c>
      <c r="E131" s="746" t="s">
        <v>1304</v>
      </c>
      <c r="F131" s="664" t="s">
        <v>1277</v>
      </c>
      <c r="G131" s="664" t="s">
        <v>1508</v>
      </c>
      <c r="H131" s="664" t="s">
        <v>884</v>
      </c>
      <c r="I131" s="664" t="s">
        <v>1509</v>
      </c>
      <c r="J131" s="664" t="s">
        <v>1510</v>
      </c>
      <c r="K131" s="664" t="s">
        <v>1511</v>
      </c>
      <c r="L131" s="665">
        <v>184.74</v>
      </c>
      <c r="M131" s="665">
        <v>184.74</v>
      </c>
      <c r="N131" s="664">
        <v>1</v>
      </c>
      <c r="O131" s="747">
        <v>1</v>
      </c>
      <c r="P131" s="665">
        <v>184.74</v>
      </c>
      <c r="Q131" s="680">
        <v>1</v>
      </c>
      <c r="R131" s="664">
        <v>1</v>
      </c>
      <c r="S131" s="680">
        <v>1</v>
      </c>
      <c r="T131" s="747">
        <v>1</v>
      </c>
      <c r="U131" s="703">
        <v>1</v>
      </c>
    </row>
    <row r="132" spans="1:21" ht="14.4" customHeight="1" x14ac:dyDescent="0.3">
      <c r="A132" s="663">
        <v>25</v>
      </c>
      <c r="B132" s="664" t="s">
        <v>1183</v>
      </c>
      <c r="C132" s="664" t="s">
        <v>1281</v>
      </c>
      <c r="D132" s="745" t="s">
        <v>1627</v>
      </c>
      <c r="E132" s="746" t="s">
        <v>1305</v>
      </c>
      <c r="F132" s="664" t="s">
        <v>1277</v>
      </c>
      <c r="G132" s="664" t="s">
        <v>1512</v>
      </c>
      <c r="H132" s="664" t="s">
        <v>884</v>
      </c>
      <c r="I132" s="664" t="s">
        <v>1513</v>
      </c>
      <c r="J132" s="664" t="s">
        <v>1514</v>
      </c>
      <c r="K132" s="664" t="s">
        <v>1515</v>
      </c>
      <c r="L132" s="665">
        <v>9.4</v>
      </c>
      <c r="M132" s="665">
        <v>9.4</v>
      </c>
      <c r="N132" s="664">
        <v>1</v>
      </c>
      <c r="O132" s="747">
        <v>1</v>
      </c>
      <c r="P132" s="665">
        <v>9.4</v>
      </c>
      <c r="Q132" s="680">
        <v>1</v>
      </c>
      <c r="R132" s="664">
        <v>1</v>
      </c>
      <c r="S132" s="680">
        <v>1</v>
      </c>
      <c r="T132" s="747">
        <v>1</v>
      </c>
      <c r="U132" s="703">
        <v>1</v>
      </c>
    </row>
    <row r="133" spans="1:21" ht="14.4" customHeight="1" x14ac:dyDescent="0.3">
      <c r="A133" s="663">
        <v>25</v>
      </c>
      <c r="B133" s="664" t="s">
        <v>1183</v>
      </c>
      <c r="C133" s="664" t="s">
        <v>1281</v>
      </c>
      <c r="D133" s="745" t="s">
        <v>1627</v>
      </c>
      <c r="E133" s="746" t="s">
        <v>1305</v>
      </c>
      <c r="F133" s="664" t="s">
        <v>1277</v>
      </c>
      <c r="G133" s="664" t="s">
        <v>1383</v>
      </c>
      <c r="H133" s="664" t="s">
        <v>513</v>
      </c>
      <c r="I133" s="664" t="s">
        <v>1516</v>
      </c>
      <c r="J133" s="664" t="s">
        <v>1517</v>
      </c>
      <c r="K133" s="664" t="s">
        <v>1518</v>
      </c>
      <c r="L133" s="665">
        <v>32.479999999999997</v>
      </c>
      <c r="M133" s="665">
        <v>64.959999999999994</v>
      </c>
      <c r="N133" s="664">
        <v>2</v>
      </c>
      <c r="O133" s="747">
        <v>2</v>
      </c>
      <c r="P133" s="665">
        <v>32.479999999999997</v>
      </c>
      <c r="Q133" s="680">
        <v>0.5</v>
      </c>
      <c r="R133" s="664">
        <v>1</v>
      </c>
      <c r="S133" s="680">
        <v>0.5</v>
      </c>
      <c r="T133" s="747">
        <v>1</v>
      </c>
      <c r="U133" s="703">
        <v>0.5</v>
      </c>
    </row>
    <row r="134" spans="1:21" ht="14.4" customHeight="1" x14ac:dyDescent="0.3">
      <c r="A134" s="663">
        <v>25</v>
      </c>
      <c r="B134" s="664" t="s">
        <v>1183</v>
      </c>
      <c r="C134" s="664" t="s">
        <v>1281</v>
      </c>
      <c r="D134" s="745" t="s">
        <v>1627</v>
      </c>
      <c r="E134" s="746" t="s">
        <v>1305</v>
      </c>
      <c r="F134" s="664" t="s">
        <v>1277</v>
      </c>
      <c r="G134" s="664" t="s">
        <v>1383</v>
      </c>
      <c r="H134" s="664" t="s">
        <v>513</v>
      </c>
      <c r="I134" s="664" t="s">
        <v>1384</v>
      </c>
      <c r="J134" s="664" t="s">
        <v>1385</v>
      </c>
      <c r="K134" s="664" t="s">
        <v>1386</v>
      </c>
      <c r="L134" s="665">
        <v>20.3</v>
      </c>
      <c r="M134" s="665">
        <v>20.3</v>
      </c>
      <c r="N134" s="664">
        <v>1</v>
      </c>
      <c r="O134" s="747">
        <v>1</v>
      </c>
      <c r="P134" s="665"/>
      <c r="Q134" s="680">
        <v>0</v>
      </c>
      <c r="R134" s="664"/>
      <c r="S134" s="680">
        <v>0</v>
      </c>
      <c r="T134" s="747"/>
      <c r="U134" s="703">
        <v>0</v>
      </c>
    </row>
    <row r="135" spans="1:21" ht="14.4" customHeight="1" x14ac:dyDescent="0.3">
      <c r="A135" s="663">
        <v>25</v>
      </c>
      <c r="B135" s="664" t="s">
        <v>1183</v>
      </c>
      <c r="C135" s="664" t="s">
        <v>1281</v>
      </c>
      <c r="D135" s="745" t="s">
        <v>1627</v>
      </c>
      <c r="E135" s="746" t="s">
        <v>1306</v>
      </c>
      <c r="F135" s="664" t="s">
        <v>1277</v>
      </c>
      <c r="G135" s="664" t="s">
        <v>1321</v>
      </c>
      <c r="H135" s="664" t="s">
        <v>884</v>
      </c>
      <c r="I135" s="664" t="s">
        <v>1028</v>
      </c>
      <c r="J135" s="664" t="s">
        <v>940</v>
      </c>
      <c r="K135" s="664" t="s">
        <v>1000</v>
      </c>
      <c r="L135" s="665">
        <v>154.36000000000001</v>
      </c>
      <c r="M135" s="665">
        <v>154.36000000000001</v>
      </c>
      <c r="N135" s="664">
        <v>1</v>
      </c>
      <c r="O135" s="747">
        <v>1</v>
      </c>
      <c r="P135" s="665">
        <v>154.36000000000001</v>
      </c>
      <c r="Q135" s="680">
        <v>1</v>
      </c>
      <c r="R135" s="664">
        <v>1</v>
      </c>
      <c r="S135" s="680">
        <v>1</v>
      </c>
      <c r="T135" s="747">
        <v>1</v>
      </c>
      <c r="U135" s="703">
        <v>1</v>
      </c>
    </row>
    <row r="136" spans="1:21" ht="14.4" customHeight="1" x14ac:dyDescent="0.3">
      <c r="A136" s="663">
        <v>25</v>
      </c>
      <c r="B136" s="664" t="s">
        <v>1183</v>
      </c>
      <c r="C136" s="664" t="s">
        <v>1281</v>
      </c>
      <c r="D136" s="745" t="s">
        <v>1627</v>
      </c>
      <c r="E136" s="746" t="s">
        <v>1306</v>
      </c>
      <c r="F136" s="664" t="s">
        <v>1277</v>
      </c>
      <c r="G136" s="664" t="s">
        <v>1451</v>
      </c>
      <c r="H136" s="664" t="s">
        <v>513</v>
      </c>
      <c r="I136" s="664" t="s">
        <v>1519</v>
      </c>
      <c r="J136" s="664" t="s">
        <v>1453</v>
      </c>
      <c r="K136" s="664" t="s">
        <v>1520</v>
      </c>
      <c r="L136" s="665">
        <v>0</v>
      </c>
      <c r="M136" s="665">
        <v>0</v>
      </c>
      <c r="N136" s="664">
        <v>2</v>
      </c>
      <c r="O136" s="747">
        <v>1.5</v>
      </c>
      <c r="P136" s="665">
        <v>0</v>
      </c>
      <c r="Q136" s="680"/>
      <c r="R136" s="664">
        <v>1</v>
      </c>
      <c r="S136" s="680">
        <v>0.5</v>
      </c>
      <c r="T136" s="747">
        <v>0.5</v>
      </c>
      <c r="U136" s="703">
        <v>0.33333333333333331</v>
      </c>
    </row>
    <row r="137" spans="1:21" ht="14.4" customHeight="1" x14ac:dyDescent="0.3">
      <c r="A137" s="663">
        <v>25</v>
      </c>
      <c r="B137" s="664" t="s">
        <v>1183</v>
      </c>
      <c r="C137" s="664" t="s">
        <v>1281</v>
      </c>
      <c r="D137" s="745" t="s">
        <v>1627</v>
      </c>
      <c r="E137" s="746" t="s">
        <v>1306</v>
      </c>
      <c r="F137" s="664" t="s">
        <v>1277</v>
      </c>
      <c r="G137" s="664" t="s">
        <v>1505</v>
      </c>
      <c r="H137" s="664" t="s">
        <v>513</v>
      </c>
      <c r="I137" s="664" t="s">
        <v>1067</v>
      </c>
      <c r="J137" s="664" t="s">
        <v>1068</v>
      </c>
      <c r="K137" s="664" t="s">
        <v>1521</v>
      </c>
      <c r="L137" s="665">
        <v>2991.23</v>
      </c>
      <c r="M137" s="665">
        <v>2991.23</v>
      </c>
      <c r="N137" s="664">
        <v>1</v>
      </c>
      <c r="O137" s="747">
        <v>0.5</v>
      </c>
      <c r="P137" s="665">
        <v>2991.23</v>
      </c>
      <c r="Q137" s="680">
        <v>1</v>
      </c>
      <c r="R137" s="664">
        <v>1</v>
      </c>
      <c r="S137" s="680">
        <v>1</v>
      </c>
      <c r="T137" s="747">
        <v>0.5</v>
      </c>
      <c r="U137" s="703">
        <v>1</v>
      </c>
    </row>
    <row r="138" spans="1:21" ht="14.4" customHeight="1" x14ac:dyDescent="0.3">
      <c r="A138" s="663">
        <v>25</v>
      </c>
      <c r="B138" s="664" t="s">
        <v>1183</v>
      </c>
      <c r="C138" s="664" t="s">
        <v>1281</v>
      </c>
      <c r="D138" s="745" t="s">
        <v>1627</v>
      </c>
      <c r="E138" s="746" t="s">
        <v>1306</v>
      </c>
      <c r="F138" s="664" t="s">
        <v>1277</v>
      </c>
      <c r="G138" s="664" t="s">
        <v>1383</v>
      </c>
      <c r="H138" s="664" t="s">
        <v>513</v>
      </c>
      <c r="I138" s="664" t="s">
        <v>1522</v>
      </c>
      <c r="J138" s="664" t="s">
        <v>1523</v>
      </c>
      <c r="K138" s="664" t="s">
        <v>1524</v>
      </c>
      <c r="L138" s="665">
        <v>76.180000000000007</v>
      </c>
      <c r="M138" s="665">
        <v>76.180000000000007</v>
      </c>
      <c r="N138" s="664">
        <v>1</v>
      </c>
      <c r="O138" s="747">
        <v>0.5</v>
      </c>
      <c r="P138" s="665">
        <v>76.180000000000007</v>
      </c>
      <c r="Q138" s="680">
        <v>1</v>
      </c>
      <c r="R138" s="664">
        <v>1</v>
      </c>
      <c r="S138" s="680">
        <v>1</v>
      </c>
      <c r="T138" s="747">
        <v>0.5</v>
      </c>
      <c r="U138" s="703">
        <v>1</v>
      </c>
    </row>
    <row r="139" spans="1:21" ht="14.4" customHeight="1" x14ac:dyDescent="0.3">
      <c r="A139" s="663">
        <v>25</v>
      </c>
      <c r="B139" s="664" t="s">
        <v>1183</v>
      </c>
      <c r="C139" s="664" t="s">
        <v>1281</v>
      </c>
      <c r="D139" s="745" t="s">
        <v>1627</v>
      </c>
      <c r="E139" s="746" t="s">
        <v>1306</v>
      </c>
      <c r="F139" s="664" t="s">
        <v>1277</v>
      </c>
      <c r="G139" s="664" t="s">
        <v>1322</v>
      </c>
      <c r="H139" s="664" t="s">
        <v>513</v>
      </c>
      <c r="I139" s="664" t="s">
        <v>1010</v>
      </c>
      <c r="J139" s="664" t="s">
        <v>1011</v>
      </c>
      <c r="K139" s="664" t="s">
        <v>1012</v>
      </c>
      <c r="L139" s="665">
        <v>132.97999999999999</v>
      </c>
      <c r="M139" s="665">
        <v>265.95999999999998</v>
      </c>
      <c r="N139" s="664">
        <v>2</v>
      </c>
      <c r="O139" s="747">
        <v>0.5</v>
      </c>
      <c r="P139" s="665">
        <v>265.95999999999998</v>
      </c>
      <c r="Q139" s="680">
        <v>1</v>
      </c>
      <c r="R139" s="664">
        <v>2</v>
      </c>
      <c r="S139" s="680">
        <v>1</v>
      </c>
      <c r="T139" s="747">
        <v>0.5</v>
      </c>
      <c r="U139" s="703">
        <v>1</v>
      </c>
    </row>
    <row r="140" spans="1:21" ht="14.4" customHeight="1" x14ac:dyDescent="0.3">
      <c r="A140" s="663">
        <v>25</v>
      </c>
      <c r="B140" s="664" t="s">
        <v>1183</v>
      </c>
      <c r="C140" s="664" t="s">
        <v>1281</v>
      </c>
      <c r="D140" s="745" t="s">
        <v>1627</v>
      </c>
      <c r="E140" s="746" t="s">
        <v>1306</v>
      </c>
      <c r="F140" s="664" t="s">
        <v>1277</v>
      </c>
      <c r="G140" s="664" t="s">
        <v>1525</v>
      </c>
      <c r="H140" s="664" t="s">
        <v>513</v>
      </c>
      <c r="I140" s="664" t="s">
        <v>1526</v>
      </c>
      <c r="J140" s="664" t="s">
        <v>1527</v>
      </c>
      <c r="K140" s="664" t="s">
        <v>1528</v>
      </c>
      <c r="L140" s="665">
        <v>816.97</v>
      </c>
      <c r="M140" s="665">
        <v>816.97</v>
      </c>
      <c r="N140" s="664">
        <v>1</v>
      </c>
      <c r="O140" s="747">
        <v>1</v>
      </c>
      <c r="P140" s="665"/>
      <c r="Q140" s="680">
        <v>0</v>
      </c>
      <c r="R140" s="664"/>
      <c r="S140" s="680">
        <v>0</v>
      </c>
      <c r="T140" s="747"/>
      <c r="U140" s="703">
        <v>0</v>
      </c>
    </row>
    <row r="141" spans="1:21" ht="14.4" customHeight="1" x14ac:dyDescent="0.3">
      <c r="A141" s="663">
        <v>25</v>
      </c>
      <c r="B141" s="664" t="s">
        <v>1183</v>
      </c>
      <c r="C141" s="664" t="s">
        <v>1281</v>
      </c>
      <c r="D141" s="745" t="s">
        <v>1627</v>
      </c>
      <c r="E141" s="746" t="s">
        <v>1306</v>
      </c>
      <c r="F141" s="664" t="s">
        <v>1277</v>
      </c>
      <c r="G141" s="664" t="s">
        <v>1476</v>
      </c>
      <c r="H141" s="664" t="s">
        <v>513</v>
      </c>
      <c r="I141" s="664" t="s">
        <v>1529</v>
      </c>
      <c r="J141" s="664" t="s">
        <v>1478</v>
      </c>
      <c r="K141" s="664" t="s">
        <v>1530</v>
      </c>
      <c r="L141" s="665">
        <v>0</v>
      </c>
      <c r="M141" s="665">
        <v>0</v>
      </c>
      <c r="N141" s="664">
        <v>2</v>
      </c>
      <c r="O141" s="747">
        <v>1</v>
      </c>
      <c r="P141" s="665"/>
      <c r="Q141" s="680"/>
      <c r="R141" s="664"/>
      <c r="S141" s="680">
        <v>0</v>
      </c>
      <c r="T141" s="747"/>
      <c r="U141" s="703">
        <v>0</v>
      </c>
    </row>
    <row r="142" spans="1:21" ht="14.4" customHeight="1" x14ac:dyDescent="0.3">
      <c r="A142" s="663">
        <v>25</v>
      </c>
      <c r="B142" s="664" t="s">
        <v>1183</v>
      </c>
      <c r="C142" s="664" t="s">
        <v>1281</v>
      </c>
      <c r="D142" s="745" t="s">
        <v>1627</v>
      </c>
      <c r="E142" s="746" t="s">
        <v>1308</v>
      </c>
      <c r="F142" s="664" t="s">
        <v>1277</v>
      </c>
      <c r="G142" s="664" t="s">
        <v>1531</v>
      </c>
      <c r="H142" s="664" t="s">
        <v>513</v>
      </c>
      <c r="I142" s="664" t="s">
        <v>1532</v>
      </c>
      <c r="J142" s="664" t="s">
        <v>1533</v>
      </c>
      <c r="K142" s="664" t="s">
        <v>1534</v>
      </c>
      <c r="L142" s="665">
        <v>0</v>
      </c>
      <c r="M142" s="665">
        <v>0</v>
      </c>
      <c r="N142" s="664">
        <v>1</v>
      </c>
      <c r="O142" s="747">
        <v>1</v>
      </c>
      <c r="P142" s="665"/>
      <c r="Q142" s="680"/>
      <c r="R142" s="664"/>
      <c r="S142" s="680">
        <v>0</v>
      </c>
      <c r="T142" s="747"/>
      <c r="U142" s="703">
        <v>0</v>
      </c>
    </row>
    <row r="143" spans="1:21" ht="14.4" customHeight="1" x14ac:dyDescent="0.3">
      <c r="A143" s="663">
        <v>25</v>
      </c>
      <c r="B143" s="664" t="s">
        <v>1183</v>
      </c>
      <c r="C143" s="664" t="s">
        <v>1281</v>
      </c>
      <c r="D143" s="745" t="s">
        <v>1627</v>
      </c>
      <c r="E143" s="746" t="s">
        <v>1308</v>
      </c>
      <c r="F143" s="664" t="s">
        <v>1277</v>
      </c>
      <c r="G143" s="664" t="s">
        <v>1321</v>
      </c>
      <c r="H143" s="664" t="s">
        <v>884</v>
      </c>
      <c r="I143" s="664" t="s">
        <v>1028</v>
      </c>
      <c r="J143" s="664" t="s">
        <v>940</v>
      </c>
      <c r="K143" s="664" t="s">
        <v>1000</v>
      </c>
      <c r="L143" s="665">
        <v>154.36000000000001</v>
      </c>
      <c r="M143" s="665">
        <v>154.36000000000001</v>
      </c>
      <c r="N143" s="664">
        <v>1</v>
      </c>
      <c r="O143" s="747">
        <v>1</v>
      </c>
      <c r="P143" s="665">
        <v>154.36000000000001</v>
      </c>
      <c r="Q143" s="680">
        <v>1</v>
      </c>
      <c r="R143" s="664">
        <v>1</v>
      </c>
      <c r="S143" s="680">
        <v>1</v>
      </c>
      <c r="T143" s="747">
        <v>1</v>
      </c>
      <c r="U143" s="703">
        <v>1</v>
      </c>
    </row>
    <row r="144" spans="1:21" ht="14.4" customHeight="1" x14ac:dyDescent="0.3">
      <c r="A144" s="663">
        <v>25</v>
      </c>
      <c r="B144" s="664" t="s">
        <v>1183</v>
      </c>
      <c r="C144" s="664" t="s">
        <v>1281</v>
      </c>
      <c r="D144" s="745" t="s">
        <v>1627</v>
      </c>
      <c r="E144" s="746" t="s">
        <v>1308</v>
      </c>
      <c r="F144" s="664" t="s">
        <v>1277</v>
      </c>
      <c r="G144" s="664" t="s">
        <v>1535</v>
      </c>
      <c r="H144" s="664" t="s">
        <v>884</v>
      </c>
      <c r="I144" s="664" t="s">
        <v>916</v>
      </c>
      <c r="J144" s="664" t="s">
        <v>917</v>
      </c>
      <c r="K144" s="664" t="s">
        <v>1264</v>
      </c>
      <c r="L144" s="665">
        <v>65.989999999999995</v>
      </c>
      <c r="M144" s="665">
        <v>197.96999999999997</v>
      </c>
      <c r="N144" s="664">
        <v>3</v>
      </c>
      <c r="O144" s="747">
        <v>2</v>
      </c>
      <c r="P144" s="665">
        <v>131.97999999999999</v>
      </c>
      <c r="Q144" s="680">
        <v>0.66666666666666674</v>
      </c>
      <c r="R144" s="664">
        <v>2</v>
      </c>
      <c r="S144" s="680">
        <v>0.66666666666666663</v>
      </c>
      <c r="T144" s="747">
        <v>1</v>
      </c>
      <c r="U144" s="703">
        <v>0.5</v>
      </c>
    </row>
    <row r="145" spans="1:21" ht="14.4" customHeight="1" x14ac:dyDescent="0.3">
      <c r="A145" s="663">
        <v>25</v>
      </c>
      <c r="B145" s="664" t="s">
        <v>1183</v>
      </c>
      <c r="C145" s="664" t="s">
        <v>1281</v>
      </c>
      <c r="D145" s="745" t="s">
        <v>1627</v>
      </c>
      <c r="E145" s="746" t="s">
        <v>1308</v>
      </c>
      <c r="F145" s="664" t="s">
        <v>1277</v>
      </c>
      <c r="G145" s="664" t="s">
        <v>1330</v>
      </c>
      <c r="H145" s="664" t="s">
        <v>513</v>
      </c>
      <c r="I145" s="664" t="s">
        <v>1331</v>
      </c>
      <c r="J145" s="664" t="s">
        <v>877</v>
      </c>
      <c r="K145" s="664" t="s">
        <v>1332</v>
      </c>
      <c r="L145" s="665">
        <v>0</v>
      </c>
      <c r="M145" s="665">
        <v>0</v>
      </c>
      <c r="N145" s="664">
        <v>1</v>
      </c>
      <c r="O145" s="747">
        <v>1</v>
      </c>
      <c r="P145" s="665">
        <v>0</v>
      </c>
      <c r="Q145" s="680"/>
      <c r="R145" s="664">
        <v>1</v>
      </c>
      <c r="S145" s="680">
        <v>1</v>
      </c>
      <c r="T145" s="747">
        <v>1</v>
      </c>
      <c r="U145" s="703">
        <v>1</v>
      </c>
    </row>
    <row r="146" spans="1:21" ht="14.4" customHeight="1" x14ac:dyDescent="0.3">
      <c r="A146" s="663">
        <v>25</v>
      </c>
      <c r="B146" s="664" t="s">
        <v>1183</v>
      </c>
      <c r="C146" s="664" t="s">
        <v>1281</v>
      </c>
      <c r="D146" s="745" t="s">
        <v>1627</v>
      </c>
      <c r="E146" s="746" t="s">
        <v>1308</v>
      </c>
      <c r="F146" s="664" t="s">
        <v>1277</v>
      </c>
      <c r="G146" s="664" t="s">
        <v>1337</v>
      </c>
      <c r="H146" s="664" t="s">
        <v>884</v>
      </c>
      <c r="I146" s="664" t="s">
        <v>1498</v>
      </c>
      <c r="J146" s="664" t="s">
        <v>837</v>
      </c>
      <c r="K146" s="664" t="s">
        <v>1499</v>
      </c>
      <c r="L146" s="665">
        <v>0</v>
      </c>
      <c r="M146" s="665">
        <v>0</v>
      </c>
      <c r="N146" s="664">
        <v>1</v>
      </c>
      <c r="O146" s="747">
        <v>1</v>
      </c>
      <c r="P146" s="665"/>
      <c r="Q146" s="680"/>
      <c r="R146" s="664"/>
      <c r="S146" s="680">
        <v>0</v>
      </c>
      <c r="T146" s="747"/>
      <c r="U146" s="703">
        <v>0</v>
      </c>
    </row>
    <row r="147" spans="1:21" ht="14.4" customHeight="1" x14ac:dyDescent="0.3">
      <c r="A147" s="663">
        <v>25</v>
      </c>
      <c r="B147" s="664" t="s">
        <v>1183</v>
      </c>
      <c r="C147" s="664" t="s">
        <v>1281</v>
      </c>
      <c r="D147" s="745" t="s">
        <v>1627</v>
      </c>
      <c r="E147" s="746" t="s">
        <v>1308</v>
      </c>
      <c r="F147" s="664" t="s">
        <v>1277</v>
      </c>
      <c r="G147" s="664" t="s">
        <v>1536</v>
      </c>
      <c r="H147" s="664" t="s">
        <v>513</v>
      </c>
      <c r="I147" s="664" t="s">
        <v>1537</v>
      </c>
      <c r="J147" s="664" t="s">
        <v>1538</v>
      </c>
      <c r="K147" s="664" t="s">
        <v>1539</v>
      </c>
      <c r="L147" s="665">
        <v>17.13</v>
      </c>
      <c r="M147" s="665">
        <v>17.13</v>
      </c>
      <c r="N147" s="664">
        <v>1</v>
      </c>
      <c r="O147" s="747">
        <v>1</v>
      </c>
      <c r="P147" s="665">
        <v>17.13</v>
      </c>
      <c r="Q147" s="680">
        <v>1</v>
      </c>
      <c r="R147" s="664">
        <v>1</v>
      </c>
      <c r="S147" s="680">
        <v>1</v>
      </c>
      <c r="T147" s="747">
        <v>1</v>
      </c>
      <c r="U147" s="703">
        <v>1</v>
      </c>
    </row>
    <row r="148" spans="1:21" ht="14.4" customHeight="1" x14ac:dyDescent="0.3">
      <c r="A148" s="663">
        <v>25</v>
      </c>
      <c r="B148" s="664" t="s">
        <v>1183</v>
      </c>
      <c r="C148" s="664" t="s">
        <v>1281</v>
      </c>
      <c r="D148" s="745" t="s">
        <v>1627</v>
      </c>
      <c r="E148" s="746" t="s">
        <v>1310</v>
      </c>
      <c r="F148" s="664" t="s">
        <v>1277</v>
      </c>
      <c r="G148" s="664" t="s">
        <v>1321</v>
      </c>
      <c r="H148" s="664" t="s">
        <v>513</v>
      </c>
      <c r="I148" s="664" t="s">
        <v>1380</v>
      </c>
      <c r="J148" s="664" t="s">
        <v>1381</v>
      </c>
      <c r="K148" s="664" t="s">
        <v>1382</v>
      </c>
      <c r="L148" s="665">
        <v>154.36000000000001</v>
      </c>
      <c r="M148" s="665">
        <v>154.36000000000001</v>
      </c>
      <c r="N148" s="664">
        <v>1</v>
      </c>
      <c r="O148" s="747">
        <v>1</v>
      </c>
      <c r="P148" s="665"/>
      <c r="Q148" s="680">
        <v>0</v>
      </c>
      <c r="R148" s="664"/>
      <c r="S148" s="680">
        <v>0</v>
      </c>
      <c r="T148" s="747"/>
      <c r="U148" s="703">
        <v>0</v>
      </c>
    </row>
    <row r="149" spans="1:21" ht="14.4" customHeight="1" x14ac:dyDescent="0.3">
      <c r="A149" s="663">
        <v>25</v>
      </c>
      <c r="B149" s="664" t="s">
        <v>1183</v>
      </c>
      <c r="C149" s="664" t="s">
        <v>1281</v>
      </c>
      <c r="D149" s="745" t="s">
        <v>1627</v>
      </c>
      <c r="E149" s="746" t="s">
        <v>1310</v>
      </c>
      <c r="F149" s="664" t="s">
        <v>1277</v>
      </c>
      <c r="G149" s="664" t="s">
        <v>1321</v>
      </c>
      <c r="H149" s="664" t="s">
        <v>884</v>
      </c>
      <c r="I149" s="664" t="s">
        <v>1028</v>
      </c>
      <c r="J149" s="664" t="s">
        <v>940</v>
      </c>
      <c r="K149" s="664" t="s">
        <v>1000</v>
      </c>
      <c r="L149" s="665">
        <v>154.36000000000001</v>
      </c>
      <c r="M149" s="665">
        <v>1852.3200000000002</v>
      </c>
      <c r="N149" s="664">
        <v>12</v>
      </c>
      <c r="O149" s="747">
        <v>11.5</v>
      </c>
      <c r="P149" s="665">
        <v>926.16000000000008</v>
      </c>
      <c r="Q149" s="680">
        <v>0.5</v>
      </c>
      <c r="R149" s="664">
        <v>6</v>
      </c>
      <c r="S149" s="680">
        <v>0.5</v>
      </c>
      <c r="T149" s="747">
        <v>6</v>
      </c>
      <c r="U149" s="703">
        <v>0.52173913043478259</v>
      </c>
    </row>
    <row r="150" spans="1:21" ht="14.4" customHeight="1" x14ac:dyDescent="0.3">
      <c r="A150" s="663">
        <v>25</v>
      </c>
      <c r="B150" s="664" t="s">
        <v>1183</v>
      </c>
      <c r="C150" s="664" t="s">
        <v>1281</v>
      </c>
      <c r="D150" s="745" t="s">
        <v>1627</v>
      </c>
      <c r="E150" s="746" t="s">
        <v>1310</v>
      </c>
      <c r="F150" s="664" t="s">
        <v>1277</v>
      </c>
      <c r="G150" s="664" t="s">
        <v>1321</v>
      </c>
      <c r="H150" s="664" t="s">
        <v>884</v>
      </c>
      <c r="I150" s="664" t="s">
        <v>1152</v>
      </c>
      <c r="J150" s="664" t="s">
        <v>1540</v>
      </c>
      <c r="K150" s="664" t="s">
        <v>1346</v>
      </c>
      <c r="L150" s="665">
        <v>111.22</v>
      </c>
      <c r="M150" s="665">
        <v>222.44</v>
      </c>
      <c r="N150" s="664">
        <v>2</v>
      </c>
      <c r="O150" s="747">
        <v>2</v>
      </c>
      <c r="P150" s="665"/>
      <c r="Q150" s="680">
        <v>0</v>
      </c>
      <c r="R150" s="664"/>
      <c r="S150" s="680">
        <v>0</v>
      </c>
      <c r="T150" s="747"/>
      <c r="U150" s="703">
        <v>0</v>
      </c>
    </row>
    <row r="151" spans="1:21" ht="14.4" customHeight="1" x14ac:dyDescent="0.3">
      <c r="A151" s="663">
        <v>25</v>
      </c>
      <c r="B151" s="664" t="s">
        <v>1183</v>
      </c>
      <c r="C151" s="664" t="s">
        <v>1281</v>
      </c>
      <c r="D151" s="745" t="s">
        <v>1627</v>
      </c>
      <c r="E151" s="746" t="s">
        <v>1310</v>
      </c>
      <c r="F151" s="664" t="s">
        <v>1277</v>
      </c>
      <c r="G151" s="664" t="s">
        <v>1500</v>
      </c>
      <c r="H151" s="664" t="s">
        <v>513</v>
      </c>
      <c r="I151" s="664" t="s">
        <v>1541</v>
      </c>
      <c r="J151" s="664" t="s">
        <v>1542</v>
      </c>
      <c r="K151" s="664" t="s">
        <v>1543</v>
      </c>
      <c r="L151" s="665">
        <v>86.02</v>
      </c>
      <c r="M151" s="665">
        <v>172.04</v>
      </c>
      <c r="N151" s="664">
        <v>2</v>
      </c>
      <c r="O151" s="747">
        <v>1.5</v>
      </c>
      <c r="P151" s="665">
        <v>86.02</v>
      </c>
      <c r="Q151" s="680">
        <v>0.5</v>
      </c>
      <c r="R151" s="664">
        <v>1</v>
      </c>
      <c r="S151" s="680">
        <v>0.5</v>
      </c>
      <c r="T151" s="747">
        <v>0.5</v>
      </c>
      <c r="U151" s="703">
        <v>0.33333333333333331</v>
      </c>
    </row>
    <row r="152" spans="1:21" ht="14.4" customHeight="1" x14ac:dyDescent="0.3">
      <c r="A152" s="663">
        <v>25</v>
      </c>
      <c r="B152" s="664" t="s">
        <v>1183</v>
      </c>
      <c r="C152" s="664" t="s">
        <v>1281</v>
      </c>
      <c r="D152" s="745" t="s">
        <v>1627</v>
      </c>
      <c r="E152" s="746" t="s">
        <v>1310</v>
      </c>
      <c r="F152" s="664" t="s">
        <v>1277</v>
      </c>
      <c r="G152" s="664" t="s">
        <v>1376</v>
      </c>
      <c r="H152" s="664" t="s">
        <v>513</v>
      </c>
      <c r="I152" s="664" t="s">
        <v>1544</v>
      </c>
      <c r="J152" s="664" t="s">
        <v>1545</v>
      </c>
      <c r="K152" s="664" t="s">
        <v>1546</v>
      </c>
      <c r="L152" s="665">
        <v>0</v>
      </c>
      <c r="M152" s="665">
        <v>0</v>
      </c>
      <c r="N152" s="664">
        <v>1</v>
      </c>
      <c r="O152" s="747">
        <v>0.5</v>
      </c>
      <c r="P152" s="665">
        <v>0</v>
      </c>
      <c r="Q152" s="680"/>
      <c r="R152" s="664">
        <v>1</v>
      </c>
      <c r="S152" s="680">
        <v>1</v>
      </c>
      <c r="T152" s="747">
        <v>0.5</v>
      </c>
      <c r="U152" s="703">
        <v>1</v>
      </c>
    </row>
    <row r="153" spans="1:21" ht="14.4" customHeight="1" x14ac:dyDescent="0.3">
      <c r="A153" s="663">
        <v>25</v>
      </c>
      <c r="B153" s="664" t="s">
        <v>1183</v>
      </c>
      <c r="C153" s="664" t="s">
        <v>1281</v>
      </c>
      <c r="D153" s="745" t="s">
        <v>1627</v>
      </c>
      <c r="E153" s="746" t="s">
        <v>1310</v>
      </c>
      <c r="F153" s="664" t="s">
        <v>1277</v>
      </c>
      <c r="G153" s="664" t="s">
        <v>1416</v>
      </c>
      <c r="H153" s="664" t="s">
        <v>513</v>
      </c>
      <c r="I153" s="664" t="s">
        <v>1547</v>
      </c>
      <c r="J153" s="664" t="s">
        <v>1548</v>
      </c>
      <c r="K153" s="664" t="s">
        <v>1549</v>
      </c>
      <c r="L153" s="665">
        <v>207.45</v>
      </c>
      <c r="M153" s="665">
        <v>207.45</v>
      </c>
      <c r="N153" s="664">
        <v>1</v>
      </c>
      <c r="O153" s="747">
        <v>0.5</v>
      </c>
      <c r="P153" s="665">
        <v>207.45</v>
      </c>
      <c r="Q153" s="680">
        <v>1</v>
      </c>
      <c r="R153" s="664">
        <v>1</v>
      </c>
      <c r="S153" s="680">
        <v>1</v>
      </c>
      <c r="T153" s="747">
        <v>0.5</v>
      </c>
      <c r="U153" s="703">
        <v>1</v>
      </c>
    </row>
    <row r="154" spans="1:21" ht="14.4" customHeight="1" x14ac:dyDescent="0.3">
      <c r="A154" s="663">
        <v>25</v>
      </c>
      <c r="B154" s="664" t="s">
        <v>1183</v>
      </c>
      <c r="C154" s="664" t="s">
        <v>1281</v>
      </c>
      <c r="D154" s="745" t="s">
        <v>1627</v>
      </c>
      <c r="E154" s="746" t="s">
        <v>1310</v>
      </c>
      <c r="F154" s="664" t="s">
        <v>1277</v>
      </c>
      <c r="G154" s="664" t="s">
        <v>1550</v>
      </c>
      <c r="H154" s="664" t="s">
        <v>513</v>
      </c>
      <c r="I154" s="664" t="s">
        <v>1551</v>
      </c>
      <c r="J154" s="664" t="s">
        <v>1552</v>
      </c>
      <c r="K154" s="664" t="s">
        <v>1553</v>
      </c>
      <c r="L154" s="665">
        <v>0</v>
      </c>
      <c r="M154" s="665">
        <v>0</v>
      </c>
      <c r="N154" s="664">
        <v>1</v>
      </c>
      <c r="O154" s="747">
        <v>0.5</v>
      </c>
      <c r="P154" s="665">
        <v>0</v>
      </c>
      <c r="Q154" s="680"/>
      <c r="R154" s="664">
        <v>1</v>
      </c>
      <c r="S154" s="680">
        <v>1</v>
      </c>
      <c r="T154" s="747">
        <v>0.5</v>
      </c>
      <c r="U154" s="703">
        <v>1</v>
      </c>
    </row>
    <row r="155" spans="1:21" ht="14.4" customHeight="1" x14ac:dyDescent="0.3">
      <c r="A155" s="663">
        <v>25</v>
      </c>
      <c r="B155" s="664" t="s">
        <v>1183</v>
      </c>
      <c r="C155" s="664" t="s">
        <v>1281</v>
      </c>
      <c r="D155" s="745" t="s">
        <v>1627</v>
      </c>
      <c r="E155" s="746" t="s">
        <v>1310</v>
      </c>
      <c r="F155" s="664" t="s">
        <v>1277</v>
      </c>
      <c r="G155" s="664" t="s">
        <v>1323</v>
      </c>
      <c r="H155" s="664" t="s">
        <v>513</v>
      </c>
      <c r="I155" s="664" t="s">
        <v>1554</v>
      </c>
      <c r="J155" s="664" t="s">
        <v>1325</v>
      </c>
      <c r="K155" s="664" t="s">
        <v>1555</v>
      </c>
      <c r="L155" s="665">
        <v>120.89</v>
      </c>
      <c r="M155" s="665">
        <v>120.89</v>
      </c>
      <c r="N155" s="664">
        <v>1</v>
      </c>
      <c r="O155" s="747">
        <v>1</v>
      </c>
      <c r="P155" s="665"/>
      <c r="Q155" s="680">
        <v>0</v>
      </c>
      <c r="R155" s="664"/>
      <c r="S155" s="680">
        <v>0</v>
      </c>
      <c r="T155" s="747"/>
      <c r="U155" s="703">
        <v>0</v>
      </c>
    </row>
    <row r="156" spans="1:21" ht="14.4" customHeight="1" x14ac:dyDescent="0.3">
      <c r="A156" s="663">
        <v>25</v>
      </c>
      <c r="B156" s="664" t="s">
        <v>1183</v>
      </c>
      <c r="C156" s="664" t="s">
        <v>1281</v>
      </c>
      <c r="D156" s="745" t="s">
        <v>1627</v>
      </c>
      <c r="E156" s="746" t="s">
        <v>1310</v>
      </c>
      <c r="F156" s="664" t="s">
        <v>1277</v>
      </c>
      <c r="G156" s="664" t="s">
        <v>1556</v>
      </c>
      <c r="H156" s="664" t="s">
        <v>513</v>
      </c>
      <c r="I156" s="664" t="s">
        <v>637</v>
      </c>
      <c r="J156" s="664" t="s">
        <v>638</v>
      </c>
      <c r="K156" s="664" t="s">
        <v>1557</v>
      </c>
      <c r="L156" s="665">
        <v>107.27</v>
      </c>
      <c r="M156" s="665">
        <v>858.16</v>
      </c>
      <c r="N156" s="664">
        <v>8</v>
      </c>
      <c r="O156" s="747">
        <v>2.5</v>
      </c>
      <c r="P156" s="665">
        <v>643.62</v>
      </c>
      <c r="Q156" s="680">
        <v>0.75</v>
      </c>
      <c r="R156" s="664">
        <v>6</v>
      </c>
      <c r="S156" s="680">
        <v>0.75</v>
      </c>
      <c r="T156" s="747">
        <v>1.5</v>
      </c>
      <c r="U156" s="703">
        <v>0.6</v>
      </c>
    </row>
    <row r="157" spans="1:21" ht="14.4" customHeight="1" x14ac:dyDescent="0.3">
      <c r="A157" s="663">
        <v>25</v>
      </c>
      <c r="B157" s="664" t="s">
        <v>1183</v>
      </c>
      <c r="C157" s="664" t="s">
        <v>1281</v>
      </c>
      <c r="D157" s="745" t="s">
        <v>1627</v>
      </c>
      <c r="E157" s="746" t="s">
        <v>1310</v>
      </c>
      <c r="F157" s="664" t="s">
        <v>1277</v>
      </c>
      <c r="G157" s="664" t="s">
        <v>1558</v>
      </c>
      <c r="H157" s="664" t="s">
        <v>513</v>
      </c>
      <c r="I157" s="664" t="s">
        <v>1559</v>
      </c>
      <c r="J157" s="664" t="s">
        <v>1560</v>
      </c>
      <c r="K157" s="664" t="s">
        <v>1561</v>
      </c>
      <c r="L157" s="665">
        <v>0</v>
      </c>
      <c r="M157" s="665">
        <v>0</v>
      </c>
      <c r="N157" s="664">
        <v>1</v>
      </c>
      <c r="O157" s="747">
        <v>1</v>
      </c>
      <c r="P157" s="665"/>
      <c r="Q157" s="680"/>
      <c r="R157" s="664"/>
      <c r="S157" s="680">
        <v>0</v>
      </c>
      <c r="T157" s="747"/>
      <c r="U157" s="703">
        <v>0</v>
      </c>
    </row>
    <row r="158" spans="1:21" ht="14.4" customHeight="1" x14ac:dyDescent="0.3">
      <c r="A158" s="663">
        <v>25</v>
      </c>
      <c r="B158" s="664" t="s">
        <v>1183</v>
      </c>
      <c r="C158" s="664" t="s">
        <v>1281</v>
      </c>
      <c r="D158" s="745" t="s">
        <v>1627</v>
      </c>
      <c r="E158" s="746" t="s">
        <v>1310</v>
      </c>
      <c r="F158" s="664" t="s">
        <v>1277</v>
      </c>
      <c r="G158" s="664" t="s">
        <v>1322</v>
      </c>
      <c r="H158" s="664" t="s">
        <v>513</v>
      </c>
      <c r="I158" s="664" t="s">
        <v>1010</v>
      </c>
      <c r="J158" s="664" t="s">
        <v>1011</v>
      </c>
      <c r="K158" s="664" t="s">
        <v>1012</v>
      </c>
      <c r="L158" s="665">
        <v>132.97999999999999</v>
      </c>
      <c r="M158" s="665">
        <v>398.93999999999994</v>
      </c>
      <c r="N158" s="664">
        <v>3</v>
      </c>
      <c r="O158" s="747">
        <v>3</v>
      </c>
      <c r="P158" s="665"/>
      <c r="Q158" s="680">
        <v>0</v>
      </c>
      <c r="R158" s="664"/>
      <c r="S158" s="680">
        <v>0</v>
      </c>
      <c r="T158" s="747"/>
      <c r="U158" s="703">
        <v>0</v>
      </c>
    </row>
    <row r="159" spans="1:21" ht="14.4" customHeight="1" x14ac:dyDescent="0.3">
      <c r="A159" s="663">
        <v>25</v>
      </c>
      <c r="B159" s="664" t="s">
        <v>1183</v>
      </c>
      <c r="C159" s="664" t="s">
        <v>1281</v>
      </c>
      <c r="D159" s="745" t="s">
        <v>1627</v>
      </c>
      <c r="E159" s="746" t="s">
        <v>1310</v>
      </c>
      <c r="F159" s="664" t="s">
        <v>1277</v>
      </c>
      <c r="G159" s="664" t="s">
        <v>1322</v>
      </c>
      <c r="H159" s="664" t="s">
        <v>513</v>
      </c>
      <c r="I159" s="664" t="s">
        <v>1351</v>
      </c>
      <c r="J159" s="664" t="s">
        <v>1011</v>
      </c>
      <c r="K159" s="664" t="s">
        <v>1012</v>
      </c>
      <c r="L159" s="665">
        <v>132.97999999999999</v>
      </c>
      <c r="M159" s="665">
        <v>132.97999999999999</v>
      </c>
      <c r="N159" s="664">
        <v>1</v>
      </c>
      <c r="O159" s="747">
        <v>1</v>
      </c>
      <c r="P159" s="665">
        <v>132.97999999999999</v>
      </c>
      <c r="Q159" s="680">
        <v>1</v>
      </c>
      <c r="R159" s="664">
        <v>1</v>
      </c>
      <c r="S159" s="680">
        <v>1</v>
      </c>
      <c r="T159" s="747">
        <v>1</v>
      </c>
      <c r="U159" s="703">
        <v>1</v>
      </c>
    </row>
    <row r="160" spans="1:21" ht="14.4" customHeight="1" x14ac:dyDescent="0.3">
      <c r="A160" s="663">
        <v>25</v>
      </c>
      <c r="B160" s="664" t="s">
        <v>1183</v>
      </c>
      <c r="C160" s="664" t="s">
        <v>1281</v>
      </c>
      <c r="D160" s="745" t="s">
        <v>1627</v>
      </c>
      <c r="E160" s="746" t="s">
        <v>1310</v>
      </c>
      <c r="F160" s="664" t="s">
        <v>1277</v>
      </c>
      <c r="G160" s="664" t="s">
        <v>1379</v>
      </c>
      <c r="H160" s="664" t="s">
        <v>513</v>
      </c>
      <c r="I160" s="664" t="s">
        <v>1002</v>
      </c>
      <c r="J160" s="664" t="s">
        <v>1003</v>
      </c>
      <c r="K160" s="664" t="s">
        <v>1332</v>
      </c>
      <c r="L160" s="665">
        <v>34.19</v>
      </c>
      <c r="M160" s="665">
        <v>68.38</v>
      </c>
      <c r="N160" s="664">
        <v>2</v>
      </c>
      <c r="O160" s="747">
        <v>1</v>
      </c>
      <c r="P160" s="665"/>
      <c r="Q160" s="680">
        <v>0</v>
      </c>
      <c r="R160" s="664"/>
      <c r="S160" s="680">
        <v>0</v>
      </c>
      <c r="T160" s="747"/>
      <c r="U160" s="703">
        <v>0</v>
      </c>
    </row>
    <row r="161" spans="1:21" ht="14.4" customHeight="1" x14ac:dyDescent="0.3">
      <c r="A161" s="663">
        <v>25</v>
      </c>
      <c r="B161" s="664" t="s">
        <v>1183</v>
      </c>
      <c r="C161" s="664" t="s">
        <v>1281</v>
      </c>
      <c r="D161" s="745" t="s">
        <v>1627</v>
      </c>
      <c r="E161" s="746" t="s">
        <v>1310</v>
      </c>
      <c r="F161" s="664" t="s">
        <v>1277</v>
      </c>
      <c r="G161" s="664" t="s">
        <v>1337</v>
      </c>
      <c r="H161" s="664" t="s">
        <v>884</v>
      </c>
      <c r="I161" s="664" t="s">
        <v>893</v>
      </c>
      <c r="J161" s="664" t="s">
        <v>837</v>
      </c>
      <c r="K161" s="664" t="s">
        <v>894</v>
      </c>
      <c r="L161" s="665">
        <v>36.54</v>
      </c>
      <c r="M161" s="665">
        <v>109.62</v>
      </c>
      <c r="N161" s="664">
        <v>3</v>
      </c>
      <c r="O161" s="747">
        <v>2</v>
      </c>
      <c r="P161" s="665">
        <v>36.54</v>
      </c>
      <c r="Q161" s="680">
        <v>0.33333333333333331</v>
      </c>
      <c r="R161" s="664">
        <v>1</v>
      </c>
      <c r="S161" s="680">
        <v>0.33333333333333331</v>
      </c>
      <c r="T161" s="747">
        <v>0.5</v>
      </c>
      <c r="U161" s="703">
        <v>0.25</v>
      </c>
    </row>
    <row r="162" spans="1:21" ht="14.4" customHeight="1" x14ac:dyDescent="0.3">
      <c r="A162" s="663">
        <v>25</v>
      </c>
      <c r="B162" s="664" t="s">
        <v>1183</v>
      </c>
      <c r="C162" s="664" t="s">
        <v>1281</v>
      </c>
      <c r="D162" s="745" t="s">
        <v>1627</v>
      </c>
      <c r="E162" s="746" t="s">
        <v>1310</v>
      </c>
      <c r="F162" s="664" t="s">
        <v>1277</v>
      </c>
      <c r="G162" s="664" t="s">
        <v>1562</v>
      </c>
      <c r="H162" s="664" t="s">
        <v>513</v>
      </c>
      <c r="I162" s="664" t="s">
        <v>588</v>
      </c>
      <c r="J162" s="664" t="s">
        <v>1563</v>
      </c>
      <c r="K162" s="664" t="s">
        <v>1564</v>
      </c>
      <c r="L162" s="665">
        <v>0</v>
      </c>
      <c r="M162" s="665">
        <v>0</v>
      </c>
      <c r="N162" s="664">
        <v>1</v>
      </c>
      <c r="O162" s="747">
        <v>1</v>
      </c>
      <c r="P162" s="665"/>
      <c r="Q162" s="680"/>
      <c r="R162" s="664"/>
      <c r="S162" s="680">
        <v>0</v>
      </c>
      <c r="T162" s="747"/>
      <c r="U162" s="703">
        <v>0</v>
      </c>
    </row>
    <row r="163" spans="1:21" ht="14.4" customHeight="1" x14ac:dyDescent="0.3">
      <c r="A163" s="663">
        <v>25</v>
      </c>
      <c r="B163" s="664" t="s">
        <v>1183</v>
      </c>
      <c r="C163" s="664" t="s">
        <v>1281</v>
      </c>
      <c r="D163" s="745" t="s">
        <v>1627</v>
      </c>
      <c r="E163" s="746" t="s">
        <v>1311</v>
      </c>
      <c r="F163" s="664" t="s">
        <v>1277</v>
      </c>
      <c r="G163" s="664" t="s">
        <v>1321</v>
      </c>
      <c r="H163" s="664" t="s">
        <v>884</v>
      </c>
      <c r="I163" s="664" t="s">
        <v>1028</v>
      </c>
      <c r="J163" s="664" t="s">
        <v>940</v>
      </c>
      <c r="K163" s="664" t="s">
        <v>1000</v>
      </c>
      <c r="L163" s="665">
        <v>154.36000000000001</v>
      </c>
      <c r="M163" s="665">
        <v>154.36000000000001</v>
      </c>
      <c r="N163" s="664">
        <v>1</v>
      </c>
      <c r="O163" s="747">
        <v>1</v>
      </c>
      <c r="P163" s="665">
        <v>154.36000000000001</v>
      </c>
      <c r="Q163" s="680">
        <v>1</v>
      </c>
      <c r="R163" s="664">
        <v>1</v>
      </c>
      <c r="S163" s="680">
        <v>1</v>
      </c>
      <c r="T163" s="747">
        <v>1</v>
      </c>
      <c r="U163" s="703">
        <v>1</v>
      </c>
    </row>
    <row r="164" spans="1:21" ht="14.4" customHeight="1" x14ac:dyDescent="0.3">
      <c r="A164" s="663">
        <v>25</v>
      </c>
      <c r="B164" s="664" t="s">
        <v>1183</v>
      </c>
      <c r="C164" s="664" t="s">
        <v>1281</v>
      </c>
      <c r="D164" s="745" t="s">
        <v>1627</v>
      </c>
      <c r="E164" s="746" t="s">
        <v>1311</v>
      </c>
      <c r="F164" s="664" t="s">
        <v>1277</v>
      </c>
      <c r="G164" s="664" t="s">
        <v>1321</v>
      </c>
      <c r="H164" s="664" t="s">
        <v>884</v>
      </c>
      <c r="I164" s="664" t="s">
        <v>1565</v>
      </c>
      <c r="J164" s="664" t="s">
        <v>1566</v>
      </c>
      <c r="K164" s="664" t="s">
        <v>1346</v>
      </c>
      <c r="L164" s="665">
        <v>149.52000000000001</v>
      </c>
      <c r="M164" s="665">
        <v>149.52000000000001</v>
      </c>
      <c r="N164" s="664">
        <v>1</v>
      </c>
      <c r="O164" s="747">
        <v>1</v>
      </c>
      <c r="P164" s="665">
        <v>149.52000000000001</v>
      </c>
      <c r="Q164" s="680">
        <v>1</v>
      </c>
      <c r="R164" s="664">
        <v>1</v>
      </c>
      <c r="S164" s="680">
        <v>1</v>
      </c>
      <c r="T164" s="747">
        <v>1</v>
      </c>
      <c r="U164" s="703">
        <v>1</v>
      </c>
    </row>
    <row r="165" spans="1:21" ht="14.4" customHeight="1" x14ac:dyDescent="0.3">
      <c r="A165" s="663">
        <v>25</v>
      </c>
      <c r="B165" s="664" t="s">
        <v>1183</v>
      </c>
      <c r="C165" s="664" t="s">
        <v>1281</v>
      </c>
      <c r="D165" s="745" t="s">
        <v>1627</v>
      </c>
      <c r="E165" s="746" t="s">
        <v>1311</v>
      </c>
      <c r="F165" s="664" t="s">
        <v>1277</v>
      </c>
      <c r="G165" s="664" t="s">
        <v>1321</v>
      </c>
      <c r="H165" s="664" t="s">
        <v>513</v>
      </c>
      <c r="I165" s="664" t="s">
        <v>1345</v>
      </c>
      <c r="J165" s="664" t="s">
        <v>940</v>
      </c>
      <c r="K165" s="664" t="s">
        <v>1000</v>
      </c>
      <c r="L165" s="665">
        <v>154.36000000000001</v>
      </c>
      <c r="M165" s="665">
        <v>308.72000000000003</v>
      </c>
      <c r="N165" s="664">
        <v>2</v>
      </c>
      <c r="O165" s="747">
        <v>2</v>
      </c>
      <c r="P165" s="665">
        <v>154.36000000000001</v>
      </c>
      <c r="Q165" s="680">
        <v>0.5</v>
      </c>
      <c r="R165" s="664">
        <v>1</v>
      </c>
      <c r="S165" s="680">
        <v>0.5</v>
      </c>
      <c r="T165" s="747">
        <v>1</v>
      </c>
      <c r="U165" s="703">
        <v>0.5</v>
      </c>
    </row>
    <row r="166" spans="1:21" ht="14.4" customHeight="1" x14ac:dyDescent="0.3">
      <c r="A166" s="663">
        <v>25</v>
      </c>
      <c r="B166" s="664" t="s">
        <v>1183</v>
      </c>
      <c r="C166" s="664" t="s">
        <v>1281</v>
      </c>
      <c r="D166" s="745" t="s">
        <v>1627</v>
      </c>
      <c r="E166" s="746" t="s">
        <v>1311</v>
      </c>
      <c r="F166" s="664" t="s">
        <v>1277</v>
      </c>
      <c r="G166" s="664" t="s">
        <v>1376</v>
      </c>
      <c r="H166" s="664" t="s">
        <v>513</v>
      </c>
      <c r="I166" s="664" t="s">
        <v>1415</v>
      </c>
      <c r="J166" s="664" t="s">
        <v>1007</v>
      </c>
      <c r="K166" s="664" t="s">
        <v>1402</v>
      </c>
      <c r="L166" s="665">
        <v>0</v>
      </c>
      <c r="M166" s="665">
        <v>0</v>
      </c>
      <c r="N166" s="664">
        <v>1</v>
      </c>
      <c r="O166" s="747">
        <v>1</v>
      </c>
      <c r="P166" s="665"/>
      <c r="Q166" s="680"/>
      <c r="R166" s="664"/>
      <c r="S166" s="680">
        <v>0</v>
      </c>
      <c r="T166" s="747"/>
      <c r="U166" s="703">
        <v>0</v>
      </c>
    </row>
    <row r="167" spans="1:21" ht="14.4" customHeight="1" x14ac:dyDescent="0.3">
      <c r="A167" s="663">
        <v>25</v>
      </c>
      <c r="B167" s="664" t="s">
        <v>1183</v>
      </c>
      <c r="C167" s="664" t="s">
        <v>1281</v>
      </c>
      <c r="D167" s="745" t="s">
        <v>1627</v>
      </c>
      <c r="E167" s="746" t="s">
        <v>1311</v>
      </c>
      <c r="F167" s="664" t="s">
        <v>1277</v>
      </c>
      <c r="G167" s="664" t="s">
        <v>1327</v>
      </c>
      <c r="H167" s="664" t="s">
        <v>513</v>
      </c>
      <c r="I167" s="664" t="s">
        <v>1567</v>
      </c>
      <c r="J167" s="664" t="s">
        <v>866</v>
      </c>
      <c r="K167" s="664" t="s">
        <v>1568</v>
      </c>
      <c r="L167" s="665">
        <v>0</v>
      </c>
      <c r="M167" s="665">
        <v>0</v>
      </c>
      <c r="N167" s="664">
        <v>1</v>
      </c>
      <c r="O167" s="747">
        <v>1</v>
      </c>
      <c r="P167" s="665">
        <v>0</v>
      </c>
      <c r="Q167" s="680"/>
      <c r="R167" s="664">
        <v>1</v>
      </c>
      <c r="S167" s="680">
        <v>1</v>
      </c>
      <c r="T167" s="747">
        <v>1</v>
      </c>
      <c r="U167" s="703">
        <v>1</v>
      </c>
    </row>
    <row r="168" spans="1:21" ht="14.4" customHeight="1" x14ac:dyDescent="0.3">
      <c r="A168" s="663">
        <v>25</v>
      </c>
      <c r="B168" s="664" t="s">
        <v>1183</v>
      </c>
      <c r="C168" s="664" t="s">
        <v>1281</v>
      </c>
      <c r="D168" s="745" t="s">
        <v>1627</v>
      </c>
      <c r="E168" s="746" t="s">
        <v>1311</v>
      </c>
      <c r="F168" s="664" t="s">
        <v>1277</v>
      </c>
      <c r="G168" s="664" t="s">
        <v>1569</v>
      </c>
      <c r="H168" s="664" t="s">
        <v>513</v>
      </c>
      <c r="I168" s="664" t="s">
        <v>1570</v>
      </c>
      <c r="J168" s="664" t="s">
        <v>1571</v>
      </c>
      <c r="K168" s="664" t="s">
        <v>1572</v>
      </c>
      <c r="L168" s="665">
        <v>49.37</v>
      </c>
      <c r="M168" s="665">
        <v>49.37</v>
      </c>
      <c r="N168" s="664">
        <v>1</v>
      </c>
      <c r="O168" s="747">
        <v>1</v>
      </c>
      <c r="P168" s="665"/>
      <c r="Q168" s="680">
        <v>0</v>
      </c>
      <c r="R168" s="664"/>
      <c r="S168" s="680">
        <v>0</v>
      </c>
      <c r="T168" s="747"/>
      <c r="U168" s="703">
        <v>0</v>
      </c>
    </row>
    <row r="169" spans="1:21" ht="14.4" customHeight="1" x14ac:dyDescent="0.3">
      <c r="A169" s="663">
        <v>25</v>
      </c>
      <c r="B169" s="664" t="s">
        <v>1183</v>
      </c>
      <c r="C169" s="664" t="s">
        <v>1281</v>
      </c>
      <c r="D169" s="745" t="s">
        <v>1627</v>
      </c>
      <c r="E169" s="746" t="s">
        <v>1316</v>
      </c>
      <c r="F169" s="664" t="s">
        <v>1277</v>
      </c>
      <c r="G169" s="664" t="s">
        <v>1321</v>
      </c>
      <c r="H169" s="664" t="s">
        <v>884</v>
      </c>
      <c r="I169" s="664" t="s">
        <v>1028</v>
      </c>
      <c r="J169" s="664" t="s">
        <v>940</v>
      </c>
      <c r="K169" s="664" t="s">
        <v>1000</v>
      </c>
      <c r="L169" s="665">
        <v>154.36000000000001</v>
      </c>
      <c r="M169" s="665">
        <v>6020.0400000000027</v>
      </c>
      <c r="N169" s="664">
        <v>39</v>
      </c>
      <c r="O169" s="747">
        <v>37</v>
      </c>
      <c r="P169" s="665">
        <v>3241.5600000000013</v>
      </c>
      <c r="Q169" s="680">
        <v>0.53846153846153844</v>
      </c>
      <c r="R169" s="664">
        <v>21</v>
      </c>
      <c r="S169" s="680">
        <v>0.53846153846153844</v>
      </c>
      <c r="T169" s="747">
        <v>19</v>
      </c>
      <c r="U169" s="703">
        <v>0.51351351351351349</v>
      </c>
    </row>
    <row r="170" spans="1:21" ht="14.4" customHeight="1" x14ac:dyDescent="0.3">
      <c r="A170" s="663">
        <v>25</v>
      </c>
      <c r="B170" s="664" t="s">
        <v>1183</v>
      </c>
      <c r="C170" s="664" t="s">
        <v>1281</v>
      </c>
      <c r="D170" s="745" t="s">
        <v>1627</v>
      </c>
      <c r="E170" s="746" t="s">
        <v>1316</v>
      </c>
      <c r="F170" s="664" t="s">
        <v>1277</v>
      </c>
      <c r="G170" s="664" t="s">
        <v>1376</v>
      </c>
      <c r="H170" s="664" t="s">
        <v>513</v>
      </c>
      <c r="I170" s="664" t="s">
        <v>1415</v>
      </c>
      <c r="J170" s="664" t="s">
        <v>1007</v>
      </c>
      <c r="K170" s="664" t="s">
        <v>1402</v>
      </c>
      <c r="L170" s="665">
        <v>0</v>
      </c>
      <c r="M170" s="665">
        <v>0</v>
      </c>
      <c r="N170" s="664">
        <v>1</v>
      </c>
      <c r="O170" s="747">
        <v>1</v>
      </c>
      <c r="P170" s="665">
        <v>0</v>
      </c>
      <c r="Q170" s="680"/>
      <c r="R170" s="664">
        <v>1</v>
      </c>
      <c r="S170" s="680">
        <v>1</v>
      </c>
      <c r="T170" s="747">
        <v>1</v>
      </c>
      <c r="U170" s="703">
        <v>1</v>
      </c>
    </row>
    <row r="171" spans="1:21" ht="14.4" customHeight="1" x14ac:dyDescent="0.3">
      <c r="A171" s="663">
        <v>25</v>
      </c>
      <c r="B171" s="664" t="s">
        <v>1183</v>
      </c>
      <c r="C171" s="664" t="s">
        <v>1281</v>
      </c>
      <c r="D171" s="745" t="s">
        <v>1627</v>
      </c>
      <c r="E171" s="746" t="s">
        <v>1316</v>
      </c>
      <c r="F171" s="664" t="s">
        <v>1277</v>
      </c>
      <c r="G171" s="664" t="s">
        <v>1383</v>
      </c>
      <c r="H171" s="664" t="s">
        <v>513</v>
      </c>
      <c r="I171" s="664" t="s">
        <v>1516</v>
      </c>
      <c r="J171" s="664" t="s">
        <v>1517</v>
      </c>
      <c r="K171" s="664" t="s">
        <v>1518</v>
      </c>
      <c r="L171" s="665">
        <v>32.479999999999997</v>
      </c>
      <c r="M171" s="665">
        <v>64.959999999999994</v>
      </c>
      <c r="N171" s="664">
        <v>2</v>
      </c>
      <c r="O171" s="747">
        <v>1</v>
      </c>
      <c r="P171" s="665"/>
      <c r="Q171" s="680">
        <v>0</v>
      </c>
      <c r="R171" s="664"/>
      <c r="S171" s="680">
        <v>0</v>
      </c>
      <c r="T171" s="747"/>
      <c r="U171" s="703">
        <v>0</v>
      </c>
    </row>
    <row r="172" spans="1:21" ht="14.4" customHeight="1" x14ac:dyDescent="0.3">
      <c r="A172" s="663">
        <v>25</v>
      </c>
      <c r="B172" s="664" t="s">
        <v>1183</v>
      </c>
      <c r="C172" s="664" t="s">
        <v>1281</v>
      </c>
      <c r="D172" s="745" t="s">
        <v>1627</v>
      </c>
      <c r="E172" s="746" t="s">
        <v>1316</v>
      </c>
      <c r="F172" s="664" t="s">
        <v>1277</v>
      </c>
      <c r="G172" s="664" t="s">
        <v>1383</v>
      </c>
      <c r="H172" s="664" t="s">
        <v>513</v>
      </c>
      <c r="I172" s="664" t="s">
        <v>1384</v>
      </c>
      <c r="J172" s="664" t="s">
        <v>1385</v>
      </c>
      <c r="K172" s="664" t="s">
        <v>1386</v>
      </c>
      <c r="L172" s="665">
        <v>20.3</v>
      </c>
      <c r="M172" s="665">
        <v>20.3</v>
      </c>
      <c r="N172" s="664">
        <v>1</v>
      </c>
      <c r="O172" s="747">
        <v>1</v>
      </c>
      <c r="P172" s="665">
        <v>20.3</v>
      </c>
      <c r="Q172" s="680">
        <v>1</v>
      </c>
      <c r="R172" s="664">
        <v>1</v>
      </c>
      <c r="S172" s="680">
        <v>1</v>
      </c>
      <c r="T172" s="747">
        <v>1</v>
      </c>
      <c r="U172" s="703">
        <v>1</v>
      </c>
    </row>
    <row r="173" spans="1:21" ht="14.4" customHeight="1" x14ac:dyDescent="0.3">
      <c r="A173" s="663">
        <v>25</v>
      </c>
      <c r="B173" s="664" t="s">
        <v>1183</v>
      </c>
      <c r="C173" s="664" t="s">
        <v>1281</v>
      </c>
      <c r="D173" s="745" t="s">
        <v>1627</v>
      </c>
      <c r="E173" s="746" t="s">
        <v>1316</v>
      </c>
      <c r="F173" s="664" t="s">
        <v>1277</v>
      </c>
      <c r="G173" s="664" t="s">
        <v>1322</v>
      </c>
      <c r="H173" s="664" t="s">
        <v>513</v>
      </c>
      <c r="I173" s="664" t="s">
        <v>1010</v>
      </c>
      <c r="J173" s="664" t="s">
        <v>1011</v>
      </c>
      <c r="K173" s="664" t="s">
        <v>1012</v>
      </c>
      <c r="L173" s="665">
        <v>132.97999999999999</v>
      </c>
      <c r="M173" s="665">
        <v>1196.82</v>
      </c>
      <c r="N173" s="664">
        <v>9</v>
      </c>
      <c r="O173" s="747">
        <v>8.5</v>
      </c>
      <c r="P173" s="665">
        <v>531.91999999999996</v>
      </c>
      <c r="Q173" s="680">
        <v>0.44444444444444442</v>
      </c>
      <c r="R173" s="664">
        <v>4</v>
      </c>
      <c r="S173" s="680">
        <v>0.44444444444444442</v>
      </c>
      <c r="T173" s="747">
        <v>4</v>
      </c>
      <c r="U173" s="703">
        <v>0.47058823529411764</v>
      </c>
    </row>
    <row r="174" spans="1:21" ht="14.4" customHeight="1" x14ac:dyDescent="0.3">
      <c r="A174" s="663">
        <v>25</v>
      </c>
      <c r="B174" s="664" t="s">
        <v>1183</v>
      </c>
      <c r="C174" s="664" t="s">
        <v>1281</v>
      </c>
      <c r="D174" s="745" t="s">
        <v>1627</v>
      </c>
      <c r="E174" s="746" t="s">
        <v>1316</v>
      </c>
      <c r="F174" s="664" t="s">
        <v>1277</v>
      </c>
      <c r="G174" s="664" t="s">
        <v>1379</v>
      </c>
      <c r="H174" s="664" t="s">
        <v>513</v>
      </c>
      <c r="I174" s="664" t="s">
        <v>1002</v>
      </c>
      <c r="J174" s="664" t="s">
        <v>1003</v>
      </c>
      <c r="K174" s="664" t="s">
        <v>1332</v>
      </c>
      <c r="L174" s="665">
        <v>34.19</v>
      </c>
      <c r="M174" s="665">
        <v>68.38</v>
      </c>
      <c r="N174" s="664">
        <v>2</v>
      </c>
      <c r="O174" s="747">
        <v>2</v>
      </c>
      <c r="P174" s="665"/>
      <c r="Q174" s="680">
        <v>0</v>
      </c>
      <c r="R174" s="664"/>
      <c r="S174" s="680">
        <v>0</v>
      </c>
      <c r="T174" s="747"/>
      <c r="U174" s="703">
        <v>0</v>
      </c>
    </row>
    <row r="175" spans="1:21" ht="14.4" customHeight="1" x14ac:dyDescent="0.3">
      <c r="A175" s="663">
        <v>25</v>
      </c>
      <c r="B175" s="664" t="s">
        <v>1183</v>
      </c>
      <c r="C175" s="664" t="s">
        <v>1281</v>
      </c>
      <c r="D175" s="745" t="s">
        <v>1627</v>
      </c>
      <c r="E175" s="746" t="s">
        <v>1316</v>
      </c>
      <c r="F175" s="664" t="s">
        <v>1277</v>
      </c>
      <c r="G175" s="664" t="s">
        <v>1337</v>
      </c>
      <c r="H175" s="664" t="s">
        <v>884</v>
      </c>
      <c r="I175" s="664" t="s">
        <v>1343</v>
      </c>
      <c r="J175" s="664" t="s">
        <v>837</v>
      </c>
      <c r="K175" s="664" t="s">
        <v>1344</v>
      </c>
      <c r="L175" s="665">
        <v>18.260000000000002</v>
      </c>
      <c r="M175" s="665">
        <v>36.520000000000003</v>
      </c>
      <c r="N175" s="664">
        <v>2</v>
      </c>
      <c r="O175" s="747">
        <v>1.5</v>
      </c>
      <c r="P175" s="665">
        <v>36.520000000000003</v>
      </c>
      <c r="Q175" s="680">
        <v>1</v>
      </c>
      <c r="R175" s="664">
        <v>2</v>
      </c>
      <c r="S175" s="680">
        <v>1</v>
      </c>
      <c r="T175" s="747">
        <v>1.5</v>
      </c>
      <c r="U175" s="703">
        <v>1</v>
      </c>
    </row>
    <row r="176" spans="1:21" ht="14.4" customHeight="1" x14ac:dyDescent="0.3">
      <c r="A176" s="663">
        <v>25</v>
      </c>
      <c r="B176" s="664" t="s">
        <v>1183</v>
      </c>
      <c r="C176" s="664" t="s">
        <v>1281</v>
      </c>
      <c r="D176" s="745" t="s">
        <v>1627</v>
      </c>
      <c r="E176" s="746" t="s">
        <v>1316</v>
      </c>
      <c r="F176" s="664" t="s">
        <v>1277</v>
      </c>
      <c r="G176" s="664" t="s">
        <v>1337</v>
      </c>
      <c r="H176" s="664" t="s">
        <v>884</v>
      </c>
      <c r="I176" s="664" t="s">
        <v>893</v>
      </c>
      <c r="J176" s="664" t="s">
        <v>837</v>
      </c>
      <c r="K176" s="664" t="s">
        <v>894</v>
      </c>
      <c r="L176" s="665">
        <v>36.54</v>
      </c>
      <c r="M176" s="665">
        <v>36.54</v>
      </c>
      <c r="N176" s="664">
        <v>1</v>
      </c>
      <c r="O176" s="747">
        <v>1</v>
      </c>
      <c r="P176" s="665">
        <v>36.54</v>
      </c>
      <c r="Q176" s="680">
        <v>1</v>
      </c>
      <c r="R176" s="664">
        <v>1</v>
      </c>
      <c r="S176" s="680">
        <v>1</v>
      </c>
      <c r="T176" s="747">
        <v>1</v>
      </c>
      <c r="U176" s="703">
        <v>1</v>
      </c>
    </row>
    <row r="177" spans="1:21" ht="14.4" customHeight="1" x14ac:dyDescent="0.3">
      <c r="A177" s="663">
        <v>25</v>
      </c>
      <c r="B177" s="664" t="s">
        <v>1183</v>
      </c>
      <c r="C177" s="664" t="s">
        <v>1281</v>
      </c>
      <c r="D177" s="745" t="s">
        <v>1627</v>
      </c>
      <c r="E177" s="746" t="s">
        <v>1316</v>
      </c>
      <c r="F177" s="664" t="s">
        <v>1277</v>
      </c>
      <c r="G177" s="664" t="s">
        <v>1337</v>
      </c>
      <c r="H177" s="664" t="s">
        <v>513</v>
      </c>
      <c r="I177" s="664" t="s">
        <v>836</v>
      </c>
      <c r="J177" s="664" t="s">
        <v>837</v>
      </c>
      <c r="K177" s="664" t="s">
        <v>1363</v>
      </c>
      <c r="L177" s="665">
        <v>36.54</v>
      </c>
      <c r="M177" s="665">
        <v>73.08</v>
      </c>
      <c r="N177" s="664">
        <v>2</v>
      </c>
      <c r="O177" s="747">
        <v>2</v>
      </c>
      <c r="P177" s="665"/>
      <c r="Q177" s="680">
        <v>0</v>
      </c>
      <c r="R177" s="664"/>
      <c r="S177" s="680">
        <v>0</v>
      </c>
      <c r="T177" s="747"/>
      <c r="U177" s="703">
        <v>0</v>
      </c>
    </row>
    <row r="178" spans="1:21" ht="14.4" customHeight="1" x14ac:dyDescent="0.3">
      <c r="A178" s="663">
        <v>25</v>
      </c>
      <c r="B178" s="664" t="s">
        <v>1183</v>
      </c>
      <c r="C178" s="664" t="s">
        <v>1281</v>
      </c>
      <c r="D178" s="745" t="s">
        <v>1627</v>
      </c>
      <c r="E178" s="746" t="s">
        <v>1316</v>
      </c>
      <c r="F178" s="664" t="s">
        <v>1277</v>
      </c>
      <c r="G178" s="664" t="s">
        <v>1337</v>
      </c>
      <c r="H178" s="664" t="s">
        <v>513</v>
      </c>
      <c r="I178" s="664" t="s">
        <v>1338</v>
      </c>
      <c r="J178" s="664" t="s">
        <v>837</v>
      </c>
      <c r="K178" s="664" t="s">
        <v>1339</v>
      </c>
      <c r="L178" s="665">
        <v>18.260000000000002</v>
      </c>
      <c r="M178" s="665">
        <v>36.520000000000003</v>
      </c>
      <c r="N178" s="664">
        <v>2</v>
      </c>
      <c r="O178" s="747">
        <v>1.5</v>
      </c>
      <c r="P178" s="665">
        <v>18.260000000000002</v>
      </c>
      <c r="Q178" s="680">
        <v>0.5</v>
      </c>
      <c r="R178" s="664">
        <v>1</v>
      </c>
      <c r="S178" s="680">
        <v>0.5</v>
      </c>
      <c r="T178" s="747">
        <v>0.5</v>
      </c>
      <c r="U178" s="703">
        <v>0.33333333333333331</v>
      </c>
    </row>
    <row r="179" spans="1:21" ht="14.4" customHeight="1" x14ac:dyDescent="0.3">
      <c r="A179" s="663">
        <v>25</v>
      </c>
      <c r="B179" s="664" t="s">
        <v>1183</v>
      </c>
      <c r="C179" s="664" t="s">
        <v>1281</v>
      </c>
      <c r="D179" s="745" t="s">
        <v>1627</v>
      </c>
      <c r="E179" s="746" t="s">
        <v>1316</v>
      </c>
      <c r="F179" s="664" t="s">
        <v>1277</v>
      </c>
      <c r="G179" s="664" t="s">
        <v>1408</v>
      </c>
      <c r="H179" s="664" t="s">
        <v>513</v>
      </c>
      <c r="I179" s="664" t="s">
        <v>1462</v>
      </c>
      <c r="J179" s="664" t="s">
        <v>859</v>
      </c>
      <c r="K179" s="664" t="s">
        <v>1463</v>
      </c>
      <c r="L179" s="665">
        <v>54.23</v>
      </c>
      <c r="M179" s="665">
        <v>162.69</v>
      </c>
      <c r="N179" s="664">
        <v>3</v>
      </c>
      <c r="O179" s="747">
        <v>3</v>
      </c>
      <c r="P179" s="665">
        <v>54.23</v>
      </c>
      <c r="Q179" s="680">
        <v>0.33333333333333331</v>
      </c>
      <c r="R179" s="664">
        <v>1</v>
      </c>
      <c r="S179" s="680">
        <v>0.33333333333333331</v>
      </c>
      <c r="T179" s="747">
        <v>1</v>
      </c>
      <c r="U179" s="703">
        <v>0.33333333333333331</v>
      </c>
    </row>
    <row r="180" spans="1:21" ht="14.4" customHeight="1" x14ac:dyDescent="0.3">
      <c r="A180" s="663">
        <v>25</v>
      </c>
      <c r="B180" s="664" t="s">
        <v>1183</v>
      </c>
      <c r="C180" s="664" t="s">
        <v>1281</v>
      </c>
      <c r="D180" s="745" t="s">
        <v>1627</v>
      </c>
      <c r="E180" s="746" t="s">
        <v>1316</v>
      </c>
      <c r="F180" s="664" t="s">
        <v>1277</v>
      </c>
      <c r="G180" s="664" t="s">
        <v>1408</v>
      </c>
      <c r="H180" s="664" t="s">
        <v>513</v>
      </c>
      <c r="I180" s="664" t="s">
        <v>1573</v>
      </c>
      <c r="J180" s="664" t="s">
        <v>859</v>
      </c>
      <c r="K180" s="664" t="s">
        <v>1574</v>
      </c>
      <c r="L180" s="665">
        <v>0</v>
      </c>
      <c r="M180" s="665">
        <v>0</v>
      </c>
      <c r="N180" s="664">
        <v>1</v>
      </c>
      <c r="O180" s="747">
        <v>1</v>
      </c>
      <c r="P180" s="665"/>
      <c r="Q180" s="680"/>
      <c r="R180" s="664"/>
      <c r="S180" s="680">
        <v>0</v>
      </c>
      <c r="T180" s="747"/>
      <c r="U180" s="703">
        <v>0</v>
      </c>
    </row>
    <row r="181" spans="1:21" ht="14.4" customHeight="1" x14ac:dyDescent="0.3">
      <c r="A181" s="663">
        <v>25</v>
      </c>
      <c r="B181" s="664" t="s">
        <v>1183</v>
      </c>
      <c r="C181" s="664" t="s">
        <v>1281</v>
      </c>
      <c r="D181" s="745" t="s">
        <v>1627</v>
      </c>
      <c r="E181" s="746" t="s">
        <v>1316</v>
      </c>
      <c r="F181" s="664" t="s">
        <v>1277</v>
      </c>
      <c r="G181" s="664" t="s">
        <v>1575</v>
      </c>
      <c r="H181" s="664" t="s">
        <v>513</v>
      </c>
      <c r="I181" s="664" t="s">
        <v>1576</v>
      </c>
      <c r="J181" s="664" t="s">
        <v>1577</v>
      </c>
      <c r="K181" s="664" t="s">
        <v>1578</v>
      </c>
      <c r="L181" s="665">
        <v>0</v>
      </c>
      <c r="M181" s="665">
        <v>0</v>
      </c>
      <c r="N181" s="664">
        <v>1</v>
      </c>
      <c r="O181" s="747">
        <v>0.5</v>
      </c>
      <c r="P181" s="665"/>
      <c r="Q181" s="680"/>
      <c r="R181" s="664"/>
      <c r="S181" s="680">
        <v>0</v>
      </c>
      <c r="T181" s="747"/>
      <c r="U181" s="703">
        <v>0</v>
      </c>
    </row>
    <row r="182" spans="1:21" ht="14.4" customHeight="1" x14ac:dyDescent="0.3">
      <c r="A182" s="663">
        <v>25</v>
      </c>
      <c r="B182" s="664" t="s">
        <v>1183</v>
      </c>
      <c r="C182" s="664" t="s">
        <v>1281</v>
      </c>
      <c r="D182" s="745" t="s">
        <v>1627</v>
      </c>
      <c r="E182" s="746" t="s">
        <v>1317</v>
      </c>
      <c r="F182" s="664" t="s">
        <v>1277</v>
      </c>
      <c r="G182" s="664" t="s">
        <v>1321</v>
      </c>
      <c r="H182" s="664" t="s">
        <v>884</v>
      </c>
      <c r="I182" s="664" t="s">
        <v>1028</v>
      </c>
      <c r="J182" s="664" t="s">
        <v>940</v>
      </c>
      <c r="K182" s="664" t="s">
        <v>1000</v>
      </c>
      <c r="L182" s="665">
        <v>154.36000000000001</v>
      </c>
      <c r="M182" s="665">
        <v>5711.3200000000033</v>
      </c>
      <c r="N182" s="664">
        <v>37</v>
      </c>
      <c r="O182" s="747">
        <v>35.5</v>
      </c>
      <c r="P182" s="665">
        <v>2315.400000000001</v>
      </c>
      <c r="Q182" s="680">
        <v>0.40540540540540532</v>
      </c>
      <c r="R182" s="664">
        <v>15</v>
      </c>
      <c r="S182" s="680">
        <v>0.40540540540540543</v>
      </c>
      <c r="T182" s="747">
        <v>15</v>
      </c>
      <c r="U182" s="703">
        <v>0.42253521126760563</v>
      </c>
    </row>
    <row r="183" spans="1:21" ht="14.4" customHeight="1" x14ac:dyDescent="0.3">
      <c r="A183" s="663">
        <v>25</v>
      </c>
      <c r="B183" s="664" t="s">
        <v>1183</v>
      </c>
      <c r="C183" s="664" t="s">
        <v>1281</v>
      </c>
      <c r="D183" s="745" t="s">
        <v>1627</v>
      </c>
      <c r="E183" s="746" t="s">
        <v>1317</v>
      </c>
      <c r="F183" s="664" t="s">
        <v>1277</v>
      </c>
      <c r="G183" s="664" t="s">
        <v>1321</v>
      </c>
      <c r="H183" s="664" t="s">
        <v>884</v>
      </c>
      <c r="I183" s="664" t="s">
        <v>939</v>
      </c>
      <c r="J183" s="664" t="s">
        <v>940</v>
      </c>
      <c r="K183" s="664" t="s">
        <v>1346</v>
      </c>
      <c r="L183" s="665">
        <v>225.06</v>
      </c>
      <c r="M183" s="665">
        <v>225.06</v>
      </c>
      <c r="N183" s="664">
        <v>1</v>
      </c>
      <c r="O183" s="747">
        <v>1</v>
      </c>
      <c r="P183" s="665">
        <v>225.06</v>
      </c>
      <c r="Q183" s="680">
        <v>1</v>
      </c>
      <c r="R183" s="664">
        <v>1</v>
      </c>
      <c r="S183" s="680">
        <v>1</v>
      </c>
      <c r="T183" s="747">
        <v>1</v>
      </c>
      <c r="U183" s="703">
        <v>1</v>
      </c>
    </row>
    <row r="184" spans="1:21" ht="14.4" customHeight="1" x14ac:dyDescent="0.3">
      <c r="A184" s="663">
        <v>25</v>
      </c>
      <c r="B184" s="664" t="s">
        <v>1183</v>
      </c>
      <c r="C184" s="664" t="s">
        <v>1281</v>
      </c>
      <c r="D184" s="745" t="s">
        <v>1627</v>
      </c>
      <c r="E184" s="746" t="s">
        <v>1317</v>
      </c>
      <c r="F184" s="664" t="s">
        <v>1277</v>
      </c>
      <c r="G184" s="664" t="s">
        <v>1451</v>
      </c>
      <c r="H184" s="664" t="s">
        <v>513</v>
      </c>
      <c r="I184" s="664" t="s">
        <v>1519</v>
      </c>
      <c r="J184" s="664" t="s">
        <v>1453</v>
      </c>
      <c r="K184" s="664" t="s">
        <v>1520</v>
      </c>
      <c r="L184" s="665">
        <v>0</v>
      </c>
      <c r="M184" s="665">
        <v>0</v>
      </c>
      <c r="N184" s="664">
        <v>2</v>
      </c>
      <c r="O184" s="747">
        <v>1.5</v>
      </c>
      <c r="P184" s="665">
        <v>0</v>
      </c>
      <c r="Q184" s="680"/>
      <c r="R184" s="664">
        <v>2</v>
      </c>
      <c r="S184" s="680">
        <v>1</v>
      </c>
      <c r="T184" s="747">
        <v>1.5</v>
      </c>
      <c r="U184" s="703">
        <v>1</v>
      </c>
    </row>
    <row r="185" spans="1:21" ht="14.4" customHeight="1" x14ac:dyDescent="0.3">
      <c r="A185" s="663">
        <v>25</v>
      </c>
      <c r="B185" s="664" t="s">
        <v>1183</v>
      </c>
      <c r="C185" s="664" t="s">
        <v>1281</v>
      </c>
      <c r="D185" s="745" t="s">
        <v>1627</v>
      </c>
      <c r="E185" s="746" t="s">
        <v>1317</v>
      </c>
      <c r="F185" s="664" t="s">
        <v>1277</v>
      </c>
      <c r="G185" s="664" t="s">
        <v>1451</v>
      </c>
      <c r="H185" s="664" t="s">
        <v>513</v>
      </c>
      <c r="I185" s="664" t="s">
        <v>1579</v>
      </c>
      <c r="J185" s="664" t="s">
        <v>1580</v>
      </c>
      <c r="K185" s="664" t="s">
        <v>1581</v>
      </c>
      <c r="L185" s="665">
        <v>0</v>
      </c>
      <c r="M185" s="665">
        <v>0</v>
      </c>
      <c r="N185" s="664">
        <v>1</v>
      </c>
      <c r="O185" s="747">
        <v>1</v>
      </c>
      <c r="P185" s="665"/>
      <c r="Q185" s="680"/>
      <c r="R185" s="664"/>
      <c r="S185" s="680">
        <v>0</v>
      </c>
      <c r="T185" s="747"/>
      <c r="U185" s="703">
        <v>0</v>
      </c>
    </row>
    <row r="186" spans="1:21" ht="14.4" customHeight="1" x14ac:dyDescent="0.3">
      <c r="A186" s="663">
        <v>25</v>
      </c>
      <c r="B186" s="664" t="s">
        <v>1183</v>
      </c>
      <c r="C186" s="664" t="s">
        <v>1281</v>
      </c>
      <c r="D186" s="745" t="s">
        <v>1627</v>
      </c>
      <c r="E186" s="746" t="s">
        <v>1317</v>
      </c>
      <c r="F186" s="664" t="s">
        <v>1277</v>
      </c>
      <c r="G186" s="664" t="s">
        <v>1451</v>
      </c>
      <c r="H186" s="664" t="s">
        <v>513</v>
      </c>
      <c r="I186" s="664" t="s">
        <v>1582</v>
      </c>
      <c r="J186" s="664" t="s">
        <v>1580</v>
      </c>
      <c r="K186" s="664" t="s">
        <v>1583</v>
      </c>
      <c r="L186" s="665">
        <v>0</v>
      </c>
      <c r="M186" s="665">
        <v>0</v>
      </c>
      <c r="N186" s="664">
        <v>2</v>
      </c>
      <c r="O186" s="747">
        <v>0.5</v>
      </c>
      <c r="P186" s="665"/>
      <c r="Q186" s="680"/>
      <c r="R186" s="664"/>
      <c r="S186" s="680">
        <v>0</v>
      </c>
      <c r="T186" s="747"/>
      <c r="U186" s="703">
        <v>0</v>
      </c>
    </row>
    <row r="187" spans="1:21" ht="14.4" customHeight="1" x14ac:dyDescent="0.3">
      <c r="A187" s="663">
        <v>25</v>
      </c>
      <c r="B187" s="664" t="s">
        <v>1183</v>
      </c>
      <c r="C187" s="664" t="s">
        <v>1281</v>
      </c>
      <c r="D187" s="745" t="s">
        <v>1627</v>
      </c>
      <c r="E187" s="746" t="s">
        <v>1317</v>
      </c>
      <c r="F187" s="664" t="s">
        <v>1277</v>
      </c>
      <c r="G187" s="664" t="s">
        <v>1451</v>
      </c>
      <c r="H187" s="664" t="s">
        <v>513</v>
      </c>
      <c r="I187" s="664" t="s">
        <v>1452</v>
      </c>
      <c r="J187" s="664" t="s">
        <v>1453</v>
      </c>
      <c r="K187" s="664" t="s">
        <v>1454</v>
      </c>
      <c r="L187" s="665">
        <v>24.35</v>
      </c>
      <c r="M187" s="665">
        <v>24.35</v>
      </c>
      <c r="N187" s="664">
        <v>1</v>
      </c>
      <c r="O187" s="747">
        <v>1</v>
      </c>
      <c r="P187" s="665">
        <v>24.35</v>
      </c>
      <c r="Q187" s="680">
        <v>1</v>
      </c>
      <c r="R187" s="664">
        <v>1</v>
      </c>
      <c r="S187" s="680">
        <v>1</v>
      </c>
      <c r="T187" s="747">
        <v>1</v>
      </c>
      <c r="U187" s="703">
        <v>1</v>
      </c>
    </row>
    <row r="188" spans="1:21" ht="14.4" customHeight="1" x14ac:dyDescent="0.3">
      <c r="A188" s="663">
        <v>25</v>
      </c>
      <c r="B188" s="664" t="s">
        <v>1183</v>
      </c>
      <c r="C188" s="664" t="s">
        <v>1281</v>
      </c>
      <c r="D188" s="745" t="s">
        <v>1627</v>
      </c>
      <c r="E188" s="746" t="s">
        <v>1317</v>
      </c>
      <c r="F188" s="664" t="s">
        <v>1277</v>
      </c>
      <c r="G188" s="664" t="s">
        <v>1323</v>
      </c>
      <c r="H188" s="664" t="s">
        <v>513</v>
      </c>
      <c r="I188" s="664" t="s">
        <v>1584</v>
      </c>
      <c r="J188" s="664" t="s">
        <v>1325</v>
      </c>
      <c r="K188" s="664" t="s">
        <v>1585</v>
      </c>
      <c r="L188" s="665">
        <v>0</v>
      </c>
      <c r="M188" s="665">
        <v>0</v>
      </c>
      <c r="N188" s="664">
        <v>1</v>
      </c>
      <c r="O188" s="747">
        <v>0.5</v>
      </c>
      <c r="P188" s="665"/>
      <c r="Q188" s="680"/>
      <c r="R188" s="664"/>
      <c r="S188" s="680">
        <v>0</v>
      </c>
      <c r="T188" s="747"/>
      <c r="U188" s="703">
        <v>0</v>
      </c>
    </row>
    <row r="189" spans="1:21" ht="14.4" customHeight="1" x14ac:dyDescent="0.3">
      <c r="A189" s="663">
        <v>25</v>
      </c>
      <c r="B189" s="664" t="s">
        <v>1183</v>
      </c>
      <c r="C189" s="664" t="s">
        <v>1281</v>
      </c>
      <c r="D189" s="745" t="s">
        <v>1627</v>
      </c>
      <c r="E189" s="746" t="s">
        <v>1317</v>
      </c>
      <c r="F189" s="664" t="s">
        <v>1277</v>
      </c>
      <c r="G189" s="664" t="s">
        <v>1323</v>
      </c>
      <c r="H189" s="664" t="s">
        <v>513</v>
      </c>
      <c r="I189" s="664" t="s">
        <v>1324</v>
      </c>
      <c r="J189" s="664" t="s">
        <v>1325</v>
      </c>
      <c r="K189" s="664" t="s">
        <v>1326</v>
      </c>
      <c r="L189" s="665">
        <v>0</v>
      </c>
      <c r="M189" s="665">
        <v>0</v>
      </c>
      <c r="N189" s="664">
        <v>1</v>
      </c>
      <c r="O189" s="747">
        <v>1</v>
      </c>
      <c r="P189" s="665"/>
      <c r="Q189" s="680"/>
      <c r="R189" s="664"/>
      <c r="S189" s="680">
        <v>0</v>
      </c>
      <c r="T189" s="747"/>
      <c r="U189" s="703">
        <v>0</v>
      </c>
    </row>
    <row r="190" spans="1:21" ht="14.4" customHeight="1" x14ac:dyDescent="0.3">
      <c r="A190" s="663">
        <v>25</v>
      </c>
      <c r="B190" s="664" t="s">
        <v>1183</v>
      </c>
      <c r="C190" s="664" t="s">
        <v>1281</v>
      </c>
      <c r="D190" s="745" t="s">
        <v>1627</v>
      </c>
      <c r="E190" s="746" t="s">
        <v>1317</v>
      </c>
      <c r="F190" s="664" t="s">
        <v>1277</v>
      </c>
      <c r="G190" s="664" t="s">
        <v>1383</v>
      </c>
      <c r="H190" s="664" t="s">
        <v>513</v>
      </c>
      <c r="I190" s="664" t="s">
        <v>1586</v>
      </c>
      <c r="J190" s="664" t="s">
        <v>1523</v>
      </c>
      <c r="K190" s="664" t="s">
        <v>1587</v>
      </c>
      <c r="L190" s="665">
        <v>38.08</v>
      </c>
      <c r="M190" s="665">
        <v>38.08</v>
      </c>
      <c r="N190" s="664">
        <v>1</v>
      </c>
      <c r="O190" s="747">
        <v>0.5</v>
      </c>
      <c r="P190" s="665"/>
      <c r="Q190" s="680">
        <v>0</v>
      </c>
      <c r="R190" s="664"/>
      <c r="S190" s="680">
        <v>0</v>
      </c>
      <c r="T190" s="747"/>
      <c r="U190" s="703">
        <v>0</v>
      </c>
    </row>
    <row r="191" spans="1:21" ht="14.4" customHeight="1" x14ac:dyDescent="0.3">
      <c r="A191" s="663">
        <v>25</v>
      </c>
      <c r="B191" s="664" t="s">
        <v>1183</v>
      </c>
      <c r="C191" s="664" t="s">
        <v>1281</v>
      </c>
      <c r="D191" s="745" t="s">
        <v>1627</v>
      </c>
      <c r="E191" s="746" t="s">
        <v>1317</v>
      </c>
      <c r="F191" s="664" t="s">
        <v>1277</v>
      </c>
      <c r="G191" s="664" t="s">
        <v>1322</v>
      </c>
      <c r="H191" s="664" t="s">
        <v>513</v>
      </c>
      <c r="I191" s="664" t="s">
        <v>1010</v>
      </c>
      <c r="J191" s="664" t="s">
        <v>1011</v>
      </c>
      <c r="K191" s="664" t="s">
        <v>1012</v>
      </c>
      <c r="L191" s="665">
        <v>132.97999999999999</v>
      </c>
      <c r="M191" s="665">
        <v>930.8599999999999</v>
      </c>
      <c r="N191" s="664">
        <v>7</v>
      </c>
      <c r="O191" s="747">
        <v>6</v>
      </c>
      <c r="P191" s="665">
        <v>531.91999999999996</v>
      </c>
      <c r="Q191" s="680">
        <v>0.5714285714285714</v>
      </c>
      <c r="R191" s="664">
        <v>4</v>
      </c>
      <c r="S191" s="680">
        <v>0.5714285714285714</v>
      </c>
      <c r="T191" s="747">
        <v>3</v>
      </c>
      <c r="U191" s="703">
        <v>0.5</v>
      </c>
    </row>
    <row r="192" spans="1:21" ht="14.4" customHeight="1" x14ac:dyDescent="0.3">
      <c r="A192" s="663">
        <v>25</v>
      </c>
      <c r="B192" s="664" t="s">
        <v>1183</v>
      </c>
      <c r="C192" s="664" t="s">
        <v>1281</v>
      </c>
      <c r="D192" s="745" t="s">
        <v>1627</v>
      </c>
      <c r="E192" s="746" t="s">
        <v>1317</v>
      </c>
      <c r="F192" s="664" t="s">
        <v>1277</v>
      </c>
      <c r="G192" s="664" t="s">
        <v>1322</v>
      </c>
      <c r="H192" s="664" t="s">
        <v>513</v>
      </c>
      <c r="I192" s="664" t="s">
        <v>1439</v>
      </c>
      <c r="J192" s="664" t="s">
        <v>1011</v>
      </c>
      <c r="K192" s="664" t="s">
        <v>1440</v>
      </c>
      <c r="L192" s="665">
        <v>0</v>
      </c>
      <c r="M192" s="665">
        <v>0</v>
      </c>
      <c r="N192" s="664">
        <v>1</v>
      </c>
      <c r="O192" s="747">
        <v>1</v>
      </c>
      <c r="P192" s="665"/>
      <c r="Q192" s="680"/>
      <c r="R192" s="664"/>
      <c r="S192" s="680">
        <v>0</v>
      </c>
      <c r="T192" s="747"/>
      <c r="U192" s="703">
        <v>0</v>
      </c>
    </row>
    <row r="193" spans="1:21" ht="14.4" customHeight="1" x14ac:dyDescent="0.3">
      <c r="A193" s="663">
        <v>25</v>
      </c>
      <c r="B193" s="664" t="s">
        <v>1183</v>
      </c>
      <c r="C193" s="664" t="s">
        <v>1281</v>
      </c>
      <c r="D193" s="745" t="s">
        <v>1627</v>
      </c>
      <c r="E193" s="746" t="s">
        <v>1317</v>
      </c>
      <c r="F193" s="664" t="s">
        <v>1277</v>
      </c>
      <c r="G193" s="664" t="s">
        <v>1455</v>
      </c>
      <c r="H193" s="664" t="s">
        <v>513</v>
      </c>
      <c r="I193" s="664" t="s">
        <v>645</v>
      </c>
      <c r="J193" s="664" t="s">
        <v>1456</v>
      </c>
      <c r="K193" s="664" t="s">
        <v>1457</v>
      </c>
      <c r="L193" s="665">
        <v>38.56</v>
      </c>
      <c r="M193" s="665">
        <v>115.68</v>
      </c>
      <c r="N193" s="664">
        <v>3</v>
      </c>
      <c r="O193" s="747">
        <v>2.5</v>
      </c>
      <c r="P193" s="665">
        <v>38.56</v>
      </c>
      <c r="Q193" s="680">
        <v>0.33333333333333331</v>
      </c>
      <c r="R193" s="664">
        <v>1</v>
      </c>
      <c r="S193" s="680">
        <v>0.33333333333333331</v>
      </c>
      <c r="T193" s="747">
        <v>0.5</v>
      </c>
      <c r="U193" s="703">
        <v>0.2</v>
      </c>
    </row>
    <row r="194" spans="1:21" ht="14.4" customHeight="1" x14ac:dyDescent="0.3">
      <c r="A194" s="663">
        <v>25</v>
      </c>
      <c r="B194" s="664" t="s">
        <v>1183</v>
      </c>
      <c r="C194" s="664" t="s">
        <v>1281</v>
      </c>
      <c r="D194" s="745" t="s">
        <v>1627</v>
      </c>
      <c r="E194" s="746" t="s">
        <v>1317</v>
      </c>
      <c r="F194" s="664" t="s">
        <v>1277</v>
      </c>
      <c r="G194" s="664" t="s">
        <v>1424</v>
      </c>
      <c r="H194" s="664" t="s">
        <v>513</v>
      </c>
      <c r="I194" s="664" t="s">
        <v>1588</v>
      </c>
      <c r="J194" s="664" t="s">
        <v>1426</v>
      </c>
      <c r="K194" s="664" t="s">
        <v>1427</v>
      </c>
      <c r="L194" s="665">
        <v>0</v>
      </c>
      <c r="M194" s="665">
        <v>0</v>
      </c>
      <c r="N194" s="664">
        <v>2</v>
      </c>
      <c r="O194" s="747">
        <v>1</v>
      </c>
      <c r="P194" s="665">
        <v>0</v>
      </c>
      <c r="Q194" s="680"/>
      <c r="R194" s="664">
        <v>2</v>
      </c>
      <c r="S194" s="680">
        <v>1</v>
      </c>
      <c r="T194" s="747">
        <v>1</v>
      </c>
      <c r="U194" s="703">
        <v>1</v>
      </c>
    </row>
    <row r="195" spans="1:21" ht="14.4" customHeight="1" x14ac:dyDescent="0.3">
      <c r="A195" s="663">
        <v>25</v>
      </c>
      <c r="B195" s="664" t="s">
        <v>1183</v>
      </c>
      <c r="C195" s="664" t="s">
        <v>1281</v>
      </c>
      <c r="D195" s="745" t="s">
        <v>1627</v>
      </c>
      <c r="E195" s="746" t="s">
        <v>1317</v>
      </c>
      <c r="F195" s="664" t="s">
        <v>1277</v>
      </c>
      <c r="G195" s="664" t="s">
        <v>1337</v>
      </c>
      <c r="H195" s="664" t="s">
        <v>884</v>
      </c>
      <c r="I195" s="664" t="s">
        <v>1343</v>
      </c>
      <c r="J195" s="664" t="s">
        <v>837</v>
      </c>
      <c r="K195" s="664" t="s">
        <v>1344</v>
      </c>
      <c r="L195" s="665">
        <v>18.260000000000002</v>
      </c>
      <c r="M195" s="665">
        <v>18.260000000000002</v>
      </c>
      <c r="N195" s="664">
        <v>1</v>
      </c>
      <c r="O195" s="747"/>
      <c r="P195" s="665"/>
      <c r="Q195" s="680">
        <v>0</v>
      </c>
      <c r="R195" s="664"/>
      <c r="S195" s="680">
        <v>0</v>
      </c>
      <c r="T195" s="747"/>
      <c r="U195" s="703"/>
    </row>
    <row r="196" spans="1:21" ht="14.4" customHeight="1" x14ac:dyDescent="0.3">
      <c r="A196" s="663">
        <v>25</v>
      </c>
      <c r="B196" s="664" t="s">
        <v>1183</v>
      </c>
      <c r="C196" s="664" t="s">
        <v>1281</v>
      </c>
      <c r="D196" s="745" t="s">
        <v>1627</v>
      </c>
      <c r="E196" s="746" t="s">
        <v>1317</v>
      </c>
      <c r="F196" s="664" t="s">
        <v>1277</v>
      </c>
      <c r="G196" s="664" t="s">
        <v>1337</v>
      </c>
      <c r="H196" s="664" t="s">
        <v>884</v>
      </c>
      <c r="I196" s="664" t="s">
        <v>893</v>
      </c>
      <c r="J196" s="664" t="s">
        <v>837</v>
      </c>
      <c r="K196" s="664" t="s">
        <v>894</v>
      </c>
      <c r="L196" s="665">
        <v>36.54</v>
      </c>
      <c r="M196" s="665">
        <v>109.62</v>
      </c>
      <c r="N196" s="664">
        <v>3</v>
      </c>
      <c r="O196" s="747">
        <v>3</v>
      </c>
      <c r="P196" s="665">
        <v>73.08</v>
      </c>
      <c r="Q196" s="680">
        <v>0.66666666666666663</v>
      </c>
      <c r="R196" s="664">
        <v>2</v>
      </c>
      <c r="S196" s="680">
        <v>0.66666666666666663</v>
      </c>
      <c r="T196" s="747">
        <v>2</v>
      </c>
      <c r="U196" s="703">
        <v>0.66666666666666663</v>
      </c>
    </row>
    <row r="197" spans="1:21" ht="14.4" customHeight="1" x14ac:dyDescent="0.3">
      <c r="A197" s="663">
        <v>25</v>
      </c>
      <c r="B197" s="664" t="s">
        <v>1183</v>
      </c>
      <c r="C197" s="664" t="s">
        <v>1281</v>
      </c>
      <c r="D197" s="745" t="s">
        <v>1627</v>
      </c>
      <c r="E197" s="746" t="s">
        <v>1317</v>
      </c>
      <c r="F197" s="664" t="s">
        <v>1277</v>
      </c>
      <c r="G197" s="664" t="s">
        <v>1337</v>
      </c>
      <c r="H197" s="664" t="s">
        <v>513</v>
      </c>
      <c r="I197" s="664" t="s">
        <v>836</v>
      </c>
      <c r="J197" s="664" t="s">
        <v>837</v>
      </c>
      <c r="K197" s="664" t="s">
        <v>1363</v>
      </c>
      <c r="L197" s="665">
        <v>36.54</v>
      </c>
      <c r="M197" s="665">
        <v>73.08</v>
      </c>
      <c r="N197" s="664">
        <v>2</v>
      </c>
      <c r="O197" s="747">
        <v>1</v>
      </c>
      <c r="P197" s="665">
        <v>36.54</v>
      </c>
      <c r="Q197" s="680">
        <v>0.5</v>
      </c>
      <c r="R197" s="664">
        <v>1</v>
      </c>
      <c r="S197" s="680">
        <v>0.5</v>
      </c>
      <c r="T197" s="747"/>
      <c r="U197" s="703">
        <v>0</v>
      </c>
    </row>
    <row r="198" spans="1:21" ht="14.4" customHeight="1" x14ac:dyDescent="0.3">
      <c r="A198" s="663">
        <v>25</v>
      </c>
      <c r="B198" s="664" t="s">
        <v>1183</v>
      </c>
      <c r="C198" s="664" t="s">
        <v>1281</v>
      </c>
      <c r="D198" s="745" t="s">
        <v>1627</v>
      </c>
      <c r="E198" s="746" t="s">
        <v>1317</v>
      </c>
      <c r="F198" s="664" t="s">
        <v>1277</v>
      </c>
      <c r="G198" s="664" t="s">
        <v>1589</v>
      </c>
      <c r="H198" s="664" t="s">
        <v>513</v>
      </c>
      <c r="I198" s="664" t="s">
        <v>1590</v>
      </c>
      <c r="J198" s="664" t="s">
        <v>1591</v>
      </c>
      <c r="K198" s="664" t="s">
        <v>1592</v>
      </c>
      <c r="L198" s="665">
        <v>0</v>
      </c>
      <c r="M198" s="665">
        <v>0</v>
      </c>
      <c r="N198" s="664">
        <v>1</v>
      </c>
      <c r="O198" s="747">
        <v>1</v>
      </c>
      <c r="P198" s="665">
        <v>0</v>
      </c>
      <c r="Q198" s="680"/>
      <c r="R198" s="664">
        <v>1</v>
      </c>
      <c r="S198" s="680">
        <v>1</v>
      </c>
      <c r="T198" s="747">
        <v>1</v>
      </c>
      <c r="U198" s="703">
        <v>1</v>
      </c>
    </row>
    <row r="199" spans="1:21" ht="14.4" customHeight="1" x14ac:dyDescent="0.3">
      <c r="A199" s="663">
        <v>25</v>
      </c>
      <c r="B199" s="664" t="s">
        <v>1183</v>
      </c>
      <c r="C199" s="664" t="s">
        <v>1281</v>
      </c>
      <c r="D199" s="745" t="s">
        <v>1627</v>
      </c>
      <c r="E199" s="746" t="s">
        <v>1317</v>
      </c>
      <c r="F199" s="664" t="s">
        <v>1277</v>
      </c>
      <c r="G199" s="664" t="s">
        <v>1472</v>
      </c>
      <c r="H199" s="664" t="s">
        <v>513</v>
      </c>
      <c r="I199" s="664" t="s">
        <v>1593</v>
      </c>
      <c r="J199" s="664" t="s">
        <v>1594</v>
      </c>
      <c r="K199" s="664" t="s">
        <v>1574</v>
      </c>
      <c r="L199" s="665">
        <v>31.32</v>
      </c>
      <c r="M199" s="665">
        <v>31.32</v>
      </c>
      <c r="N199" s="664">
        <v>1</v>
      </c>
      <c r="O199" s="747">
        <v>1</v>
      </c>
      <c r="P199" s="665"/>
      <c r="Q199" s="680">
        <v>0</v>
      </c>
      <c r="R199" s="664"/>
      <c r="S199" s="680">
        <v>0</v>
      </c>
      <c r="T199" s="747"/>
      <c r="U199" s="703">
        <v>0</v>
      </c>
    </row>
    <row r="200" spans="1:21" ht="14.4" customHeight="1" x14ac:dyDescent="0.3">
      <c r="A200" s="663">
        <v>25</v>
      </c>
      <c r="B200" s="664" t="s">
        <v>1183</v>
      </c>
      <c r="C200" s="664" t="s">
        <v>1281</v>
      </c>
      <c r="D200" s="745" t="s">
        <v>1627</v>
      </c>
      <c r="E200" s="746" t="s">
        <v>1319</v>
      </c>
      <c r="F200" s="664" t="s">
        <v>1277</v>
      </c>
      <c r="G200" s="664" t="s">
        <v>1321</v>
      </c>
      <c r="H200" s="664" t="s">
        <v>513</v>
      </c>
      <c r="I200" s="664" t="s">
        <v>1380</v>
      </c>
      <c r="J200" s="664" t="s">
        <v>1381</v>
      </c>
      <c r="K200" s="664" t="s">
        <v>1382</v>
      </c>
      <c r="L200" s="665">
        <v>154.36000000000001</v>
      </c>
      <c r="M200" s="665">
        <v>463.08000000000004</v>
      </c>
      <c r="N200" s="664">
        <v>3</v>
      </c>
      <c r="O200" s="747">
        <v>3</v>
      </c>
      <c r="P200" s="665">
        <v>463.08000000000004</v>
      </c>
      <c r="Q200" s="680">
        <v>1</v>
      </c>
      <c r="R200" s="664">
        <v>3</v>
      </c>
      <c r="S200" s="680">
        <v>1</v>
      </c>
      <c r="T200" s="747">
        <v>3</v>
      </c>
      <c r="U200" s="703">
        <v>1</v>
      </c>
    </row>
    <row r="201" spans="1:21" ht="14.4" customHeight="1" x14ac:dyDescent="0.3">
      <c r="A201" s="663">
        <v>25</v>
      </c>
      <c r="B201" s="664" t="s">
        <v>1183</v>
      </c>
      <c r="C201" s="664" t="s">
        <v>1281</v>
      </c>
      <c r="D201" s="745" t="s">
        <v>1627</v>
      </c>
      <c r="E201" s="746" t="s">
        <v>1319</v>
      </c>
      <c r="F201" s="664" t="s">
        <v>1277</v>
      </c>
      <c r="G201" s="664" t="s">
        <v>1321</v>
      </c>
      <c r="H201" s="664" t="s">
        <v>884</v>
      </c>
      <c r="I201" s="664" t="s">
        <v>1028</v>
      </c>
      <c r="J201" s="664" t="s">
        <v>940</v>
      </c>
      <c r="K201" s="664" t="s">
        <v>1000</v>
      </c>
      <c r="L201" s="665">
        <v>154.36000000000001</v>
      </c>
      <c r="M201" s="665">
        <v>154.36000000000001</v>
      </c>
      <c r="N201" s="664">
        <v>1</v>
      </c>
      <c r="O201" s="747">
        <v>1</v>
      </c>
      <c r="P201" s="665"/>
      <c r="Q201" s="680">
        <v>0</v>
      </c>
      <c r="R201" s="664"/>
      <c r="S201" s="680">
        <v>0</v>
      </c>
      <c r="T201" s="747"/>
      <c r="U201" s="703">
        <v>0</v>
      </c>
    </row>
    <row r="202" spans="1:21" ht="14.4" customHeight="1" x14ac:dyDescent="0.3">
      <c r="A202" s="663">
        <v>25</v>
      </c>
      <c r="B202" s="664" t="s">
        <v>1183</v>
      </c>
      <c r="C202" s="664" t="s">
        <v>1281</v>
      </c>
      <c r="D202" s="745" t="s">
        <v>1627</v>
      </c>
      <c r="E202" s="746" t="s">
        <v>1319</v>
      </c>
      <c r="F202" s="664" t="s">
        <v>1277</v>
      </c>
      <c r="G202" s="664" t="s">
        <v>1451</v>
      </c>
      <c r="H202" s="664" t="s">
        <v>513</v>
      </c>
      <c r="I202" s="664" t="s">
        <v>1595</v>
      </c>
      <c r="J202" s="664" t="s">
        <v>1486</v>
      </c>
      <c r="K202" s="664" t="s">
        <v>1524</v>
      </c>
      <c r="L202" s="665">
        <v>0</v>
      </c>
      <c r="M202" s="665">
        <v>0</v>
      </c>
      <c r="N202" s="664">
        <v>1</v>
      </c>
      <c r="O202" s="747">
        <v>1</v>
      </c>
      <c r="P202" s="665"/>
      <c r="Q202" s="680"/>
      <c r="R202" s="664"/>
      <c r="S202" s="680">
        <v>0</v>
      </c>
      <c r="T202" s="747"/>
      <c r="U202" s="703">
        <v>0</v>
      </c>
    </row>
    <row r="203" spans="1:21" ht="14.4" customHeight="1" x14ac:dyDescent="0.3">
      <c r="A203" s="663">
        <v>25</v>
      </c>
      <c r="B203" s="664" t="s">
        <v>1183</v>
      </c>
      <c r="C203" s="664" t="s">
        <v>1281</v>
      </c>
      <c r="D203" s="745" t="s">
        <v>1627</v>
      </c>
      <c r="E203" s="746" t="s">
        <v>1319</v>
      </c>
      <c r="F203" s="664" t="s">
        <v>1277</v>
      </c>
      <c r="G203" s="664" t="s">
        <v>1596</v>
      </c>
      <c r="H203" s="664" t="s">
        <v>513</v>
      </c>
      <c r="I203" s="664" t="s">
        <v>1597</v>
      </c>
      <c r="J203" s="664" t="s">
        <v>1598</v>
      </c>
      <c r="K203" s="664" t="s">
        <v>1599</v>
      </c>
      <c r="L203" s="665">
        <v>141.04</v>
      </c>
      <c r="M203" s="665">
        <v>141.04</v>
      </c>
      <c r="N203" s="664">
        <v>1</v>
      </c>
      <c r="O203" s="747">
        <v>0.5</v>
      </c>
      <c r="P203" s="665">
        <v>141.04</v>
      </c>
      <c r="Q203" s="680">
        <v>1</v>
      </c>
      <c r="R203" s="664">
        <v>1</v>
      </c>
      <c r="S203" s="680">
        <v>1</v>
      </c>
      <c r="T203" s="747">
        <v>0.5</v>
      </c>
      <c r="U203" s="703">
        <v>1</v>
      </c>
    </row>
    <row r="204" spans="1:21" ht="14.4" customHeight="1" x14ac:dyDescent="0.3">
      <c r="A204" s="663">
        <v>25</v>
      </c>
      <c r="B204" s="664" t="s">
        <v>1183</v>
      </c>
      <c r="C204" s="664" t="s">
        <v>1281</v>
      </c>
      <c r="D204" s="745" t="s">
        <v>1627</v>
      </c>
      <c r="E204" s="746" t="s">
        <v>1319</v>
      </c>
      <c r="F204" s="664" t="s">
        <v>1277</v>
      </c>
      <c r="G204" s="664" t="s">
        <v>1464</v>
      </c>
      <c r="H204" s="664" t="s">
        <v>513</v>
      </c>
      <c r="I204" s="664" t="s">
        <v>1465</v>
      </c>
      <c r="J204" s="664" t="s">
        <v>1466</v>
      </c>
      <c r="K204" s="664" t="s">
        <v>1467</v>
      </c>
      <c r="L204" s="665">
        <v>0</v>
      </c>
      <c r="M204" s="665">
        <v>0</v>
      </c>
      <c r="N204" s="664">
        <v>1</v>
      </c>
      <c r="O204" s="747">
        <v>0.5</v>
      </c>
      <c r="P204" s="665">
        <v>0</v>
      </c>
      <c r="Q204" s="680"/>
      <c r="R204" s="664">
        <v>1</v>
      </c>
      <c r="S204" s="680">
        <v>1</v>
      </c>
      <c r="T204" s="747">
        <v>0.5</v>
      </c>
      <c r="U204" s="703">
        <v>1</v>
      </c>
    </row>
    <row r="205" spans="1:21" ht="14.4" customHeight="1" x14ac:dyDescent="0.3">
      <c r="A205" s="663">
        <v>25</v>
      </c>
      <c r="B205" s="664" t="s">
        <v>1183</v>
      </c>
      <c r="C205" s="664" t="s">
        <v>1281</v>
      </c>
      <c r="D205" s="745" t="s">
        <v>1627</v>
      </c>
      <c r="E205" s="746" t="s">
        <v>1320</v>
      </c>
      <c r="F205" s="664" t="s">
        <v>1277</v>
      </c>
      <c r="G205" s="664" t="s">
        <v>1321</v>
      </c>
      <c r="H205" s="664" t="s">
        <v>513</v>
      </c>
      <c r="I205" s="664" t="s">
        <v>1374</v>
      </c>
      <c r="J205" s="664" t="s">
        <v>940</v>
      </c>
      <c r="K205" s="664" t="s">
        <v>1375</v>
      </c>
      <c r="L205" s="665">
        <v>0</v>
      </c>
      <c r="M205" s="665">
        <v>0</v>
      </c>
      <c r="N205" s="664">
        <v>1</v>
      </c>
      <c r="O205" s="747">
        <v>1</v>
      </c>
      <c r="P205" s="665">
        <v>0</v>
      </c>
      <c r="Q205" s="680"/>
      <c r="R205" s="664">
        <v>1</v>
      </c>
      <c r="S205" s="680">
        <v>1</v>
      </c>
      <c r="T205" s="747">
        <v>1</v>
      </c>
      <c r="U205" s="703">
        <v>1</v>
      </c>
    </row>
    <row r="206" spans="1:21" ht="14.4" customHeight="1" x14ac:dyDescent="0.3">
      <c r="A206" s="663">
        <v>25</v>
      </c>
      <c r="B206" s="664" t="s">
        <v>1183</v>
      </c>
      <c r="C206" s="664" t="s">
        <v>1281</v>
      </c>
      <c r="D206" s="745" t="s">
        <v>1627</v>
      </c>
      <c r="E206" s="746" t="s">
        <v>1320</v>
      </c>
      <c r="F206" s="664" t="s">
        <v>1277</v>
      </c>
      <c r="G206" s="664" t="s">
        <v>1321</v>
      </c>
      <c r="H206" s="664" t="s">
        <v>884</v>
      </c>
      <c r="I206" s="664" t="s">
        <v>1028</v>
      </c>
      <c r="J206" s="664" t="s">
        <v>940</v>
      </c>
      <c r="K206" s="664" t="s">
        <v>1000</v>
      </c>
      <c r="L206" s="665">
        <v>154.36000000000001</v>
      </c>
      <c r="M206" s="665">
        <v>1080.52</v>
      </c>
      <c r="N206" s="664">
        <v>7</v>
      </c>
      <c r="O206" s="747">
        <v>7</v>
      </c>
      <c r="P206" s="665">
        <v>771.80000000000007</v>
      </c>
      <c r="Q206" s="680">
        <v>0.71428571428571441</v>
      </c>
      <c r="R206" s="664">
        <v>5</v>
      </c>
      <c r="S206" s="680">
        <v>0.7142857142857143</v>
      </c>
      <c r="T206" s="747">
        <v>5</v>
      </c>
      <c r="U206" s="703">
        <v>0.7142857142857143</v>
      </c>
    </row>
    <row r="207" spans="1:21" ht="14.4" customHeight="1" x14ac:dyDescent="0.3">
      <c r="A207" s="663">
        <v>25</v>
      </c>
      <c r="B207" s="664" t="s">
        <v>1183</v>
      </c>
      <c r="C207" s="664" t="s">
        <v>1281</v>
      </c>
      <c r="D207" s="745" t="s">
        <v>1627</v>
      </c>
      <c r="E207" s="746" t="s">
        <v>1320</v>
      </c>
      <c r="F207" s="664" t="s">
        <v>1277</v>
      </c>
      <c r="G207" s="664" t="s">
        <v>1376</v>
      </c>
      <c r="H207" s="664" t="s">
        <v>513</v>
      </c>
      <c r="I207" s="664" t="s">
        <v>1415</v>
      </c>
      <c r="J207" s="664" t="s">
        <v>1007</v>
      </c>
      <c r="K207" s="664" t="s">
        <v>1402</v>
      </c>
      <c r="L207" s="665">
        <v>0</v>
      </c>
      <c r="M207" s="665">
        <v>0</v>
      </c>
      <c r="N207" s="664">
        <v>1</v>
      </c>
      <c r="O207" s="747">
        <v>0.5</v>
      </c>
      <c r="P207" s="665">
        <v>0</v>
      </c>
      <c r="Q207" s="680"/>
      <c r="R207" s="664">
        <v>1</v>
      </c>
      <c r="S207" s="680">
        <v>1</v>
      </c>
      <c r="T207" s="747">
        <v>0.5</v>
      </c>
      <c r="U207" s="703">
        <v>1</v>
      </c>
    </row>
    <row r="208" spans="1:21" ht="14.4" customHeight="1" x14ac:dyDescent="0.3">
      <c r="A208" s="663">
        <v>25</v>
      </c>
      <c r="B208" s="664" t="s">
        <v>1183</v>
      </c>
      <c r="C208" s="664" t="s">
        <v>1281</v>
      </c>
      <c r="D208" s="745" t="s">
        <v>1627</v>
      </c>
      <c r="E208" s="746" t="s">
        <v>1320</v>
      </c>
      <c r="F208" s="664" t="s">
        <v>1277</v>
      </c>
      <c r="G208" s="664" t="s">
        <v>1596</v>
      </c>
      <c r="H208" s="664" t="s">
        <v>513</v>
      </c>
      <c r="I208" s="664" t="s">
        <v>1597</v>
      </c>
      <c r="J208" s="664" t="s">
        <v>1598</v>
      </c>
      <c r="K208" s="664" t="s">
        <v>1599</v>
      </c>
      <c r="L208" s="665">
        <v>141.04</v>
      </c>
      <c r="M208" s="665">
        <v>141.04</v>
      </c>
      <c r="N208" s="664">
        <v>1</v>
      </c>
      <c r="O208" s="747">
        <v>0.5</v>
      </c>
      <c r="P208" s="665">
        <v>141.04</v>
      </c>
      <c r="Q208" s="680">
        <v>1</v>
      </c>
      <c r="R208" s="664">
        <v>1</v>
      </c>
      <c r="S208" s="680">
        <v>1</v>
      </c>
      <c r="T208" s="747">
        <v>0.5</v>
      </c>
      <c r="U208" s="703">
        <v>1</v>
      </c>
    </row>
    <row r="209" spans="1:21" ht="14.4" customHeight="1" x14ac:dyDescent="0.3">
      <c r="A209" s="663">
        <v>25</v>
      </c>
      <c r="B209" s="664" t="s">
        <v>1183</v>
      </c>
      <c r="C209" s="664" t="s">
        <v>1283</v>
      </c>
      <c r="D209" s="745" t="s">
        <v>1628</v>
      </c>
      <c r="E209" s="746" t="s">
        <v>1293</v>
      </c>
      <c r="F209" s="664" t="s">
        <v>1277</v>
      </c>
      <c r="G209" s="664" t="s">
        <v>1321</v>
      </c>
      <c r="H209" s="664" t="s">
        <v>884</v>
      </c>
      <c r="I209" s="664" t="s">
        <v>1028</v>
      </c>
      <c r="J209" s="664" t="s">
        <v>940</v>
      </c>
      <c r="K209" s="664" t="s">
        <v>1000</v>
      </c>
      <c r="L209" s="665">
        <v>154.36000000000001</v>
      </c>
      <c r="M209" s="665">
        <v>771.80000000000007</v>
      </c>
      <c r="N209" s="664">
        <v>5</v>
      </c>
      <c r="O209" s="747">
        <v>4.5</v>
      </c>
      <c r="P209" s="665">
        <v>463.08000000000004</v>
      </c>
      <c r="Q209" s="680">
        <v>0.6</v>
      </c>
      <c r="R209" s="664">
        <v>3</v>
      </c>
      <c r="S209" s="680">
        <v>0.6</v>
      </c>
      <c r="T209" s="747">
        <v>2.5</v>
      </c>
      <c r="U209" s="703">
        <v>0.55555555555555558</v>
      </c>
    </row>
    <row r="210" spans="1:21" ht="14.4" customHeight="1" x14ac:dyDescent="0.3">
      <c r="A210" s="663">
        <v>25</v>
      </c>
      <c r="B210" s="664" t="s">
        <v>1183</v>
      </c>
      <c r="C210" s="664" t="s">
        <v>1283</v>
      </c>
      <c r="D210" s="745" t="s">
        <v>1628</v>
      </c>
      <c r="E210" s="746" t="s">
        <v>1293</v>
      </c>
      <c r="F210" s="664" t="s">
        <v>1277</v>
      </c>
      <c r="G210" s="664" t="s">
        <v>1337</v>
      </c>
      <c r="H210" s="664" t="s">
        <v>884</v>
      </c>
      <c r="I210" s="664" t="s">
        <v>1343</v>
      </c>
      <c r="J210" s="664" t="s">
        <v>837</v>
      </c>
      <c r="K210" s="664" t="s">
        <v>1344</v>
      </c>
      <c r="L210" s="665">
        <v>18.260000000000002</v>
      </c>
      <c r="M210" s="665">
        <v>36.520000000000003</v>
      </c>
      <c r="N210" s="664">
        <v>2</v>
      </c>
      <c r="O210" s="747">
        <v>1.5</v>
      </c>
      <c r="P210" s="665">
        <v>18.260000000000002</v>
      </c>
      <c r="Q210" s="680">
        <v>0.5</v>
      </c>
      <c r="R210" s="664">
        <v>1</v>
      </c>
      <c r="S210" s="680">
        <v>0.5</v>
      </c>
      <c r="T210" s="747">
        <v>0.5</v>
      </c>
      <c r="U210" s="703">
        <v>0.33333333333333331</v>
      </c>
    </row>
    <row r="211" spans="1:21" ht="14.4" customHeight="1" x14ac:dyDescent="0.3">
      <c r="A211" s="663">
        <v>25</v>
      </c>
      <c r="B211" s="664" t="s">
        <v>1183</v>
      </c>
      <c r="C211" s="664" t="s">
        <v>1283</v>
      </c>
      <c r="D211" s="745" t="s">
        <v>1628</v>
      </c>
      <c r="E211" s="746" t="s">
        <v>1295</v>
      </c>
      <c r="F211" s="664" t="s">
        <v>1277</v>
      </c>
      <c r="G211" s="664" t="s">
        <v>1322</v>
      </c>
      <c r="H211" s="664" t="s">
        <v>513</v>
      </c>
      <c r="I211" s="664" t="s">
        <v>1010</v>
      </c>
      <c r="J211" s="664" t="s">
        <v>1011</v>
      </c>
      <c r="K211" s="664" t="s">
        <v>1012</v>
      </c>
      <c r="L211" s="665">
        <v>132.97999999999999</v>
      </c>
      <c r="M211" s="665">
        <v>132.97999999999999</v>
      </c>
      <c r="N211" s="664">
        <v>1</v>
      </c>
      <c r="O211" s="747">
        <v>1</v>
      </c>
      <c r="P211" s="665"/>
      <c r="Q211" s="680">
        <v>0</v>
      </c>
      <c r="R211" s="664"/>
      <c r="S211" s="680">
        <v>0</v>
      </c>
      <c r="T211" s="747"/>
      <c r="U211" s="703">
        <v>0</v>
      </c>
    </row>
    <row r="212" spans="1:21" ht="14.4" customHeight="1" x14ac:dyDescent="0.3">
      <c r="A212" s="663">
        <v>25</v>
      </c>
      <c r="B212" s="664" t="s">
        <v>1183</v>
      </c>
      <c r="C212" s="664" t="s">
        <v>1283</v>
      </c>
      <c r="D212" s="745" t="s">
        <v>1628</v>
      </c>
      <c r="E212" s="746" t="s">
        <v>1298</v>
      </c>
      <c r="F212" s="664" t="s">
        <v>1277</v>
      </c>
      <c r="G212" s="664" t="s">
        <v>1321</v>
      </c>
      <c r="H212" s="664" t="s">
        <v>513</v>
      </c>
      <c r="I212" s="664" t="s">
        <v>1380</v>
      </c>
      <c r="J212" s="664" t="s">
        <v>1381</v>
      </c>
      <c r="K212" s="664" t="s">
        <v>1382</v>
      </c>
      <c r="L212" s="665">
        <v>154.36000000000001</v>
      </c>
      <c r="M212" s="665">
        <v>617.44000000000005</v>
      </c>
      <c r="N212" s="664">
        <v>4</v>
      </c>
      <c r="O212" s="747">
        <v>3.5</v>
      </c>
      <c r="P212" s="665">
        <v>308.72000000000003</v>
      </c>
      <c r="Q212" s="680">
        <v>0.5</v>
      </c>
      <c r="R212" s="664">
        <v>2</v>
      </c>
      <c r="S212" s="680">
        <v>0.5</v>
      </c>
      <c r="T212" s="747">
        <v>1.5</v>
      </c>
      <c r="U212" s="703">
        <v>0.42857142857142855</v>
      </c>
    </row>
    <row r="213" spans="1:21" ht="14.4" customHeight="1" x14ac:dyDescent="0.3">
      <c r="A213" s="663">
        <v>25</v>
      </c>
      <c r="B213" s="664" t="s">
        <v>1183</v>
      </c>
      <c r="C213" s="664" t="s">
        <v>1283</v>
      </c>
      <c r="D213" s="745" t="s">
        <v>1628</v>
      </c>
      <c r="E213" s="746" t="s">
        <v>1298</v>
      </c>
      <c r="F213" s="664" t="s">
        <v>1277</v>
      </c>
      <c r="G213" s="664" t="s">
        <v>1337</v>
      </c>
      <c r="H213" s="664" t="s">
        <v>513</v>
      </c>
      <c r="I213" s="664" t="s">
        <v>1600</v>
      </c>
      <c r="J213" s="664" t="s">
        <v>837</v>
      </c>
      <c r="K213" s="664" t="s">
        <v>1601</v>
      </c>
      <c r="L213" s="665">
        <v>0</v>
      </c>
      <c r="M213" s="665">
        <v>0</v>
      </c>
      <c r="N213" s="664">
        <v>1</v>
      </c>
      <c r="O213" s="747">
        <v>0.5</v>
      </c>
      <c r="P213" s="665">
        <v>0</v>
      </c>
      <c r="Q213" s="680"/>
      <c r="R213" s="664">
        <v>1</v>
      </c>
      <c r="S213" s="680">
        <v>1</v>
      </c>
      <c r="T213" s="747">
        <v>0.5</v>
      </c>
      <c r="U213" s="703">
        <v>1</v>
      </c>
    </row>
    <row r="214" spans="1:21" ht="14.4" customHeight="1" x14ac:dyDescent="0.3">
      <c r="A214" s="663">
        <v>25</v>
      </c>
      <c r="B214" s="664" t="s">
        <v>1183</v>
      </c>
      <c r="C214" s="664" t="s">
        <v>1283</v>
      </c>
      <c r="D214" s="745" t="s">
        <v>1628</v>
      </c>
      <c r="E214" s="746" t="s">
        <v>1299</v>
      </c>
      <c r="F214" s="664" t="s">
        <v>1277</v>
      </c>
      <c r="G214" s="664" t="s">
        <v>1321</v>
      </c>
      <c r="H214" s="664" t="s">
        <v>884</v>
      </c>
      <c r="I214" s="664" t="s">
        <v>1028</v>
      </c>
      <c r="J214" s="664" t="s">
        <v>940</v>
      </c>
      <c r="K214" s="664" t="s">
        <v>1000</v>
      </c>
      <c r="L214" s="665">
        <v>154.36000000000001</v>
      </c>
      <c r="M214" s="665">
        <v>617.44000000000005</v>
      </c>
      <c r="N214" s="664">
        <v>4</v>
      </c>
      <c r="O214" s="747">
        <v>4</v>
      </c>
      <c r="P214" s="665">
        <v>308.72000000000003</v>
      </c>
      <c r="Q214" s="680">
        <v>0.5</v>
      </c>
      <c r="R214" s="664">
        <v>2</v>
      </c>
      <c r="S214" s="680">
        <v>0.5</v>
      </c>
      <c r="T214" s="747">
        <v>2</v>
      </c>
      <c r="U214" s="703">
        <v>0.5</v>
      </c>
    </row>
    <row r="215" spans="1:21" ht="14.4" customHeight="1" x14ac:dyDescent="0.3">
      <c r="A215" s="663">
        <v>25</v>
      </c>
      <c r="B215" s="664" t="s">
        <v>1183</v>
      </c>
      <c r="C215" s="664" t="s">
        <v>1283</v>
      </c>
      <c r="D215" s="745" t="s">
        <v>1628</v>
      </c>
      <c r="E215" s="746" t="s">
        <v>1301</v>
      </c>
      <c r="F215" s="664" t="s">
        <v>1277</v>
      </c>
      <c r="G215" s="664" t="s">
        <v>1321</v>
      </c>
      <c r="H215" s="664" t="s">
        <v>884</v>
      </c>
      <c r="I215" s="664" t="s">
        <v>1028</v>
      </c>
      <c r="J215" s="664" t="s">
        <v>940</v>
      </c>
      <c r="K215" s="664" t="s">
        <v>1000</v>
      </c>
      <c r="L215" s="665">
        <v>154.36000000000001</v>
      </c>
      <c r="M215" s="665">
        <v>463.08000000000004</v>
      </c>
      <c r="N215" s="664">
        <v>3</v>
      </c>
      <c r="O215" s="747">
        <v>1.5</v>
      </c>
      <c r="P215" s="665">
        <v>308.72000000000003</v>
      </c>
      <c r="Q215" s="680">
        <v>0.66666666666666663</v>
      </c>
      <c r="R215" s="664">
        <v>2</v>
      </c>
      <c r="S215" s="680">
        <v>0.66666666666666663</v>
      </c>
      <c r="T215" s="747">
        <v>1</v>
      </c>
      <c r="U215" s="703">
        <v>0.66666666666666663</v>
      </c>
    </row>
    <row r="216" spans="1:21" ht="14.4" customHeight="1" x14ac:dyDescent="0.3">
      <c r="A216" s="663">
        <v>25</v>
      </c>
      <c r="B216" s="664" t="s">
        <v>1183</v>
      </c>
      <c r="C216" s="664" t="s">
        <v>1283</v>
      </c>
      <c r="D216" s="745" t="s">
        <v>1628</v>
      </c>
      <c r="E216" s="746" t="s">
        <v>1301</v>
      </c>
      <c r="F216" s="664" t="s">
        <v>1277</v>
      </c>
      <c r="G216" s="664" t="s">
        <v>1337</v>
      </c>
      <c r="H216" s="664" t="s">
        <v>884</v>
      </c>
      <c r="I216" s="664" t="s">
        <v>1343</v>
      </c>
      <c r="J216" s="664" t="s">
        <v>837</v>
      </c>
      <c r="K216" s="664" t="s">
        <v>1344</v>
      </c>
      <c r="L216" s="665">
        <v>18.260000000000002</v>
      </c>
      <c r="M216" s="665">
        <v>18.260000000000002</v>
      </c>
      <c r="N216" s="664">
        <v>1</v>
      </c>
      <c r="O216" s="747">
        <v>0.5</v>
      </c>
      <c r="P216" s="665"/>
      <c r="Q216" s="680">
        <v>0</v>
      </c>
      <c r="R216" s="664"/>
      <c r="S216" s="680">
        <v>0</v>
      </c>
      <c r="T216" s="747"/>
      <c r="U216" s="703">
        <v>0</v>
      </c>
    </row>
    <row r="217" spans="1:21" ht="14.4" customHeight="1" x14ac:dyDescent="0.3">
      <c r="A217" s="663">
        <v>25</v>
      </c>
      <c r="B217" s="664" t="s">
        <v>1183</v>
      </c>
      <c r="C217" s="664" t="s">
        <v>1283</v>
      </c>
      <c r="D217" s="745" t="s">
        <v>1628</v>
      </c>
      <c r="E217" s="746" t="s">
        <v>1301</v>
      </c>
      <c r="F217" s="664" t="s">
        <v>1277</v>
      </c>
      <c r="G217" s="664" t="s">
        <v>1337</v>
      </c>
      <c r="H217" s="664" t="s">
        <v>513</v>
      </c>
      <c r="I217" s="664" t="s">
        <v>1338</v>
      </c>
      <c r="J217" s="664" t="s">
        <v>837</v>
      </c>
      <c r="K217" s="664" t="s">
        <v>1339</v>
      </c>
      <c r="L217" s="665">
        <v>18.260000000000002</v>
      </c>
      <c r="M217" s="665">
        <v>36.520000000000003</v>
      </c>
      <c r="N217" s="664">
        <v>2</v>
      </c>
      <c r="O217" s="747">
        <v>1</v>
      </c>
      <c r="P217" s="665">
        <v>36.520000000000003</v>
      </c>
      <c r="Q217" s="680">
        <v>1</v>
      </c>
      <c r="R217" s="664">
        <v>2</v>
      </c>
      <c r="S217" s="680">
        <v>1</v>
      </c>
      <c r="T217" s="747">
        <v>1</v>
      </c>
      <c r="U217" s="703">
        <v>1</v>
      </c>
    </row>
    <row r="218" spans="1:21" ht="14.4" customHeight="1" x14ac:dyDescent="0.3">
      <c r="A218" s="663">
        <v>25</v>
      </c>
      <c r="B218" s="664" t="s">
        <v>1183</v>
      </c>
      <c r="C218" s="664" t="s">
        <v>1283</v>
      </c>
      <c r="D218" s="745" t="s">
        <v>1628</v>
      </c>
      <c r="E218" s="746" t="s">
        <v>1303</v>
      </c>
      <c r="F218" s="664" t="s">
        <v>1277</v>
      </c>
      <c r="G218" s="664" t="s">
        <v>1321</v>
      </c>
      <c r="H218" s="664" t="s">
        <v>884</v>
      </c>
      <c r="I218" s="664" t="s">
        <v>1028</v>
      </c>
      <c r="J218" s="664" t="s">
        <v>940</v>
      </c>
      <c r="K218" s="664" t="s">
        <v>1000</v>
      </c>
      <c r="L218" s="665">
        <v>154.36000000000001</v>
      </c>
      <c r="M218" s="665">
        <v>154.36000000000001</v>
      </c>
      <c r="N218" s="664">
        <v>1</v>
      </c>
      <c r="O218" s="747">
        <v>1</v>
      </c>
      <c r="P218" s="665"/>
      <c r="Q218" s="680">
        <v>0</v>
      </c>
      <c r="R218" s="664"/>
      <c r="S218" s="680">
        <v>0</v>
      </c>
      <c r="T218" s="747"/>
      <c r="U218" s="703">
        <v>0</v>
      </c>
    </row>
    <row r="219" spans="1:21" ht="14.4" customHeight="1" x14ac:dyDescent="0.3">
      <c r="A219" s="663">
        <v>25</v>
      </c>
      <c r="B219" s="664" t="s">
        <v>1183</v>
      </c>
      <c r="C219" s="664" t="s">
        <v>1283</v>
      </c>
      <c r="D219" s="745" t="s">
        <v>1628</v>
      </c>
      <c r="E219" s="746" t="s">
        <v>1310</v>
      </c>
      <c r="F219" s="664" t="s">
        <v>1277</v>
      </c>
      <c r="G219" s="664" t="s">
        <v>1321</v>
      </c>
      <c r="H219" s="664" t="s">
        <v>884</v>
      </c>
      <c r="I219" s="664" t="s">
        <v>1028</v>
      </c>
      <c r="J219" s="664" t="s">
        <v>940</v>
      </c>
      <c r="K219" s="664" t="s">
        <v>1000</v>
      </c>
      <c r="L219" s="665">
        <v>154.36000000000001</v>
      </c>
      <c r="M219" s="665">
        <v>1234.8800000000001</v>
      </c>
      <c r="N219" s="664">
        <v>8</v>
      </c>
      <c r="O219" s="747">
        <v>8</v>
      </c>
      <c r="P219" s="665">
        <v>926.16000000000008</v>
      </c>
      <c r="Q219" s="680">
        <v>0.75</v>
      </c>
      <c r="R219" s="664">
        <v>6</v>
      </c>
      <c r="S219" s="680">
        <v>0.75</v>
      </c>
      <c r="T219" s="747">
        <v>6</v>
      </c>
      <c r="U219" s="703">
        <v>0.75</v>
      </c>
    </row>
    <row r="220" spans="1:21" ht="14.4" customHeight="1" x14ac:dyDescent="0.3">
      <c r="A220" s="663">
        <v>25</v>
      </c>
      <c r="B220" s="664" t="s">
        <v>1183</v>
      </c>
      <c r="C220" s="664" t="s">
        <v>1283</v>
      </c>
      <c r="D220" s="745" t="s">
        <v>1628</v>
      </c>
      <c r="E220" s="746" t="s">
        <v>1310</v>
      </c>
      <c r="F220" s="664" t="s">
        <v>1277</v>
      </c>
      <c r="G220" s="664" t="s">
        <v>1322</v>
      </c>
      <c r="H220" s="664" t="s">
        <v>513</v>
      </c>
      <c r="I220" s="664" t="s">
        <v>1010</v>
      </c>
      <c r="J220" s="664" t="s">
        <v>1011</v>
      </c>
      <c r="K220" s="664" t="s">
        <v>1012</v>
      </c>
      <c r="L220" s="665">
        <v>132.97999999999999</v>
      </c>
      <c r="M220" s="665">
        <v>132.97999999999999</v>
      </c>
      <c r="N220" s="664">
        <v>1</v>
      </c>
      <c r="O220" s="747">
        <v>1</v>
      </c>
      <c r="P220" s="665">
        <v>132.97999999999999</v>
      </c>
      <c r="Q220" s="680">
        <v>1</v>
      </c>
      <c r="R220" s="664">
        <v>1</v>
      </c>
      <c r="S220" s="680">
        <v>1</v>
      </c>
      <c r="T220" s="747">
        <v>1</v>
      </c>
      <c r="U220" s="703">
        <v>1</v>
      </c>
    </row>
    <row r="221" spans="1:21" ht="14.4" customHeight="1" x14ac:dyDescent="0.3">
      <c r="A221" s="663">
        <v>25</v>
      </c>
      <c r="B221" s="664" t="s">
        <v>1183</v>
      </c>
      <c r="C221" s="664" t="s">
        <v>1283</v>
      </c>
      <c r="D221" s="745" t="s">
        <v>1628</v>
      </c>
      <c r="E221" s="746" t="s">
        <v>1310</v>
      </c>
      <c r="F221" s="664" t="s">
        <v>1277</v>
      </c>
      <c r="G221" s="664" t="s">
        <v>1602</v>
      </c>
      <c r="H221" s="664" t="s">
        <v>513</v>
      </c>
      <c r="I221" s="664" t="s">
        <v>1017</v>
      </c>
      <c r="J221" s="664" t="s">
        <v>1018</v>
      </c>
      <c r="K221" s="664" t="s">
        <v>1603</v>
      </c>
      <c r="L221" s="665">
        <v>115.13</v>
      </c>
      <c r="M221" s="665">
        <v>115.13</v>
      </c>
      <c r="N221" s="664">
        <v>1</v>
      </c>
      <c r="O221" s="747">
        <v>1</v>
      </c>
      <c r="P221" s="665">
        <v>115.13</v>
      </c>
      <c r="Q221" s="680">
        <v>1</v>
      </c>
      <c r="R221" s="664">
        <v>1</v>
      </c>
      <c r="S221" s="680">
        <v>1</v>
      </c>
      <c r="T221" s="747">
        <v>1</v>
      </c>
      <c r="U221" s="703">
        <v>1</v>
      </c>
    </row>
    <row r="222" spans="1:21" ht="14.4" customHeight="1" x14ac:dyDescent="0.3">
      <c r="A222" s="663">
        <v>25</v>
      </c>
      <c r="B222" s="664" t="s">
        <v>1183</v>
      </c>
      <c r="C222" s="664" t="s">
        <v>1283</v>
      </c>
      <c r="D222" s="745" t="s">
        <v>1628</v>
      </c>
      <c r="E222" s="746" t="s">
        <v>1310</v>
      </c>
      <c r="F222" s="664" t="s">
        <v>1277</v>
      </c>
      <c r="G222" s="664" t="s">
        <v>1604</v>
      </c>
      <c r="H222" s="664" t="s">
        <v>513</v>
      </c>
      <c r="I222" s="664" t="s">
        <v>1605</v>
      </c>
      <c r="J222" s="664" t="s">
        <v>1606</v>
      </c>
      <c r="K222" s="664" t="s">
        <v>1603</v>
      </c>
      <c r="L222" s="665">
        <v>115.13</v>
      </c>
      <c r="M222" s="665">
        <v>230.26</v>
      </c>
      <c r="N222" s="664">
        <v>2</v>
      </c>
      <c r="O222" s="747">
        <v>2</v>
      </c>
      <c r="P222" s="665">
        <v>115.13</v>
      </c>
      <c r="Q222" s="680">
        <v>0.5</v>
      </c>
      <c r="R222" s="664">
        <v>1</v>
      </c>
      <c r="S222" s="680">
        <v>0.5</v>
      </c>
      <c r="T222" s="747">
        <v>1</v>
      </c>
      <c r="U222" s="703">
        <v>0.5</v>
      </c>
    </row>
    <row r="223" spans="1:21" ht="14.4" customHeight="1" x14ac:dyDescent="0.3">
      <c r="A223" s="663">
        <v>25</v>
      </c>
      <c r="B223" s="664" t="s">
        <v>1183</v>
      </c>
      <c r="C223" s="664" t="s">
        <v>1283</v>
      </c>
      <c r="D223" s="745" t="s">
        <v>1628</v>
      </c>
      <c r="E223" s="746" t="s">
        <v>1311</v>
      </c>
      <c r="F223" s="664" t="s">
        <v>1277</v>
      </c>
      <c r="G223" s="664" t="s">
        <v>1321</v>
      </c>
      <c r="H223" s="664" t="s">
        <v>884</v>
      </c>
      <c r="I223" s="664" t="s">
        <v>1028</v>
      </c>
      <c r="J223" s="664" t="s">
        <v>940</v>
      </c>
      <c r="K223" s="664" t="s">
        <v>1000</v>
      </c>
      <c r="L223" s="665">
        <v>154.36000000000001</v>
      </c>
      <c r="M223" s="665">
        <v>308.72000000000003</v>
      </c>
      <c r="N223" s="664">
        <v>2</v>
      </c>
      <c r="O223" s="747">
        <v>1.5</v>
      </c>
      <c r="P223" s="665"/>
      <c r="Q223" s="680">
        <v>0</v>
      </c>
      <c r="R223" s="664"/>
      <c r="S223" s="680">
        <v>0</v>
      </c>
      <c r="T223" s="747"/>
      <c r="U223" s="703">
        <v>0</v>
      </c>
    </row>
    <row r="224" spans="1:21" ht="14.4" customHeight="1" x14ac:dyDescent="0.3">
      <c r="A224" s="663">
        <v>25</v>
      </c>
      <c r="B224" s="664" t="s">
        <v>1183</v>
      </c>
      <c r="C224" s="664" t="s">
        <v>1283</v>
      </c>
      <c r="D224" s="745" t="s">
        <v>1628</v>
      </c>
      <c r="E224" s="746" t="s">
        <v>1311</v>
      </c>
      <c r="F224" s="664" t="s">
        <v>1277</v>
      </c>
      <c r="G224" s="664" t="s">
        <v>1376</v>
      </c>
      <c r="H224" s="664" t="s">
        <v>513</v>
      </c>
      <c r="I224" s="664" t="s">
        <v>1415</v>
      </c>
      <c r="J224" s="664" t="s">
        <v>1007</v>
      </c>
      <c r="K224" s="664" t="s">
        <v>1402</v>
      </c>
      <c r="L224" s="665">
        <v>0</v>
      </c>
      <c r="M224" s="665">
        <v>0</v>
      </c>
      <c r="N224" s="664">
        <v>1</v>
      </c>
      <c r="O224" s="747">
        <v>0.5</v>
      </c>
      <c r="P224" s="665">
        <v>0</v>
      </c>
      <c r="Q224" s="680"/>
      <c r="R224" s="664">
        <v>1</v>
      </c>
      <c r="S224" s="680">
        <v>1</v>
      </c>
      <c r="T224" s="747">
        <v>0.5</v>
      </c>
      <c r="U224" s="703">
        <v>1</v>
      </c>
    </row>
    <row r="225" spans="1:21" ht="14.4" customHeight="1" x14ac:dyDescent="0.3">
      <c r="A225" s="663">
        <v>25</v>
      </c>
      <c r="B225" s="664" t="s">
        <v>1183</v>
      </c>
      <c r="C225" s="664" t="s">
        <v>1283</v>
      </c>
      <c r="D225" s="745" t="s">
        <v>1628</v>
      </c>
      <c r="E225" s="746" t="s">
        <v>1311</v>
      </c>
      <c r="F225" s="664" t="s">
        <v>1277</v>
      </c>
      <c r="G225" s="664" t="s">
        <v>1420</v>
      </c>
      <c r="H225" s="664" t="s">
        <v>513</v>
      </c>
      <c r="I225" s="664" t="s">
        <v>1607</v>
      </c>
      <c r="J225" s="664" t="s">
        <v>1608</v>
      </c>
      <c r="K225" s="664" t="s">
        <v>1609</v>
      </c>
      <c r="L225" s="665">
        <v>48.09</v>
      </c>
      <c r="M225" s="665">
        <v>48.09</v>
      </c>
      <c r="N225" s="664">
        <v>1</v>
      </c>
      <c r="O225" s="747">
        <v>1</v>
      </c>
      <c r="P225" s="665"/>
      <c r="Q225" s="680">
        <v>0</v>
      </c>
      <c r="R225" s="664"/>
      <c r="S225" s="680">
        <v>0</v>
      </c>
      <c r="T225" s="747"/>
      <c r="U225" s="703">
        <v>0</v>
      </c>
    </row>
    <row r="226" spans="1:21" ht="14.4" customHeight="1" x14ac:dyDescent="0.3">
      <c r="A226" s="663">
        <v>25</v>
      </c>
      <c r="B226" s="664" t="s">
        <v>1183</v>
      </c>
      <c r="C226" s="664" t="s">
        <v>1283</v>
      </c>
      <c r="D226" s="745" t="s">
        <v>1628</v>
      </c>
      <c r="E226" s="746" t="s">
        <v>1311</v>
      </c>
      <c r="F226" s="664" t="s">
        <v>1277</v>
      </c>
      <c r="G226" s="664" t="s">
        <v>1337</v>
      </c>
      <c r="H226" s="664" t="s">
        <v>884</v>
      </c>
      <c r="I226" s="664" t="s">
        <v>1343</v>
      </c>
      <c r="J226" s="664" t="s">
        <v>837</v>
      </c>
      <c r="K226" s="664" t="s">
        <v>1344</v>
      </c>
      <c r="L226" s="665">
        <v>18.260000000000002</v>
      </c>
      <c r="M226" s="665">
        <v>36.520000000000003</v>
      </c>
      <c r="N226" s="664">
        <v>2</v>
      </c>
      <c r="O226" s="747">
        <v>1</v>
      </c>
      <c r="P226" s="665">
        <v>18.260000000000002</v>
      </c>
      <c r="Q226" s="680">
        <v>0.5</v>
      </c>
      <c r="R226" s="664">
        <v>1</v>
      </c>
      <c r="S226" s="680">
        <v>0.5</v>
      </c>
      <c r="T226" s="747">
        <v>0.5</v>
      </c>
      <c r="U226" s="703">
        <v>0.5</v>
      </c>
    </row>
    <row r="227" spans="1:21" ht="14.4" customHeight="1" x14ac:dyDescent="0.3">
      <c r="A227" s="663">
        <v>25</v>
      </c>
      <c r="B227" s="664" t="s">
        <v>1183</v>
      </c>
      <c r="C227" s="664" t="s">
        <v>1285</v>
      </c>
      <c r="D227" s="745" t="s">
        <v>1629</v>
      </c>
      <c r="E227" s="746" t="s">
        <v>1291</v>
      </c>
      <c r="F227" s="664" t="s">
        <v>1277</v>
      </c>
      <c r="G227" s="664" t="s">
        <v>1321</v>
      </c>
      <c r="H227" s="664" t="s">
        <v>884</v>
      </c>
      <c r="I227" s="664" t="s">
        <v>1028</v>
      </c>
      <c r="J227" s="664" t="s">
        <v>940</v>
      </c>
      <c r="K227" s="664" t="s">
        <v>1000</v>
      </c>
      <c r="L227" s="665">
        <v>154.36000000000001</v>
      </c>
      <c r="M227" s="665">
        <v>771.80000000000007</v>
      </c>
      <c r="N227" s="664">
        <v>5</v>
      </c>
      <c r="O227" s="747">
        <v>5</v>
      </c>
      <c r="P227" s="665"/>
      <c r="Q227" s="680">
        <v>0</v>
      </c>
      <c r="R227" s="664"/>
      <c r="S227" s="680">
        <v>0</v>
      </c>
      <c r="T227" s="747"/>
      <c r="U227" s="703">
        <v>0</v>
      </c>
    </row>
    <row r="228" spans="1:21" ht="14.4" customHeight="1" x14ac:dyDescent="0.3">
      <c r="A228" s="663">
        <v>25</v>
      </c>
      <c r="B228" s="664" t="s">
        <v>1183</v>
      </c>
      <c r="C228" s="664" t="s">
        <v>1285</v>
      </c>
      <c r="D228" s="745" t="s">
        <v>1629</v>
      </c>
      <c r="E228" s="746" t="s">
        <v>1292</v>
      </c>
      <c r="F228" s="664" t="s">
        <v>1277</v>
      </c>
      <c r="G228" s="664" t="s">
        <v>1321</v>
      </c>
      <c r="H228" s="664" t="s">
        <v>884</v>
      </c>
      <c r="I228" s="664" t="s">
        <v>1028</v>
      </c>
      <c r="J228" s="664" t="s">
        <v>940</v>
      </c>
      <c r="K228" s="664" t="s">
        <v>1000</v>
      </c>
      <c r="L228" s="665">
        <v>154.36000000000001</v>
      </c>
      <c r="M228" s="665">
        <v>1389.2400000000002</v>
      </c>
      <c r="N228" s="664">
        <v>9</v>
      </c>
      <c r="O228" s="747"/>
      <c r="P228" s="665"/>
      <c r="Q228" s="680">
        <v>0</v>
      </c>
      <c r="R228" s="664"/>
      <c r="S228" s="680">
        <v>0</v>
      </c>
      <c r="T228" s="747"/>
      <c r="U228" s="703"/>
    </row>
    <row r="229" spans="1:21" ht="14.4" customHeight="1" x14ac:dyDescent="0.3">
      <c r="A229" s="663">
        <v>25</v>
      </c>
      <c r="B229" s="664" t="s">
        <v>1183</v>
      </c>
      <c r="C229" s="664" t="s">
        <v>1285</v>
      </c>
      <c r="D229" s="745" t="s">
        <v>1629</v>
      </c>
      <c r="E229" s="746" t="s">
        <v>1292</v>
      </c>
      <c r="F229" s="664" t="s">
        <v>1277</v>
      </c>
      <c r="G229" s="664" t="s">
        <v>1323</v>
      </c>
      <c r="H229" s="664" t="s">
        <v>513</v>
      </c>
      <c r="I229" s="664" t="s">
        <v>1584</v>
      </c>
      <c r="J229" s="664" t="s">
        <v>1325</v>
      </c>
      <c r="K229" s="664" t="s">
        <v>1585</v>
      </c>
      <c r="L229" s="665">
        <v>0</v>
      </c>
      <c r="M229" s="665">
        <v>0</v>
      </c>
      <c r="N229" s="664">
        <v>1</v>
      </c>
      <c r="O229" s="747"/>
      <c r="P229" s="665"/>
      <c r="Q229" s="680"/>
      <c r="R229" s="664"/>
      <c r="S229" s="680">
        <v>0</v>
      </c>
      <c r="T229" s="747"/>
      <c r="U229" s="703"/>
    </row>
    <row r="230" spans="1:21" ht="14.4" customHeight="1" x14ac:dyDescent="0.3">
      <c r="A230" s="663">
        <v>25</v>
      </c>
      <c r="B230" s="664" t="s">
        <v>1183</v>
      </c>
      <c r="C230" s="664" t="s">
        <v>1285</v>
      </c>
      <c r="D230" s="745" t="s">
        <v>1629</v>
      </c>
      <c r="E230" s="746" t="s">
        <v>1293</v>
      </c>
      <c r="F230" s="664" t="s">
        <v>1277</v>
      </c>
      <c r="G230" s="664" t="s">
        <v>1321</v>
      </c>
      <c r="H230" s="664" t="s">
        <v>884</v>
      </c>
      <c r="I230" s="664" t="s">
        <v>1028</v>
      </c>
      <c r="J230" s="664" t="s">
        <v>940</v>
      </c>
      <c r="K230" s="664" t="s">
        <v>1000</v>
      </c>
      <c r="L230" s="665">
        <v>154.36000000000001</v>
      </c>
      <c r="M230" s="665">
        <v>2006.6800000000005</v>
      </c>
      <c r="N230" s="664">
        <v>13</v>
      </c>
      <c r="O230" s="747">
        <v>12.5</v>
      </c>
      <c r="P230" s="665">
        <v>308.72000000000003</v>
      </c>
      <c r="Q230" s="680">
        <v>0.15384615384615383</v>
      </c>
      <c r="R230" s="664">
        <v>2</v>
      </c>
      <c r="S230" s="680">
        <v>0.15384615384615385</v>
      </c>
      <c r="T230" s="747">
        <v>2</v>
      </c>
      <c r="U230" s="703">
        <v>0.16</v>
      </c>
    </row>
    <row r="231" spans="1:21" ht="14.4" customHeight="1" x14ac:dyDescent="0.3">
      <c r="A231" s="663">
        <v>25</v>
      </c>
      <c r="B231" s="664" t="s">
        <v>1183</v>
      </c>
      <c r="C231" s="664" t="s">
        <v>1285</v>
      </c>
      <c r="D231" s="745" t="s">
        <v>1629</v>
      </c>
      <c r="E231" s="746" t="s">
        <v>1293</v>
      </c>
      <c r="F231" s="664" t="s">
        <v>1277</v>
      </c>
      <c r="G231" s="664" t="s">
        <v>1321</v>
      </c>
      <c r="H231" s="664" t="s">
        <v>513</v>
      </c>
      <c r="I231" s="664" t="s">
        <v>1610</v>
      </c>
      <c r="J231" s="664" t="s">
        <v>1611</v>
      </c>
      <c r="K231" s="664" t="s">
        <v>1612</v>
      </c>
      <c r="L231" s="665">
        <v>0</v>
      </c>
      <c r="M231" s="665">
        <v>0</v>
      </c>
      <c r="N231" s="664">
        <v>1</v>
      </c>
      <c r="O231" s="747">
        <v>1</v>
      </c>
      <c r="P231" s="665"/>
      <c r="Q231" s="680"/>
      <c r="R231" s="664"/>
      <c r="S231" s="680">
        <v>0</v>
      </c>
      <c r="T231" s="747"/>
      <c r="U231" s="703">
        <v>0</v>
      </c>
    </row>
    <row r="232" spans="1:21" ht="14.4" customHeight="1" x14ac:dyDescent="0.3">
      <c r="A232" s="663">
        <v>25</v>
      </c>
      <c r="B232" s="664" t="s">
        <v>1183</v>
      </c>
      <c r="C232" s="664" t="s">
        <v>1285</v>
      </c>
      <c r="D232" s="745" t="s">
        <v>1629</v>
      </c>
      <c r="E232" s="746" t="s">
        <v>1293</v>
      </c>
      <c r="F232" s="664" t="s">
        <v>1277</v>
      </c>
      <c r="G232" s="664" t="s">
        <v>1376</v>
      </c>
      <c r="H232" s="664" t="s">
        <v>513</v>
      </c>
      <c r="I232" s="664" t="s">
        <v>1415</v>
      </c>
      <c r="J232" s="664" t="s">
        <v>1007</v>
      </c>
      <c r="K232" s="664" t="s">
        <v>1402</v>
      </c>
      <c r="L232" s="665">
        <v>0</v>
      </c>
      <c r="M232" s="665">
        <v>0</v>
      </c>
      <c r="N232" s="664">
        <v>1</v>
      </c>
      <c r="O232" s="747">
        <v>1</v>
      </c>
      <c r="P232" s="665"/>
      <c r="Q232" s="680"/>
      <c r="R232" s="664"/>
      <c r="S232" s="680">
        <v>0</v>
      </c>
      <c r="T232" s="747"/>
      <c r="U232" s="703">
        <v>0</v>
      </c>
    </row>
    <row r="233" spans="1:21" ht="14.4" customHeight="1" x14ac:dyDescent="0.3">
      <c r="A233" s="663">
        <v>25</v>
      </c>
      <c r="B233" s="664" t="s">
        <v>1183</v>
      </c>
      <c r="C233" s="664" t="s">
        <v>1285</v>
      </c>
      <c r="D233" s="745" t="s">
        <v>1629</v>
      </c>
      <c r="E233" s="746" t="s">
        <v>1293</v>
      </c>
      <c r="F233" s="664" t="s">
        <v>1277</v>
      </c>
      <c r="G233" s="664" t="s">
        <v>1383</v>
      </c>
      <c r="H233" s="664" t="s">
        <v>513</v>
      </c>
      <c r="I233" s="664" t="s">
        <v>1384</v>
      </c>
      <c r="J233" s="664" t="s">
        <v>1385</v>
      </c>
      <c r="K233" s="664" t="s">
        <v>1386</v>
      </c>
      <c r="L233" s="665">
        <v>20.3</v>
      </c>
      <c r="M233" s="665">
        <v>40.6</v>
      </c>
      <c r="N233" s="664">
        <v>2</v>
      </c>
      <c r="O233" s="747">
        <v>2</v>
      </c>
      <c r="P233" s="665"/>
      <c r="Q233" s="680">
        <v>0</v>
      </c>
      <c r="R233" s="664"/>
      <c r="S233" s="680">
        <v>0</v>
      </c>
      <c r="T233" s="747"/>
      <c r="U233" s="703">
        <v>0</v>
      </c>
    </row>
    <row r="234" spans="1:21" ht="14.4" customHeight="1" x14ac:dyDescent="0.3">
      <c r="A234" s="663">
        <v>25</v>
      </c>
      <c r="B234" s="664" t="s">
        <v>1183</v>
      </c>
      <c r="C234" s="664" t="s">
        <v>1285</v>
      </c>
      <c r="D234" s="745" t="s">
        <v>1629</v>
      </c>
      <c r="E234" s="746" t="s">
        <v>1293</v>
      </c>
      <c r="F234" s="664" t="s">
        <v>1277</v>
      </c>
      <c r="G234" s="664" t="s">
        <v>1322</v>
      </c>
      <c r="H234" s="664" t="s">
        <v>513</v>
      </c>
      <c r="I234" s="664" t="s">
        <v>1010</v>
      </c>
      <c r="J234" s="664" t="s">
        <v>1011</v>
      </c>
      <c r="K234" s="664" t="s">
        <v>1012</v>
      </c>
      <c r="L234" s="665">
        <v>132.97999999999999</v>
      </c>
      <c r="M234" s="665">
        <v>531.91999999999996</v>
      </c>
      <c r="N234" s="664">
        <v>4</v>
      </c>
      <c r="O234" s="747">
        <v>4</v>
      </c>
      <c r="P234" s="665"/>
      <c r="Q234" s="680">
        <v>0</v>
      </c>
      <c r="R234" s="664"/>
      <c r="S234" s="680">
        <v>0</v>
      </c>
      <c r="T234" s="747"/>
      <c r="U234" s="703">
        <v>0</v>
      </c>
    </row>
    <row r="235" spans="1:21" ht="14.4" customHeight="1" x14ac:dyDescent="0.3">
      <c r="A235" s="663">
        <v>25</v>
      </c>
      <c r="B235" s="664" t="s">
        <v>1183</v>
      </c>
      <c r="C235" s="664" t="s">
        <v>1285</v>
      </c>
      <c r="D235" s="745" t="s">
        <v>1629</v>
      </c>
      <c r="E235" s="746" t="s">
        <v>1293</v>
      </c>
      <c r="F235" s="664" t="s">
        <v>1277</v>
      </c>
      <c r="G235" s="664" t="s">
        <v>1337</v>
      </c>
      <c r="H235" s="664" t="s">
        <v>884</v>
      </c>
      <c r="I235" s="664" t="s">
        <v>1343</v>
      </c>
      <c r="J235" s="664" t="s">
        <v>837</v>
      </c>
      <c r="K235" s="664" t="s">
        <v>1344</v>
      </c>
      <c r="L235" s="665">
        <v>18.260000000000002</v>
      </c>
      <c r="M235" s="665">
        <v>18.260000000000002</v>
      </c>
      <c r="N235" s="664">
        <v>1</v>
      </c>
      <c r="O235" s="747">
        <v>0.5</v>
      </c>
      <c r="P235" s="665"/>
      <c r="Q235" s="680">
        <v>0</v>
      </c>
      <c r="R235" s="664"/>
      <c r="S235" s="680">
        <v>0</v>
      </c>
      <c r="T235" s="747"/>
      <c r="U235" s="703">
        <v>0</v>
      </c>
    </row>
    <row r="236" spans="1:21" ht="14.4" customHeight="1" x14ac:dyDescent="0.3">
      <c r="A236" s="663">
        <v>25</v>
      </c>
      <c r="B236" s="664" t="s">
        <v>1183</v>
      </c>
      <c r="C236" s="664" t="s">
        <v>1285</v>
      </c>
      <c r="D236" s="745" t="s">
        <v>1629</v>
      </c>
      <c r="E236" s="746" t="s">
        <v>1294</v>
      </c>
      <c r="F236" s="664" t="s">
        <v>1277</v>
      </c>
      <c r="G236" s="664" t="s">
        <v>1321</v>
      </c>
      <c r="H236" s="664" t="s">
        <v>884</v>
      </c>
      <c r="I236" s="664" t="s">
        <v>1028</v>
      </c>
      <c r="J236" s="664" t="s">
        <v>940</v>
      </c>
      <c r="K236" s="664" t="s">
        <v>1000</v>
      </c>
      <c r="L236" s="665">
        <v>154.36000000000001</v>
      </c>
      <c r="M236" s="665">
        <v>154.36000000000001</v>
      </c>
      <c r="N236" s="664">
        <v>1</v>
      </c>
      <c r="O236" s="747">
        <v>1</v>
      </c>
      <c r="P236" s="665"/>
      <c r="Q236" s="680">
        <v>0</v>
      </c>
      <c r="R236" s="664"/>
      <c r="S236" s="680">
        <v>0</v>
      </c>
      <c r="T236" s="747"/>
      <c r="U236" s="703">
        <v>0</v>
      </c>
    </row>
    <row r="237" spans="1:21" ht="14.4" customHeight="1" x14ac:dyDescent="0.3">
      <c r="A237" s="663">
        <v>25</v>
      </c>
      <c r="B237" s="664" t="s">
        <v>1183</v>
      </c>
      <c r="C237" s="664" t="s">
        <v>1285</v>
      </c>
      <c r="D237" s="745" t="s">
        <v>1629</v>
      </c>
      <c r="E237" s="746" t="s">
        <v>1294</v>
      </c>
      <c r="F237" s="664" t="s">
        <v>1277</v>
      </c>
      <c r="G237" s="664" t="s">
        <v>1394</v>
      </c>
      <c r="H237" s="664" t="s">
        <v>513</v>
      </c>
      <c r="I237" s="664" t="s">
        <v>1398</v>
      </c>
      <c r="J237" s="664" t="s">
        <v>1396</v>
      </c>
      <c r="K237" s="664" t="s">
        <v>1399</v>
      </c>
      <c r="L237" s="665">
        <v>98.75</v>
      </c>
      <c r="M237" s="665">
        <v>197.5</v>
      </c>
      <c r="N237" s="664">
        <v>2</v>
      </c>
      <c r="O237" s="747">
        <v>0.5</v>
      </c>
      <c r="P237" s="665"/>
      <c r="Q237" s="680">
        <v>0</v>
      </c>
      <c r="R237" s="664"/>
      <c r="S237" s="680">
        <v>0</v>
      </c>
      <c r="T237" s="747"/>
      <c r="U237" s="703">
        <v>0</v>
      </c>
    </row>
    <row r="238" spans="1:21" ht="14.4" customHeight="1" x14ac:dyDescent="0.3">
      <c r="A238" s="663">
        <v>25</v>
      </c>
      <c r="B238" s="664" t="s">
        <v>1183</v>
      </c>
      <c r="C238" s="664" t="s">
        <v>1285</v>
      </c>
      <c r="D238" s="745" t="s">
        <v>1629</v>
      </c>
      <c r="E238" s="746" t="s">
        <v>1294</v>
      </c>
      <c r="F238" s="664" t="s">
        <v>1277</v>
      </c>
      <c r="G238" s="664" t="s">
        <v>1604</v>
      </c>
      <c r="H238" s="664" t="s">
        <v>513</v>
      </c>
      <c r="I238" s="664" t="s">
        <v>1605</v>
      </c>
      <c r="J238" s="664" t="s">
        <v>1606</v>
      </c>
      <c r="K238" s="664" t="s">
        <v>1603</v>
      </c>
      <c r="L238" s="665">
        <v>115.13</v>
      </c>
      <c r="M238" s="665">
        <v>115.13</v>
      </c>
      <c r="N238" s="664">
        <v>1</v>
      </c>
      <c r="O238" s="747">
        <v>0.5</v>
      </c>
      <c r="P238" s="665"/>
      <c r="Q238" s="680">
        <v>0</v>
      </c>
      <c r="R238" s="664"/>
      <c r="S238" s="680">
        <v>0</v>
      </c>
      <c r="T238" s="747"/>
      <c r="U238" s="703">
        <v>0</v>
      </c>
    </row>
    <row r="239" spans="1:21" ht="14.4" customHeight="1" x14ac:dyDescent="0.3">
      <c r="A239" s="663">
        <v>25</v>
      </c>
      <c r="B239" s="664" t="s">
        <v>1183</v>
      </c>
      <c r="C239" s="664" t="s">
        <v>1285</v>
      </c>
      <c r="D239" s="745" t="s">
        <v>1629</v>
      </c>
      <c r="E239" s="746" t="s">
        <v>1298</v>
      </c>
      <c r="F239" s="664" t="s">
        <v>1277</v>
      </c>
      <c r="G239" s="664" t="s">
        <v>1321</v>
      </c>
      <c r="H239" s="664" t="s">
        <v>513</v>
      </c>
      <c r="I239" s="664" t="s">
        <v>1380</v>
      </c>
      <c r="J239" s="664" t="s">
        <v>1381</v>
      </c>
      <c r="K239" s="664" t="s">
        <v>1382</v>
      </c>
      <c r="L239" s="665">
        <v>154.36000000000001</v>
      </c>
      <c r="M239" s="665">
        <v>1543.6000000000004</v>
      </c>
      <c r="N239" s="664">
        <v>10</v>
      </c>
      <c r="O239" s="747">
        <v>10</v>
      </c>
      <c r="P239" s="665">
        <v>154.36000000000001</v>
      </c>
      <c r="Q239" s="680">
        <v>9.9999999999999992E-2</v>
      </c>
      <c r="R239" s="664">
        <v>1</v>
      </c>
      <c r="S239" s="680">
        <v>0.1</v>
      </c>
      <c r="T239" s="747">
        <v>1</v>
      </c>
      <c r="U239" s="703">
        <v>0.1</v>
      </c>
    </row>
    <row r="240" spans="1:21" ht="14.4" customHeight="1" x14ac:dyDescent="0.3">
      <c r="A240" s="663">
        <v>25</v>
      </c>
      <c r="B240" s="664" t="s">
        <v>1183</v>
      </c>
      <c r="C240" s="664" t="s">
        <v>1285</v>
      </c>
      <c r="D240" s="745" t="s">
        <v>1629</v>
      </c>
      <c r="E240" s="746" t="s">
        <v>1298</v>
      </c>
      <c r="F240" s="664" t="s">
        <v>1277</v>
      </c>
      <c r="G240" s="664" t="s">
        <v>1322</v>
      </c>
      <c r="H240" s="664" t="s">
        <v>513</v>
      </c>
      <c r="I240" s="664" t="s">
        <v>1010</v>
      </c>
      <c r="J240" s="664" t="s">
        <v>1011</v>
      </c>
      <c r="K240" s="664" t="s">
        <v>1012</v>
      </c>
      <c r="L240" s="665">
        <v>132.97999999999999</v>
      </c>
      <c r="M240" s="665">
        <v>132.97999999999999</v>
      </c>
      <c r="N240" s="664">
        <v>1</v>
      </c>
      <c r="O240" s="747">
        <v>1</v>
      </c>
      <c r="P240" s="665"/>
      <c r="Q240" s="680">
        <v>0</v>
      </c>
      <c r="R240" s="664"/>
      <c r="S240" s="680">
        <v>0</v>
      </c>
      <c r="T240" s="747"/>
      <c r="U240" s="703">
        <v>0</v>
      </c>
    </row>
    <row r="241" spans="1:21" ht="14.4" customHeight="1" x14ac:dyDescent="0.3">
      <c r="A241" s="663">
        <v>25</v>
      </c>
      <c r="B241" s="664" t="s">
        <v>1183</v>
      </c>
      <c r="C241" s="664" t="s">
        <v>1285</v>
      </c>
      <c r="D241" s="745" t="s">
        <v>1629</v>
      </c>
      <c r="E241" s="746" t="s">
        <v>1298</v>
      </c>
      <c r="F241" s="664" t="s">
        <v>1277</v>
      </c>
      <c r="G241" s="664" t="s">
        <v>1337</v>
      </c>
      <c r="H241" s="664" t="s">
        <v>884</v>
      </c>
      <c r="I241" s="664" t="s">
        <v>1343</v>
      </c>
      <c r="J241" s="664" t="s">
        <v>837</v>
      </c>
      <c r="K241" s="664" t="s">
        <v>1344</v>
      </c>
      <c r="L241" s="665">
        <v>18.260000000000002</v>
      </c>
      <c r="M241" s="665">
        <v>36.520000000000003</v>
      </c>
      <c r="N241" s="664">
        <v>2</v>
      </c>
      <c r="O241" s="747">
        <v>2</v>
      </c>
      <c r="P241" s="665">
        <v>18.260000000000002</v>
      </c>
      <c r="Q241" s="680">
        <v>0.5</v>
      </c>
      <c r="R241" s="664">
        <v>1</v>
      </c>
      <c r="S241" s="680">
        <v>0.5</v>
      </c>
      <c r="T241" s="747">
        <v>1</v>
      </c>
      <c r="U241" s="703">
        <v>0.5</v>
      </c>
    </row>
    <row r="242" spans="1:21" ht="14.4" customHeight="1" x14ac:dyDescent="0.3">
      <c r="A242" s="663">
        <v>25</v>
      </c>
      <c r="B242" s="664" t="s">
        <v>1183</v>
      </c>
      <c r="C242" s="664" t="s">
        <v>1285</v>
      </c>
      <c r="D242" s="745" t="s">
        <v>1629</v>
      </c>
      <c r="E242" s="746" t="s">
        <v>1299</v>
      </c>
      <c r="F242" s="664" t="s">
        <v>1277</v>
      </c>
      <c r="G242" s="664" t="s">
        <v>1321</v>
      </c>
      <c r="H242" s="664" t="s">
        <v>884</v>
      </c>
      <c r="I242" s="664" t="s">
        <v>1028</v>
      </c>
      <c r="J242" s="664" t="s">
        <v>940</v>
      </c>
      <c r="K242" s="664" t="s">
        <v>1000</v>
      </c>
      <c r="L242" s="665">
        <v>154.36000000000001</v>
      </c>
      <c r="M242" s="665">
        <v>308.72000000000003</v>
      </c>
      <c r="N242" s="664">
        <v>2</v>
      </c>
      <c r="O242" s="747">
        <v>1.5</v>
      </c>
      <c r="P242" s="665"/>
      <c r="Q242" s="680">
        <v>0</v>
      </c>
      <c r="R242" s="664"/>
      <c r="S242" s="680">
        <v>0</v>
      </c>
      <c r="T242" s="747"/>
      <c r="U242" s="703">
        <v>0</v>
      </c>
    </row>
    <row r="243" spans="1:21" ht="14.4" customHeight="1" x14ac:dyDescent="0.3">
      <c r="A243" s="663">
        <v>25</v>
      </c>
      <c r="B243" s="664" t="s">
        <v>1183</v>
      </c>
      <c r="C243" s="664" t="s">
        <v>1285</v>
      </c>
      <c r="D243" s="745" t="s">
        <v>1629</v>
      </c>
      <c r="E243" s="746" t="s">
        <v>1299</v>
      </c>
      <c r="F243" s="664" t="s">
        <v>1277</v>
      </c>
      <c r="G243" s="664" t="s">
        <v>1337</v>
      </c>
      <c r="H243" s="664" t="s">
        <v>513</v>
      </c>
      <c r="I243" s="664" t="s">
        <v>1338</v>
      </c>
      <c r="J243" s="664" t="s">
        <v>837</v>
      </c>
      <c r="K243" s="664" t="s">
        <v>1339</v>
      </c>
      <c r="L243" s="665">
        <v>18.260000000000002</v>
      </c>
      <c r="M243" s="665">
        <v>18.260000000000002</v>
      </c>
      <c r="N243" s="664">
        <v>1</v>
      </c>
      <c r="O243" s="747">
        <v>0.5</v>
      </c>
      <c r="P243" s="665"/>
      <c r="Q243" s="680">
        <v>0</v>
      </c>
      <c r="R243" s="664"/>
      <c r="S243" s="680">
        <v>0</v>
      </c>
      <c r="T243" s="747"/>
      <c r="U243" s="703">
        <v>0</v>
      </c>
    </row>
    <row r="244" spans="1:21" ht="14.4" customHeight="1" x14ac:dyDescent="0.3">
      <c r="A244" s="663">
        <v>25</v>
      </c>
      <c r="B244" s="664" t="s">
        <v>1183</v>
      </c>
      <c r="C244" s="664" t="s">
        <v>1285</v>
      </c>
      <c r="D244" s="745" t="s">
        <v>1629</v>
      </c>
      <c r="E244" s="746" t="s">
        <v>1300</v>
      </c>
      <c r="F244" s="664" t="s">
        <v>1277</v>
      </c>
      <c r="G244" s="664" t="s">
        <v>1321</v>
      </c>
      <c r="H244" s="664" t="s">
        <v>884</v>
      </c>
      <c r="I244" s="664" t="s">
        <v>1028</v>
      </c>
      <c r="J244" s="664" t="s">
        <v>940</v>
      </c>
      <c r="K244" s="664" t="s">
        <v>1000</v>
      </c>
      <c r="L244" s="665">
        <v>154.36000000000001</v>
      </c>
      <c r="M244" s="665">
        <v>308.72000000000003</v>
      </c>
      <c r="N244" s="664">
        <v>2</v>
      </c>
      <c r="O244" s="747">
        <v>2</v>
      </c>
      <c r="P244" s="665"/>
      <c r="Q244" s="680">
        <v>0</v>
      </c>
      <c r="R244" s="664"/>
      <c r="S244" s="680">
        <v>0</v>
      </c>
      <c r="T244" s="747"/>
      <c r="U244" s="703">
        <v>0</v>
      </c>
    </row>
    <row r="245" spans="1:21" ht="14.4" customHeight="1" x14ac:dyDescent="0.3">
      <c r="A245" s="663">
        <v>25</v>
      </c>
      <c r="B245" s="664" t="s">
        <v>1183</v>
      </c>
      <c r="C245" s="664" t="s">
        <v>1285</v>
      </c>
      <c r="D245" s="745" t="s">
        <v>1629</v>
      </c>
      <c r="E245" s="746" t="s">
        <v>1307</v>
      </c>
      <c r="F245" s="664" t="s">
        <v>1277</v>
      </c>
      <c r="G245" s="664" t="s">
        <v>1321</v>
      </c>
      <c r="H245" s="664" t="s">
        <v>884</v>
      </c>
      <c r="I245" s="664" t="s">
        <v>1028</v>
      </c>
      <c r="J245" s="664" t="s">
        <v>940</v>
      </c>
      <c r="K245" s="664" t="s">
        <v>1000</v>
      </c>
      <c r="L245" s="665">
        <v>154.36000000000001</v>
      </c>
      <c r="M245" s="665">
        <v>154.36000000000001</v>
      </c>
      <c r="N245" s="664">
        <v>1</v>
      </c>
      <c r="O245" s="747">
        <v>1</v>
      </c>
      <c r="P245" s="665">
        <v>154.36000000000001</v>
      </c>
      <c r="Q245" s="680">
        <v>1</v>
      </c>
      <c r="R245" s="664">
        <v>1</v>
      </c>
      <c r="S245" s="680">
        <v>1</v>
      </c>
      <c r="T245" s="747">
        <v>1</v>
      </c>
      <c r="U245" s="703">
        <v>1</v>
      </c>
    </row>
    <row r="246" spans="1:21" ht="14.4" customHeight="1" x14ac:dyDescent="0.3">
      <c r="A246" s="663">
        <v>25</v>
      </c>
      <c r="B246" s="664" t="s">
        <v>1183</v>
      </c>
      <c r="C246" s="664" t="s">
        <v>1285</v>
      </c>
      <c r="D246" s="745" t="s">
        <v>1629</v>
      </c>
      <c r="E246" s="746" t="s">
        <v>1309</v>
      </c>
      <c r="F246" s="664" t="s">
        <v>1277</v>
      </c>
      <c r="G246" s="664" t="s">
        <v>1321</v>
      </c>
      <c r="H246" s="664" t="s">
        <v>884</v>
      </c>
      <c r="I246" s="664" t="s">
        <v>1028</v>
      </c>
      <c r="J246" s="664" t="s">
        <v>940</v>
      </c>
      <c r="K246" s="664" t="s">
        <v>1000</v>
      </c>
      <c r="L246" s="665">
        <v>154.36000000000001</v>
      </c>
      <c r="M246" s="665">
        <v>154.36000000000001</v>
      </c>
      <c r="N246" s="664">
        <v>1</v>
      </c>
      <c r="O246" s="747">
        <v>0.5</v>
      </c>
      <c r="P246" s="665"/>
      <c r="Q246" s="680">
        <v>0</v>
      </c>
      <c r="R246" s="664"/>
      <c r="S246" s="680">
        <v>0</v>
      </c>
      <c r="T246" s="747"/>
      <c r="U246" s="703">
        <v>0</v>
      </c>
    </row>
    <row r="247" spans="1:21" ht="14.4" customHeight="1" x14ac:dyDescent="0.3">
      <c r="A247" s="663">
        <v>25</v>
      </c>
      <c r="B247" s="664" t="s">
        <v>1183</v>
      </c>
      <c r="C247" s="664" t="s">
        <v>1285</v>
      </c>
      <c r="D247" s="745" t="s">
        <v>1629</v>
      </c>
      <c r="E247" s="746" t="s">
        <v>1309</v>
      </c>
      <c r="F247" s="664" t="s">
        <v>1277</v>
      </c>
      <c r="G247" s="664" t="s">
        <v>1327</v>
      </c>
      <c r="H247" s="664" t="s">
        <v>513</v>
      </c>
      <c r="I247" s="664" t="s">
        <v>1328</v>
      </c>
      <c r="J247" s="664" t="s">
        <v>866</v>
      </c>
      <c r="K247" s="664" t="s">
        <v>1329</v>
      </c>
      <c r="L247" s="665">
        <v>0</v>
      </c>
      <c r="M247" s="665">
        <v>0</v>
      </c>
      <c r="N247" s="664">
        <v>1</v>
      </c>
      <c r="O247" s="747">
        <v>0.5</v>
      </c>
      <c r="P247" s="665"/>
      <c r="Q247" s="680"/>
      <c r="R247" s="664"/>
      <c r="S247" s="680">
        <v>0</v>
      </c>
      <c r="T247" s="747"/>
      <c r="U247" s="703">
        <v>0</v>
      </c>
    </row>
    <row r="248" spans="1:21" ht="14.4" customHeight="1" x14ac:dyDescent="0.3">
      <c r="A248" s="663">
        <v>25</v>
      </c>
      <c r="B248" s="664" t="s">
        <v>1183</v>
      </c>
      <c r="C248" s="664" t="s">
        <v>1285</v>
      </c>
      <c r="D248" s="745" t="s">
        <v>1629</v>
      </c>
      <c r="E248" s="746" t="s">
        <v>1310</v>
      </c>
      <c r="F248" s="664" t="s">
        <v>1277</v>
      </c>
      <c r="G248" s="664" t="s">
        <v>1321</v>
      </c>
      <c r="H248" s="664" t="s">
        <v>884</v>
      </c>
      <c r="I248" s="664" t="s">
        <v>1028</v>
      </c>
      <c r="J248" s="664" t="s">
        <v>940</v>
      </c>
      <c r="K248" s="664" t="s">
        <v>1000</v>
      </c>
      <c r="L248" s="665">
        <v>154.36000000000001</v>
      </c>
      <c r="M248" s="665">
        <v>1697.9600000000005</v>
      </c>
      <c r="N248" s="664">
        <v>11</v>
      </c>
      <c r="O248" s="747">
        <v>11</v>
      </c>
      <c r="P248" s="665"/>
      <c r="Q248" s="680">
        <v>0</v>
      </c>
      <c r="R248" s="664"/>
      <c r="S248" s="680">
        <v>0</v>
      </c>
      <c r="T248" s="747"/>
      <c r="U248" s="703">
        <v>0</v>
      </c>
    </row>
    <row r="249" spans="1:21" ht="14.4" customHeight="1" x14ac:dyDescent="0.3">
      <c r="A249" s="663">
        <v>25</v>
      </c>
      <c r="B249" s="664" t="s">
        <v>1183</v>
      </c>
      <c r="C249" s="664" t="s">
        <v>1285</v>
      </c>
      <c r="D249" s="745" t="s">
        <v>1629</v>
      </c>
      <c r="E249" s="746" t="s">
        <v>1310</v>
      </c>
      <c r="F249" s="664" t="s">
        <v>1277</v>
      </c>
      <c r="G249" s="664" t="s">
        <v>1321</v>
      </c>
      <c r="H249" s="664" t="s">
        <v>884</v>
      </c>
      <c r="I249" s="664" t="s">
        <v>1152</v>
      </c>
      <c r="J249" s="664" t="s">
        <v>1540</v>
      </c>
      <c r="K249" s="664" t="s">
        <v>1346</v>
      </c>
      <c r="L249" s="665">
        <v>111.22</v>
      </c>
      <c r="M249" s="665">
        <v>111.22</v>
      </c>
      <c r="N249" s="664">
        <v>1</v>
      </c>
      <c r="O249" s="747">
        <v>1</v>
      </c>
      <c r="P249" s="665"/>
      <c r="Q249" s="680">
        <v>0</v>
      </c>
      <c r="R249" s="664"/>
      <c r="S249" s="680">
        <v>0</v>
      </c>
      <c r="T249" s="747"/>
      <c r="U249" s="703">
        <v>0</v>
      </c>
    </row>
    <row r="250" spans="1:21" ht="14.4" customHeight="1" x14ac:dyDescent="0.3">
      <c r="A250" s="663">
        <v>25</v>
      </c>
      <c r="B250" s="664" t="s">
        <v>1183</v>
      </c>
      <c r="C250" s="664" t="s">
        <v>1285</v>
      </c>
      <c r="D250" s="745" t="s">
        <v>1629</v>
      </c>
      <c r="E250" s="746" t="s">
        <v>1310</v>
      </c>
      <c r="F250" s="664" t="s">
        <v>1277</v>
      </c>
      <c r="G250" s="664" t="s">
        <v>1322</v>
      </c>
      <c r="H250" s="664" t="s">
        <v>513</v>
      </c>
      <c r="I250" s="664" t="s">
        <v>1010</v>
      </c>
      <c r="J250" s="664" t="s">
        <v>1011</v>
      </c>
      <c r="K250" s="664" t="s">
        <v>1012</v>
      </c>
      <c r="L250" s="665">
        <v>132.97999999999999</v>
      </c>
      <c r="M250" s="665">
        <v>132.97999999999999</v>
      </c>
      <c r="N250" s="664">
        <v>1</v>
      </c>
      <c r="O250" s="747">
        <v>1</v>
      </c>
      <c r="P250" s="665"/>
      <c r="Q250" s="680">
        <v>0</v>
      </c>
      <c r="R250" s="664"/>
      <c r="S250" s="680">
        <v>0</v>
      </c>
      <c r="T250" s="747"/>
      <c r="U250" s="703">
        <v>0</v>
      </c>
    </row>
    <row r="251" spans="1:21" ht="14.4" customHeight="1" x14ac:dyDescent="0.3">
      <c r="A251" s="663">
        <v>25</v>
      </c>
      <c r="B251" s="664" t="s">
        <v>1183</v>
      </c>
      <c r="C251" s="664" t="s">
        <v>1285</v>
      </c>
      <c r="D251" s="745" t="s">
        <v>1629</v>
      </c>
      <c r="E251" s="746" t="s">
        <v>1311</v>
      </c>
      <c r="F251" s="664" t="s">
        <v>1277</v>
      </c>
      <c r="G251" s="664" t="s">
        <v>1321</v>
      </c>
      <c r="H251" s="664" t="s">
        <v>884</v>
      </c>
      <c r="I251" s="664" t="s">
        <v>1028</v>
      </c>
      <c r="J251" s="664" t="s">
        <v>940</v>
      </c>
      <c r="K251" s="664" t="s">
        <v>1000</v>
      </c>
      <c r="L251" s="665">
        <v>154.36000000000001</v>
      </c>
      <c r="M251" s="665">
        <v>154.36000000000001</v>
      </c>
      <c r="N251" s="664">
        <v>1</v>
      </c>
      <c r="O251" s="747">
        <v>1</v>
      </c>
      <c r="P251" s="665"/>
      <c r="Q251" s="680">
        <v>0</v>
      </c>
      <c r="R251" s="664"/>
      <c r="S251" s="680">
        <v>0</v>
      </c>
      <c r="T251" s="747"/>
      <c r="U251" s="703">
        <v>0</v>
      </c>
    </row>
    <row r="252" spans="1:21" ht="14.4" customHeight="1" x14ac:dyDescent="0.3">
      <c r="A252" s="663">
        <v>25</v>
      </c>
      <c r="B252" s="664" t="s">
        <v>1183</v>
      </c>
      <c r="C252" s="664" t="s">
        <v>1285</v>
      </c>
      <c r="D252" s="745" t="s">
        <v>1629</v>
      </c>
      <c r="E252" s="746" t="s">
        <v>1311</v>
      </c>
      <c r="F252" s="664" t="s">
        <v>1277</v>
      </c>
      <c r="G252" s="664" t="s">
        <v>1376</v>
      </c>
      <c r="H252" s="664" t="s">
        <v>513</v>
      </c>
      <c r="I252" s="664" t="s">
        <v>1544</v>
      </c>
      <c r="J252" s="664" t="s">
        <v>1545</v>
      </c>
      <c r="K252" s="664" t="s">
        <v>1546</v>
      </c>
      <c r="L252" s="665">
        <v>0</v>
      </c>
      <c r="M252" s="665">
        <v>0</v>
      </c>
      <c r="N252" s="664">
        <v>1</v>
      </c>
      <c r="O252" s="747">
        <v>0.5</v>
      </c>
      <c r="P252" s="665"/>
      <c r="Q252" s="680"/>
      <c r="R252" s="664"/>
      <c r="S252" s="680">
        <v>0</v>
      </c>
      <c r="T252" s="747"/>
      <c r="U252" s="703">
        <v>0</v>
      </c>
    </row>
    <row r="253" spans="1:21" ht="14.4" customHeight="1" x14ac:dyDescent="0.3">
      <c r="A253" s="663">
        <v>25</v>
      </c>
      <c r="B253" s="664" t="s">
        <v>1183</v>
      </c>
      <c r="C253" s="664" t="s">
        <v>1285</v>
      </c>
      <c r="D253" s="745" t="s">
        <v>1629</v>
      </c>
      <c r="E253" s="746" t="s">
        <v>1311</v>
      </c>
      <c r="F253" s="664" t="s">
        <v>1277</v>
      </c>
      <c r="G253" s="664" t="s">
        <v>1327</v>
      </c>
      <c r="H253" s="664" t="s">
        <v>513</v>
      </c>
      <c r="I253" s="664" t="s">
        <v>1328</v>
      </c>
      <c r="J253" s="664" t="s">
        <v>866</v>
      </c>
      <c r="K253" s="664" t="s">
        <v>1329</v>
      </c>
      <c r="L253" s="665">
        <v>0</v>
      </c>
      <c r="M253" s="665">
        <v>0</v>
      </c>
      <c r="N253" s="664">
        <v>1</v>
      </c>
      <c r="O253" s="747">
        <v>1</v>
      </c>
      <c r="P253" s="665"/>
      <c r="Q253" s="680"/>
      <c r="R253" s="664"/>
      <c r="S253" s="680">
        <v>0</v>
      </c>
      <c r="T253" s="747"/>
      <c r="U253" s="703">
        <v>0</v>
      </c>
    </row>
    <row r="254" spans="1:21" ht="14.4" customHeight="1" x14ac:dyDescent="0.3">
      <c r="A254" s="663">
        <v>25</v>
      </c>
      <c r="B254" s="664" t="s">
        <v>1183</v>
      </c>
      <c r="C254" s="664" t="s">
        <v>1285</v>
      </c>
      <c r="D254" s="745" t="s">
        <v>1629</v>
      </c>
      <c r="E254" s="746" t="s">
        <v>1311</v>
      </c>
      <c r="F254" s="664" t="s">
        <v>1277</v>
      </c>
      <c r="G254" s="664" t="s">
        <v>1337</v>
      </c>
      <c r="H254" s="664" t="s">
        <v>884</v>
      </c>
      <c r="I254" s="664" t="s">
        <v>1343</v>
      </c>
      <c r="J254" s="664" t="s">
        <v>837</v>
      </c>
      <c r="K254" s="664" t="s">
        <v>1344</v>
      </c>
      <c r="L254" s="665">
        <v>18.260000000000002</v>
      </c>
      <c r="M254" s="665">
        <v>36.520000000000003</v>
      </c>
      <c r="N254" s="664">
        <v>2</v>
      </c>
      <c r="O254" s="747">
        <v>1.5</v>
      </c>
      <c r="P254" s="665">
        <v>18.260000000000002</v>
      </c>
      <c r="Q254" s="680">
        <v>0.5</v>
      </c>
      <c r="R254" s="664">
        <v>1</v>
      </c>
      <c r="S254" s="680">
        <v>0.5</v>
      </c>
      <c r="T254" s="747">
        <v>1</v>
      </c>
      <c r="U254" s="703">
        <v>0.66666666666666663</v>
      </c>
    </row>
    <row r="255" spans="1:21" ht="14.4" customHeight="1" x14ac:dyDescent="0.3">
      <c r="A255" s="663">
        <v>25</v>
      </c>
      <c r="B255" s="664" t="s">
        <v>1183</v>
      </c>
      <c r="C255" s="664" t="s">
        <v>1285</v>
      </c>
      <c r="D255" s="745" t="s">
        <v>1629</v>
      </c>
      <c r="E255" s="746" t="s">
        <v>1312</v>
      </c>
      <c r="F255" s="664" t="s">
        <v>1277</v>
      </c>
      <c r="G255" s="664" t="s">
        <v>1321</v>
      </c>
      <c r="H255" s="664" t="s">
        <v>884</v>
      </c>
      <c r="I255" s="664" t="s">
        <v>1028</v>
      </c>
      <c r="J255" s="664" t="s">
        <v>940</v>
      </c>
      <c r="K255" s="664" t="s">
        <v>1000</v>
      </c>
      <c r="L255" s="665">
        <v>154.36000000000001</v>
      </c>
      <c r="M255" s="665">
        <v>1389.2400000000002</v>
      </c>
      <c r="N255" s="664">
        <v>9</v>
      </c>
      <c r="O255" s="747">
        <v>8.5</v>
      </c>
      <c r="P255" s="665"/>
      <c r="Q255" s="680">
        <v>0</v>
      </c>
      <c r="R255" s="664"/>
      <c r="S255" s="680">
        <v>0</v>
      </c>
      <c r="T255" s="747"/>
      <c r="U255" s="703">
        <v>0</v>
      </c>
    </row>
    <row r="256" spans="1:21" ht="14.4" customHeight="1" x14ac:dyDescent="0.3">
      <c r="A256" s="663">
        <v>25</v>
      </c>
      <c r="B256" s="664" t="s">
        <v>1183</v>
      </c>
      <c r="C256" s="664" t="s">
        <v>1285</v>
      </c>
      <c r="D256" s="745" t="s">
        <v>1629</v>
      </c>
      <c r="E256" s="746" t="s">
        <v>1312</v>
      </c>
      <c r="F256" s="664" t="s">
        <v>1277</v>
      </c>
      <c r="G256" s="664" t="s">
        <v>1379</v>
      </c>
      <c r="H256" s="664" t="s">
        <v>513</v>
      </c>
      <c r="I256" s="664" t="s">
        <v>1002</v>
      </c>
      <c r="J256" s="664" t="s">
        <v>1003</v>
      </c>
      <c r="K256" s="664" t="s">
        <v>1332</v>
      </c>
      <c r="L256" s="665">
        <v>34.19</v>
      </c>
      <c r="M256" s="665">
        <v>34.19</v>
      </c>
      <c r="N256" s="664">
        <v>1</v>
      </c>
      <c r="O256" s="747">
        <v>0.5</v>
      </c>
      <c r="P256" s="665"/>
      <c r="Q256" s="680">
        <v>0</v>
      </c>
      <c r="R256" s="664"/>
      <c r="S256" s="680">
        <v>0</v>
      </c>
      <c r="T256" s="747"/>
      <c r="U256" s="703">
        <v>0</v>
      </c>
    </row>
    <row r="257" spans="1:21" ht="14.4" customHeight="1" x14ac:dyDescent="0.3">
      <c r="A257" s="663">
        <v>25</v>
      </c>
      <c r="B257" s="664" t="s">
        <v>1183</v>
      </c>
      <c r="C257" s="664" t="s">
        <v>1285</v>
      </c>
      <c r="D257" s="745" t="s">
        <v>1629</v>
      </c>
      <c r="E257" s="746" t="s">
        <v>1313</v>
      </c>
      <c r="F257" s="664" t="s">
        <v>1277</v>
      </c>
      <c r="G257" s="664" t="s">
        <v>1321</v>
      </c>
      <c r="H257" s="664" t="s">
        <v>884</v>
      </c>
      <c r="I257" s="664" t="s">
        <v>1028</v>
      </c>
      <c r="J257" s="664" t="s">
        <v>940</v>
      </c>
      <c r="K257" s="664" t="s">
        <v>1000</v>
      </c>
      <c r="L257" s="665">
        <v>154.36000000000001</v>
      </c>
      <c r="M257" s="665">
        <v>2161.0400000000009</v>
      </c>
      <c r="N257" s="664">
        <v>14</v>
      </c>
      <c r="O257" s="747">
        <v>13.5</v>
      </c>
      <c r="P257" s="665">
        <v>154.36000000000001</v>
      </c>
      <c r="Q257" s="680">
        <v>7.1428571428571411E-2</v>
      </c>
      <c r="R257" s="664">
        <v>1</v>
      </c>
      <c r="S257" s="680">
        <v>7.1428571428571425E-2</v>
      </c>
      <c r="T257" s="747">
        <v>1</v>
      </c>
      <c r="U257" s="703">
        <v>7.407407407407407E-2</v>
      </c>
    </row>
    <row r="258" spans="1:21" ht="14.4" customHeight="1" x14ac:dyDescent="0.3">
      <c r="A258" s="663">
        <v>25</v>
      </c>
      <c r="B258" s="664" t="s">
        <v>1183</v>
      </c>
      <c r="C258" s="664" t="s">
        <v>1285</v>
      </c>
      <c r="D258" s="745" t="s">
        <v>1629</v>
      </c>
      <c r="E258" s="746" t="s">
        <v>1313</v>
      </c>
      <c r="F258" s="664" t="s">
        <v>1277</v>
      </c>
      <c r="G258" s="664" t="s">
        <v>1613</v>
      </c>
      <c r="H258" s="664" t="s">
        <v>513</v>
      </c>
      <c r="I258" s="664" t="s">
        <v>1614</v>
      </c>
      <c r="J258" s="664" t="s">
        <v>1615</v>
      </c>
      <c r="K258" s="664" t="s">
        <v>1616</v>
      </c>
      <c r="L258" s="665">
        <v>47.47</v>
      </c>
      <c r="M258" s="665">
        <v>47.47</v>
      </c>
      <c r="N258" s="664">
        <v>1</v>
      </c>
      <c r="O258" s="747">
        <v>0.5</v>
      </c>
      <c r="P258" s="665"/>
      <c r="Q258" s="680">
        <v>0</v>
      </c>
      <c r="R258" s="664"/>
      <c r="S258" s="680">
        <v>0</v>
      </c>
      <c r="T258" s="747"/>
      <c r="U258" s="703">
        <v>0</v>
      </c>
    </row>
    <row r="259" spans="1:21" ht="14.4" customHeight="1" x14ac:dyDescent="0.3">
      <c r="A259" s="663">
        <v>25</v>
      </c>
      <c r="B259" s="664" t="s">
        <v>1183</v>
      </c>
      <c r="C259" s="664" t="s">
        <v>1285</v>
      </c>
      <c r="D259" s="745" t="s">
        <v>1629</v>
      </c>
      <c r="E259" s="746" t="s">
        <v>1313</v>
      </c>
      <c r="F259" s="664" t="s">
        <v>1277</v>
      </c>
      <c r="G259" s="664" t="s">
        <v>1322</v>
      </c>
      <c r="H259" s="664" t="s">
        <v>513</v>
      </c>
      <c r="I259" s="664" t="s">
        <v>1010</v>
      </c>
      <c r="J259" s="664" t="s">
        <v>1011</v>
      </c>
      <c r="K259" s="664" t="s">
        <v>1012</v>
      </c>
      <c r="L259" s="665">
        <v>132.97999999999999</v>
      </c>
      <c r="M259" s="665">
        <v>132.97999999999999</v>
      </c>
      <c r="N259" s="664">
        <v>1</v>
      </c>
      <c r="O259" s="747">
        <v>1</v>
      </c>
      <c r="P259" s="665"/>
      <c r="Q259" s="680">
        <v>0</v>
      </c>
      <c r="R259" s="664"/>
      <c r="S259" s="680">
        <v>0</v>
      </c>
      <c r="T259" s="747"/>
      <c r="U259" s="703">
        <v>0</v>
      </c>
    </row>
    <row r="260" spans="1:21" ht="14.4" customHeight="1" x14ac:dyDescent="0.3">
      <c r="A260" s="663">
        <v>25</v>
      </c>
      <c r="B260" s="664" t="s">
        <v>1183</v>
      </c>
      <c r="C260" s="664" t="s">
        <v>1285</v>
      </c>
      <c r="D260" s="745" t="s">
        <v>1629</v>
      </c>
      <c r="E260" s="746" t="s">
        <v>1314</v>
      </c>
      <c r="F260" s="664" t="s">
        <v>1277</v>
      </c>
      <c r="G260" s="664" t="s">
        <v>1321</v>
      </c>
      <c r="H260" s="664" t="s">
        <v>884</v>
      </c>
      <c r="I260" s="664" t="s">
        <v>1028</v>
      </c>
      <c r="J260" s="664" t="s">
        <v>940</v>
      </c>
      <c r="K260" s="664" t="s">
        <v>1000</v>
      </c>
      <c r="L260" s="665">
        <v>154.36000000000001</v>
      </c>
      <c r="M260" s="665">
        <v>617.44000000000005</v>
      </c>
      <c r="N260" s="664">
        <v>4</v>
      </c>
      <c r="O260" s="747">
        <v>4</v>
      </c>
      <c r="P260" s="665">
        <v>154.36000000000001</v>
      </c>
      <c r="Q260" s="680">
        <v>0.25</v>
      </c>
      <c r="R260" s="664">
        <v>1</v>
      </c>
      <c r="S260" s="680">
        <v>0.25</v>
      </c>
      <c r="T260" s="747">
        <v>1</v>
      </c>
      <c r="U260" s="703">
        <v>0.25</v>
      </c>
    </row>
    <row r="261" spans="1:21" ht="14.4" customHeight="1" x14ac:dyDescent="0.3">
      <c r="A261" s="663">
        <v>25</v>
      </c>
      <c r="B261" s="664" t="s">
        <v>1183</v>
      </c>
      <c r="C261" s="664" t="s">
        <v>1285</v>
      </c>
      <c r="D261" s="745" t="s">
        <v>1629</v>
      </c>
      <c r="E261" s="746" t="s">
        <v>1315</v>
      </c>
      <c r="F261" s="664" t="s">
        <v>1277</v>
      </c>
      <c r="G261" s="664" t="s">
        <v>1321</v>
      </c>
      <c r="H261" s="664" t="s">
        <v>513</v>
      </c>
      <c r="I261" s="664" t="s">
        <v>1380</v>
      </c>
      <c r="J261" s="664" t="s">
        <v>1381</v>
      </c>
      <c r="K261" s="664" t="s">
        <v>1382</v>
      </c>
      <c r="L261" s="665">
        <v>154.36000000000001</v>
      </c>
      <c r="M261" s="665">
        <v>463.08000000000004</v>
      </c>
      <c r="N261" s="664">
        <v>3</v>
      </c>
      <c r="O261" s="747">
        <v>3</v>
      </c>
      <c r="P261" s="665"/>
      <c r="Q261" s="680">
        <v>0</v>
      </c>
      <c r="R261" s="664"/>
      <c r="S261" s="680">
        <v>0</v>
      </c>
      <c r="T261" s="747"/>
      <c r="U261" s="703">
        <v>0</v>
      </c>
    </row>
    <row r="262" spans="1:21" ht="14.4" customHeight="1" x14ac:dyDescent="0.3">
      <c r="A262" s="663">
        <v>25</v>
      </c>
      <c r="B262" s="664" t="s">
        <v>1183</v>
      </c>
      <c r="C262" s="664" t="s">
        <v>1285</v>
      </c>
      <c r="D262" s="745" t="s">
        <v>1629</v>
      </c>
      <c r="E262" s="746" t="s">
        <v>1316</v>
      </c>
      <c r="F262" s="664" t="s">
        <v>1277</v>
      </c>
      <c r="G262" s="664" t="s">
        <v>1321</v>
      </c>
      <c r="H262" s="664" t="s">
        <v>884</v>
      </c>
      <c r="I262" s="664" t="s">
        <v>1028</v>
      </c>
      <c r="J262" s="664" t="s">
        <v>940</v>
      </c>
      <c r="K262" s="664" t="s">
        <v>1000</v>
      </c>
      <c r="L262" s="665">
        <v>154.36000000000001</v>
      </c>
      <c r="M262" s="665">
        <v>926.16000000000008</v>
      </c>
      <c r="N262" s="664">
        <v>6</v>
      </c>
      <c r="O262" s="747">
        <v>6</v>
      </c>
      <c r="P262" s="665"/>
      <c r="Q262" s="680">
        <v>0</v>
      </c>
      <c r="R262" s="664"/>
      <c r="S262" s="680">
        <v>0</v>
      </c>
      <c r="T262" s="747"/>
      <c r="U262" s="703">
        <v>0</v>
      </c>
    </row>
    <row r="263" spans="1:21" ht="14.4" customHeight="1" x14ac:dyDescent="0.3">
      <c r="A263" s="663">
        <v>25</v>
      </c>
      <c r="B263" s="664" t="s">
        <v>1183</v>
      </c>
      <c r="C263" s="664" t="s">
        <v>1285</v>
      </c>
      <c r="D263" s="745" t="s">
        <v>1629</v>
      </c>
      <c r="E263" s="746" t="s">
        <v>1316</v>
      </c>
      <c r="F263" s="664" t="s">
        <v>1277</v>
      </c>
      <c r="G263" s="664" t="s">
        <v>1321</v>
      </c>
      <c r="H263" s="664" t="s">
        <v>884</v>
      </c>
      <c r="I263" s="664" t="s">
        <v>1152</v>
      </c>
      <c r="J263" s="664" t="s">
        <v>1540</v>
      </c>
      <c r="K263" s="664" t="s">
        <v>1346</v>
      </c>
      <c r="L263" s="665">
        <v>111.22</v>
      </c>
      <c r="M263" s="665">
        <v>222.44</v>
      </c>
      <c r="N263" s="664">
        <v>2</v>
      </c>
      <c r="O263" s="747">
        <v>2</v>
      </c>
      <c r="P263" s="665"/>
      <c r="Q263" s="680">
        <v>0</v>
      </c>
      <c r="R263" s="664"/>
      <c r="S263" s="680">
        <v>0</v>
      </c>
      <c r="T263" s="747"/>
      <c r="U263" s="703">
        <v>0</v>
      </c>
    </row>
    <row r="264" spans="1:21" ht="14.4" customHeight="1" x14ac:dyDescent="0.3">
      <c r="A264" s="663">
        <v>25</v>
      </c>
      <c r="B264" s="664" t="s">
        <v>1183</v>
      </c>
      <c r="C264" s="664" t="s">
        <v>1285</v>
      </c>
      <c r="D264" s="745" t="s">
        <v>1629</v>
      </c>
      <c r="E264" s="746" t="s">
        <v>1316</v>
      </c>
      <c r="F264" s="664" t="s">
        <v>1277</v>
      </c>
      <c r="G264" s="664" t="s">
        <v>1322</v>
      </c>
      <c r="H264" s="664" t="s">
        <v>513</v>
      </c>
      <c r="I264" s="664" t="s">
        <v>1010</v>
      </c>
      <c r="J264" s="664" t="s">
        <v>1011</v>
      </c>
      <c r="K264" s="664" t="s">
        <v>1012</v>
      </c>
      <c r="L264" s="665">
        <v>132.97999999999999</v>
      </c>
      <c r="M264" s="665">
        <v>132.97999999999999</v>
      </c>
      <c r="N264" s="664">
        <v>1</v>
      </c>
      <c r="O264" s="747">
        <v>1</v>
      </c>
      <c r="P264" s="665"/>
      <c r="Q264" s="680">
        <v>0</v>
      </c>
      <c r="R264" s="664"/>
      <c r="S264" s="680">
        <v>0</v>
      </c>
      <c r="T264" s="747"/>
      <c r="U264" s="703">
        <v>0</v>
      </c>
    </row>
    <row r="265" spans="1:21" ht="14.4" customHeight="1" x14ac:dyDescent="0.3">
      <c r="A265" s="663">
        <v>25</v>
      </c>
      <c r="B265" s="664" t="s">
        <v>1183</v>
      </c>
      <c r="C265" s="664" t="s">
        <v>1285</v>
      </c>
      <c r="D265" s="745" t="s">
        <v>1629</v>
      </c>
      <c r="E265" s="746" t="s">
        <v>1316</v>
      </c>
      <c r="F265" s="664" t="s">
        <v>1277</v>
      </c>
      <c r="G265" s="664" t="s">
        <v>1337</v>
      </c>
      <c r="H265" s="664" t="s">
        <v>884</v>
      </c>
      <c r="I265" s="664" t="s">
        <v>1343</v>
      </c>
      <c r="J265" s="664" t="s">
        <v>837</v>
      </c>
      <c r="K265" s="664" t="s">
        <v>1344</v>
      </c>
      <c r="L265" s="665">
        <v>18.260000000000002</v>
      </c>
      <c r="M265" s="665">
        <v>36.520000000000003</v>
      </c>
      <c r="N265" s="664">
        <v>2</v>
      </c>
      <c r="O265" s="747">
        <v>2</v>
      </c>
      <c r="P265" s="665"/>
      <c r="Q265" s="680">
        <v>0</v>
      </c>
      <c r="R265" s="664"/>
      <c r="S265" s="680">
        <v>0</v>
      </c>
      <c r="T265" s="747"/>
      <c r="U265" s="703">
        <v>0</v>
      </c>
    </row>
    <row r="266" spans="1:21" ht="14.4" customHeight="1" x14ac:dyDescent="0.3">
      <c r="A266" s="663">
        <v>25</v>
      </c>
      <c r="B266" s="664" t="s">
        <v>1183</v>
      </c>
      <c r="C266" s="664" t="s">
        <v>1285</v>
      </c>
      <c r="D266" s="745" t="s">
        <v>1629</v>
      </c>
      <c r="E266" s="746" t="s">
        <v>1316</v>
      </c>
      <c r="F266" s="664" t="s">
        <v>1277</v>
      </c>
      <c r="G266" s="664" t="s">
        <v>1337</v>
      </c>
      <c r="H266" s="664" t="s">
        <v>513</v>
      </c>
      <c r="I266" s="664" t="s">
        <v>1338</v>
      </c>
      <c r="J266" s="664" t="s">
        <v>837</v>
      </c>
      <c r="K266" s="664" t="s">
        <v>1339</v>
      </c>
      <c r="L266" s="665">
        <v>18.260000000000002</v>
      </c>
      <c r="M266" s="665">
        <v>18.260000000000002</v>
      </c>
      <c r="N266" s="664">
        <v>1</v>
      </c>
      <c r="O266" s="747">
        <v>1</v>
      </c>
      <c r="P266" s="665"/>
      <c r="Q266" s="680">
        <v>0</v>
      </c>
      <c r="R266" s="664"/>
      <c r="S266" s="680">
        <v>0</v>
      </c>
      <c r="T266" s="747"/>
      <c r="U266" s="703">
        <v>0</v>
      </c>
    </row>
    <row r="267" spans="1:21" ht="14.4" customHeight="1" x14ac:dyDescent="0.3">
      <c r="A267" s="663">
        <v>25</v>
      </c>
      <c r="B267" s="664" t="s">
        <v>1183</v>
      </c>
      <c r="C267" s="664" t="s">
        <v>1285</v>
      </c>
      <c r="D267" s="745" t="s">
        <v>1629</v>
      </c>
      <c r="E267" s="746" t="s">
        <v>1316</v>
      </c>
      <c r="F267" s="664" t="s">
        <v>1277</v>
      </c>
      <c r="G267" s="664" t="s">
        <v>1408</v>
      </c>
      <c r="H267" s="664" t="s">
        <v>513</v>
      </c>
      <c r="I267" s="664" t="s">
        <v>1462</v>
      </c>
      <c r="J267" s="664" t="s">
        <v>859</v>
      </c>
      <c r="K267" s="664" t="s">
        <v>1463</v>
      </c>
      <c r="L267" s="665">
        <v>54.23</v>
      </c>
      <c r="M267" s="665">
        <v>54.23</v>
      </c>
      <c r="N267" s="664">
        <v>1</v>
      </c>
      <c r="O267" s="747">
        <v>1</v>
      </c>
      <c r="P267" s="665"/>
      <c r="Q267" s="680">
        <v>0</v>
      </c>
      <c r="R267" s="664"/>
      <c r="S267" s="680">
        <v>0</v>
      </c>
      <c r="T267" s="747"/>
      <c r="U267" s="703">
        <v>0</v>
      </c>
    </row>
    <row r="268" spans="1:21" ht="14.4" customHeight="1" x14ac:dyDescent="0.3">
      <c r="A268" s="663">
        <v>25</v>
      </c>
      <c r="B268" s="664" t="s">
        <v>1183</v>
      </c>
      <c r="C268" s="664" t="s">
        <v>1285</v>
      </c>
      <c r="D268" s="745" t="s">
        <v>1629</v>
      </c>
      <c r="E268" s="746" t="s">
        <v>1317</v>
      </c>
      <c r="F268" s="664" t="s">
        <v>1277</v>
      </c>
      <c r="G268" s="664" t="s">
        <v>1321</v>
      </c>
      <c r="H268" s="664" t="s">
        <v>884</v>
      </c>
      <c r="I268" s="664" t="s">
        <v>1028</v>
      </c>
      <c r="J268" s="664" t="s">
        <v>940</v>
      </c>
      <c r="K268" s="664" t="s">
        <v>1000</v>
      </c>
      <c r="L268" s="665">
        <v>154.36000000000001</v>
      </c>
      <c r="M268" s="665">
        <v>617.44000000000005</v>
      </c>
      <c r="N268" s="664">
        <v>4</v>
      </c>
      <c r="O268" s="747">
        <v>4</v>
      </c>
      <c r="P268" s="665">
        <v>154.36000000000001</v>
      </c>
      <c r="Q268" s="680">
        <v>0.25</v>
      </c>
      <c r="R268" s="664">
        <v>1</v>
      </c>
      <c r="S268" s="680">
        <v>0.25</v>
      </c>
      <c r="T268" s="747">
        <v>1</v>
      </c>
      <c r="U268" s="703">
        <v>0.25</v>
      </c>
    </row>
    <row r="269" spans="1:21" ht="14.4" customHeight="1" x14ac:dyDescent="0.3">
      <c r="A269" s="663">
        <v>25</v>
      </c>
      <c r="B269" s="664" t="s">
        <v>1183</v>
      </c>
      <c r="C269" s="664" t="s">
        <v>1285</v>
      </c>
      <c r="D269" s="745" t="s">
        <v>1629</v>
      </c>
      <c r="E269" s="746" t="s">
        <v>1317</v>
      </c>
      <c r="F269" s="664" t="s">
        <v>1277</v>
      </c>
      <c r="G269" s="664" t="s">
        <v>1321</v>
      </c>
      <c r="H269" s="664" t="s">
        <v>884</v>
      </c>
      <c r="I269" s="664" t="s">
        <v>1565</v>
      </c>
      <c r="J269" s="664" t="s">
        <v>1566</v>
      </c>
      <c r="K269" s="664" t="s">
        <v>1346</v>
      </c>
      <c r="L269" s="665">
        <v>149.52000000000001</v>
      </c>
      <c r="M269" s="665">
        <v>149.52000000000001</v>
      </c>
      <c r="N269" s="664">
        <v>1</v>
      </c>
      <c r="O269" s="747">
        <v>1</v>
      </c>
      <c r="P269" s="665"/>
      <c r="Q269" s="680">
        <v>0</v>
      </c>
      <c r="R269" s="664"/>
      <c r="S269" s="680">
        <v>0</v>
      </c>
      <c r="T269" s="747"/>
      <c r="U269" s="703">
        <v>0</v>
      </c>
    </row>
    <row r="270" spans="1:21" ht="14.4" customHeight="1" x14ac:dyDescent="0.3">
      <c r="A270" s="663">
        <v>25</v>
      </c>
      <c r="B270" s="664" t="s">
        <v>1183</v>
      </c>
      <c r="C270" s="664" t="s">
        <v>1285</v>
      </c>
      <c r="D270" s="745" t="s">
        <v>1629</v>
      </c>
      <c r="E270" s="746" t="s">
        <v>1317</v>
      </c>
      <c r="F270" s="664" t="s">
        <v>1277</v>
      </c>
      <c r="G270" s="664" t="s">
        <v>1321</v>
      </c>
      <c r="H270" s="664" t="s">
        <v>884</v>
      </c>
      <c r="I270" s="664" t="s">
        <v>1617</v>
      </c>
      <c r="J270" s="664" t="s">
        <v>1618</v>
      </c>
      <c r="K270" s="664" t="s">
        <v>1619</v>
      </c>
      <c r="L270" s="665">
        <v>80.28</v>
      </c>
      <c r="M270" s="665">
        <v>80.28</v>
      </c>
      <c r="N270" s="664">
        <v>1</v>
      </c>
      <c r="O270" s="747">
        <v>1</v>
      </c>
      <c r="P270" s="665"/>
      <c r="Q270" s="680">
        <v>0</v>
      </c>
      <c r="R270" s="664"/>
      <c r="S270" s="680">
        <v>0</v>
      </c>
      <c r="T270" s="747"/>
      <c r="U270" s="703">
        <v>0</v>
      </c>
    </row>
    <row r="271" spans="1:21" ht="14.4" customHeight="1" x14ac:dyDescent="0.3">
      <c r="A271" s="663">
        <v>25</v>
      </c>
      <c r="B271" s="664" t="s">
        <v>1183</v>
      </c>
      <c r="C271" s="664" t="s">
        <v>1285</v>
      </c>
      <c r="D271" s="745" t="s">
        <v>1629</v>
      </c>
      <c r="E271" s="746" t="s">
        <v>1317</v>
      </c>
      <c r="F271" s="664" t="s">
        <v>1277</v>
      </c>
      <c r="G271" s="664" t="s">
        <v>1321</v>
      </c>
      <c r="H271" s="664" t="s">
        <v>884</v>
      </c>
      <c r="I271" s="664" t="s">
        <v>939</v>
      </c>
      <c r="J271" s="664" t="s">
        <v>940</v>
      </c>
      <c r="K271" s="664" t="s">
        <v>1346</v>
      </c>
      <c r="L271" s="665">
        <v>225.06</v>
      </c>
      <c r="M271" s="665">
        <v>225.06</v>
      </c>
      <c r="N271" s="664">
        <v>1</v>
      </c>
      <c r="O271" s="747">
        <v>1</v>
      </c>
      <c r="P271" s="665"/>
      <c r="Q271" s="680">
        <v>0</v>
      </c>
      <c r="R271" s="664"/>
      <c r="S271" s="680">
        <v>0</v>
      </c>
      <c r="T271" s="747"/>
      <c r="U271" s="703">
        <v>0</v>
      </c>
    </row>
    <row r="272" spans="1:21" ht="14.4" customHeight="1" x14ac:dyDescent="0.3">
      <c r="A272" s="663">
        <v>25</v>
      </c>
      <c r="B272" s="664" t="s">
        <v>1183</v>
      </c>
      <c r="C272" s="664" t="s">
        <v>1285</v>
      </c>
      <c r="D272" s="745" t="s">
        <v>1629</v>
      </c>
      <c r="E272" s="746" t="s">
        <v>1317</v>
      </c>
      <c r="F272" s="664" t="s">
        <v>1277</v>
      </c>
      <c r="G272" s="664" t="s">
        <v>1337</v>
      </c>
      <c r="H272" s="664" t="s">
        <v>884</v>
      </c>
      <c r="I272" s="664" t="s">
        <v>893</v>
      </c>
      <c r="J272" s="664" t="s">
        <v>837</v>
      </c>
      <c r="K272" s="664" t="s">
        <v>894</v>
      </c>
      <c r="L272" s="665">
        <v>36.54</v>
      </c>
      <c r="M272" s="665">
        <v>36.54</v>
      </c>
      <c r="N272" s="664">
        <v>1</v>
      </c>
      <c r="O272" s="747">
        <v>1</v>
      </c>
      <c r="P272" s="665"/>
      <c r="Q272" s="680">
        <v>0</v>
      </c>
      <c r="R272" s="664"/>
      <c r="S272" s="680">
        <v>0</v>
      </c>
      <c r="T272" s="747"/>
      <c r="U272" s="703">
        <v>0</v>
      </c>
    </row>
    <row r="273" spans="1:21" ht="14.4" customHeight="1" x14ac:dyDescent="0.3">
      <c r="A273" s="663">
        <v>25</v>
      </c>
      <c r="B273" s="664" t="s">
        <v>1183</v>
      </c>
      <c r="C273" s="664" t="s">
        <v>1285</v>
      </c>
      <c r="D273" s="745" t="s">
        <v>1629</v>
      </c>
      <c r="E273" s="746" t="s">
        <v>1317</v>
      </c>
      <c r="F273" s="664" t="s">
        <v>1277</v>
      </c>
      <c r="G273" s="664" t="s">
        <v>1337</v>
      </c>
      <c r="H273" s="664" t="s">
        <v>513</v>
      </c>
      <c r="I273" s="664" t="s">
        <v>836</v>
      </c>
      <c r="J273" s="664" t="s">
        <v>837</v>
      </c>
      <c r="K273" s="664" t="s">
        <v>1363</v>
      </c>
      <c r="L273" s="665">
        <v>36.54</v>
      </c>
      <c r="M273" s="665">
        <v>36.54</v>
      </c>
      <c r="N273" s="664">
        <v>1</v>
      </c>
      <c r="O273" s="747">
        <v>1</v>
      </c>
      <c r="P273" s="665"/>
      <c r="Q273" s="680">
        <v>0</v>
      </c>
      <c r="R273" s="664"/>
      <c r="S273" s="680">
        <v>0</v>
      </c>
      <c r="T273" s="747"/>
      <c r="U273" s="703">
        <v>0</v>
      </c>
    </row>
    <row r="274" spans="1:21" ht="14.4" customHeight="1" x14ac:dyDescent="0.3">
      <c r="A274" s="663">
        <v>25</v>
      </c>
      <c r="B274" s="664" t="s">
        <v>1183</v>
      </c>
      <c r="C274" s="664" t="s">
        <v>1285</v>
      </c>
      <c r="D274" s="745" t="s">
        <v>1629</v>
      </c>
      <c r="E274" s="746" t="s">
        <v>1317</v>
      </c>
      <c r="F274" s="664" t="s">
        <v>1277</v>
      </c>
      <c r="G274" s="664" t="s">
        <v>1472</v>
      </c>
      <c r="H274" s="664" t="s">
        <v>884</v>
      </c>
      <c r="I274" s="664" t="s">
        <v>1620</v>
      </c>
      <c r="J274" s="664" t="s">
        <v>1621</v>
      </c>
      <c r="K274" s="664" t="s">
        <v>1574</v>
      </c>
      <c r="L274" s="665">
        <v>31.32</v>
      </c>
      <c r="M274" s="665">
        <v>31.32</v>
      </c>
      <c r="N274" s="664">
        <v>1</v>
      </c>
      <c r="O274" s="747">
        <v>1</v>
      </c>
      <c r="P274" s="665"/>
      <c r="Q274" s="680">
        <v>0</v>
      </c>
      <c r="R274" s="664"/>
      <c r="S274" s="680">
        <v>0</v>
      </c>
      <c r="T274" s="747"/>
      <c r="U274" s="703">
        <v>0</v>
      </c>
    </row>
    <row r="275" spans="1:21" ht="14.4" customHeight="1" x14ac:dyDescent="0.3">
      <c r="A275" s="663">
        <v>25</v>
      </c>
      <c r="B275" s="664" t="s">
        <v>1183</v>
      </c>
      <c r="C275" s="664" t="s">
        <v>1285</v>
      </c>
      <c r="D275" s="745" t="s">
        <v>1629</v>
      </c>
      <c r="E275" s="746" t="s">
        <v>1317</v>
      </c>
      <c r="F275" s="664" t="s">
        <v>1277</v>
      </c>
      <c r="G275" s="664" t="s">
        <v>1472</v>
      </c>
      <c r="H275" s="664" t="s">
        <v>513</v>
      </c>
      <c r="I275" s="664" t="s">
        <v>1593</v>
      </c>
      <c r="J275" s="664" t="s">
        <v>1594</v>
      </c>
      <c r="K275" s="664" t="s">
        <v>1574</v>
      </c>
      <c r="L275" s="665">
        <v>31.32</v>
      </c>
      <c r="M275" s="665">
        <v>31.32</v>
      </c>
      <c r="N275" s="664">
        <v>1</v>
      </c>
      <c r="O275" s="747">
        <v>1</v>
      </c>
      <c r="P275" s="665"/>
      <c r="Q275" s="680">
        <v>0</v>
      </c>
      <c r="R275" s="664"/>
      <c r="S275" s="680">
        <v>0</v>
      </c>
      <c r="T275" s="747"/>
      <c r="U275" s="703">
        <v>0</v>
      </c>
    </row>
    <row r="276" spans="1:21" ht="14.4" customHeight="1" x14ac:dyDescent="0.3">
      <c r="A276" s="663">
        <v>25</v>
      </c>
      <c r="B276" s="664" t="s">
        <v>1183</v>
      </c>
      <c r="C276" s="664" t="s">
        <v>1285</v>
      </c>
      <c r="D276" s="745" t="s">
        <v>1629</v>
      </c>
      <c r="E276" s="746" t="s">
        <v>1318</v>
      </c>
      <c r="F276" s="664" t="s">
        <v>1277</v>
      </c>
      <c r="G276" s="664" t="s">
        <v>1376</v>
      </c>
      <c r="H276" s="664" t="s">
        <v>513</v>
      </c>
      <c r="I276" s="664" t="s">
        <v>1006</v>
      </c>
      <c r="J276" s="664" t="s">
        <v>1007</v>
      </c>
      <c r="K276" s="664" t="s">
        <v>1378</v>
      </c>
      <c r="L276" s="665">
        <v>170.52</v>
      </c>
      <c r="M276" s="665">
        <v>170.52</v>
      </c>
      <c r="N276" s="664">
        <v>1</v>
      </c>
      <c r="O276" s="747">
        <v>1</v>
      </c>
      <c r="P276" s="665"/>
      <c r="Q276" s="680">
        <v>0</v>
      </c>
      <c r="R276" s="664"/>
      <c r="S276" s="680">
        <v>0</v>
      </c>
      <c r="T276" s="747"/>
      <c r="U276" s="703">
        <v>0</v>
      </c>
    </row>
    <row r="277" spans="1:21" ht="14.4" customHeight="1" x14ac:dyDescent="0.3">
      <c r="A277" s="663">
        <v>25</v>
      </c>
      <c r="B277" s="664" t="s">
        <v>1183</v>
      </c>
      <c r="C277" s="664" t="s">
        <v>1285</v>
      </c>
      <c r="D277" s="745" t="s">
        <v>1629</v>
      </c>
      <c r="E277" s="746" t="s">
        <v>1318</v>
      </c>
      <c r="F277" s="664" t="s">
        <v>1277</v>
      </c>
      <c r="G277" s="664" t="s">
        <v>1337</v>
      </c>
      <c r="H277" s="664" t="s">
        <v>884</v>
      </c>
      <c r="I277" s="664" t="s">
        <v>1343</v>
      </c>
      <c r="J277" s="664" t="s">
        <v>837</v>
      </c>
      <c r="K277" s="664" t="s">
        <v>1344</v>
      </c>
      <c r="L277" s="665">
        <v>18.260000000000002</v>
      </c>
      <c r="M277" s="665">
        <v>36.520000000000003</v>
      </c>
      <c r="N277" s="664">
        <v>2</v>
      </c>
      <c r="O277" s="747">
        <v>2</v>
      </c>
      <c r="P277" s="665"/>
      <c r="Q277" s="680">
        <v>0</v>
      </c>
      <c r="R277" s="664"/>
      <c r="S277" s="680">
        <v>0</v>
      </c>
      <c r="T277" s="747"/>
      <c r="U277" s="703">
        <v>0</v>
      </c>
    </row>
    <row r="278" spans="1:21" ht="14.4" customHeight="1" x14ac:dyDescent="0.3">
      <c r="A278" s="663">
        <v>25</v>
      </c>
      <c r="B278" s="664" t="s">
        <v>1183</v>
      </c>
      <c r="C278" s="664" t="s">
        <v>1285</v>
      </c>
      <c r="D278" s="745" t="s">
        <v>1629</v>
      </c>
      <c r="E278" s="746" t="s">
        <v>1319</v>
      </c>
      <c r="F278" s="664" t="s">
        <v>1277</v>
      </c>
      <c r="G278" s="664" t="s">
        <v>1321</v>
      </c>
      <c r="H278" s="664" t="s">
        <v>513</v>
      </c>
      <c r="I278" s="664" t="s">
        <v>1380</v>
      </c>
      <c r="J278" s="664" t="s">
        <v>1381</v>
      </c>
      <c r="K278" s="664" t="s">
        <v>1382</v>
      </c>
      <c r="L278" s="665">
        <v>154.36000000000001</v>
      </c>
      <c r="M278" s="665">
        <v>308.72000000000003</v>
      </c>
      <c r="N278" s="664">
        <v>2</v>
      </c>
      <c r="O278" s="747">
        <v>2</v>
      </c>
      <c r="P278" s="665">
        <v>154.36000000000001</v>
      </c>
      <c r="Q278" s="680">
        <v>0.5</v>
      </c>
      <c r="R278" s="664">
        <v>1</v>
      </c>
      <c r="S278" s="680">
        <v>0.5</v>
      </c>
      <c r="T278" s="747">
        <v>1</v>
      </c>
      <c r="U278" s="703">
        <v>0.5</v>
      </c>
    </row>
    <row r="279" spans="1:21" ht="14.4" customHeight="1" x14ac:dyDescent="0.3">
      <c r="A279" s="663">
        <v>25</v>
      </c>
      <c r="B279" s="664" t="s">
        <v>1183</v>
      </c>
      <c r="C279" s="664" t="s">
        <v>1285</v>
      </c>
      <c r="D279" s="745" t="s">
        <v>1629</v>
      </c>
      <c r="E279" s="746" t="s">
        <v>1319</v>
      </c>
      <c r="F279" s="664" t="s">
        <v>1277</v>
      </c>
      <c r="G279" s="664" t="s">
        <v>1321</v>
      </c>
      <c r="H279" s="664" t="s">
        <v>884</v>
      </c>
      <c r="I279" s="664" t="s">
        <v>1028</v>
      </c>
      <c r="J279" s="664" t="s">
        <v>940</v>
      </c>
      <c r="K279" s="664" t="s">
        <v>1000</v>
      </c>
      <c r="L279" s="665">
        <v>154.36000000000001</v>
      </c>
      <c r="M279" s="665">
        <v>308.72000000000003</v>
      </c>
      <c r="N279" s="664">
        <v>2</v>
      </c>
      <c r="O279" s="747">
        <v>2</v>
      </c>
      <c r="P279" s="665">
        <v>154.36000000000001</v>
      </c>
      <c r="Q279" s="680">
        <v>0.5</v>
      </c>
      <c r="R279" s="664">
        <v>1</v>
      </c>
      <c r="S279" s="680">
        <v>0.5</v>
      </c>
      <c r="T279" s="747">
        <v>1</v>
      </c>
      <c r="U279" s="703">
        <v>0.5</v>
      </c>
    </row>
    <row r="280" spans="1:21" ht="14.4" customHeight="1" x14ac:dyDescent="0.3">
      <c r="A280" s="663">
        <v>25</v>
      </c>
      <c r="B280" s="664" t="s">
        <v>1183</v>
      </c>
      <c r="C280" s="664" t="s">
        <v>1285</v>
      </c>
      <c r="D280" s="745" t="s">
        <v>1629</v>
      </c>
      <c r="E280" s="746" t="s">
        <v>1319</v>
      </c>
      <c r="F280" s="664" t="s">
        <v>1277</v>
      </c>
      <c r="G280" s="664" t="s">
        <v>1322</v>
      </c>
      <c r="H280" s="664" t="s">
        <v>513</v>
      </c>
      <c r="I280" s="664" t="s">
        <v>1010</v>
      </c>
      <c r="J280" s="664" t="s">
        <v>1011</v>
      </c>
      <c r="K280" s="664" t="s">
        <v>1012</v>
      </c>
      <c r="L280" s="665">
        <v>132.97999999999999</v>
      </c>
      <c r="M280" s="665">
        <v>265.95999999999998</v>
      </c>
      <c r="N280" s="664">
        <v>2</v>
      </c>
      <c r="O280" s="747">
        <v>1</v>
      </c>
      <c r="P280" s="665"/>
      <c r="Q280" s="680">
        <v>0</v>
      </c>
      <c r="R280" s="664"/>
      <c r="S280" s="680">
        <v>0</v>
      </c>
      <c r="T280" s="747"/>
      <c r="U280" s="703">
        <v>0</v>
      </c>
    </row>
    <row r="281" spans="1:21" ht="14.4" customHeight="1" x14ac:dyDescent="0.3">
      <c r="A281" s="663">
        <v>25</v>
      </c>
      <c r="B281" s="664" t="s">
        <v>1183</v>
      </c>
      <c r="C281" s="664" t="s">
        <v>1285</v>
      </c>
      <c r="D281" s="745" t="s">
        <v>1629</v>
      </c>
      <c r="E281" s="746" t="s">
        <v>1319</v>
      </c>
      <c r="F281" s="664" t="s">
        <v>1277</v>
      </c>
      <c r="G281" s="664" t="s">
        <v>1622</v>
      </c>
      <c r="H281" s="664" t="s">
        <v>513</v>
      </c>
      <c r="I281" s="664" t="s">
        <v>1623</v>
      </c>
      <c r="J281" s="664" t="s">
        <v>1624</v>
      </c>
      <c r="K281" s="664" t="s">
        <v>1625</v>
      </c>
      <c r="L281" s="665">
        <v>0</v>
      </c>
      <c r="M281" s="665">
        <v>0</v>
      </c>
      <c r="N281" s="664">
        <v>1</v>
      </c>
      <c r="O281" s="747">
        <v>1</v>
      </c>
      <c r="P281" s="665"/>
      <c r="Q281" s="680"/>
      <c r="R281" s="664"/>
      <c r="S281" s="680">
        <v>0</v>
      </c>
      <c r="T281" s="747"/>
      <c r="U281" s="703">
        <v>0</v>
      </c>
    </row>
    <row r="282" spans="1:21" ht="14.4" customHeight="1" thickBot="1" x14ac:dyDescent="0.35">
      <c r="A282" s="669">
        <v>25</v>
      </c>
      <c r="B282" s="670" t="s">
        <v>1183</v>
      </c>
      <c r="C282" s="670" t="s">
        <v>1285</v>
      </c>
      <c r="D282" s="748" t="s">
        <v>1629</v>
      </c>
      <c r="E282" s="749" t="s">
        <v>1320</v>
      </c>
      <c r="F282" s="670" t="s">
        <v>1277</v>
      </c>
      <c r="G282" s="670" t="s">
        <v>1321</v>
      </c>
      <c r="H282" s="670" t="s">
        <v>513</v>
      </c>
      <c r="I282" s="670" t="s">
        <v>1374</v>
      </c>
      <c r="J282" s="670" t="s">
        <v>940</v>
      </c>
      <c r="K282" s="670" t="s">
        <v>1375</v>
      </c>
      <c r="L282" s="671">
        <v>0</v>
      </c>
      <c r="M282" s="671">
        <v>0</v>
      </c>
      <c r="N282" s="670">
        <v>1</v>
      </c>
      <c r="O282" s="750">
        <v>1</v>
      </c>
      <c r="P282" s="671"/>
      <c r="Q282" s="681"/>
      <c r="R282" s="670"/>
      <c r="S282" s="681">
        <v>0</v>
      </c>
      <c r="T282" s="750"/>
      <c r="U282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1631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1311</v>
      </c>
      <c r="B5" s="229">
        <v>463.08000000000004</v>
      </c>
      <c r="C5" s="744">
        <v>0.28408770229316715</v>
      </c>
      <c r="D5" s="229">
        <v>1166.98</v>
      </c>
      <c r="E5" s="744">
        <v>0.71591229770683296</v>
      </c>
      <c r="F5" s="752">
        <v>1630.06</v>
      </c>
    </row>
    <row r="6" spans="1:6" ht="14.4" customHeight="1" x14ac:dyDescent="0.3">
      <c r="A6" s="692" t="s">
        <v>1304</v>
      </c>
      <c r="B6" s="667">
        <v>308.72000000000003</v>
      </c>
      <c r="C6" s="680">
        <v>0.21746664600386018</v>
      </c>
      <c r="D6" s="667">
        <v>1110.9000000000001</v>
      </c>
      <c r="E6" s="680">
        <v>0.78253335399613977</v>
      </c>
      <c r="F6" s="668">
        <v>1419.6200000000001</v>
      </c>
    </row>
    <row r="7" spans="1:6" ht="14.4" customHeight="1" x14ac:dyDescent="0.3">
      <c r="A7" s="692" t="s">
        <v>1317</v>
      </c>
      <c r="B7" s="667">
        <v>62.64</v>
      </c>
      <c r="C7" s="680">
        <v>8.6197169144055456E-3</v>
      </c>
      <c r="D7" s="667">
        <v>7204.4200000000037</v>
      </c>
      <c r="E7" s="680">
        <v>0.99138028308559445</v>
      </c>
      <c r="F7" s="668">
        <v>7267.060000000004</v>
      </c>
    </row>
    <row r="8" spans="1:6" ht="14.4" customHeight="1" x14ac:dyDescent="0.3">
      <c r="A8" s="692" t="s">
        <v>1298</v>
      </c>
      <c r="B8" s="667">
        <v>18.260000000000002</v>
      </c>
      <c r="C8" s="680">
        <v>0.14285714285714285</v>
      </c>
      <c r="D8" s="667">
        <v>109.56000000000002</v>
      </c>
      <c r="E8" s="680">
        <v>0.8571428571428571</v>
      </c>
      <c r="F8" s="668">
        <v>127.82000000000002</v>
      </c>
    </row>
    <row r="9" spans="1:6" ht="14.4" customHeight="1" x14ac:dyDescent="0.3">
      <c r="A9" s="692" t="s">
        <v>1295</v>
      </c>
      <c r="B9" s="667">
        <v>0</v>
      </c>
      <c r="C9" s="680">
        <v>0</v>
      </c>
      <c r="D9" s="667">
        <v>2310.38</v>
      </c>
      <c r="E9" s="680">
        <v>1</v>
      </c>
      <c r="F9" s="668">
        <v>2310.38</v>
      </c>
    </row>
    <row r="10" spans="1:6" ht="14.4" customHeight="1" x14ac:dyDescent="0.3">
      <c r="A10" s="692" t="s">
        <v>1300</v>
      </c>
      <c r="B10" s="667"/>
      <c r="C10" s="680">
        <v>0</v>
      </c>
      <c r="D10" s="667">
        <v>308.72000000000003</v>
      </c>
      <c r="E10" s="680">
        <v>1</v>
      </c>
      <c r="F10" s="668">
        <v>308.72000000000003</v>
      </c>
    </row>
    <row r="11" spans="1:6" ht="14.4" customHeight="1" x14ac:dyDescent="0.3">
      <c r="A11" s="692" t="s">
        <v>1307</v>
      </c>
      <c r="B11" s="667"/>
      <c r="C11" s="680">
        <v>0</v>
      </c>
      <c r="D11" s="667">
        <v>154.36000000000001</v>
      </c>
      <c r="E11" s="680">
        <v>1</v>
      </c>
      <c r="F11" s="668">
        <v>154.36000000000001</v>
      </c>
    </row>
    <row r="12" spans="1:6" ht="14.4" customHeight="1" x14ac:dyDescent="0.3">
      <c r="A12" s="692" t="s">
        <v>1296</v>
      </c>
      <c r="B12" s="667"/>
      <c r="C12" s="680">
        <v>0</v>
      </c>
      <c r="D12" s="667">
        <v>812.25</v>
      </c>
      <c r="E12" s="680">
        <v>1</v>
      </c>
      <c r="F12" s="668">
        <v>812.25</v>
      </c>
    </row>
    <row r="13" spans="1:6" ht="14.4" customHeight="1" x14ac:dyDescent="0.3">
      <c r="A13" s="692" t="s">
        <v>1292</v>
      </c>
      <c r="B13" s="667"/>
      <c r="C13" s="680">
        <v>0</v>
      </c>
      <c r="D13" s="667">
        <v>1389.24</v>
      </c>
      <c r="E13" s="680">
        <v>1</v>
      </c>
      <c r="F13" s="668">
        <v>1389.24</v>
      </c>
    </row>
    <row r="14" spans="1:6" ht="14.4" customHeight="1" x14ac:dyDescent="0.3">
      <c r="A14" s="692" t="s">
        <v>1313</v>
      </c>
      <c r="B14" s="667"/>
      <c r="C14" s="680">
        <v>0</v>
      </c>
      <c r="D14" s="667">
        <v>2161.04</v>
      </c>
      <c r="E14" s="680">
        <v>1</v>
      </c>
      <c r="F14" s="668">
        <v>2161.04</v>
      </c>
    </row>
    <row r="15" spans="1:6" ht="14.4" customHeight="1" x14ac:dyDescent="0.3">
      <c r="A15" s="692" t="s">
        <v>1294</v>
      </c>
      <c r="B15" s="667"/>
      <c r="C15" s="680">
        <v>0</v>
      </c>
      <c r="D15" s="667">
        <v>154.36000000000001</v>
      </c>
      <c r="E15" s="680">
        <v>1</v>
      </c>
      <c r="F15" s="668">
        <v>154.36000000000001</v>
      </c>
    </row>
    <row r="16" spans="1:6" ht="14.4" customHeight="1" x14ac:dyDescent="0.3">
      <c r="A16" s="692" t="s">
        <v>1319</v>
      </c>
      <c r="B16" s="667"/>
      <c r="C16" s="680">
        <v>0</v>
      </c>
      <c r="D16" s="667">
        <v>463.08000000000004</v>
      </c>
      <c r="E16" s="680">
        <v>1</v>
      </c>
      <c r="F16" s="668">
        <v>463.08000000000004</v>
      </c>
    </row>
    <row r="17" spans="1:6" ht="14.4" customHeight="1" x14ac:dyDescent="0.3">
      <c r="A17" s="692" t="s">
        <v>1299</v>
      </c>
      <c r="B17" s="667"/>
      <c r="C17" s="680">
        <v>0</v>
      </c>
      <c r="D17" s="667">
        <v>5402.6000000000022</v>
      </c>
      <c r="E17" s="680">
        <v>1</v>
      </c>
      <c r="F17" s="668">
        <v>5402.6000000000022</v>
      </c>
    </row>
    <row r="18" spans="1:6" ht="14.4" customHeight="1" x14ac:dyDescent="0.3">
      <c r="A18" s="692" t="s">
        <v>1308</v>
      </c>
      <c r="B18" s="667"/>
      <c r="C18" s="680">
        <v>0</v>
      </c>
      <c r="D18" s="667">
        <v>577.39</v>
      </c>
      <c r="E18" s="680">
        <v>1</v>
      </c>
      <c r="F18" s="668">
        <v>577.39</v>
      </c>
    </row>
    <row r="19" spans="1:6" ht="14.4" customHeight="1" x14ac:dyDescent="0.3">
      <c r="A19" s="692" t="s">
        <v>1301</v>
      </c>
      <c r="B19" s="667"/>
      <c r="C19" s="680">
        <v>0</v>
      </c>
      <c r="D19" s="667">
        <v>1946.0800000000002</v>
      </c>
      <c r="E19" s="680">
        <v>1</v>
      </c>
      <c r="F19" s="668">
        <v>1946.0800000000002</v>
      </c>
    </row>
    <row r="20" spans="1:6" ht="14.4" customHeight="1" x14ac:dyDescent="0.3">
      <c r="A20" s="692" t="s">
        <v>1309</v>
      </c>
      <c r="B20" s="667"/>
      <c r="C20" s="680">
        <v>0</v>
      </c>
      <c r="D20" s="667">
        <v>154.36000000000001</v>
      </c>
      <c r="E20" s="680">
        <v>1</v>
      </c>
      <c r="F20" s="668">
        <v>154.36000000000001</v>
      </c>
    </row>
    <row r="21" spans="1:6" ht="14.4" customHeight="1" x14ac:dyDescent="0.3">
      <c r="A21" s="692" t="s">
        <v>1302</v>
      </c>
      <c r="B21" s="667"/>
      <c r="C21" s="680">
        <v>0</v>
      </c>
      <c r="D21" s="667">
        <v>1234.8800000000001</v>
      </c>
      <c r="E21" s="680">
        <v>1</v>
      </c>
      <c r="F21" s="668">
        <v>1234.8800000000001</v>
      </c>
    </row>
    <row r="22" spans="1:6" ht="14.4" customHeight="1" x14ac:dyDescent="0.3">
      <c r="A22" s="692" t="s">
        <v>1310</v>
      </c>
      <c r="B22" s="667"/>
      <c r="C22" s="680">
        <v>0</v>
      </c>
      <c r="D22" s="667">
        <v>5764.6000000000022</v>
      </c>
      <c r="E22" s="680">
        <v>1</v>
      </c>
      <c r="F22" s="668">
        <v>5764.6000000000022</v>
      </c>
    </row>
    <row r="23" spans="1:6" ht="14.4" customHeight="1" x14ac:dyDescent="0.3">
      <c r="A23" s="692" t="s">
        <v>1303</v>
      </c>
      <c r="B23" s="667"/>
      <c r="C23" s="680">
        <v>0</v>
      </c>
      <c r="D23" s="667">
        <v>1389.2400000000002</v>
      </c>
      <c r="E23" s="680">
        <v>1</v>
      </c>
      <c r="F23" s="668">
        <v>1389.2400000000002</v>
      </c>
    </row>
    <row r="24" spans="1:6" ht="14.4" customHeight="1" x14ac:dyDescent="0.3">
      <c r="A24" s="692" t="s">
        <v>1312</v>
      </c>
      <c r="B24" s="667"/>
      <c r="C24" s="680">
        <v>0</v>
      </c>
      <c r="D24" s="667">
        <v>1389.24</v>
      </c>
      <c r="E24" s="680">
        <v>1</v>
      </c>
      <c r="F24" s="668">
        <v>1389.24</v>
      </c>
    </row>
    <row r="25" spans="1:6" ht="14.4" customHeight="1" x14ac:dyDescent="0.3">
      <c r="A25" s="692" t="s">
        <v>1314</v>
      </c>
      <c r="B25" s="667"/>
      <c r="C25" s="680">
        <v>0</v>
      </c>
      <c r="D25" s="667">
        <v>617.44000000000005</v>
      </c>
      <c r="E25" s="680">
        <v>1</v>
      </c>
      <c r="F25" s="668">
        <v>617.44000000000005</v>
      </c>
    </row>
    <row r="26" spans="1:6" ht="14.4" customHeight="1" x14ac:dyDescent="0.3">
      <c r="A26" s="692" t="s">
        <v>1316</v>
      </c>
      <c r="B26" s="667"/>
      <c r="C26" s="680">
        <v>0</v>
      </c>
      <c r="D26" s="667">
        <v>7278.2200000000039</v>
      </c>
      <c r="E26" s="680">
        <v>1</v>
      </c>
      <c r="F26" s="668">
        <v>7278.2200000000039</v>
      </c>
    </row>
    <row r="27" spans="1:6" ht="14.4" customHeight="1" x14ac:dyDescent="0.3">
      <c r="A27" s="692" t="s">
        <v>1293</v>
      </c>
      <c r="B27" s="667">
        <v>0</v>
      </c>
      <c r="C27" s="680">
        <v>0</v>
      </c>
      <c r="D27" s="667">
        <v>4740.3600000000015</v>
      </c>
      <c r="E27" s="680">
        <v>1</v>
      </c>
      <c r="F27" s="668">
        <v>4740.3600000000015</v>
      </c>
    </row>
    <row r="28" spans="1:6" ht="14.4" customHeight="1" x14ac:dyDescent="0.3">
      <c r="A28" s="692" t="s">
        <v>1318</v>
      </c>
      <c r="B28" s="667"/>
      <c r="C28" s="680">
        <v>0</v>
      </c>
      <c r="D28" s="667">
        <v>36.520000000000003</v>
      </c>
      <c r="E28" s="680">
        <v>1</v>
      </c>
      <c r="F28" s="668">
        <v>36.520000000000003</v>
      </c>
    </row>
    <row r="29" spans="1:6" ht="14.4" customHeight="1" x14ac:dyDescent="0.3">
      <c r="A29" s="692" t="s">
        <v>1320</v>
      </c>
      <c r="B29" s="667">
        <v>0</v>
      </c>
      <c r="C29" s="680">
        <v>0</v>
      </c>
      <c r="D29" s="667">
        <v>1080.52</v>
      </c>
      <c r="E29" s="680">
        <v>1</v>
      </c>
      <c r="F29" s="668">
        <v>1080.52</v>
      </c>
    </row>
    <row r="30" spans="1:6" ht="14.4" customHeight="1" x14ac:dyDescent="0.3">
      <c r="A30" s="692" t="s">
        <v>1305</v>
      </c>
      <c r="B30" s="667"/>
      <c r="C30" s="680">
        <v>0</v>
      </c>
      <c r="D30" s="667">
        <v>9.4</v>
      </c>
      <c r="E30" s="680">
        <v>1</v>
      </c>
      <c r="F30" s="668">
        <v>9.4</v>
      </c>
    </row>
    <row r="31" spans="1:6" ht="14.4" customHeight="1" x14ac:dyDescent="0.3">
      <c r="A31" s="692" t="s">
        <v>1291</v>
      </c>
      <c r="B31" s="667"/>
      <c r="C31" s="680">
        <v>0</v>
      </c>
      <c r="D31" s="667">
        <v>771.80000000000007</v>
      </c>
      <c r="E31" s="680">
        <v>1</v>
      </c>
      <c r="F31" s="668">
        <v>771.80000000000007</v>
      </c>
    </row>
    <row r="32" spans="1:6" ht="14.4" customHeight="1" thickBot="1" x14ac:dyDescent="0.35">
      <c r="A32" s="690" t="s">
        <v>1306</v>
      </c>
      <c r="B32" s="682"/>
      <c r="C32" s="683">
        <v>0</v>
      </c>
      <c r="D32" s="682">
        <v>308.72000000000003</v>
      </c>
      <c r="E32" s="683">
        <v>1</v>
      </c>
      <c r="F32" s="684">
        <v>308.72000000000003</v>
      </c>
    </row>
    <row r="33" spans="1:6" ht="14.4" customHeight="1" thickBot="1" x14ac:dyDescent="0.35">
      <c r="A33" s="685" t="s">
        <v>3</v>
      </c>
      <c r="B33" s="686">
        <v>852.7</v>
      </c>
      <c r="C33" s="687">
        <v>1.675266643824205E-2</v>
      </c>
      <c r="D33" s="686">
        <v>50046.660000000018</v>
      </c>
      <c r="E33" s="687">
        <v>0.98324733356175797</v>
      </c>
      <c r="F33" s="688">
        <v>50899.360000000015</v>
      </c>
    </row>
    <row r="34" spans="1:6" ht="14.4" customHeight="1" thickBot="1" x14ac:dyDescent="0.35"/>
    <row r="35" spans="1:6" ht="14.4" customHeight="1" x14ac:dyDescent="0.3">
      <c r="A35" s="753" t="s">
        <v>1198</v>
      </c>
      <c r="B35" s="229">
        <v>771.80000000000007</v>
      </c>
      <c r="C35" s="744">
        <v>1.5755470524735957E-2</v>
      </c>
      <c r="D35" s="229">
        <v>48214.36000000003</v>
      </c>
      <c r="E35" s="744">
        <v>0.98424452947526397</v>
      </c>
      <c r="F35" s="752">
        <v>48986.160000000033</v>
      </c>
    </row>
    <row r="36" spans="1:6" ht="14.4" customHeight="1" x14ac:dyDescent="0.3">
      <c r="A36" s="692" t="s">
        <v>1632</v>
      </c>
      <c r="B36" s="667">
        <v>62.64</v>
      </c>
      <c r="C36" s="680">
        <v>0.5</v>
      </c>
      <c r="D36" s="667">
        <v>62.64</v>
      </c>
      <c r="E36" s="680">
        <v>0.5</v>
      </c>
      <c r="F36" s="668">
        <v>125.28</v>
      </c>
    </row>
    <row r="37" spans="1:6" ht="14.4" customHeight="1" x14ac:dyDescent="0.3">
      <c r="A37" s="692" t="s">
        <v>1213</v>
      </c>
      <c r="B37" s="667">
        <v>18.260000000000002</v>
      </c>
      <c r="C37" s="680">
        <v>1.6389322706302622E-2</v>
      </c>
      <c r="D37" s="667">
        <v>1095.8799999999999</v>
      </c>
      <c r="E37" s="680">
        <v>0.98361067729369733</v>
      </c>
      <c r="F37" s="668">
        <v>1114.1399999999999</v>
      </c>
    </row>
    <row r="38" spans="1:6" ht="14.4" customHeight="1" x14ac:dyDescent="0.3">
      <c r="A38" s="692" t="s">
        <v>1633</v>
      </c>
      <c r="B38" s="667"/>
      <c r="C38" s="680">
        <v>0</v>
      </c>
      <c r="D38" s="667">
        <v>184.74</v>
      </c>
      <c r="E38" s="680">
        <v>1</v>
      </c>
      <c r="F38" s="668">
        <v>184.74</v>
      </c>
    </row>
    <row r="39" spans="1:6" ht="14.4" customHeight="1" x14ac:dyDescent="0.3">
      <c r="A39" s="692" t="s">
        <v>1634</v>
      </c>
      <c r="B39" s="667"/>
      <c r="C39" s="680">
        <v>0</v>
      </c>
      <c r="D39" s="667">
        <v>131.08000000000001</v>
      </c>
      <c r="E39" s="680">
        <v>1</v>
      </c>
      <c r="F39" s="668">
        <v>131.08000000000001</v>
      </c>
    </row>
    <row r="40" spans="1:6" ht="14.4" customHeight="1" x14ac:dyDescent="0.3">
      <c r="A40" s="692" t="s">
        <v>1635</v>
      </c>
      <c r="B40" s="667"/>
      <c r="C40" s="680">
        <v>0</v>
      </c>
      <c r="D40" s="667">
        <v>9.4</v>
      </c>
      <c r="E40" s="680">
        <v>1</v>
      </c>
      <c r="F40" s="668">
        <v>9.4</v>
      </c>
    </row>
    <row r="41" spans="1:6" ht="14.4" customHeight="1" x14ac:dyDescent="0.3">
      <c r="A41" s="692" t="s">
        <v>1199</v>
      </c>
      <c r="B41" s="667"/>
      <c r="C41" s="680">
        <v>0</v>
      </c>
      <c r="D41" s="667">
        <v>197.96999999999997</v>
      </c>
      <c r="E41" s="680">
        <v>1</v>
      </c>
      <c r="F41" s="668">
        <v>197.96999999999997</v>
      </c>
    </row>
    <row r="42" spans="1:6" ht="14.4" customHeight="1" x14ac:dyDescent="0.3">
      <c r="A42" s="692" t="s">
        <v>1636</v>
      </c>
      <c r="B42" s="667"/>
      <c r="C42" s="680">
        <v>0</v>
      </c>
      <c r="D42" s="667">
        <v>150.59</v>
      </c>
      <c r="E42" s="680">
        <v>1</v>
      </c>
      <c r="F42" s="668">
        <v>150.59</v>
      </c>
    </row>
    <row r="43" spans="1:6" ht="14.4" customHeight="1" thickBot="1" x14ac:dyDescent="0.35">
      <c r="A43" s="690" t="s">
        <v>1637</v>
      </c>
      <c r="B43" s="682">
        <v>0</v>
      </c>
      <c r="C43" s="683"/>
      <c r="D43" s="682"/>
      <c r="E43" s="683"/>
      <c r="F43" s="684">
        <v>0</v>
      </c>
    </row>
    <row r="44" spans="1:6" ht="14.4" customHeight="1" thickBot="1" x14ac:dyDescent="0.35">
      <c r="A44" s="685" t="s">
        <v>3</v>
      </c>
      <c r="B44" s="686">
        <v>852.7</v>
      </c>
      <c r="C44" s="687">
        <v>1.6752666438242043E-2</v>
      </c>
      <c r="D44" s="686">
        <v>50046.660000000033</v>
      </c>
      <c r="E44" s="687">
        <v>0.98324733356175786</v>
      </c>
      <c r="F44" s="688">
        <v>50899.360000000037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{1962ADE2-1B9F-4DFA-937C-319B872BF479}</x14:id>
        </ext>
      </extLst>
    </cfRule>
  </conditionalFormatting>
  <conditionalFormatting sqref="F35:F4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{B1E6BF99-FCE2-4D69-AE59-DE4EE7AF9447}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62ADE2-1B9F-4DFA-937C-319B872BF4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B1E6BF99-FCE2-4D69-AE59-DE4EE7AF94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F35:F43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1644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22</v>
      </c>
      <c r="G3" s="47">
        <f>SUBTOTAL(9,G6:G1048576)</f>
        <v>852.7</v>
      </c>
      <c r="H3" s="48">
        <f>IF(M3=0,0,G3/M3)</f>
        <v>1.6752666438242046E-2</v>
      </c>
      <c r="I3" s="47">
        <f>SUBTOTAL(9,I6:I1048576)</f>
        <v>371</v>
      </c>
      <c r="J3" s="47">
        <f>SUBTOTAL(9,J6:J1048576)</f>
        <v>50046.660000000018</v>
      </c>
      <c r="K3" s="48">
        <f>IF(M3=0,0,J3/M3)</f>
        <v>0.98324733356175786</v>
      </c>
      <c r="L3" s="47">
        <f>SUBTOTAL(9,L6:L1048576)</f>
        <v>393</v>
      </c>
      <c r="M3" s="49">
        <f>SUBTOTAL(9,M6:M1048576)</f>
        <v>50899.360000000022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1314</v>
      </c>
      <c r="B6" s="739" t="s">
        <v>1233</v>
      </c>
      <c r="C6" s="739" t="s">
        <v>1028</v>
      </c>
      <c r="D6" s="739" t="s">
        <v>940</v>
      </c>
      <c r="E6" s="739" t="s">
        <v>1000</v>
      </c>
      <c r="F6" s="229"/>
      <c r="G6" s="229"/>
      <c r="H6" s="744">
        <v>0</v>
      </c>
      <c r="I6" s="229">
        <v>4</v>
      </c>
      <c r="J6" s="229">
        <v>617.44000000000005</v>
      </c>
      <c r="K6" s="744">
        <v>1</v>
      </c>
      <c r="L6" s="229">
        <v>4</v>
      </c>
      <c r="M6" s="752">
        <v>617.44000000000005</v>
      </c>
    </row>
    <row r="7" spans="1:13" ht="14.4" customHeight="1" x14ac:dyDescent="0.3">
      <c r="A7" s="663" t="s">
        <v>1316</v>
      </c>
      <c r="B7" s="664" t="s">
        <v>1233</v>
      </c>
      <c r="C7" s="664" t="s">
        <v>1028</v>
      </c>
      <c r="D7" s="664" t="s">
        <v>940</v>
      </c>
      <c r="E7" s="664" t="s">
        <v>1000</v>
      </c>
      <c r="F7" s="667"/>
      <c r="G7" s="667"/>
      <c r="H7" s="680">
        <v>0</v>
      </c>
      <c r="I7" s="667">
        <v>45</v>
      </c>
      <c r="J7" s="667">
        <v>6946.2000000000044</v>
      </c>
      <c r="K7" s="680">
        <v>1</v>
      </c>
      <c r="L7" s="667">
        <v>45</v>
      </c>
      <c r="M7" s="668">
        <v>6946.2000000000044</v>
      </c>
    </row>
    <row r="8" spans="1:13" ht="14.4" customHeight="1" x14ac:dyDescent="0.3">
      <c r="A8" s="663" t="s">
        <v>1316</v>
      </c>
      <c r="B8" s="664" t="s">
        <v>1233</v>
      </c>
      <c r="C8" s="664" t="s">
        <v>1152</v>
      </c>
      <c r="D8" s="664" t="s">
        <v>1540</v>
      </c>
      <c r="E8" s="664" t="s">
        <v>1346</v>
      </c>
      <c r="F8" s="667"/>
      <c r="G8" s="667"/>
      <c r="H8" s="680">
        <v>0</v>
      </c>
      <c r="I8" s="667">
        <v>2</v>
      </c>
      <c r="J8" s="667">
        <v>222.44</v>
      </c>
      <c r="K8" s="680">
        <v>1</v>
      </c>
      <c r="L8" s="667">
        <v>2</v>
      </c>
      <c r="M8" s="668">
        <v>222.44</v>
      </c>
    </row>
    <row r="9" spans="1:13" ht="14.4" customHeight="1" x14ac:dyDescent="0.3">
      <c r="A9" s="663" t="s">
        <v>1316</v>
      </c>
      <c r="B9" s="664" t="s">
        <v>1262</v>
      </c>
      <c r="C9" s="664" t="s">
        <v>1343</v>
      </c>
      <c r="D9" s="664" t="s">
        <v>837</v>
      </c>
      <c r="E9" s="664" t="s">
        <v>1344</v>
      </c>
      <c r="F9" s="667"/>
      <c r="G9" s="667"/>
      <c r="H9" s="680">
        <v>0</v>
      </c>
      <c r="I9" s="667">
        <v>4</v>
      </c>
      <c r="J9" s="667">
        <v>73.040000000000006</v>
      </c>
      <c r="K9" s="680">
        <v>1</v>
      </c>
      <c r="L9" s="667">
        <v>4</v>
      </c>
      <c r="M9" s="668">
        <v>73.040000000000006</v>
      </c>
    </row>
    <row r="10" spans="1:13" ht="14.4" customHeight="1" x14ac:dyDescent="0.3">
      <c r="A10" s="663" t="s">
        <v>1316</v>
      </c>
      <c r="B10" s="664" t="s">
        <v>1262</v>
      </c>
      <c r="C10" s="664" t="s">
        <v>893</v>
      </c>
      <c r="D10" s="664" t="s">
        <v>837</v>
      </c>
      <c r="E10" s="664" t="s">
        <v>894</v>
      </c>
      <c r="F10" s="667"/>
      <c r="G10" s="667"/>
      <c r="H10" s="680">
        <v>0</v>
      </c>
      <c r="I10" s="667">
        <v>1</v>
      </c>
      <c r="J10" s="667">
        <v>36.54</v>
      </c>
      <c r="K10" s="680">
        <v>1</v>
      </c>
      <c r="L10" s="667">
        <v>1</v>
      </c>
      <c r="M10" s="668">
        <v>36.54</v>
      </c>
    </row>
    <row r="11" spans="1:13" ht="14.4" customHeight="1" x14ac:dyDescent="0.3">
      <c r="A11" s="663" t="s">
        <v>1310</v>
      </c>
      <c r="B11" s="664" t="s">
        <v>1233</v>
      </c>
      <c r="C11" s="664" t="s">
        <v>1028</v>
      </c>
      <c r="D11" s="664" t="s">
        <v>940</v>
      </c>
      <c r="E11" s="664" t="s">
        <v>1000</v>
      </c>
      <c r="F11" s="667"/>
      <c r="G11" s="667"/>
      <c r="H11" s="680">
        <v>0</v>
      </c>
      <c r="I11" s="667">
        <v>34</v>
      </c>
      <c r="J11" s="667">
        <v>5248.2400000000025</v>
      </c>
      <c r="K11" s="680">
        <v>1</v>
      </c>
      <c r="L11" s="667">
        <v>34</v>
      </c>
      <c r="M11" s="668">
        <v>5248.2400000000025</v>
      </c>
    </row>
    <row r="12" spans="1:13" ht="14.4" customHeight="1" x14ac:dyDescent="0.3">
      <c r="A12" s="663" t="s">
        <v>1310</v>
      </c>
      <c r="B12" s="664" t="s">
        <v>1233</v>
      </c>
      <c r="C12" s="664" t="s">
        <v>1152</v>
      </c>
      <c r="D12" s="664" t="s">
        <v>1540</v>
      </c>
      <c r="E12" s="664" t="s">
        <v>1346</v>
      </c>
      <c r="F12" s="667"/>
      <c r="G12" s="667"/>
      <c r="H12" s="680">
        <v>0</v>
      </c>
      <c r="I12" s="667">
        <v>3</v>
      </c>
      <c r="J12" s="667">
        <v>333.65999999999997</v>
      </c>
      <c r="K12" s="680">
        <v>1</v>
      </c>
      <c r="L12" s="667">
        <v>3</v>
      </c>
      <c r="M12" s="668">
        <v>333.65999999999997</v>
      </c>
    </row>
    <row r="13" spans="1:13" ht="14.4" customHeight="1" x14ac:dyDescent="0.3">
      <c r="A13" s="663" t="s">
        <v>1310</v>
      </c>
      <c r="B13" s="664" t="s">
        <v>1262</v>
      </c>
      <c r="C13" s="664" t="s">
        <v>893</v>
      </c>
      <c r="D13" s="664" t="s">
        <v>837</v>
      </c>
      <c r="E13" s="664" t="s">
        <v>894</v>
      </c>
      <c r="F13" s="667"/>
      <c r="G13" s="667"/>
      <c r="H13" s="680">
        <v>0</v>
      </c>
      <c r="I13" s="667">
        <v>5</v>
      </c>
      <c r="J13" s="667">
        <v>182.7</v>
      </c>
      <c r="K13" s="680">
        <v>1</v>
      </c>
      <c r="L13" s="667">
        <v>5</v>
      </c>
      <c r="M13" s="668">
        <v>182.7</v>
      </c>
    </row>
    <row r="14" spans="1:13" ht="14.4" customHeight="1" x14ac:dyDescent="0.3">
      <c r="A14" s="663" t="s">
        <v>1313</v>
      </c>
      <c r="B14" s="664" t="s">
        <v>1233</v>
      </c>
      <c r="C14" s="664" t="s">
        <v>1028</v>
      </c>
      <c r="D14" s="664" t="s">
        <v>940</v>
      </c>
      <c r="E14" s="664" t="s">
        <v>1000</v>
      </c>
      <c r="F14" s="667"/>
      <c r="G14" s="667"/>
      <c r="H14" s="680">
        <v>0</v>
      </c>
      <c r="I14" s="667">
        <v>14</v>
      </c>
      <c r="J14" s="667">
        <v>2161.04</v>
      </c>
      <c r="K14" s="680">
        <v>1</v>
      </c>
      <c r="L14" s="667">
        <v>14</v>
      </c>
      <c r="M14" s="668">
        <v>2161.04</v>
      </c>
    </row>
    <row r="15" spans="1:13" ht="14.4" customHeight="1" x14ac:dyDescent="0.3">
      <c r="A15" s="663" t="s">
        <v>1291</v>
      </c>
      <c r="B15" s="664" t="s">
        <v>1233</v>
      </c>
      <c r="C15" s="664" t="s">
        <v>1028</v>
      </c>
      <c r="D15" s="664" t="s">
        <v>940</v>
      </c>
      <c r="E15" s="664" t="s">
        <v>1000</v>
      </c>
      <c r="F15" s="667"/>
      <c r="G15" s="667"/>
      <c r="H15" s="680">
        <v>0</v>
      </c>
      <c r="I15" s="667">
        <v>5</v>
      </c>
      <c r="J15" s="667">
        <v>771.80000000000007</v>
      </c>
      <c r="K15" s="680">
        <v>1</v>
      </c>
      <c r="L15" s="667">
        <v>5</v>
      </c>
      <c r="M15" s="668">
        <v>771.80000000000007</v>
      </c>
    </row>
    <row r="16" spans="1:13" ht="14.4" customHeight="1" x14ac:dyDescent="0.3">
      <c r="A16" s="663" t="s">
        <v>1311</v>
      </c>
      <c r="B16" s="664" t="s">
        <v>1233</v>
      </c>
      <c r="C16" s="664" t="s">
        <v>1374</v>
      </c>
      <c r="D16" s="664" t="s">
        <v>940</v>
      </c>
      <c r="E16" s="664" t="s">
        <v>1375</v>
      </c>
      <c r="F16" s="667">
        <v>8</v>
      </c>
      <c r="G16" s="667">
        <v>0</v>
      </c>
      <c r="H16" s="680"/>
      <c r="I16" s="667"/>
      <c r="J16" s="667"/>
      <c r="K16" s="680"/>
      <c r="L16" s="667">
        <v>8</v>
      </c>
      <c r="M16" s="668">
        <v>0</v>
      </c>
    </row>
    <row r="17" spans="1:13" ht="14.4" customHeight="1" x14ac:dyDescent="0.3">
      <c r="A17" s="663" t="s">
        <v>1311</v>
      </c>
      <c r="B17" s="664" t="s">
        <v>1233</v>
      </c>
      <c r="C17" s="664" t="s">
        <v>1028</v>
      </c>
      <c r="D17" s="664" t="s">
        <v>940</v>
      </c>
      <c r="E17" s="664" t="s">
        <v>1000</v>
      </c>
      <c r="F17" s="667"/>
      <c r="G17" s="667"/>
      <c r="H17" s="680">
        <v>0</v>
      </c>
      <c r="I17" s="667">
        <v>6</v>
      </c>
      <c r="J17" s="667">
        <v>926.16000000000008</v>
      </c>
      <c r="K17" s="680">
        <v>1</v>
      </c>
      <c r="L17" s="667">
        <v>6</v>
      </c>
      <c r="M17" s="668">
        <v>926.16000000000008</v>
      </c>
    </row>
    <row r="18" spans="1:13" ht="14.4" customHeight="1" x14ac:dyDescent="0.3">
      <c r="A18" s="663" t="s">
        <v>1311</v>
      </c>
      <c r="B18" s="664" t="s">
        <v>1233</v>
      </c>
      <c r="C18" s="664" t="s">
        <v>1565</v>
      </c>
      <c r="D18" s="664" t="s">
        <v>1566</v>
      </c>
      <c r="E18" s="664" t="s">
        <v>1346</v>
      </c>
      <c r="F18" s="667"/>
      <c r="G18" s="667"/>
      <c r="H18" s="680">
        <v>0</v>
      </c>
      <c r="I18" s="667">
        <v>1</v>
      </c>
      <c r="J18" s="667">
        <v>149.52000000000001</v>
      </c>
      <c r="K18" s="680">
        <v>1</v>
      </c>
      <c r="L18" s="667">
        <v>1</v>
      </c>
      <c r="M18" s="668">
        <v>149.52000000000001</v>
      </c>
    </row>
    <row r="19" spans="1:13" ht="14.4" customHeight="1" x14ac:dyDescent="0.3">
      <c r="A19" s="663" t="s">
        <v>1311</v>
      </c>
      <c r="B19" s="664" t="s">
        <v>1233</v>
      </c>
      <c r="C19" s="664" t="s">
        <v>1345</v>
      </c>
      <c r="D19" s="664" t="s">
        <v>940</v>
      </c>
      <c r="E19" s="664" t="s">
        <v>1000</v>
      </c>
      <c r="F19" s="667">
        <v>3</v>
      </c>
      <c r="G19" s="667">
        <v>463.08000000000004</v>
      </c>
      <c r="H19" s="680">
        <v>1</v>
      </c>
      <c r="I19" s="667"/>
      <c r="J19" s="667"/>
      <c r="K19" s="680">
        <v>0</v>
      </c>
      <c r="L19" s="667">
        <v>3</v>
      </c>
      <c r="M19" s="668">
        <v>463.08000000000004</v>
      </c>
    </row>
    <row r="20" spans="1:13" ht="14.4" customHeight="1" x14ac:dyDescent="0.3">
      <c r="A20" s="663" t="s">
        <v>1311</v>
      </c>
      <c r="B20" s="664" t="s">
        <v>1262</v>
      </c>
      <c r="C20" s="664" t="s">
        <v>1343</v>
      </c>
      <c r="D20" s="664" t="s">
        <v>837</v>
      </c>
      <c r="E20" s="664" t="s">
        <v>1344</v>
      </c>
      <c r="F20" s="667"/>
      <c r="G20" s="667"/>
      <c r="H20" s="680">
        <v>0</v>
      </c>
      <c r="I20" s="667">
        <v>5</v>
      </c>
      <c r="J20" s="667">
        <v>91.300000000000011</v>
      </c>
      <c r="K20" s="680">
        <v>1</v>
      </c>
      <c r="L20" s="667">
        <v>5</v>
      </c>
      <c r="M20" s="668">
        <v>91.300000000000011</v>
      </c>
    </row>
    <row r="21" spans="1:13" ht="14.4" customHeight="1" x14ac:dyDescent="0.3">
      <c r="A21" s="663" t="s">
        <v>1292</v>
      </c>
      <c r="B21" s="664" t="s">
        <v>1233</v>
      </c>
      <c r="C21" s="664" t="s">
        <v>1028</v>
      </c>
      <c r="D21" s="664" t="s">
        <v>940</v>
      </c>
      <c r="E21" s="664" t="s">
        <v>1000</v>
      </c>
      <c r="F21" s="667"/>
      <c r="G21" s="667"/>
      <c r="H21" s="680">
        <v>0</v>
      </c>
      <c r="I21" s="667">
        <v>9</v>
      </c>
      <c r="J21" s="667">
        <v>1389.24</v>
      </c>
      <c r="K21" s="680">
        <v>1</v>
      </c>
      <c r="L21" s="667">
        <v>9</v>
      </c>
      <c r="M21" s="668">
        <v>1389.24</v>
      </c>
    </row>
    <row r="22" spans="1:13" ht="14.4" customHeight="1" x14ac:dyDescent="0.3">
      <c r="A22" s="663" t="s">
        <v>1293</v>
      </c>
      <c r="B22" s="664" t="s">
        <v>1233</v>
      </c>
      <c r="C22" s="664" t="s">
        <v>1028</v>
      </c>
      <c r="D22" s="664" t="s">
        <v>940</v>
      </c>
      <c r="E22" s="664" t="s">
        <v>1000</v>
      </c>
      <c r="F22" s="667"/>
      <c r="G22" s="667"/>
      <c r="H22" s="680">
        <v>0</v>
      </c>
      <c r="I22" s="667">
        <v>30</v>
      </c>
      <c r="J22" s="667">
        <v>4630.800000000002</v>
      </c>
      <c r="K22" s="680">
        <v>1</v>
      </c>
      <c r="L22" s="667">
        <v>30</v>
      </c>
      <c r="M22" s="668">
        <v>4630.800000000002</v>
      </c>
    </row>
    <row r="23" spans="1:13" ht="14.4" customHeight="1" x14ac:dyDescent="0.3">
      <c r="A23" s="663" t="s">
        <v>1293</v>
      </c>
      <c r="B23" s="664" t="s">
        <v>1233</v>
      </c>
      <c r="C23" s="664" t="s">
        <v>1610</v>
      </c>
      <c r="D23" s="664" t="s">
        <v>1611</v>
      </c>
      <c r="E23" s="664" t="s">
        <v>1612</v>
      </c>
      <c r="F23" s="667">
        <v>1</v>
      </c>
      <c r="G23" s="667">
        <v>0</v>
      </c>
      <c r="H23" s="680"/>
      <c r="I23" s="667"/>
      <c r="J23" s="667"/>
      <c r="K23" s="680"/>
      <c r="L23" s="667">
        <v>1</v>
      </c>
      <c r="M23" s="668">
        <v>0</v>
      </c>
    </row>
    <row r="24" spans="1:13" ht="14.4" customHeight="1" x14ac:dyDescent="0.3">
      <c r="A24" s="663" t="s">
        <v>1293</v>
      </c>
      <c r="B24" s="664" t="s">
        <v>1262</v>
      </c>
      <c r="C24" s="664" t="s">
        <v>1343</v>
      </c>
      <c r="D24" s="664" t="s">
        <v>837</v>
      </c>
      <c r="E24" s="664" t="s">
        <v>1344</v>
      </c>
      <c r="F24" s="667"/>
      <c r="G24" s="667"/>
      <c r="H24" s="680">
        <v>0</v>
      </c>
      <c r="I24" s="667">
        <v>6</v>
      </c>
      <c r="J24" s="667">
        <v>109.56</v>
      </c>
      <c r="K24" s="680">
        <v>1</v>
      </c>
      <c r="L24" s="667">
        <v>6</v>
      </c>
      <c r="M24" s="668">
        <v>109.56</v>
      </c>
    </row>
    <row r="25" spans="1:13" ht="14.4" customHeight="1" x14ac:dyDescent="0.3">
      <c r="A25" s="663" t="s">
        <v>1294</v>
      </c>
      <c r="B25" s="664" t="s">
        <v>1233</v>
      </c>
      <c r="C25" s="664" t="s">
        <v>1028</v>
      </c>
      <c r="D25" s="664" t="s">
        <v>940</v>
      </c>
      <c r="E25" s="664" t="s">
        <v>1000</v>
      </c>
      <c r="F25" s="667"/>
      <c r="G25" s="667"/>
      <c r="H25" s="680">
        <v>0</v>
      </c>
      <c r="I25" s="667">
        <v>1</v>
      </c>
      <c r="J25" s="667">
        <v>154.36000000000001</v>
      </c>
      <c r="K25" s="680">
        <v>1</v>
      </c>
      <c r="L25" s="667">
        <v>1</v>
      </c>
      <c r="M25" s="668">
        <v>154.36000000000001</v>
      </c>
    </row>
    <row r="26" spans="1:13" ht="14.4" customHeight="1" x14ac:dyDescent="0.3">
      <c r="A26" s="663" t="s">
        <v>1295</v>
      </c>
      <c r="B26" s="664" t="s">
        <v>1638</v>
      </c>
      <c r="C26" s="664" t="s">
        <v>1391</v>
      </c>
      <c r="D26" s="664" t="s">
        <v>1392</v>
      </c>
      <c r="E26" s="664" t="s">
        <v>1393</v>
      </c>
      <c r="F26" s="667"/>
      <c r="G26" s="667"/>
      <c r="H26" s="680">
        <v>0</v>
      </c>
      <c r="I26" s="667">
        <v>2</v>
      </c>
      <c r="J26" s="667">
        <v>131.08000000000001</v>
      </c>
      <c r="K26" s="680">
        <v>1</v>
      </c>
      <c r="L26" s="667">
        <v>2</v>
      </c>
      <c r="M26" s="668">
        <v>131.08000000000001</v>
      </c>
    </row>
    <row r="27" spans="1:13" ht="14.4" customHeight="1" x14ac:dyDescent="0.3">
      <c r="A27" s="663" t="s">
        <v>1295</v>
      </c>
      <c r="B27" s="664" t="s">
        <v>1233</v>
      </c>
      <c r="C27" s="664" t="s">
        <v>1028</v>
      </c>
      <c r="D27" s="664" t="s">
        <v>940</v>
      </c>
      <c r="E27" s="664" t="s">
        <v>1000</v>
      </c>
      <c r="F27" s="667"/>
      <c r="G27" s="667"/>
      <c r="H27" s="680">
        <v>0</v>
      </c>
      <c r="I27" s="667">
        <v>14</v>
      </c>
      <c r="J27" s="667">
        <v>2161.0400000000004</v>
      </c>
      <c r="K27" s="680">
        <v>1</v>
      </c>
      <c r="L27" s="667">
        <v>14</v>
      </c>
      <c r="M27" s="668">
        <v>2161.0400000000004</v>
      </c>
    </row>
    <row r="28" spans="1:13" ht="14.4" customHeight="1" x14ac:dyDescent="0.3">
      <c r="A28" s="663" t="s">
        <v>1295</v>
      </c>
      <c r="B28" s="664" t="s">
        <v>1639</v>
      </c>
      <c r="C28" s="664" t="s">
        <v>1395</v>
      </c>
      <c r="D28" s="664" t="s">
        <v>1396</v>
      </c>
      <c r="E28" s="664" t="s">
        <v>1397</v>
      </c>
      <c r="F28" s="667">
        <v>1</v>
      </c>
      <c r="G28" s="667">
        <v>0</v>
      </c>
      <c r="H28" s="680"/>
      <c r="I28" s="667"/>
      <c r="J28" s="667"/>
      <c r="K28" s="680"/>
      <c r="L28" s="667">
        <v>1</v>
      </c>
      <c r="M28" s="668">
        <v>0</v>
      </c>
    </row>
    <row r="29" spans="1:13" ht="14.4" customHeight="1" x14ac:dyDescent="0.3">
      <c r="A29" s="663" t="s">
        <v>1295</v>
      </c>
      <c r="B29" s="664" t="s">
        <v>1262</v>
      </c>
      <c r="C29" s="664" t="s">
        <v>1343</v>
      </c>
      <c r="D29" s="664" t="s">
        <v>837</v>
      </c>
      <c r="E29" s="664" t="s">
        <v>1344</v>
      </c>
      <c r="F29" s="667"/>
      <c r="G29" s="667"/>
      <c r="H29" s="680">
        <v>0</v>
      </c>
      <c r="I29" s="667">
        <v>1</v>
      </c>
      <c r="J29" s="667">
        <v>18.260000000000002</v>
      </c>
      <c r="K29" s="680">
        <v>1</v>
      </c>
      <c r="L29" s="667">
        <v>1</v>
      </c>
      <c r="M29" s="668">
        <v>18.260000000000002</v>
      </c>
    </row>
    <row r="30" spans="1:13" ht="14.4" customHeight="1" x14ac:dyDescent="0.3">
      <c r="A30" s="663" t="s">
        <v>1296</v>
      </c>
      <c r="B30" s="664" t="s">
        <v>1640</v>
      </c>
      <c r="C30" s="664" t="s">
        <v>1429</v>
      </c>
      <c r="D30" s="664" t="s">
        <v>1430</v>
      </c>
      <c r="E30" s="664" t="s">
        <v>1431</v>
      </c>
      <c r="F30" s="667"/>
      <c r="G30" s="667"/>
      <c r="H30" s="680"/>
      <c r="I30" s="667">
        <v>1</v>
      </c>
      <c r="J30" s="667">
        <v>0</v>
      </c>
      <c r="K30" s="680"/>
      <c r="L30" s="667">
        <v>1</v>
      </c>
      <c r="M30" s="668">
        <v>0</v>
      </c>
    </row>
    <row r="31" spans="1:13" ht="14.4" customHeight="1" x14ac:dyDescent="0.3">
      <c r="A31" s="663" t="s">
        <v>1296</v>
      </c>
      <c r="B31" s="664" t="s">
        <v>1640</v>
      </c>
      <c r="C31" s="664" t="s">
        <v>1432</v>
      </c>
      <c r="D31" s="664" t="s">
        <v>1433</v>
      </c>
      <c r="E31" s="664" t="s">
        <v>1434</v>
      </c>
      <c r="F31" s="667"/>
      <c r="G31" s="667"/>
      <c r="H31" s="680">
        <v>0</v>
      </c>
      <c r="I31" s="667">
        <v>1</v>
      </c>
      <c r="J31" s="667">
        <v>150.59</v>
      </c>
      <c r="K31" s="680">
        <v>1</v>
      </c>
      <c r="L31" s="667">
        <v>1</v>
      </c>
      <c r="M31" s="668">
        <v>150.59</v>
      </c>
    </row>
    <row r="32" spans="1:13" ht="14.4" customHeight="1" x14ac:dyDescent="0.3">
      <c r="A32" s="663" t="s">
        <v>1296</v>
      </c>
      <c r="B32" s="664" t="s">
        <v>1233</v>
      </c>
      <c r="C32" s="664" t="s">
        <v>1028</v>
      </c>
      <c r="D32" s="664" t="s">
        <v>940</v>
      </c>
      <c r="E32" s="664" t="s">
        <v>1000</v>
      </c>
      <c r="F32" s="667"/>
      <c r="G32" s="667"/>
      <c r="H32" s="680">
        <v>0</v>
      </c>
      <c r="I32" s="667">
        <v>2</v>
      </c>
      <c r="J32" s="667">
        <v>308.72000000000003</v>
      </c>
      <c r="K32" s="680">
        <v>1</v>
      </c>
      <c r="L32" s="667">
        <v>2</v>
      </c>
      <c r="M32" s="668">
        <v>308.72000000000003</v>
      </c>
    </row>
    <row r="33" spans="1:13" ht="14.4" customHeight="1" x14ac:dyDescent="0.3">
      <c r="A33" s="663" t="s">
        <v>1296</v>
      </c>
      <c r="B33" s="664" t="s">
        <v>1233</v>
      </c>
      <c r="C33" s="664" t="s">
        <v>939</v>
      </c>
      <c r="D33" s="664" t="s">
        <v>940</v>
      </c>
      <c r="E33" s="664" t="s">
        <v>1346</v>
      </c>
      <c r="F33" s="667"/>
      <c r="G33" s="667"/>
      <c r="H33" s="680">
        <v>0</v>
      </c>
      <c r="I33" s="667">
        <v>1</v>
      </c>
      <c r="J33" s="667">
        <v>225.06</v>
      </c>
      <c r="K33" s="680">
        <v>1</v>
      </c>
      <c r="L33" s="667">
        <v>1</v>
      </c>
      <c r="M33" s="668">
        <v>225.06</v>
      </c>
    </row>
    <row r="34" spans="1:13" ht="14.4" customHeight="1" x14ac:dyDescent="0.3">
      <c r="A34" s="663" t="s">
        <v>1296</v>
      </c>
      <c r="B34" s="664" t="s">
        <v>1262</v>
      </c>
      <c r="C34" s="664" t="s">
        <v>1343</v>
      </c>
      <c r="D34" s="664" t="s">
        <v>837</v>
      </c>
      <c r="E34" s="664" t="s">
        <v>1344</v>
      </c>
      <c r="F34" s="667"/>
      <c r="G34" s="667"/>
      <c r="H34" s="680">
        <v>0</v>
      </c>
      <c r="I34" s="667">
        <v>1</v>
      </c>
      <c r="J34" s="667">
        <v>18.260000000000002</v>
      </c>
      <c r="K34" s="680">
        <v>1</v>
      </c>
      <c r="L34" s="667">
        <v>1</v>
      </c>
      <c r="M34" s="668">
        <v>18.260000000000002</v>
      </c>
    </row>
    <row r="35" spans="1:13" ht="14.4" customHeight="1" x14ac:dyDescent="0.3">
      <c r="A35" s="663" t="s">
        <v>1296</v>
      </c>
      <c r="B35" s="664" t="s">
        <v>1262</v>
      </c>
      <c r="C35" s="664" t="s">
        <v>893</v>
      </c>
      <c r="D35" s="664" t="s">
        <v>837</v>
      </c>
      <c r="E35" s="664" t="s">
        <v>894</v>
      </c>
      <c r="F35" s="667"/>
      <c r="G35" s="667"/>
      <c r="H35" s="680">
        <v>0</v>
      </c>
      <c r="I35" s="667">
        <v>3</v>
      </c>
      <c r="J35" s="667">
        <v>109.62</v>
      </c>
      <c r="K35" s="680">
        <v>1</v>
      </c>
      <c r="L35" s="667">
        <v>3</v>
      </c>
      <c r="M35" s="668">
        <v>109.62</v>
      </c>
    </row>
    <row r="36" spans="1:13" ht="14.4" customHeight="1" x14ac:dyDescent="0.3">
      <c r="A36" s="663" t="s">
        <v>1319</v>
      </c>
      <c r="B36" s="664" t="s">
        <v>1233</v>
      </c>
      <c r="C36" s="664" t="s">
        <v>1028</v>
      </c>
      <c r="D36" s="664" t="s">
        <v>940</v>
      </c>
      <c r="E36" s="664" t="s">
        <v>1000</v>
      </c>
      <c r="F36" s="667"/>
      <c r="G36" s="667"/>
      <c r="H36" s="680">
        <v>0</v>
      </c>
      <c r="I36" s="667">
        <v>3</v>
      </c>
      <c r="J36" s="667">
        <v>463.08000000000004</v>
      </c>
      <c r="K36" s="680">
        <v>1</v>
      </c>
      <c r="L36" s="667">
        <v>3</v>
      </c>
      <c r="M36" s="668">
        <v>463.08000000000004</v>
      </c>
    </row>
    <row r="37" spans="1:13" ht="14.4" customHeight="1" x14ac:dyDescent="0.3">
      <c r="A37" s="663" t="s">
        <v>1320</v>
      </c>
      <c r="B37" s="664" t="s">
        <v>1233</v>
      </c>
      <c r="C37" s="664" t="s">
        <v>1374</v>
      </c>
      <c r="D37" s="664" t="s">
        <v>940</v>
      </c>
      <c r="E37" s="664" t="s">
        <v>1375</v>
      </c>
      <c r="F37" s="667">
        <v>2</v>
      </c>
      <c r="G37" s="667">
        <v>0</v>
      </c>
      <c r="H37" s="680"/>
      <c r="I37" s="667"/>
      <c r="J37" s="667"/>
      <c r="K37" s="680"/>
      <c r="L37" s="667">
        <v>2</v>
      </c>
      <c r="M37" s="668">
        <v>0</v>
      </c>
    </row>
    <row r="38" spans="1:13" ht="14.4" customHeight="1" x14ac:dyDescent="0.3">
      <c r="A38" s="663" t="s">
        <v>1320</v>
      </c>
      <c r="B38" s="664" t="s">
        <v>1233</v>
      </c>
      <c r="C38" s="664" t="s">
        <v>1028</v>
      </c>
      <c r="D38" s="664" t="s">
        <v>940</v>
      </c>
      <c r="E38" s="664" t="s">
        <v>1000</v>
      </c>
      <c r="F38" s="667"/>
      <c r="G38" s="667"/>
      <c r="H38" s="680">
        <v>0</v>
      </c>
      <c r="I38" s="667">
        <v>7</v>
      </c>
      <c r="J38" s="667">
        <v>1080.52</v>
      </c>
      <c r="K38" s="680">
        <v>1</v>
      </c>
      <c r="L38" s="667">
        <v>7</v>
      </c>
      <c r="M38" s="668">
        <v>1080.52</v>
      </c>
    </row>
    <row r="39" spans="1:13" ht="14.4" customHeight="1" x14ac:dyDescent="0.3">
      <c r="A39" s="663" t="s">
        <v>1312</v>
      </c>
      <c r="B39" s="664" t="s">
        <v>1233</v>
      </c>
      <c r="C39" s="664" t="s">
        <v>1028</v>
      </c>
      <c r="D39" s="664" t="s">
        <v>940</v>
      </c>
      <c r="E39" s="664" t="s">
        <v>1000</v>
      </c>
      <c r="F39" s="667"/>
      <c r="G39" s="667"/>
      <c r="H39" s="680">
        <v>0</v>
      </c>
      <c r="I39" s="667">
        <v>9</v>
      </c>
      <c r="J39" s="667">
        <v>1389.24</v>
      </c>
      <c r="K39" s="680">
        <v>1</v>
      </c>
      <c r="L39" s="667">
        <v>9</v>
      </c>
      <c r="M39" s="668">
        <v>1389.24</v>
      </c>
    </row>
    <row r="40" spans="1:13" ht="14.4" customHeight="1" x14ac:dyDescent="0.3">
      <c r="A40" s="663" t="s">
        <v>1298</v>
      </c>
      <c r="B40" s="664" t="s">
        <v>1233</v>
      </c>
      <c r="C40" s="664" t="s">
        <v>1374</v>
      </c>
      <c r="D40" s="664" t="s">
        <v>940</v>
      </c>
      <c r="E40" s="664" t="s">
        <v>1375</v>
      </c>
      <c r="F40" s="667">
        <v>1</v>
      </c>
      <c r="G40" s="667">
        <v>0</v>
      </c>
      <c r="H40" s="680"/>
      <c r="I40" s="667"/>
      <c r="J40" s="667"/>
      <c r="K40" s="680"/>
      <c r="L40" s="667">
        <v>1</v>
      </c>
      <c r="M40" s="668">
        <v>0</v>
      </c>
    </row>
    <row r="41" spans="1:13" ht="14.4" customHeight="1" x14ac:dyDescent="0.3">
      <c r="A41" s="663" t="s">
        <v>1298</v>
      </c>
      <c r="B41" s="664" t="s">
        <v>1262</v>
      </c>
      <c r="C41" s="664" t="s">
        <v>1343</v>
      </c>
      <c r="D41" s="664" t="s">
        <v>837</v>
      </c>
      <c r="E41" s="664" t="s">
        <v>1344</v>
      </c>
      <c r="F41" s="667"/>
      <c r="G41" s="667"/>
      <c r="H41" s="680">
        <v>0</v>
      </c>
      <c r="I41" s="667">
        <v>6</v>
      </c>
      <c r="J41" s="667">
        <v>109.56000000000002</v>
      </c>
      <c r="K41" s="680">
        <v>1</v>
      </c>
      <c r="L41" s="667">
        <v>6</v>
      </c>
      <c r="M41" s="668">
        <v>109.56000000000002</v>
      </c>
    </row>
    <row r="42" spans="1:13" ht="14.4" customHeight="1" x14ac:dyDescent="0.3">
      <c r="A42" s="663" t="s">
        <v>1298</v>
      </c>
      <c r="B42" s="664" t="s">
        <v>1262</v>
      </c>
      <c r="C42" s="664" t="s">
        <v>1600</v>
      </c>
      <c r="D42" s="664" t="s">
        <v>837</v>
      </c>
      <c r="E42" s="664" t="s">
        <v>1601</v>
      </c>
      <c r="F42" s="667">
        <v>1</v>
      </c>
      <c r="G42" s="667">
        <v>0</v>
      </c>
      <c r="H42" s="680"/>
      <c r="I42" s="667"/>
      <c r="J42" s="667"/>
      <c r="K42" s="680"/>
      <c r="L42" s="667">
        <v>1</v>
      </c>
      <c r="M42" s="668">
        <v>0</v>
      </c>
    </row>
    <row r="43" spans="1:13" ht="14.4" customHeight="1" x14ac:dyDescent="0.3">
      <c r="A43" s="663" t="s">
        <v>1298</v>
      </c>
      <c r="B43" s="664" t="s">
        <v>1262</v>
      </c>
      <c r="C43" s="664" t="s">
        <v>1445</v>
      </c>
      <c r="D43" s="664" t="s">
        <v>837</v>
      </c>
      <c r="E43" s="664" t="s">
        <v>1446</v>
      </c>
      <c r="F43" s="667">
        <v>1</v>
      </c>
      <c r="G43" s="667">
        <v>18.260000000000002</v>
      </c>
      <c r="H43" s="680">
        <v>1</v>
      </c>
      <c r="I43" s="667"/>
      <c r="J43" s="667"/>
      <c r="K43" s="680">
        <v>0</v>
      </c>
      <c r="L43" s="667">
        <v>1</v>
      </c>
      <c r="M43" s="668">
        <v>18.260000000000002</v>
      </c>
    </row>
    <row r="44" spans="1:13" ht="14.4" customHeight="1" x14ac:dyDescent="0.3">
      <c r="A44" s="663" t="s">
        <v>1309</v>
      </c>
      <c r="B44" s="664" t="s">
        <v>1233</v>
      </c>
      <c r="C44" s="664" t="s">
        <v>1028</v>
      </c>
      <c r="D44" s="664" t="s">
        <v>940</v>
      </c>
      <c r="E44" s="664" t="s">
        <v>1000</v>
      </c>
      <c r="F44" s="667"/>
      <c r="G44" s="667"/>
      <c r="H44" s="680">
        <v>0</v>
      </c>
      <c r="I44" s="667">
        <v>1</v>
      </c>
      <c r="J44" s="667">
        <v>154.36000000000001</v>
      </c>
      <c r="K44" s="680">
        <v>1</v>
      </c>
      <c r="L44" s="667">
        <v>1</v>
      </c>
      <c r="M44" s="668">
        <v>154.36000000000001</v>
      </c>
    </row>
    <row r="45" spans="1:13" ht="14.4" customHeight="1" x14ac:dyDescent="0.3">
      <c r="A45" s="663" t="s">
        <v>1299</v>
      </c>
      <c r="B45" s="664" t="s">
        <v>1233</v>
      </c>
      <c r="C45" s="664" t="s">
        <v>1028</v>
      </c>
      <c r="D45" s="664" t="s">
        <v>940</v>
      </c>
      <c r="E45" s="664" t="s">
        <v>1000</v>
      </c>
      <c r="F45" s="667"/>
      <c r="G45" s="667"/>
      <c r="H45" s="680">
        <v>0</v>
      </c>
      <c r="I45" s="667">
        <v>35</v>
      </c>
      <c r="J45" s="667">
        <v>5402.6000000000022</v>
      </c>
      <c r="K45" s="680">
        <v>1</v>
      </c>
      <c r="L45" s="667">
        <v>35</v>
      </c>
      <c r="M45" s="668">
        <v>5402.6000000000022</v>
      </c>
    </row>
    <row r="46" spans="1:13" ht="14.4" customHeight="1" x14ac:dyDescent="0.3">
      <c r="A46" s="663" t="s">
        <v>1300</v>
      </c>
      <c r="B46" s="664" t="s">
        <v>1233</v>
      </c>
      <c r="C46" s="664" t="s">
        <v>1028</v>
      </c>
      <c r="D46" s="664" t="s">
        <v>940</v>
      </c>
      <c r="E46" s="664" t="s">
        <v>1000</v>
      </c>
      <c r="F46" s="667"/>
      <c r="G46" s="667"/>
      <c r="H46" s="680">
        <v>0</v>
      </c>
      <c r="I46" s="667">
        <v>2</v>
      </c>
      <c r="J46" s="667">
        <v>308.72000000000003</v>
      </c>
      <c r="K46" s="680">
        <v>1</v>
      </c>
      <c r="L46" s="667">
        <v>2</v>
      </c>
      <c r="M46" s="668">
        <v>308.72000000000003</v>
      </c>
    </row>
    <row r="47" spans="1:13" ht="14.4" customHeight="1" x14ac:dyDescent="0.3">
      <c r="A47" s="663" t="s">
        <v>1301</v>
      </c>
      <c r="B47" s="664" t="s">
        <v>1233</v>
      </c>
      <c r="C47" s="664" t="s">
        <v>1028</v>
      </c>
      <c r="D47" s="664" t="s">
        <v>940</v>
      </c>
      <c r="E47" s="664" t="s">
        <v>1000</v>
      </c>
      <c r="F47" s="667"/>
      <c r="G47" s="667"/>
      <c r="H47" s="680">
        <v>0</v>
      </c>
      <c r="I47" s="667">
        <v>10</v>
      </c>
      <c r="J47" s="667">
        <v>1543.6000000000001</v>
      </c>
      <c r="K47" s="680">
        <v>1</v>
      </c>
      <c r="L47" s="667">
        <v>10</v>
      </c>
      <c r="M47" s="668">
        <v>1543.6000000000001</v>
      </c>
    </row>
    <row r="48" spans="1:13" ht="14.4" customHeight="1" x14ac:dyDescent="0.3">
      <c r="A48" s="663" t="s">
        <v>1301</v>
      </c>
      <c r="B48" s="664" t="s">
        <v>1233</v>
      </c>
      <c r="C48" s="664" t="s">
        <v>939</v>
      </c>
      <c r="D48" s="664" t="s">
        <v>940</v>
      </c>
      <c r="E48" s="664" t="s">
        <v>1346</v>
      </c>
      <c r="F48" s="667"/>
      <c r="G48" s="667"/>
      <c r="H48" s="680">
        <v>0</v>
      </c>
      <c r="I48" s="667">
        <v>1</v>
      </c>
      <c r="J48" s="667">
        <v>225.06</v>
      </c>
      <c r="K48" s="680">
        <v>1</v>
      </c>
      <c r="L48" s="667">
        <v>1</v>
      </c>
      <c r="M48" s="668">
        <v>225.06</v>
      </c>
    </row>
    <row r="49" spans="1:13" ht="14.4" customHeight="1" x14ac:dyDescent="0.3">
      <c r="A49" s="663" t="s">
        <v>1301</v>
      </c>
      <c r="B49" s="664" t="s">
        <v>1262</v>
      </c>
      <c r="C49" s="664" t="s">
        <v>1343</v>
      </c>
      <c r="D49" s="664" t="s">
        <v>837</v>
      </c>
      <c r="E49" s="664" t="s">
        <v>1344</v>
      </c>
      <c r="F49" s="667"/>
      <c r="G49" s="667"/>
      <c r="H49" s="680">
        <v>0</v>
      </c>
      <c r="I49" s="667">
        <v>6</v>
      </c>
      <c r="J49" s="667">
        <v>109.56</v>
      </c>
      <c r="K49" s="680">
        <v>1</v>
      </c>
      <c r="L49" s="667">
        <v>6</v>
      </c>
      <c r="M49" s="668">
        <v>109.56</v>
      </c>
    </row>
    <row r="50" spans="1:13" ht="14.4" customHeight="1" x14ac:dyDescent="0.3">
      <c r="A50" s="663" t="s">
        <v>1301</v>
      </c>
      <c r="B50" s="664" t="s">
        <v>1262</v>
      </c>
      <c r="C50" s="664" t="s">
        <v>893</v>
      </c>
      <c r="D50" s="664" t="s">
        <v>837</v>
      </c>
      <c r="E50" s="664" t="s">
        <v>894</v>
      </c>
      <c r="F50" s="667"/>
      <c r="G50" s="667"/>
      <c r="H50" s="680">
        <v>0</v>
      </c>
      <c r="I50" s="667">
        <v>1</v>
      </c>
      <c r="J50" s="667">
        <v>36.54</v>
      </c>
      <c r="K50" s="680">
        <v>1</v>
      </c>
      <c r="L50" s="667">
        <v>1</v>
      </c>
      <c r="M50" s="668">
        <v>36.54</v>
      </c>
    </row>
    <row r="51" spans="1:13" ht="14.4" customHeight="1" x14ac:dyDescent="0.3">
      <c r="A51" s="663" t="s">
        <v>1301</v>
      </c>
      <c r="B51" s="664" t="s">
        <v>1641</v>
      </c>
      <c r="C51" s="664" t="s">
        <v>1473</v>
      </c>
      <c r="D51" s="664" t="s">
        <v>1474</v>
      </c>
      <c r="E51" s="664" t="s">
        <v>1475</v>
      </c>
      <c r="F51" s="667"/>
      <c r="G51" s="667"/>
      <c r="H51" s="680">
        <v>0</v>
      </c>
      <c r="I51" s="667">
        <v>1</v>
      </c>
      <c r="J51" s="667">
        <v>31.32</v>
      </c>
      <c r="K51" s="680">
        <v>1</v>
      </c>
      <c r="L51" s="667">
        <v>1</v>
      </c>
      <c r="M51" s="668">
        <v>31.32</v>
      </c>
    </row>
    <row r="52" spans="1:13" ht="14.4" customHeight="1" x14ac:dyDescent="0.3">
      <c r="A52" s="663" t="s">
        <v>1302</v>
      </c>
      <c r="B52" s="664" t="s">
        <v>1233</v>
      </c>
      <c r="C52" s="664" t="s">
        <v>1028</v>
      </c>
      <c r="D52" s="664" t="s">
        <v>940</v>
      </c>
      <c r="E52" s="664" t="s">
        <v>1000</v>
      </c>
      <c r="F52" s="667"/>
      <c r="G52" s="667"/>
      <c r="H52" s="680">
        <v>0</v>
      </c>
      <c r="I52" s="667">
        <v>8</v>
      </c>
      <c r="J52" s="667">
        <v>1234.8800000000001</v>
      </c>
      <c r="K52" s="680">
        <v>1</v>
      </c>
      <c r="L52" s="667">
        <v>8</v>
      </c>
      <c r="M52" s="668">
        <v>1234.8800000000001</v>
      </c>
    </row>
    <row r="53" spans="1:13" ht="14.4" customHeight="1" x14ac:dyDescent="0.3">
      <c r="A53" s="663" t="s">
        <v>1317</v>
      </c>
      <c r="B53" s="664" t="s">
        <v>1233</v>
      </c>
      <c r="C53" s="664" t="s">
        <v>1028</v>
      </c>
      <c r="D53" s="664" t="s">
        <v>940</v>
      </c>
      <c r="E53" s="664" t="s">
        <v>1000</v>
      </c>
      <c r="F53" s="667"/>
      <c r="G53" s="667"/>
      <c r="H53" s="680">
        <v>0</v>
      </c>
      <c r="I53" s="667">
        <v>41</v>
      </c>
      <c r="J53" s="667">
        <v>6328.7600000000039</v>
      </c>
      <c r="K53" s="680">
        <v>1</v>
      </c>
      <c r="L53" s="667">
        <v>41</v>
      </c>
      <c r="M53" s="668">
        <v>6328.7600000000039</v>
      </c>
    </row>
    <row r="54" spans="1:13" ht="14.4" customHeight="1" x14ac:dyDescent="0.3">
      <c r="A54" s="663" t="s">
        <v>1317</v>
      </c>
      <c r="B54" s="664" t="s">
        <v>1233</v>
      </c>
      <c r="C54" s="664" t="s">
        <v>1565</v>
      </c>
      <c r="D54" s="664" t="s">
        <v>1566</v>
      </c>
      <c r="E54" s="664" t="s">
        <v>1346</v>
      </c>
      <c r="F54" s="667"/>
      <c r="G54" s="667"/>
      <c r="H54" s="680">
        <v>0</v>
      </c>
      <c r="I54" s="667">
        <v>1</v>
      </c>
      <c r="J54" s="667">
        <v>149.52000000000001</v>
      </c>
      <c r="K54" s="680">
        <v>1</v>
      </c>
      <c r="L54" s="667">
        <v>1</v>
      </c>
      <c r="M54" s="668">
        <v>149.52000000000001</v>
      </c>
    </row>
    <row r="55" spans="1:13" ht="14.4" customHeight="1" x14ac:dyDescent="0.3">
      <c r="A55" s="663" t="s">
        <v>1317</v>
      </c>
      <c r="B55" s="664" t="s">
        <v>1233</v>
      </c>
      <c r="C55" s="664" t="s">
        <v>1617</v>
      </c>
      <c r="D55" s="664" t="s">
        <v>1618</v>
      </c>
      <c r="E55" s="664" t="s">
        <v>1619</v>
      </c>
      <c r="F55" s="667"/>
      <c r="G55" s="667"/>
      <c r="H55" s="680">
        <v>0</v>
      </c>
      <c r="I55" s="667">
        <v>1</v>
      </c>
      <c r="J55" s="667">
        <v>80.28</v>
      </c>
      <c r="K55" s="680">
        <v>1</v>
      </c>
      <c r="L55" s="667">
        <v>1</v>
      </c>
      <c r="M55" s="668">
        <v>80.28</v>
      </c>
    </row>
    <row r="56" spans="1:13" ht="14.4" customHeight="1" x14ac:dyDescent="0.3">
      <c r="A56" s="663" t="s">
        <v>1317</v>
      </c>
      <c r="B56" s="664" t="s">
        <v>1233</v>
      </c>
      <c r="C56" s="664" t="s">
        <v>939</v>
      </c>
      <c r="D56" s="664" t="s">
        <v>940</v>
      </c>
      <c r="E56" s="664" t="s">
        <v>1346</v>
      </c>
      <c r="F56" s="667"/>
      <c r="G56" s="667"/>
      <c r="H56" s="680">
        <v>0</v>
      </c>
      <c r="I56" s="667">
        <v>2</v>
      </c>
      <c r="J56" s="667">
        <v>450.12</v>
      </c>
      <c r="K56" s="680">
        <v>1</v>
      </c>
      <c r="L56" s="667">
        <v>2</v>
      </c>
      <c r="M56" s="668">
        <v>450.12</v>
      </c>
    </row>
    <row r="57" spans="1:13" ht="14.4" customHeight="1" x14ac:dyDescent="0.3">
      <c r="A57" s="663" t="s">
        <v>1317</v>
      </c>
      <c r="B57" s="664" t="s">
        <v>1262</v>
      </c>
      <c r="C57" s="664" t="s">
        <v>1343</v>
      </c>
      <c r="D57" s="664" t="s">
        <v>837</v>
      </c>
      <c r="E57" s="664" t="s">
        <v>1344</v>
      </c>
      <c r="F57" s="667"/>
      <c r="G57" s="667"/>
      <c r="H57" s="680">
        <v>0</v>
      </c>
      <c r="I57" s="667">
        <v>1</v>
      </c>
      <c r="J57" s="667">
        <v>18.260000000000002</v>
      </c>
      <c r="K57" s="680">
        <v>1</v>
      </c>
      <c r="L57" s="667">
        <v>1</v>
      </c>
      <c r="M57" s="668">
        <v>18.260000000000002</v>
      </c>
    </row>
    <row r="58" spans="1:13" ht="14.4" customHeight="1" x14ac:dyDescent="0.3">
      <c r="A58" s="663" t="s">
        <v>1317</v>
      </c>
      <c r="B58" s="664" t="s">
        <v>1262</v>
      </c>
      <c r="C58" s="664" t="s">
        <v>893</v>
      </c>
      <c r="D58" s="664" t="s">
        <v>837</v>
      </c>
      <c r="E58" s="664" t="s">
        <v>894</v>
      </c>
      <c r="F58" s="667"/>
      <c r="G58" s="667"/>
      <c r="H58" s="680">
        <v>0</v>
      </c>
      <c r="I58" s="667">
        <v>4</v>
      </c>
      <c r="J58" s="667">
        <v>146.16</v>
      </c>
      <c r="K58" s="680">
        <v>1</v>
      </c>
      <c r="L58" s="667">
        <v>4</v>
      </c>
      <c r="M58" s="668">
        <v>146.16</v>
      </c>
    </row>
    <row r="59" spans="1:13" ht="14.4" customHeight="1" x14ac:dyDescent="0.3">
      <c r="A59" s="663" t="s">
        <v>1317</v>
      </c>
      <c r="B59" s="664" t="s">
        <v>1641</v>
      </c>
      <c r="C59" s="664" t="s">
        <v>1620</v>
      </c>
      <c r="D59" s="664" t="s">
        <v>1621</v>
      </c>
      <c r="E59" s="664" t="s">
        <v>1574</v>
      </c>
      <c r="F59" s="667"/>
      <c r="G59" s="667"/>
      <c r="H59" s="680">
        <v>0</v>
      </c>
      <c r="I59" s="667">
        <v>1</v>
      </c>
      <c r="J59" s="667">
        <v>31.32</v>
      </c>
      <c r="K59" s="680">
        <v>1</v>
      </c>
      <c r="L59" s="667">
        <v>1</v>
      </c>
      <c r="M59" s="668">
        <v>31.32</v>
      </c>
    </row>
    <row r="60" spans="1:13" ht="14.4" customHeight="1" x14ac:dyDescent="0.3">
      <c r="A60" s="663" t="s">
        <v>1317</v>
      </c>
      <c r="B60" s="664" t="s">
        <v>1641</v>
      </c>
      <c r="C60" s="664" t="s">
        <v>1593</v>
      </c>
      <c r="D60" s="664" t="s">
        <v>1594</v>
      </c>
      <c r="E60" s="664" t="s">
        <v>1574</v>
      </c>
      <c r="F60" s="667">
        <v>2</v>
      </c>
      <c r="G60" s="667">
        <v>62.64</v>
      </c>
      <c r="H60" s="680">
        <v>1</v>
      </c>
      <c r="I60" s="667"/>
      <c r="J60" s="667"/>
      <c r="K60" s="680">
        <v>0</v>
      </c>
      <c r="L60" s="667">
        <v>2</v>
      </c>
      <c r="M60" s="668">
        <v>62.64</v>
      </c>
    </row>
    <row r="61" spans="1:13" ht="14.4" customHeight="1" x14ac:dyDescent="0.3">
      <c r="A61" s="663" t="s">
        <v>1303</v>
      </c>
      <c r="B61" s="664" t="s">
        <v>1233</v>
      </c>
      <c r="C61" s="664" t="s">
        <v>1028</v>
      </c>
      <c r="D61" s="664" t="s">
        <v>940</v>
      </c>
      <c r="E61" s="664" t="s">
        <v>1000</v>
      </c>
      <c r="F61" s="667"/>
      <c r="G61" s="667"/>
      <c r="H61" s="680">
        <v>0</v>
      </c>
      <c r="I61" s="667">
        <v>9</v>
      </c>
      <c r="J61" s="667">
        <v>1389.2400000000002</v>
      </c>
      <c r="K61" s="680">
        <v>1</v>
      </c>
      <c r="L61" s="667">
        <v>9</v>
      </c>
      <c r="M61" s="668">
        <v>1389.2400000000002</v>
      </c>
    </row>
    <row r="62" spans="1:13" ht="14.4" customHeight="1" x14ac:dyDescent="0.3">
      <c r="A62" s="663" t="s">
        <v>1303</v>
      </c>
      <c r="B62" s="664" t="s">
        <v>1262</v>
      </c>
      <c r="C62" s="664" t="s">
        <v>1498</v>
      </c>
      <c r="D62" s="664" t="s">
        <v>837</v>
      </c>
      <c r="E62" s="664" t="s">
        <v>1499</v>
      </c>
      <c r="F62" s="667"/>
      <c r="G62" s="667"/>
      <c r="H62" s="680"/>
      <c r="I62" s="667">
        <v>1</v>
      </c>
      <c r="J62" s="667">
        <v>0</v>
      </c>
      <c r="K62" s="680"/>
      <c r="L62" s="667">
        <v>1</v>
      </c>
      <c r="M62" s="668">
        <v>0</v>
      </c>
    </row>
    <row r="63" spans="1:13" ht="14.4" customHeight="1" x14ac:dyDescent="0.3">
      <c r="A63" s="663" t="s">
        <v>1304</v>
      </c>
      <c r="B63" s="664" t="s">
        <v>1642</v>
      </c>
      <c r="C63" s="664" t="s">
        <v>1509</v>
      </c>
      <c r="D63" s="664" t="s">
        <v>1510</v>
      </c>
      <c r="E63" s="664" t="s">
        <v>1511</v>
      </c>
      <c r="F63" s="667"/>
      <c r="G63" s="667"/>
      <c r="H63" s="680">
        <v>0</v>
      </c>
      <c r="I63" s="667">
        <v>1</v>
      </c>
      <c r="J63" s="667">
        <v>184.74</v>
      </c>
      <c r="K63" s="680">
        <v>1</v>
      </c>
      <c r="L63" s="667">
        <v>1</v>
      </c>
      <c r="M63" s="668">
        <v>184.74</v>
      </c>
    </row>
    <row r="64" spans="1:13" ht="14.4" customHeight="1" x14ac:dyDescent="0.3">
      <c r="A64" s="663" t="s">
        <v>1304</v>
      </c>
      <c r="B64" s="664" t="s">
        <v>1233</v>
      </c>
      <c r="C64" s="664" t="s">
        <v>1028</v>
      </c>
      <c r="D64" s="664" t="s">
        <v>940</v>
      </c>
      <c r="E64" s="664" t="s">
        <v>1000</v>
      </c>
      <c r="F64" s="667"/>
      <c r="G64" s="667"/>
      <c r="H64" s="680">
        <v>0</v>
      </c>
      <c r="I64" s="667">
        <v>6</v>
      </c>
      <c r="J64" s="667">
        <v>926.16000000000008</v>
      </c>
      <c r="K64" s="680">
        <v>1</v>
      </c>
      <c r="L64" s="667">
        <v>6</v>
      </c>
      <c r="M64" s="668">
        <v>926.16000000000008</v>
      </c>
    </row>
    <row r="65" spans="1:13" ht="14.4" customHeight="1" x14ac:dyDescent="0.3">
      <c r="A65" s="663" t="s">
        <v>1304</v>
      </c>
      <c r="B65" s="664" t="s">
        <v>1233</v>
      </c>
      <c r="C65" s="664" t="s">
        <v>1345</v>
      </c>
      <c r="D65" s="664" t="s">
        <v>940</v>
      </c>
      <c r="E65" s="664" t="s">
        <v>1000</v>
      </c>
      <c r="F65" s="667">
        <v>2</v>
      </c>
      <c r="G65" s="667">
        <v>308.72000000000003</v>
      </c>
      <c r="H65" s="680">
        <v>1</v>
      </c>
      <c r="I65" s="667"/>
      <c r="J65" s="667"/>
      <c r="K65" s="680">
        <v>0</v>
      </c>
      <c r="L65" s="667">
        <v>2</v>
      </c>
      <c r="M65" s="668">
        <v>308.72000000000003</v>
      </c>
    </row>
    <row r="66" spans="1:13" ht="14.4" customHeight="1" x14ac:dyDescent="0.3">
      <c r="A66" s="663" t="s">
        <v>1305</v>
      </c>
      <c r="B66" s="664" t="s">
        <v>1643</v>
      </c>
      <c r="C66" s="664" t="s">
        <v>1513</v>
      </c>
      <c r="D66" s="664" t="s">
        <v>1514</v>
      </c>
      <c r="E66" s="664" t="s">
        <v>1515</v>
      </c>
      <c r="F66" s="667"/>
      <c r="G66" s="667"/>
      <c r="H66" s="680">
        <v>0</v>
      </c>
      <c r="I66" s="667">
        <v>1</v>
      </c>
      <c r="J66" s="667">
        <v>9.4</v>
      </c>
      <c r="K66" s="680">
        <v>1</v>
      </c>
      <c r="L66" s="667">
        <v>1</v>
      </c>
      <c r="M66" s="668">
        <v>9.4</v>
      </c>
    </row>
    <row r="67" spans="1:13" ht="14.4" customHeight="1" x14ac:dyDescent="0.3">
      <c r="A67" s="663" t="s">
        <v>1306</v>
      </c>
      <c r="B67" s="664" t="s">
        <v>1233</v>
      </c>
      <c r="C67" s="664" t="s">
        <v>1028</v>
      </c>
      <c r="D67" s="664" t="s">
        <v>940</v>
      </c>
      <c r="E67" s="664" t="s">
        <v>1000</v>
      </c>
      <c r="F67" s="667"/>
      <c r="G67" s="667"/>
      <c r="H67" s="680">
        <v>0</v>
      </c>
      <c r="I67" s="667">
        <v>2</v>
      </c>
      <c r="J67" s="667">
        <v>308.72000000000003</v>
      </c>
      <c r="K67" s="680">
        <v>1</v>
      </c>
      <c r="L67" s="667">
        <v>2</v>
      </c>
      <c r="M67" s="668">
        <v>308.72000000000003</v>
      </c>
    </row>
    <row r="68" spans="1:13" ht="14.4" customHeight="1" x14ac:dyDescent="0.3">
      <c r="A68" s="663" t="s">
        <v>1318</v>
      </c>
      <c r="B68" s="664" t="s">
        <v>1262</v>
      </c>
      <c r="C68" s="664" t="s">
        <v>1343</v>
      </c>
      <c r="D68" s="664" t="s">
        <v>837</v>
      </c>
      <c r="E68" s="664" t="s">
        <v>1344</v>
      </c>
      <c r="F68" s="667"/>
      <c r="G68" s="667"/>
      <c r="H68" s="680">
        <v>0</v>
      </c>
      <c r="I68" s="667">
        <v>2</v>
      </c>
      <c r="J68" s="667">
        <v>36.520000000000003</v>
      </c>
      <c r="K68" s="680">
        <v>1</v>
      </c>
      <c r="L68" s="667">
        <v>2</v>
      </c>
      <c r="M68" s="668">
        <v>36.520000000000003</v>
      </c>
    </row>
    <row r="69" spans="1:13" ht="14.4" customHeight="1" x14ac:dyDescent="0.3">
      <c r="A69" s="663" t="s">
        <v>1307</v>
      </c>
      <c r="B69" s="664" t="s">
        <v>1233</v>
      </c>
      <c r="C69" s="664" t="s">
        <v>1028</v>
      </c>
      <c r="D69" s="664" t="s">
        <v>940</v>
      </c>
      <c r="E69" s="664" t="s">
        <v>1000</v>
      </c>
      <c r="F69" s="667"/>
      <c r="G69" s="667"/>
      <c r="H69" s="680">
        <v>0</v>
      </c>
      <c r="I69" s="667">
        <v>1</v>
      </c>
      <c r="J69" s="667">
        <v>154.36000000000001</v>
      </c>
      <c r="K69" s="680">
        <v>1</v>
      </c>
      <c r="L69" s="667">
        <v>1</v>
      </c>
      <c r="M69" s="668">
        <v>154.36000000000001</v>
      </c>
    </row>
    <row r="70" spans="1:13" ht="14.4" customHeight="1" x14ac:dyDescent="0.3">
      <c r="A70" s="663" t="s">
        <v>1308</v>
      </c>
      <c r="B70" s="664" t="s">
        <v>1233</v>
      </c>
      <c r="C70" s="664" t="s">
        <v>1028</v>
      </c>
      <c r="D70" s="664" t="s">
        <v>940</v>
      </c>
      <c r="E70" s="664" t="s">
        <v>1000</v>
      </c>
      <c r="F70" s="667"/>
      <c r="G70" s="667"/>
      <c r="H70" s="680">
        <v>0</v>
      </c>
      <c r="I70" s="667">
        <v>1</v>
      </c>
      <c r="J70" s="667">
        <v>154.36000000000001</v>
      </c>
      <c r="K70" s="680">
        <v>1</v>
      </c>
      <c r="L70" s="667">
        <v>1</v>
      </c>
      <c r="M70" s="668">
        <v>154.36000000000001</v>
      </c>
    </row>
    <row r="71" spans="1:13" ht="14.4" customHeight="1" x14ac:dyDescent="0.3">
      <c r="A71" s="663" t="s">
        <v>1308</v>
      </c>
      <c r="B71" s="664" t="s">
        <v>1233</v>
      </c>
      <c r="C71" s="664" t="s">
        <v>939</v>
      </c>
      <c r="D71" s="664" t="s">
        <v>940</v>
      </c>
      <c r="E71" s="664" t="s">
        <v>1346</v>
      </c>
      <c r="F71" s="667"/>
      <c r="G71" s="667"/>
      <c r="H71" s="680">
        <v>0</v>
      </c>
      <c r="I71" s="667">
        <v>1</v>
      </c>
      <c r="J71" s="667">
        <v>225.06</v>
      </c>
      <c r="K71" s="680">
        <v>1</v>
      </c>
      <c r="L71" s="667">
        <v>1</v>
      </c>
      <c r="M71" s="668">
        <v>225.06</v>
      </c>
    </row>
    <row r="72" spans="1:13" ht="14.4" customHeight="1" x14ac:dyDescent="0.3">
      <c r="A72" s="663" t="s">
        <v>1308</v>
      </c>
      <c r="B72" s="664" t="s">
        <v>1262</v>
      </c>
      <c r="C72" s="664" t="s">
        <v>1498</v>
      </c>
      <c r="D72" s="664" t="s">
        <v>837</v>
      </c>
      <c r="E72" s="664" t="s">
        <v>1499</v>
      </c>
      <c r="F72" s="667"/>
      <c r="G72" s="667"/>
      <c r="H72" s="680"/>
      <c r="I72" s="667">
        <v>1</v>
      </c>
      <c r="J72" s="667">
        <v>0</v>
      </c>
      <c r="K72" s="680"/>
      <c r="L72" s="667">
        <v>1</v>
      </c>
      <c r="M72" s="668">
        <v>0</v>
      </c>
    </row>
    <row r="73" spans="1:13" ht="14.4" customHeight="1" thickBot="1" x14ac:dyDescent="0.35">
      <c r="A73" s="669" t="s">
        <v>1308</v>
      </c>
      <c r="B73" s="670" t="s">
        <v>1263</v>
      </c>
      <c r="C73" s="670" t="s">
        <v>916</v>
      </c>
      <c r="D73" s="670" t="s">
        <v>917</v>
      </c>
      <c r="E73" s="670" t="s">
        <v>1264</v>
      </c>
      <c r="F73" s="673"/>
      <c r="G73" s="673"/>
      <c r="H73" s="681">
        <v>0</v>
      </c>
      <c r="I73" s="673">
        <v>3</v>
      </c>
      <c r="J73" s="673">
        <v>197.96999999999997</v>
      </c>
      <c r="K73" s="681">
        <v>1</v>
      </c>
      <c r="L73" s="673">
        <v>3</v>
      </c>
      <c r="M73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511</v>
      </c>
      <c r="B5" s="648" t="s">
        <v>512</v>
      </c>
      <c r="C5" s="649" t="s">
        <v>513</v>
      </c>
      <c r="D5" s="649" t="s">
        <v>513</v>
      </c>
      <c r="E5" s="649"/>
      <c r="F5" s="649" t="s">
        <v>513</v>
      </c>
      <c r="G5" s="649" t="s">
        <v>513</v>
      </c>
      <c r="H5" s="649" t="s">
        <v>513</v>
      </c>
      <c r="I5" s="650" t="s">
        <v>513</v>
      </c>
      <c r="J5" s="651" t="s">
        <v>74</v>
      </c>
    </row>
    <row r="6" spans="1:10" ht="14.4" customHeight="1" x14ac:dyDescent="0.3">
      <c r="A6" s="647" t="s">
        <v>511</v>
      </c>
      <c r="B6" s="648" t="s">
        <v>332</v>
      </c>
      <c r="C6" s="649">
        <v>0</v>
      </c>
      <c r="D6" s="649">
        <v>0.38080000000000003</v>
      </c>
      <c r="E6" s="649"/>
      <c r="F6" s="649">
        <v>0</v>
      </c>
      <c r="G6" s="649">
        <v>1.0000002756556667</v>
      </c>
      <c r="H6" s="649">
        <v>-1.0000002756556667</v>
      </c>
      <c r="I6" s="650">
        <v>0</v>
      </c>
      <c r="J6" s="651" t="s">
        <v>1</v>
      </c>
    </row>
    <row r="7" spans="1:10" ht="14.4" customHeight="1" x14ac:dyDescent="0.3">
      <c r="A7" s="647" t="s">
        <v>511</v>
      </c>
      <c r="B7" s="648" t="s">
        <v>333</v>
      </c>
      <c r="C7" s="649">
        <v>0</v>
      </c>
      <c r="D7" s="649">
        <v>40.045999999999999</v>
      </c>
      <c r="E7" s="649"/>
      <c r="F7" s="649">
        <v>0</v>
      </c>
      <c r="G7" s="649">
        <v>50.000013782783498</v>
      </c>
      <c r="H7" s="649">
        <v>-50.000013782783498</v>
      </c>
      <c r="I7" s="650">
        <v>0</v>
      </c>
      <c r="J7" s="651" t="s">
        <v>1</v>
      </c>
    </row>
    <row r="8" spans="1:10" ht="14.4" customHeight="1" x14ac:dyDescent="0.3">
      <c r="A8" s="647" t="s">
        <v>511</v>
      </c>
      <c r="B8" s="648" t="s">
        <v>334</v>
      </c>
      <c r="C8" s="649">
        <v>3.8519999999999999</v>
      </c>
      <c r="D8" s="649">
        <v>0</v>
      </c>
      <c r="E8" s="649"/>
      <c r="F8" s="649">
        <v>0</v>
      </c>
      <c r="G8" s="649">
        <v>1.6666671260926667</v>
      </c>
      <c r="H8" s="649">
        <v>-1.6666671260926667</v>
      </c>
      <c r="I8" s="650">
        <v>0</v>
      </c>
      <c r="J8" s="651" t="s">
        <v>1</v>
      </c>
    </row>
    <row r="9" spans="1:10" ht="14.4" customHeight="1" x14ac:dyDescent="0.3">
      <c r="A9" s="647" t="s">
        <v>511</v>
      </c>
      <c r="B9" s="648" t="s">
        <v>335</v>
      </c>
      <c r="C9" s="649">
        <v>0</v>
      </c>
      <c r="D9" s="649">
        <v>0</v>
      </c>
      <c r="E9" s="649"/>
      <c r="F9" s="649">
        <v>0</v>
      </c>
      <c r="G9" s="649">
        <v>0.33333342521850001</v>
      </c>
      <c r="H9" s="649">
        <v>-0.33333342521850001</v>
      </c>
      <c r="I9" s="650">
        <v>0</v>
      </c>
      <c r="J9" s="651" t="s">
        <v>1</v>
      </c>
    </row>
    <row r="10" spans="1:10" ht="14.4" customHeight="1" x14ac:dyDescent="0.3">
      <c r="A10" s="647" t="s">
        <v>511</v>
      </c>
      <c r="B10" s="648" t="s">
        <v>336</v>
      </c>
      <c r="C10" s="649">
        <v>1.404E-2</v>
      </c>
      <c r="D10" s="649">
        <v>0</v>
      </c>
      <c r="E10" s="649"/>
      <c r="F10" s="649">
        <v>1.1155200000000001</v>
      </c>
      <c r="G10" s="649">
        <v>0.16666671260916666</v>
      </c>
      <c r="H10" s="649">
        <v>0.94885328739083341</v>
      </c>
      <c r="I10" s="650">
        <v>6.6931181550085155</v>
      </c>
      <c r="J10" s="651" t="s">
        <v>1</v>
      </c>
    </row>
    <row r="11" spans="1:10" ht="14.4" customHeight="1" x14ac:dyDescent="0.3">
      <c r="A11" s="647" t="s">
        <v>511</v>
      </c>
      <c r="B11" s="648" t="s">
        <v>337</v>
      </c>
      <c r="C11" s="649">
        <v>31.013659999999998</v>
      </c>
      <c r="D11" s="649">
        <v>22.272380000000002</v>
      </c>
      <c r="E11" s="649"/>
      <c r="F11" s="649">
        <v>42.064920000000001</v>
      </c>
      <c r="G11" s="649">
        <v>44.166678841458499</v>
      </c>
      <c r="H11" s="649">
        <v>-2.1017588414584978</v>
      </c>
      <c r="I11" s="650">
        <v>0.95241302048082421</v>
      </c>
      <c r="J11" s="651" t="s">
        <v>1</v>
      </c>
    </row>
    <row r="12" spans="1:10" ht="14.4" customHeight="1" x14ac:dyDescent="0.3">
      <c r="A12" s="647" t="s">
        <v>511</v>
      </c>
      <c r="B12" s="648" t="s">
        <v>338</v>
      </c>
      <c r="C12" s="649">
        <v>43.571840000000002</v>
      </c>
      <c r="D12" s="649">
        <v>15.520289999999999</v>
      </c>
      <c r="E12" s="649"/>
      <c r="F12" s="649">
        <v>73.33999</v>
      </c>
      <c r="G12" s="649">
        <v>64.666684492399995</v>
      </c>
      <c r="H12" s="649">
        <v>8.6733055076000056</v>
      </c>
      <c r="I12" s="650">
        <v>1.1341232440735283</v>
      </c>
      <c r="J12" s="651" t="s">
        <v>1</v>
      </c>
    </row>
    <row r="13" spans="1:10" ht="14.4" customHeight="1" x14ac:dyDescent="0.3">
      <c r="A13" s="647" t="s">
        <v>511</v>
      </c>
      <c r="B13" s="648" t="s">
        <v>339</v>
      </c>
      <c r="C13" s="649">
        <v>2.2989999999999999</v>
      </c>
      <c r="D13" s="649">
        <v>3.2679999999999998</v>
      </c>
      <c r="E13" s="649"/>
      <c r="F13" s="649">
        <v>4.0819999999999999</v>
      </c>
      <c r="G13" s="649">
        <v>5.833334941324666</v>
      </c>
      <c r="H13" s="649">
        <v>-1.7513349413246662</v>
      </c>
      <c r="I13" s="650">
        <v>0.69977123567552879</v>
      </c>
      <c r="J13" s="651" t="s">
        <v>1</v>
      </c>
    </row>
    <row r="14" spans="1:10" ht="14.4" customHeight="1" x14ac:dyDescent="0.3">
      <c r="A14" s="647" t="s">
        <v>511</v>
      </c>
      <c r="B14" s="648" t="s">
        <v>340</v>
      </c>
      <c r="C14" s="649">
        <v>14.30109</v>
      </c>
      <c r="D14" s="649">
        <v>21.87088</v>
      </c>
      <c r="E14" s="649"/>
      <c r="F14" s="649">
        <v>43.190350000000002</v>
      </c>
      <c r="G14" s="649">
        <v>61.666683665433169</v>
      </c>
      <c r="H14" s="649">
        <v>-18.476333665433167</v>
      </c>
      <c r="I14" s="650">
        <v>0.70038386098926952</v>
      </c>
      <c r="J14" s="651" t="s">
        <v>1</v>
      </c>
    </row>
    <row r="15" spans="1:10" ht="14.4" customHeight="1" x14ac:dyDescent="0.3">
      <c r="A15" s="647" t="s">
        <v>511</v>
      </c>
      <c r="B15" s="648" t="s">
        <v>341</v>
      </c>
      <c r="C15" s="649">
        <v>2.1305199999999997</v>
      </c>
      <c r="D15" s="649">
        <v>1.6660000000000001</v>
      </c>
      <c r="E15" s="649"/>
      <c r="F15" s="649">
        <v>2.1160000000000001</v>
      </c>
      <c r="G15" s="649">
        <v>1.6666671260924999</v>
      </c>
      <c r="H15" s="649">
        <v>0.44933287390750021</v>
      </c>
      <c r="I15" s="650">
        <v>1.2695996500278739</v>
      </c>
      <c r="J15" s="651" t="s">
        <v>1</v>
      </c>
    </row>
    <row r="16" spans="1:10" ht="14.4" customHeight="1" x14ac:dyDescent="0.3">
      <c r="A16" s="647" t="s">
        <v>511</v>
      </c>
      <c r="B16" s="648" t="s">
        <v>342</v>
      </c>
      <c r="C16" s="649">
        <v>18.58793</v>
      </c>
      <c r="D16" s="649">
        <v>20.638259999999995</v>
      </c>
      <c r="E16" s="649"/>
      <c r="F16" s="649">
        <v>19.137219999999999</v>
      </c>
      <c r="G16" s="649">
        <v>25.833340454437835</v>
      </c>
      <c r="H16" s="649">
        <v>-6.6961204544378354</v>
      </c>
      <c r="I16" s="650">
        <v>0.74079540869877991</v>
      </c>
      <c r="J16" s="651" t="s">
        <v>1</v>
      </c>
    </row>
    <row r="17" spans="1:10" ht="14.4" customHeight="1" x14ac:dyDescent="0.3">
      <c r="A17" s="647" t="s">
        <v>511</v>
      </c>
      <c r="B17" s="648" t="s">
        <v>343</v>
      </c>
      <c r="C17" s="649">
        <v>0</v>
      </c>
      <c r="D17" s="649">
        <v>0</v>
      </c>
      <c r="E17" s="649"/>
      <c r="F17" s="649">
        <v>4.6916700000000002</v>
      </c>
      <c r="G17" s="649">
        <v>0.16666671260916666</v>
      </c>
      <c r="H17" s="649">
        <v>4.5250032873908337</v>
      </c>
      <c r="I17" s="650">
        <v>28.150012240308378</v>
      </c>
      <c r="J17" s="651" t="s">
        <v>1</v>
      </c>
    </row>
    <row r="18" spans="1:10" ht="14.4" customHeight="1" x14ac:dyDescent="0.3">
      <c r="A18" s="647" t="s">
        <v>511</v>
      </c>
      <c r="B18" s="648" t="s">
        <v>344</v>
      </c>
      <c r="C18" s="649" t="s">
        <v>513</v>
      </c>
      <c r="D18" s="649">
        <v>0.2782</v>
      </c>
      <c r="E18" s="649"/>
      <c r="F18" s="649">
        <v>0</v>
      </c>
      <c r="G18" s="649">
        <v>4.6366679447833327E-2</v>
      </c>
      <c r="H18" s="649">
        <v>-4.6366679447833327E-2</v>
      </c>
      <c r="I18" s="650">
        <v>0</v>
      </c>
      <c r="J18" s="651" t="s">
        <v>1</v>
      </c>
    </row>
    <row r="19" spans="1:10" ht="14.4" customHeight="1" x14ac:dyDescent="0.3">
      <c r="A19" s="647" t="s">
        <v>511</v>
      </c>
      <c r="B19" s="648" t="s">
        <v>345</v>
      </c>
      <c r="C19" s="649">
        <v>169.83610000000002</v>
      </c>
      <c r="D19" s="649">
        <v>75.797730000000001</v>
      </c>
      <c r="E19" s="649"/>
      <c r="F19" s="649">
        <v>176.6908</v>
      </c>
      <c r="G19" s="649">
        <v>150.00004134835049</v>
      </c>
      <c r="H19" s="649">
        <v>26.690758651649503</v>
      </c>
      <c r="I19" s="650">
        <v>1.1779383419612839</v>
      </c>
      <c r="J19" s="651" t="s">
        <v>1</v>
      </c>
    </row>
    <row r="20" spans="1:10" ht="14.4" customHeight="1" x14ac:dyDescent="0.3">
      <c r="A20" s="647" t="s">
        <v>511</v>
      </c>
      <c r="B20" s="648" t="s">
        <v>514</v>
      </c>
      <c r="C20" s="649">
        <v>285.60617999999999</v>
      </c>
      <c r="D20" s="649">
        <v>201.73854</v>
      </c>
      <c r="E20" s="649"/>
      <c r="F20" s="649">
        <v>366.42846999999995</v>
      </c>
      <c r="G20" s="649">
        <v>407.21314558391373</v>
      </c>
      <c r="H20" s="649">
        <v>-40.784675583913781</v>
      </c>
      <c r="I20" s="650">
        <v>0.8998444032904892</v>
      </c>
      <c r="J20" s="651" t="s">
        <v>515</v>
      </c>
    </row>
    <row r="22" spans="1:10" ht="14.4" customHeight="1" x14ac:dyDescent="0.3">
      <c r="A22" s="647" t="s">
        <v>511</v>
      </c>
      <c r="B22" s="648" t="s">
        <v>512</v>
      </c>
      <c r="C22" s="649" t="s">
        <v>513</v>
      </c>
      <c r="D22" s="649" t="s">
        <v>513</v>
      </c>
      <c r="E22" s="649"/>
      <c r="F22" s="649" t="s">
        <v>513</v>
      </c>
      <c r="G22" s="649" t="s">
        <v>513</v>
      </c>
      <c r="H22" s="649" t="s">
        <v>513</v>
      </c>
      <c r="I22" s="650" t="s">
        <v>513</v>
      </c>
      <c r="J22" s="651" t="s">
        <v>74</v>
      </c>
    </row>
    <row r="23" spans="1:10" ht="14.4" customHeight="1" x14ac:dyDescent="0.3">
      <c r="A23" s="647" t="s">
        <v>516</v>
      </c>
      <c r="B23" s="648" t="s">
        <v>517</v>
      </c>
      <c r="C23" s="649" t="s">
        <v>513</v>
      </c>
      <c r="D23" s="649" t="s">
        <v>513</v>
      </c>
      <c r="E23" s="649"/>
      <c r="F23" s="649" t="s">
        <v>513</v>
      </c>
      <c r="G23" s="649" t="s">
        <v>513</v>
      </c>
      <c r="H23" s="649" t="s">
        <v>513</v>
      </c>
      <c r="I23" s="650" t="s">
        <v>513</v>
      </c>
      <c r="J23" s="651" t="s">
        <v>0</v>
      </c>
    </row>
    <row r="24" spans="1:10" ht="14.4" customHeight="1" x14ac:dyDescent="0.3">
      <c r="A24" s="647" t="s">
        <v>516</v>
      </c>
      <c r="B24" s="648" t="s">
        <v>336</v>
      </c>
      <c r="C24" s="649">
        <v>0</v>
      </c>
      <c r="D24" s="649">
        <v>0</v>
      </c>
      <c r="E24" s="649"/>
      <c r="F24" s="649">
        <v>1.1155200000000001</v>
      </c>
      <c r="G24" s="649">
        <v>0.16666671260916666</v>
      </c>
      <c r="H24" s="649">
        <v>0.94885328739083341</v>
      </c>
      <c r="I24" s="650">
        <v>6.6931181550085155</v>
      </c>
      <c r="J24" s="651" t="s">
        <v>1</v>
      </c>
    </row>
    <row r="25" spans="1:10" ht="14.4" customHeight="1" x14ac:dyDescent="0.3">
      <c r="A25" s="647" t="s">
        <v>516</v>
      </c>
      <c r="B25" s="648" t="s">
        <v>337</v>
      </c>
      <c r="C25" s="649">
        <v>1.3415600000000001</v>
      </c>
      <c r="D25" s="649">
        <v>3.4703999999999997</v>
      </c>
      <c r="E25" s="649"/>
      <c r="F25" s="649">
        <v>5.6813400000000005</v>
      </c>
      <c r="G25" s="649">
        <v>5.6452589059506666</v>
      </c>
      <c r="H25" s="649">
        <v>3.6081094049333906E-2</v>
      </c>
      <c r="I25" s="650">
        <v>1.0063913975692595</v>
      </c>
      <c r="J25" s="651" t="s">
        <v>1</v>
      </c>
    </row>
    <row r="26" spans="1:10" ht="14.4" customHeight="1" x14ac:dyDescent="0.3">
      <c r="A26" s="647" t="s">
        <v>516</v>
      </c>
      <c r="B26" s="648" t="s">
        <v>338</v>
      </c>
      <c r="C26" s="649">
        <v>5.0061999999999998</v>
      </c>
      <c r="D26" s="649">
        <v>4.80877</v>
      </c>
      <c r="E26" s="649"/>
      <c r="F26" s="649">
        <v>39.575879999999998</v>
      </c>
      <c r="G26" s="649">
        <v>17.607238594152332</v>
      </c>
      <c r="H26" s="649">
        <v>21.968641405847666</v>
      </c>
      <c r="I26" s="650">
        <v>2.2477051008523183</v>
      </c>
      <c r="J26" s="651" t="s">
        <v>1</v>
      </c>
    </row>
    <row r="27" spans="1:10" ht="14.4" customHeight="1" x14ac:dyDescent="0.3">
      <c r="A27" s="647" t="s">
        <v>516</v>
      </c>
      <c r="B27" s="648" t="s">
        <v>339</v>
      </c>
      <c r="C27" s="649">
        <v>2.2989999999999999</v>
      </c>
      <c r="D27" s="649">
        <v>3.2679999999999998</v>
      </c>
      <c r="E27" s="649"/>
      <c r="F27" s="649">
        <v>4.0819999999999999</v>
      </c>
      <c r="G27" s="649">
        <v>5.833334941324666</v>
      </c>
      <c r="H27" s="649">
        <v>-1.7513349413246662</v>
      </c>
      <c r="I27" s="650">
        <v>0.69977123567552879</v>
      </c>
      <c r="J27" s="651" t="s">
        <v>1</v>
      </c>
    </row>
    <row r="28" spans="1:10" ht="14.4" customHeight="1" x14ac:dyDescent="0.3">
      <c r="A28" s="647" t="s">
        <v>516</v>
      </c>
      <c r="B28" s="648" t="s">
        <v>340</v>
      </c>
      <c r="C28" s="649">
        <v>1.6573599999999999</v>
      </c>
      <c r="D28" s="649">
        <v>3.2361599999999999</v>
      </c>
      <c r="E28" s="649"/>
      <c r="F28" s="649">
        <v>2.5735899999999998</v>
      </c>
      <c r="G28" s="649">
        <v>6.7782910696151673</v>
      </c>
      <c r="H28" s="649">
        <v>-4.204701069615167</v>
      </c>
      <c r="I28" s="650">
        <v>0.37968124613835941</v>
      </c>
      <c r="J28" s="651" t="s">
        <v>1</v>
      </c>
    </row>
    <row r="29" spans="1:10" ht="14.4" customHeight="1" x14ac:dyDescent="0.3">
      <c r="A29" s="647" t="s">
        <v>516</v>
      </c>
      <c r="B29" s="648" t="s">
        <v>341</v>
      </c>
      <c r="C29" s="649">
        <v>0.24</v>
      </c>
      <c r="D29" s="649">
        <v>0.66500000000000004</v>
      </c>
      <c r="E29" s="649"/>
      <c r="F29" s="649">
        <v>0.49199999999999999</v>
      </c>
      <c r="G29" s="649">
        <v>0.50291087601700002</v>
      </c>
      <c r="H29" s="649">
        <v>-1.0910876017000026E-2</v>
      </c>
      <c r="I29" s="650">
        <v>0.97830455347593004</v>
      </c>
      <c r="J29" s="651" t="s">
        <v>1</v>
      </c>
    </row>
    <row r="30" spans="1:10" ht="14.4" customHeight="1" x14ac:dyDescent="0.3">
      <c r="A30" s="647" t="s">
        <v>516</v>
      </c>
      <c r="B30" s="648" t="s">
        <v>342</v>
      </c>
      <c r="C30" s="649">
        <v>2.0739999999999998</v>
      </c>
      <c r="D30" s="649">
        <v>3.976</v>
      </c>
      <c r="E30" s="649"/>
      <c r="F30" s="649">
        <v>4.2690199999999994</v>
      </c>
      <c r="G30" s="649">
        <v>4.252677625304</v>
      </c>
      <c r="H30" s="649">
        <v>1.6342374695999418E-2</v>
      </c>
      <c r="I30" s="650">
        <v>1.0038428435296294</v>
      </c>
      <c r="J30" s="651" t="s">
        <v>1</v>
      </c>
    </row>
    <row r="31" spans="1:10" ht="14.4" customHeight="1" x14ac:dyDescent="0.3">
      <c r="A31" s="647" t="s">
        <v>516</v>
      </c>
      <c r="B31" s="648" t="s">
        <v>343</v>
      </c>
      <c r="C31" s="649">
        <v>0</v>
      </c>
      <c r="D31" s="649">
        <v>0</v>
      </c>
      <c r="E31" s="649"/>
      <c r="F31" s="649">
        <v>4.6916700000000002</v>
      </c>
      <c r="G31" s="649">
        <v>0.16666671260916666</v>
      </c>
      <c r="H31" s="649">
        <v>4.5250032873908337</v>
      </c>
      <c r="I31" s="650">
        <v>28.150012240308378</v>
      </c>
      <c r="J31" s="651" t="s">
        <v>1</v>
      </c>
    </row>
    <row r="32" spans="1:10" ht="14.4" customHeight="1" x14ac:dyDescent="0.3">
      <c r="A32" s="647" t="s">
        <v>516</v>
      </c>
      <c r="B32" s="648" t="s">
        <v>344</v>
      </c>
      <c r="C32" s="649" t="s">
        <v>513</v>
      </c>
      <c r="D32" s="649">
        <v>0.2782</v>
      </c>
      <c r="E32" s="649"/>
      <c r="F32" s="649">
        <v>0</v>
      </c>
      <c r="G32" s="649">
        <v>4.6366679447833327E-2</v>
      </c>
      <c r="H32" s="649">
        <v>-4.6366679447833327E-2</v>
      </c>
      <c r="I32" s="650">
        <v>0</v>
      </c>
      <c r="J32" s="651" t="s">
        <v>1</v>
      </c>
    </row>
    <row r="33" spans="1:10" ht="14.4" customHeight="1" x14ac:dyDescent="0.3">
      <c r="A33" s="647" t="s">
        <v>516</v>
      </c>
      <c r="B33" s="648" t="s">
        <v>345</v>
      </c>
      <c r="C33" s="649">
        <v>0</v>
      </c>
      <c r="D33" s="649">
        <v>0</v>
      </c>
      <c r="E33" s="649"/>
      <c r="F33" s="649" t="s">
        <v>513</v>
      </c>
      <c r="G33" s="649" t="s">
        <v>513</v>
      </c>
      <c r="H33" s="649" t="s">
        <v>513</v>
      </c>
      <c r="I33" s="650" t="s">
        <v>513</v>
      </c>
      <c r="J33" s="651" t="s">
        <v>1</v>
      </c>
    </row>
    <row r="34" spans="1:10" ht="14.4" customHeight="1" x14ac:dyDescent="0.3">
      <c r="A34" s="647" t="s">
        <v>516</v>
      </c>
      <c r="B34" s="648" t="s">
        <v>518</v>
      </c>
      <c r="C34" s="649">
        <v>12.618120000000001</v>
      </c>
      <c r="D34" s="649">
        <v>19.702530000000003</v>
      </c>
      <c r="E34" s="649"/>
      <c r="F34" s="649">
        <v>62.481020000000001</v>
      </c>
      <c r="G34" s="649">
        <v>40.999412117029998</v>
      </c>
      <c r="H34" s="649">
        <v>21.481607882970003</v>
      </c>
      <c r="I34" s="650">
        <v>1.5239491683844693</v>
      </c>
      <c r="J34" s="651" t="s">
        <v>519</v>
      </c>
    </row>
    <row r="35" spans="1:10" ht="14.4" customHeight="1" x14ac:dyDescent="0.3">
      <c r="A35" s="647" t="s">
        <v>513</v>
      </c>
      <c r="B35" s="648" t="s">
        <v>513</v>
      </c>
      <c r="C35" s="649" t="s">
        <v>513</v>
      </c>
      <c r="D35" s="649" t="s">
        <v>513</v>
      </c>
      <c r="E35" s="649"/>
      <c r="F35" s="649" t="s">
        <v>513</v>
      </c>
      <c r="G35" s="649" t="s">
        <v>513</v>
      </c>
      <c r="H35" s="649" t="s">
        <v>513</v>
      </c>
      <c r="I35" s="650" t="s">
        <v>513</v>
      </c>
      <c r="J35" s="651" t="s">
        <v>520</v>
      </c>
    </row>
    <row r="36" spans="1:10" ht="14.4" customHeight="1" x14ac:dyDescent="0.3">
      <c r="A36" s="647" t="s">
        <v>521</v>
      </c>
      <c r="B36" s="648" t="s">
        <v>522</v>
      </c>
      <c r="C36" s="649" t="s">
        <v>513</v>
      </c>
      <c r="D36" s="649" t="s">
        <v>513</v>
      </c>
      <c r="E36" s="649"/>
      <c r="F36" s="649" t="s">
        <v>513</v>
      </c>
      <c r="G36" s="649" t="s">
        <v>513</v>
      </c>
      <c r="H36" s="649" t="s">
        <v>513</v>
      </c>
      <c r="I36" s="650" t="s">
        <v>513</v>
      </c>
      <c r="J36" s="651" t="s">
        <v>0</v>
      </c>
    </row>
    <row r="37" spans="1:10" ht="14.4" customHeight="1" x14ac:dyDescent="0.3">
      <c r="A37" s="647" t="s">
        <v>521</v>
      </c>
      <c r="B37" s="648" t="s">
        <v>333</v>
      </c>
      <c r="C37" s="649">
        <v>0</v>
      </c>
      <c r="D37" s="649">
        <v>40.045999999999999</v>
      </c>
      <c r="E37" s="649"/>
      <c r="F37" s="649">
        <v>0</v>
      </c>
      <c r="G37" s="649">
        <v>50.000013782783498</v>
      </c>
      <c r="H37" s="649">
        <v>-50.000013782783498</v>
      </c>
      <c r="I37" s="650">
        <v>0</v>
      </c>
      <c r="J37" s="651" t="s">
        <v>1</v>
      </c>
    </row>
    <row r="38" spans="1:10" ht="14.4" customHeight="1" x14ac:dyDescent="0.3">
      <c r="A38" s="647" t="s">
        <v>521</v>
      </c>
      <c r="B38" s="648" t="s">
        <v>334</v>
      </c>
      <c r="C38" s="649">
        <v>3.8519999999999999</v>
      </c>
      <c r="D38" s="649">
        <v>0</v>
      </c>
      <c r="E38" s="649"/>
      <c r="F38" s="649">
        <v>0</v>
      </c>
      <c r="G38" s="649">
        <v>1.6666671260926667</v>
      </c>
      <c r="H38" s="649">
        <v>-1.6666671260926667</v>
      </c>
      <c r="I38" s="650">
        <v>0</v>
      </c>
      <c r="J38" s="651" t="s">
        <v>1</v>
      </c>
    </row>
    <row r="39" spans="1:10" ht="14.4" customHeight="1" x14ac:dyDescent="0.3">
      <c r="A39" s="647" t="s">
        <v>521</v>
      </c>
      <c r="B39" s="648" t="s">
        <v>337</v>
      </c>
      <c r="C39" s="649">
        <v>7.7329600000000003</v>
      </c>
      <c r="D39" s="649">
        <v>8.3064800000000005</v>
      </c>
      <c r="E39" s="649"/>
      <c r="F39" s="649">
        <v>11.954969999999999</v>
      </c>
      <c r="G39" s="649">
        <v>7.8834420213203336</v>
      </c>
      <c r="H39" s="649">
        <v>4.0715279786796659</v>
      </c>
      <c r="I39" s="650">
        <v>1.5164657731570097</v>
      </c>
      <c r="J39" s="651" t="s">
        <v>1</v>
      </c>
    </row>
    <row r="40" spans="1:10" ht="14.4" customHeight="1" x14ac:dyDescent="0.3">
      <c r="A40" s="647" t="s">
        <v>521</v>
      </c>
      <c r="B40" s="648" t="s">
        <v>338</v>
      </c>
      <c r="C40" s="649">
        <v>2.7492099999999997</v>
      </c>
      <c r="D40" s="649">
        <v>1.3935200000000001</v>
      </c>
      <c r="E40" s="649"/>
      <c r="F40" s="649">
        <v>3.2656999999999998</v>
      </c>
      <c r="G40" s="649">
        <v>9.1010451652098343</v>
      </c>
      <c r="H40" s="649">
        <v>-5.8353451652098345</v>
      </c>
      <c r="I40" s="650">
        <v>0.35882691940521816</v>
      </c>
      <c r="J40" s="651" t="s">
        <v>1</v>
      </c>
    </row>
    <row r="41" spans="1:10" ht="14.4" customHeight="1" x14ac:dyDescent="0.3">
      <c r="A41" s="647" t="s">
        <v>521</v>
      </c>
      <c r="B41" s="648" t="s">
        <v>340</v>
      </c>
      <c r="C41" s="649">
        <v>4.9712399999999999</v>
      </c>
      <c r="D41" s="649">
        <v>5.0848500000000003</v>
      </c>
      <c r="E41" s="649"/>
      <c r="F41" s="649">
        <v>11.577640000000001</v>
      </c>
      <c r="G41" s="649">
        <v>12.076301448174499</v>
      </c>
      <c r="H41" s="649">
        <v>-0.49866144817449864</v>
      </c>
      <c r="I41" s="650">
        <v>0.95870743618693965</v>
      </c>
      <c r="J41" s="651" t="s">
        <v>1</v>
      </c>
    </row>
    <row r="42" spans="1:10" ht="14.4" customHeight="1" x14ac:dyDescent="0.3">
      <c r="A42" s="647" t="s">
        <v>521</v>
      </c>
      <c r="B42" s="648" t="s">
        <v>341</v>
      </c>
      <c r="C42" s="649">
        <v>0.33299999999999996</v>
      </c>
      <c r="D42" s="649">
        <v>0.3</v>
      </c>
      <c r="E42" s="649"/>
      <c r="F42" s="649">
        <v>0.66100000000000003</v>
      </c>
      <c r="G42" s="649">
        <v>0.3293446358481667</v>
      </c>
      <c r="H42" s="649">
        <v>0.33165536415183333</v>
      </c>
      <c r="I42" s="650">
        <v>2.0070161406992884</v>
      </c>
      <c r="J42" s="651" t="s">
        <v>1</v>
      </c>
    </row>
    <row r="43" spans="1:10" ht="14.4" customHeight="1" x14ac:dyDescent="0.3">
      <c r="A43" s="647" t="s">
        <v>521</v>
      </c>
      <c r="B43" s="648" t="s">
        <v>342</v>
      </c>
      <c r="C43" s="649">
        <v>3.9853800000000001</v>
      </c>
      <c r="D43" s="649">
        <v>5.4047599999999996</v>
      </c>
      <c r="E43" s="649"/>
      <c r="F43" s="649">
        <v>5.68</v>
      </c>
      <c r="G43" s="649">
        <v>5.7498853573211663</v>
      </c>
      <c r="H43" s="649">
        <v>-6.988535732116663E-2</v>
      </c>
      <c r="I43" s="650">
        <v>0.98784578248465704</v>
      </c>
      <c r="J43" s="651" t="s">
        <v>1</v>
      </c>
    </row>
    <row r="44" spans="1:10" ht="14.4" customHeight="1" x14ac:dyDescent="0.3">
      <c r="A44" s="647" t="s">
        <v>521</v>
      </c>
      <c r="B44" s="648" t="s">
        <v>345</v>
      </c>
      <c r="C44" s="649">
        <v>93.532240000000002</v>
      </c>
      <c r="D44" s="649">
        <v>14.134320000000001</v>
      </c>
      <c r="E44" s="649"/>
      <c r="F44" s="649">
        <v>35.472659999999998</v>
      </c>
      <c r="G44" s="649">
        <v>14.331085847037999</v>
      </c>
      <c r="H44" s="649">
        <v>21.141574152962001</v>
      </c>
      <c r="I44" s="650">
        <v>2.4752248628342155</v>
      </c>
      <c r="J44" s="651" t="s">
        <v>1</v>
      </c>
    </row>
    <row r="45" spans="1:10" ht="14.4" customHeight="1" x14ac:dyDescent="0.3">
      <c r="A45" s="647" t="s">
        <v>521</v>
      </c>
      <c r="B45" s="648" t="s">
        <v>523</v>
      </c>
      <c r="C45" s="649">
        <v>117.15603</v>
      </c>
      <c r="D45" s="649">
        <v>74.669930000000008</v>
      </c>
      <c r="E45" s="649"/>
      <c r="F45" s="649">
        <v>68.611969999999999</v>
      </c>
      <c r="G45" s="649">
        <v>101.13778538378817</v>
      </c>
      <c r="H45" s="649">
        <v>-32.525815383788171</v>
      </c>
      <c r="I45" s="650">
        <v>0.67840095311201187</v>
      </c>
      <c r="J45" s="651" t="s">
        <v>519</v>
      </c>
    </row>
    <row r="46" spans="1:10" ht="14.4" customHeight="1" x14ac:dyDescent="0.3">
      <c r="A46" s="647" t="s">
        <v>513</v>
      </c>
      <c r="B46" s="648" t="s">
        <v>513</v>
      </c>
      <c r="C46" s="649" t="s">
        <v>513</v>
      </c>
      <c r="D46" s="649" t="s">
        <v>513</v>
      </c>
      <c r="E46" s="649"/>
      <c r="F46" s="649" t="s">
        <v>513</v>
      </c>
      <c r="G46" s="649" t="s">
        <v>513</v>
      </c>
      <c r="H46" s="649" t="s">
        <v>513</v>
      </c>
      <c r="I46" s="650" t="s">
        <v>513</v>
      </c>
      <c r="J46" s="651" t="s">
        <v>520</v>
      </c>
    </row>
    <row r="47" spans="1:10" ht="14.4" customHeight="1" x14ac:dyDescent="0.3">
      <c r="A47" s="647" t="s">
        <v>524</v>
      </c>
      <c r="B47" s="648" t="s">
        <v>525</v>
      </c>
      <c r="C47" s="649" t="s">
        <v>513</v>
      </c>
      <c r="D47" s="649" t="s">
        <v>513</v>
      </c>
      <c r="E47" s="649"/>
      <c r="F47" s="649" t="s">
        <v>513</v>
      </c>
      <c r="G47" s="649" t="s">
        <v>513</v>
      </c>
      <c r="H47" s="649" t="s">
        <v>513</v>
      </c>
      <c r="I47" s="650" t="s">
        <v>513</v>
      </c>
      <c r="J47" s="651" t="s">
        <v>0</v>
      </c>
    </row>
    <row r="48" spans="1:10" ht="14.4" customHeight="1" x14ac:dyDescent="0.3">
      <c r="A48" s="647" t="s">
        <v>524</v>
      </c>
      <c r="B48" s="648" t="s">
        <v>337</v>
      </c>
      <c r="C48" s="649">
        <v>15.686699999999998</v>
      </c>
      <c r="D48" s="649">
        <v>7.4232699999999996</v>
      </c>
      <c r="E48" s="649"/>
      <c r="F48" s="649">
        <v>14.01853</v>
      </c>
      <c r="G48" s="649">
        <v>16.770961343721666</v>
      </c>
      <c r="H48" s="649">
        <v>-2.7524313437216659</v>
      </c>
      <c r="I48" s="650">
        <v>0.83588112289388472</v>
      </c>
      <c r="J48" s="651" t="s">
        <v>1</v>
      </c>
    </row>
    <row r="49" spans="1:10" ht="14.4" customHeight="1" x14ac:dyDescent="0.3">
      <c r="A49" s="647" t="s">
        <v>524</v>
      </c>
      <c r="B49" s="648" t="s">
        <v>338</v>
      </c>
      <c r="C49" s="649">
        <v>1.5371000000000001</v>
      </c>
      <c r="D49" s="649">
        <v>0.7451000000000001</v>
      </c>
      <c r="E49" s="649"/>
      <c r="F49" s="649">
        <v>1.2471000000000001</v>
      </c>
      <c r="G49" s="649">
        <v>1.1063159222238335</v>
      </c>
      <c r="H49" s="649">
        <v>0.14078407777616664</v>
      </c>
      <c r="I49" s="650">
        <v>1.127254859979935</v>
      </c>
      <c r="J49" s="651" t="s">
        <v>1</v>
      </c>
    </row>
    <row r="50" spans="1:10" ht="14.4" customHeight="1" x14ac:dyDescent="0.3">
      <c r="A50" s="647" t="s">
        <v>524</v>
      </c>
      <c r="B50" s="648" t="s">
        <v>340</v>
      </c>
      <c r="C50" s="649">
        <v>6.1921400000000002</v>
      </c>
      <c r="D50" s="649">
        <v>6.6285999999999996</v>
      </c>
      <c r="E50" s="649"/>
      <c r="F50" s="649">
        <v>19.335640000000001</v>
      </c>
      <c r="G50" s="649">
        <v>22.972082067982168</v>
      </c>
      <c r="H50" s="649">
        <v>-3.6364420679821663</v>
      </c>
      <c r="I50" s="650">
        <v>0.84170167696507858</v>
      </c>
      <c r="J50" s="651" t="s">
        <v>1</v>
      </c>
    </row>
    <row r="51" spans="1:10" ht="14.4" customHeight="1" x14ac:dyDescent="0.3">
      <c r="A51" s="647" t="s">
        <v>524</v>
      </c>
      <c r="B51" s="648" t="s">
        <v>341</v>
      </c>
      <c r="C51" s="649">
        <v>0.48299999999999998</v>
      </c>
      <c r="D51" s="649">
        <v>0.36</v>
      </c>
      <c r="E51" s="649"/>
      <c r="F51" s="649">
        <v>0.48299999999999998</v>
      </c>
      <c r="G51" s="649">
        <v>0.41720580711366667</v>
      </c>
      <c r="H51" s="649">
        <v>6.5794192886333314E-2</v>
      </c>
      <c r="I51" s="650">
        <v>1.1577020064545933</v>
      </c>
      <c r="J51" s="651" t="s">
        <v>1</v>
      </c>
    </row>
    <row r="52" spans="1:10" ht="14.4" customHeight="1" x14ac:dyDescent="0.3">
      <c r="A52" s="647" t="s">
        <v>524</v>
      </c>
      <c r="B52" s="648" t="s">
        <v>342</v>
      </c>
      <c r="C52" s="649">
        <v>5.7765500000000003</v>
      </c>
      <c r="D52" s="649">
        <v>4.88</v>
      </c>
      <c r="E52" s="649"/>
      <c r="F52" s="649">
        <v>4.6859999999999999</v>
      </c>
      <c r="G52" s="649">
        <v>8.2114429391039998</v>
      </c>
      <c r="H52" s="649">
        <v>-3.5254429391039999</v>
      </c>
      <c r="I52" s="650">
        <v>0.57066705994930988</v>
      </c>
      <c r="J52" s="651" t="s">
        <v>1</v>
      </c>
    </row>
    <row r="53" spans="1:10" ht="14.4" customHeight="1" x14ac:dyDescent="0.3">
      <c r="A53" s="647" t="s">
        <v>524</v>
      </c>
      <c r="B53" s="648" t="s">
        <v>345</v>
      </c>
      <c r="C53" s="649">
        <v>48.449740000000006</v>
      </c>
      <c r="D53" s="649">
        <v>5.4801100000000007</v>
      </c>
      <c r="E53" s="649"/>
      <c r="F53" s="649">
        <v>4.9194399999999998</v>
      </c>
      <c r="G53" s="649">
        <v>43.310112776465836</v>
      </c>
      <c r="H53" s="649">
        <v>-38.390672776465834</v>
      </c>
      <c r="I53" s="650">
        <v>0.11358640475933281</v>
      </c>
      <c r="J53" s="651" t="s">
        <v>1</v>
      </c>
    </row>
    <row r="54" spans="1:10" ht="14.4" customHeight="1" x14ac:dyDescent="0.3">
      <c r="A54" s="647" t="s">
        <v>524</v>
      </c>
      <c r="B54" s="648" t="s">
        <v>526</v>
      </c>
      <c r="C54" s="649">
        <v>78.125230000000002</v>
      </c>
      <c r="D54" s="649">
        <v>25.517079999999996</v>
      </c>
      <c r="E54" s="649"/>
      <c r="F54" s="649">
        <v>44.689709999999998</v>
      </c>
      <c r="G54" s="649">
        <v>92.788120856611158</v>
      </c>
      <c r="H54" s="649">
        <v>-48.09841085661116</v>
      </c>
      <c r="I54" s="650">
        <v>0.48163180359111513</v>
      </c>
      <c r="J54" s="651" t="s">
        <v>519</v>
      </c>
    </row>
    <row r="55" spans="1:10" ht="14.4" customHeight="1" x14ac:dyDescent="0.3">
      <c r="A55" s="647" t="s">
        <v>513</v>
      </c>
      <c r="B55" s="648" t="s">
        <v>513</v>
      </c>
      <c r="C55" s="649" t="s">
        <v>513</v>
      </c>
      <c r="D55" s="649" t="s">
        <v>513</v>
      </c>
      <c r="E55" s="649"/>
      <c r="F55" s="649" t="s">
        <v>513</v>
      </c>
      <c r="G55" s="649" t="s">
        <v>513</v>
      </c>
      <c r="H55" s="649" t="s">
        <v>513</v>
      </c>
      <c r="I55" s="650" t="s">
        <v>513</v>
      </c>
      <c r="J55" s="651" t="s">
        <v>520</v>
      </c>
    </row>
    <row r="56" spans="1:10" ht="14.4" customHeight="1" x14ac:dyDescent="0.3">
      <c r="A56" s="647" t="s">
        <v>527</v>
      </c>
      <c r="B56" s="648" t="s">
        <v>528</v>
      </c>
      <c r="C56" s="649" t="s">
        <v>513</v>
      </c>
      <c r="D56" s="649" t="s">
        <v>513</v>
      </c>
      <c r="E56" s="649"/>
      <c r="F56" s="649" t="s">
        <v>513</v>
      </c>
      <c r="G56" s="649" t="s">
        <v>513</v>
      </c>
      <c r="H56" s="649" t="s">
        <v>513</v>
      </c>
      <c r="I56" s="650" t="s">
        <v>513</v>
      </c>
      <c r="J56" s="651" t="s">
        <v>0</v>
      </c>
    </row>
    <row r="57" spans="1:10" ht="14.4" customHeight="1" x14ac:dyDescent="0.3">
      <c r="A57" s="647" t="s">
        <v>527</v>
      </c>
      <c r="B57" s="648" t="s">
        <v>332</v>
      </c>
      <c r="C57" s="649">
        <v>0</v>
      </c>
      <c r="D57" s="649">
        <v>0.38080000000000003</v>
      </c>
      <c r="E57" s="649"/>
      <c r="F57" s="649">
        <v>0</v>
      </c>
      <c r="G57" s="649">
        <v>1.0000002756556667</v>
      </c>
      <c r="H57" s="649">
        <v>-1.0000002756556667</v>
      </c>
      <c r="I57" s="650">
        <v>0</v>
      </c>
      <c r="J57" s="651" t="s">
        <v>1</v>
      </c>
    </row>
    <row r="58" spans="1:10" ht="14.4" customHeight="1" x14ac:dyDescent="0.3">
      <c r="A58" s="647" t="s">
        <v>527</v>
      </c>
      <c r="B58" s="648" t="s">
        <v>335</v>
      </c>
      <c r="C58" s="649">
        <v>0</v>
      </c>
      <c r="D58" s="649">
        <v>0</v>
      </c>
      <c r="E58" s="649"/>
      <c r="F58" s="649">
        <v>0</v>
      </c>
      <c r="G58" s="649">
        <v>0.33333342521850001</v>
      </c>
      <c r="H58" s="649">
        <v>-0.33333342521850001</v>
      </c>
      <c r="I58" s="650">
        <v>0</v>
      </c>
      <c r="J58" s="651" t="s">
        <v>1</v>
      </c>
    </row>
    <row r="59" spans="1:10" ht="14.4" customHeight="1" x14ac:dyDescent="0.3">
      <c r="A59" s="647" t="s">
        <v>527</v>
      </c>
      <c r="B59" s="648" t="s">
        <v>336</v>
      </c>
      <c r="C59" s="649">
        <v>1.404E-2</v>
      </c>
      <c r="D59" s="649">
        <v>0</v>
      </c>
      <c r="E59" s="649"/>
      <c r="F59" s="649" t="s">
        <v>513</v>
      </c>
      <c r="G59" s="649" t="s">
        <v>513</v>
      </c>
      <c r="H59" s="649" t="s">
        <v>513</v>
      </c>
      <c r="I59" s="650" t="s">
        <v>513</v>
      </c>
      <c r="J59" s="651" t="s">
        <v>1</v>
      </c>
    </row>
    <row r="60" spans="1:10" ht="14.4" customHeight="1" x14ac:dyDescent="0.3">
      <c r="A60" s="647" t="s">
        <v>527</v>
      </c>
      <c r="B60" s="648" t="s">
        <v>337</v>
      </c>
      <c r="C60" s="649">
        <v>6.25244</v>
      </c>
      <c r="D60" s="649">
        <v>3.0722299999999998</v>
      </c>
      <c r="E60" s="649"/>
      <c r="F60" s="649">
        <v>10.410080000000001</v>
      </c>
      <c r="G60" s="649">
        <v>13.867016570465834</v>
      </c>
      <c r="H60" s="649">
        <v>-3.4569365704658335</v>
      </c>
      <c r="I60" s="650">
        <v>0.75070798012685258</v>
      </c>
      <c r="J60" s="651" t="s">
        <v>1</v>
      </c>
    </row>
    <row r="61" spans="1:10" ht="14.4" customHeight="1" x14ac:dyDescent="0.3">
      <c r="A61" s="647" t="s">
        <v>527</v>
      </c>
      <c r="B61" s="648" t="s">
        <v>338</v>
      </c>
      <c r="C61" s="649">
        <v>34.279330000000002</v>
      </c>
      <c r="D61" s="649">
        <v>8.5729000000000006</v>
      </c>
      <c r="E61" s="649"/>
      <c r="F61" s="649">
        <v>29.25131</v>
      </c>
      <c r="G61" s="649">
        <v>36.852084810813999</v>
      </c>
      <c r="H61" s="649">
        <v>-7.6007748108139985</v>
      </c>
      <c r="I61" s="650">
        <v>0.79374912301885292</v>
      </c>
      <c r="J61" s="651" t="s">
        <v>1</v>
      </c>
    </row>
    <row r="62" spans="1:10" ht="14.4" customHeight="1" x14ac:dyDescent="0.3">
      <c r="A62" s="647" t="s">
        <v>527</v>
      </c>
      <c r="B62" s="648" t="s">
        <v>340</v>
      </c>
      <c r="C62" s="649">
        <v>1.4803500000000001</v>
      </c>
      <c r="D62" s="649">
        <v>6.9212699999999998</v>
      </c>
      <c r="E62" s="649"/>
      <c r="F62" s="649">
        <v>9.7034800000000008</v>
      </c>
      <c r="G62" s="649">
        <v>19.840009079661332</v>
      </c>
      <c r="H62" s="649">
        <v>-10.136529079661331</v>
      </c>
      <c r="I62" s="650">
        <v>0.48908646972079101</v>
      </c>
      <c r="J62" s="651" t="s">
        <v>1</v>
      </c>
    </row>
    <row r="63" spans="1:10" ht="14.4" customHeight="1" x14ac:dyDescent="0.3">
      <c r="A63" s="647" t="s">
        <v>527</v>
      </c>
      <c r="B63" s="648" t="s">
        <v>341</v>
      </c>
      <c r="C63" s="649">
        <v>1.0745199999999999</v>
      </c>
      <c r="D63" s="649">
        <v>0.34099999999999997</v>
      </c>
      <c r="E63" s="649"/>
      <c r="F63" s="649">
        <v>0.48</v>
      </c>
      <c r="G63" s="649">
        <v>0.41720580711366667</v>
      </c>
      <c r="H63" s="649">
        <v>6.2794192886333311E-2</v>
      </c>
      <c r="I63" s="650">
        <v>1.1505113107623288</v>
      </c>
      <c r="J63" s="651" t="s">
        <v>1</v>
      </c>
    </row>
    <row r="64" spans="1:10" ht="14.4" customHeight="1" x14ac:dyDescent="0.3">
      <c r="A64" s="647" t="s">
        <v>527</v>
      </c>
      <c r="B64" s="648" t="s">
        <v>342</v>
      </c>
      <c r="C64" s="649">
        <v>6.7519999999999998</v>
      </c>
      <c r="D64" s="649">
        <v>6.3774999999999995</v>
      </c>
      <c r="E64" s="649"/>
      <c r="F64" s="649">
        <v>4.5022000000000002</v>
      </c>
      <c r="G64" s="649">
        <v>7.6193345327086668</v>
      </c>
      <c r="H64" s="649">
        <v>-3.1171345327086666</v>
      </c>
      <c r="I64" s="650">
        <v>0.59089149855183898</v>
      </c>
      <c r="J64" s="651" t="s">
        <v>1</v>
      </c>
    </row>
    <row r="65" spans="1:10" ht="14.4" customHeight="1" x14ac:dyDescent="0.3">
      <c r="A65" s="647" t="s">
        <v>527</v>
      </c>
      <c r="B65" s="648" t="s">
        <v>345</v>
      </c>
      <c r="C65" s="649">
        <v>27.854120000000002</v>
      </c>
      <c r="D65" s="649">
        <v>56.183299999999996</v>
      </c>
      <c r="E65" s="649"/>
      <c r="F65" s="649">
        <v>136.2987</v>
      </c>
      <c r="G65" s="649">
        <v>92.358842724846667</v>
      </c>
      <c r="H65" s="649">
        <v>43.939857275153329</v>
      </c>
      <c r="I65" s="650">
        <v>1.4757514925350239</v>
      </c>
      <c r="J65" s="651" t="s">
        <v>1</v>
      </c>
    </row>
    <row r="66" spans="1:10" ht="14.4" customHeight="1" x14ac:dyDescent="0.3">
      <c r="A66" s="647" t="s">
        <v>527</v>
      </c>
      <c r="B66" s="648" t="s">
        <v>529</v>
      </c>
      <c r="C66" s="649">
        <v>77.706800000000015</v>
      </c>
      <c r="D66" s="649">
        <v>81.84899999999999</v>
      </c>
      <c r="E66" s="649"/>
      <c r="F66" s="649">
        <v>190.64577</v>
      </c>
      <c r="G66" s="649">
        <v>172.28782722648432</v>
      </c>
      <c r="H66" s="649">
        <v>18.357942773515674</v>
      </c>
      <c r="I66" s="650">
        <v>1.1065539166001721</v>
      </c>
      <c r="J66" s="651" t="s">
        <v>519</v>
      </c>
    </row>
    <row r="67" spans="1:10" ht="14.4" customHeight="1" x14ac:dyDescent="0.3">
      <c r="A67" s="647" t="s">
        <v>513</v>
      </c>
      <c r="B67" s="648" t="s">
        <v>513</v>
      </c>
      <c r="C67" s="649" t="s">
        <v>513</v>
      </c>
      <c r="D67" s="649" t="s">
        <v>513</v>
      </c>
      <c r="E67" s="649"/>
      <c r="F67" s="649" t="s">
        <v>513</v>
      </c>
      <c r="G67" s="649" t="s">
        <v>513</v>
      </c>
      <c r="H67" s="649" t="s">
        <v>513</v>
      </c>
      <c r="I67" s="650" t="s">
        <v>513</v>
      </c>
      <c r="J67" s="651" t="s">
        <v>520</v>
      </c>
    </row>
    <row r="68" spans="1:10" ht="14.4" customHeight="1" x14ac:dyDescent="0.3">
      <c r="A68" s="647" t="s">
        <v>511</v>
      </c>
      <c r="B68" s="648" t="s">
        <v>514</v>
      </c>
      <c r="C68" s="649">
        <v>285.60618000000005</v>
      </c>
      <c r="D68" s="649">
        <v>201.73854</v>
      </c>
      <c r="E68" s="649"/>
      <c r="F68" s="649">
        <v>366.42846999999995</v>
      </c>
      <c r="G68" s="649">
        <v>407.21314558391373</v>
      </c>
      <c r="H68" s="649">
        <v>-40.784675583913781</v>
      </c>
      <c r="I68" s="650">
        <v>0.8998444032904892</v>
      </c>
      <c r="J68" s="651" t="s">
        <v>515</v>
      </c>
    </row>
  </sheetData>
  <mergeCells count="3">
    <mergeCell ref="A1:I1"/>
    <mergeCell ref="F3:I3"/>
    <mergeCell ref="C4:D4"/>
  </mergeCells>
  <conditionalFormatting sqref="F21 F69:F65537">
    <cfRule type="cellIs" dxfId="42" priority="18" stopIfTrue="1" operator="greaterThan">
      <formula>1</formula>
    </cfRule>
  </conditionalFormatting>
  <conditionalFormatting sqref="H5:H20">
    <cfRule type="expression" dxfId="41" priority="14">
      <formula>$H5&gt;0</formula>
    </cfRule>
  </conditionalFormatting>
  <conditionalFormatting sqref="I5:I20">
    <cfRule type="expression" dxfId="40" priority="15">
      <formula>$I5&gt;1</formula>
    </cfRule>
  </conditionalFormatting>
  <conditionalFormatting sqref="B5:B20">
    <cfRule type="expression" dxfId="39" priority="11">
      <formula>OR($J5="NS",$J5="SumaNS",$J5="Účet")</formula>
    </cfRule>
  </conditionalFormatting>
  <conditionalFormatting sqref="F5:I20 B5:D20">
    <cfRule type="expression" dxfId="38" priority="17">
      <formula>AND($J5&lt;&gt;"",$J5&lt;&gt;"mezeraKL")</formula>
    </cfRule>
  </conditionalFormatting>
  <conditionalFormatting sqref="B5:D20 F5:I20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6" priority="13">
      <formula>OR($J5="SumaNS",$J5="NS")</formula>
    </cfRule>
  </conditionalFormatting>
  <conditionalFormatting sqref="A5:A20">
    <cfRule type="expression" dxfId="35" priority="9">
      <formula>AND($J5&lt;&gt;"mezeraKL",$J5&lt;&gt;"")</formula>
    </cfRule>
  </conditionalFormatting>
  <conditionalFormatting sqref="A5:A20">
    <cfRule type="expression" dxfId="34" priority="10">
      <formula>AND($J5&lt;&gt;"",$J5&lt;&gt;"mezeraKL")</formula>
    </cfRule>
  </conditionalFormatting>
  <conditionalFormatting sqref="H22:H68">
    <cfRule type="expression" dxfId="33" priority="5">
      <formula>$H22&gt;0</formula>
    </cfRule>
  </conditionalFormatting>
  <conditionalFormatting sqref="A22:A68">
    <cfRule type="expression" dxfId="32" priority="2">
      <formula>AND($J22&lt;&gt;"mezeraKL",$J22&lt;&gt;"")</formula>
    </cfRule>
  </conditionalFormatting>
  <conditionalFormatting sqref="I22:I68">
    <cfRule type="expression" dxfId="31" priority="6">
      <formula>$I22&gt;1</formula>
    </cfRule>
  </conditionalFormatting>
  <conditionalFormatting sqref="B22:B68">
    <cfRule type="expression" dxfId="30" priority="1">
      <formula>OR($J22="NS",$J22="SumaNS",$J22="Účet")</formula>
    </cfRule>
  </conditionalFormatting>
  <conditionalFormatting sqref="A22:D68 F22:I68">
    <cfRule type="expression" dxfId="29" priority="8">
      <formula>AND($J22&lt;&gt;"",$J22&lt;&gt;"mezeraKL")</formula>
    </cfRule>
  </conditionalFormatting>
  <conditionalFormatting sqref="B22:D68 F22:I68">
    <cfRule type="expression" dxfId="28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68 F22:I68">
    <cfRule type="expression" dxfId="27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1957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4.5462815677574406</v>
      </c>
      <c r="J3" s="207">
        <f>SUBTOTAL(9,J5:J1048576)</f>
        <v>54090</v>
      </c>
      <c r="K3" s="208">
        <f>SUBTOTAL(9,K5:K1048576)</f>
        <v>245908.36999999997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511</v>
      </c>
      <c r="B5" s="739" t="s">
        <v>1183</v>
      </c>
      <c r="C5" s="742" t="s">
        <v>516</v>
      </c>
      <c r="D5" s="757" t="s">
        <v>1184</v>
      </c>
      <c r="E5" s="742" t="s">
        <v>1939</v>
      </c>
      <c r="F5" s="757" t="s">
        <v>1940</v>
      </c>
      <c r="G5" s="742" t="s">
        <v>1645</v>
      </c>
      <c r="H5" s="742" t="s">
        <v>1646</v>
      </c>
      <c r="I5" s="229">
        <v>260.3</v>
      </c>
      <c r="J5" s="229">
        <v>2</v>
      </c>
      <c r="K5" s="752">
        <v>520.6</v>
      </c>
    </row>
    <row r="6" spans="1:11" ht="14.4" customHeight="1" x14ac:dyDescent="0.3">
      <c r="A6" s="663" t="s">
        <v>511</v>
      </c>
      <c r="B6" s="664" t="s">
        <v>1183</v>
      </c>
      <c r="C6" s="665" t="s">
        <v>516</v>
      </c>
      <c r="D6" s="666" t="s">
        <v>1184</v>
      </c>
      <c r="E6" s="665" t="s">
        <v>1939</v>
      </c>
      <c r="F6" s="666" t="s">
        <v>1940</v>
      </c>
      <c r="G6" s="665" t="s">
        <v>1647</v>
      </c>
      <c r="H6" s="665" t="s">
        <v>1648</v>
      </c>
      <c r="I6" s="667">
        <v>46.31</v>
      </c>
      <c r="J6" s="667">
        <v>2</v>
      </c>
      <c r="K6" s="668">
        <v>92.62</v>
      </c>
    </row>
    <row r="7" spans="1:11" ht="14.4" customHeight="1" x14ac:dyDescent="0.3">
      <c r="A7" s="663" t="s">
        <v>511</v>
      </c>
      <c r="B7" s="664" t="s">
        <v>1183</v>
      </c>
      <c r="C7" s="665" t="s">
        <v>516</v>
      </c>
      <c r="D7" s="666" t="s">
        <v>1184</v>
      </c>
      <c r="E7" s="665" t="s">
        <v>1939</v>
      </c>
      <c r="F7" s="666" t="s">
        <v>1940</v>
      </c>
      <c r="G7" s="665" t="s">
        <v>1649</v>
      </c>
      <c r="H7" s="665" t="s">
        <v>1650</v>
      </c>
      <c r="I7" s="667">
        <v>27.88</v>
      </c>
      <c r="J7" s="667">
        <v>3</v>
      </c>
      <c r="K7" s="668">
        <v>83.64</v>
      </c>
    </row>
    <row r="8" spans="1:11" ht="14.4" customHeight="1" x14ac:dyDescent="0.3">
      <c r="A8" s="663" t="s">
        <v>511</v>
      </c>
      <c r="B8" s="664" t="s">
        <v>1183</v>
      </c>
      <c r="C8" s="665" t="s">
        <v>516</v>
      </c>
      <c r="D8" s="666" t="s">
        <v>1184</v>
      </c>
      <c r="E8" s="665" t="s">
        <v>1939</v>
      </c>
      <c r="F8" s="666" t="s">
        <v>1940</v>
      </c>
      <c r="G8" s="665" t="s">
        <v>1651</v>
      </c>
      <c r="H8" s="665" t="s">
        <v>1652</v>
      </c>
      <c r="I8" s="667">
        <v>0.63</v>
      </c>
      <c r="J8" s="667">
        <v>1000</v>
      </c>
      <c r="K8" s="668">
        <v>630</v>
      </c>
    </row>
    <row r="9" spans="1:11" ht="14.4" customHeight="1" x14ac:dyDescent="0.3">
      <c r="A9" s="663" t="s">
        <v>511</v>
      </c>
      <c r="B9" s="664" t="s">
        <v>1183</v>
      </c>
      <c r="C9" s="665" t="s">
        <v>516</v>
      </c>
      <c r="D9" s="666" t="s">
        <v>1184</v>
      </c>
      <c r="E9" s="665" t="s">
        <v>1939</v>
      </c>
      <c r="F9" s="666" t="s">
        <v>1940</v>
      </c>
      <c r="G9" s="665" t="s">
        <v>1653</v>
      </c>
      <c r="H9" s="665" t="s">
        <v>1654</v>
      </c>
      <c r="I9" s="667">
        <v>23.92</v>
      </c>
      <c r="J9" s="667">
        <v>1</v>
      </c>
      <c r="K9" s="668">
        <v>23.92</v>
      </c>
    </row>
    <row r="10" spans="1:11" ht="14.4" customHeight="1" x14ac:dyDescent="0.3">
      <c r="A10" s="663" t="s">
        <v>511</v>
      </c>
      <c r="B10" s="664" t="s">
        <v>1183</v>
      </c>
      <c r="C10" s="665" t="s">
        <v>516</v>
      </c>
      <c r="D10" s="666" t="s">
        <v>1184</v>
      </c>
      <c r="E10" s="665" t="s">
        <v>1939</v>
      </c>
      <c r="F10" s="666" t="s">
        <v>1940</v>
      </c>
      <c r="G10" s="665" t="s">
        <v>1655</v>
      </c>
      <c r="H10" s="665" t="s">
        <v>1656</v>
      </c>
      <c r="I10" s="667">
        <v>26.37</v>
      </c>
      <c r="J10" s="667">
        <v>24</v>
      </c>
      <c r="K10" s="668">
        <v>632.87</v>
      </c>
    </row>
    <row r="11" spans="1:11" ht="14.4" customHeight="1" x14ac:dyDescent="0.3">
      <c r="A11" s="663" t="s">
        <v>511</v>
      </c>
      <c r="B11" s="664" t="s">
        <v>1183</v>
      </c>
      <c r="C11" s="665" t="s">
        <v>516</v>
      </c>
      <c r="D11" s="666" t="s">
        <v>1184</v>
      </c>
      <c r="E11" s="665" t="s">
        <v>1939</v>
      </c>
      <c r="F11" s="666" t="s">
        <v>1940</v>
      </c>
      <c r="G11" s="665" t="s">
        <v>1657</v>
      </c>
      <c r="H11" s="665" t="s">
        <v>1658</v>
      </c>
      <c r="I11" s="667">
        <v>0.85</v>
      </c>
      <c r="J11" s="667">
        <v>100</v>
      </c>
      <c r="K11" s="668">
        <v>85</v>
      </c>
    </row>
    <row r="12" spans="1:11" ht="14.4" customHeight="1" x14ac:dyDescent="0.3">
      <c r="A12" s="663" t="s">
        <v>511</v>
      </c>
      <c r="B12" s="664" t="s">
        <v>1183</v>
      </c>
      <c r="C12" s="665" t="s">
        <v>516</v>
      </c>
      <c r="D12" s="666" t="s">
        <v>1184</v>
      </c>
      <c r="E12" s="665" t="s">
        <v>1939</v>
      </c>
      <c r="F12" s="666" t="s">
        <v>1940</v>
      </c>
      <c r="G12" s="665" t="s">
        <v>1659</v>
      </c>
      <c r="H12" s="665" t="s">
        <v>1660</v>
      </c>
      <c r="I12" s="667">
        <v>191.13</v>
      </c>
      <c r="J12" s="667">
        <v>3</v>
      </c>
      <c r="K12" s="668">
        <v>573.39</v>
      </c>
    </row>
    <row r="13" spans="1:11" ht="14.4" customHeight="1" x14ac:dyDescent="0.3">
      <c r="A13" s="663" t="s">
        <v>511</v>
      </c>
      <c r="B13" s="664" t="s">
        <v>1183</v>
      </c>
      <c r="C13" s="665" t="s">
        <v>516</v>
      </c>
      <c r="D13" s="666" t="s">
        <v>1184</v>
      </c>
      <c r="E13" s="665" t="s">
        <v>1939</v>
      </c>
      <c r="F13" s="666" t="s">
        <v>1940</v>
      </c>
      <c r="G13" s="665" t="s">
        <v>1661</v>
      </c>
      <c r="H13" s="665" t="s">
        <v>1662</v>
      </c>
      <c r="I13" s="667">
        <v>0.62</v>
      </c>
      <c r="J13" s="667">
        <v>4800</v>
      </c>
      <c r="K13" s="668">
        <v>2980.8</v>
      </c>
    </row>
    <row r="14" spans="1:11" ht="14.4" customHeight="1" x14ac:dyDescent="0.3">
      <c r="A14" s="663" t="s">
        <v>511</v>
      </c>
      <c r="B14" s="664" t="s">
        <v>1183</v>
      </c>
      <c r="C14" s="665" t="s">
        <v>516</v>
      </c>
      <c r="D14" s="666" t="s">
        <v>1184</v>
      </c>
      <c r="E14" s="665" t="s">
        <v>1939</v>
      </c>
      <c r="F14" s="666" t="s">
        <v>1940</v>
      </c>
      <c r="G14" s="665" t="s">
        <v>1663</v>
      </c>
      <c r="H14" s="665" t="s">
        <v>1664</v>
      </c>
      <c r="I14" s="667">
        <v>1.17</v>
      </c>
      <c r="J14" s="667">
        <v>50</v>
      </c>
      <c r="K14" s="668">
        <v>58.5</v>
      </c>
    </row>
    <row r="15" spans="1:11" ht="14.4" customHeight="1" x14ac:dyDescent="0.3">
      <c r="A15" s="663" t="s">
        <v>511</v>
      </c>
      <c r="B15" s="664" t="s">
        <v>1183</v>
      </c>
      <c r="C15" s="665" t="s">
        <v>516</v>
      </c>
      <c r="D15" s="666" t="s">
        <v>1184</v>
      </c>
      <c r="E15" s="665" t="s">
        <v>1941</v>
      </c>
      <c r="F15" s="666" t="s">
        <v>1942</v>
      </c>
      <c r="G15" s="665" t="s">
        <v>1665</v>
      </c>
      <c r="H15" s="665" t="s">
        <v>1666</v>
      </c>
      <c r="I15" s="667">
        <v>2299</v>
      </c>
      <c r="J15" s="667">
        <v>3</v>
      </c>
      <c r="K15" s="668">
        <v>6897</v>
      </c>
    </row>
    <row r="16" spans="1:11" ht="14.4" customHeight="1" x14ac:dyDescent="0.3">
      <c r="A16" s="663" t="s">
        <v>511</v>
      </c>
      <c r="B16" s="664" t="s">
        <v>1183</v>
      </c>
      <c r="C16" s="665" t="s">
        <v>516</v>
      </c>
      <c r="D16" s="666" t="s">
        <v>1184</v>
      </c>
      <c r="E16" s="665" t="s">
        <v>1941</v>
      </c>
      <c r="F16" s="666" t="s">
        <v>1942</v>
      </c>
      <c r="G16" s="665" t="s">
        <v>1667</v>
      </c>
      <c r="H16" s="665" t="s">
        <v>1668</v>
      </c>
      <c r="I16" s="667">
        <v>0.25</v>
      </c>
      <c r="J16" s="667">
        <v>300</v>
      </c>
      <c r="K16" s="668">
        <v>75</v>
      </c>
    </row>
    <row r="17" spans="1:11" ht="14.4" customHeight="1" x14ac:dyDescent="0.3">
      <c r="A17" s="663" t="s">
        <v>511</v>
      </c>
      <c r="B17" s="664" t="s">
        <v>1183</v>
      </c>
      <c r="C17" s="665" t="s">
        <v>516</v>
      </c>
      <c r="D17" s="666" t="s">
        <v>1184</v>
      </c>
      <c r="E17" s="665" t="s">
        <v>1941</v>
      </c>
      <c r="F17" s="666" t="s">
        <v>1942</v>
      </c>
      <c r="G17" s="665" t="s">
        <v>1669</v>
      </c>
      <c r="H17" s="665" t="s">
        <v>1670</v>
      </c>
      <c r="I17" s="667">
        <v>1.0900000000000001</v>
      </c>
      <c r="J17" s="667">
        <v>500</v>
      </c>
      <c r="K17" s="668">
        <v>545</v>
      </c>
    </row>
    <row r="18" spans="1:11" ht="14.4" customHeight="1" x14ac:dyDescent="0.3">
      <c r="A18" s="663" t="s">
        <v>511</v>
      </c>
      <c r="B18" s="664" t="s">
        <v>1183</v>
      </c>
      <c r="C18" s="665" t="s">
        <v>516</v>
      </c>
      <c r="D18" s="666" t="s">
        <v>1184</v>
      </c>
      <c r="E18" s="665" t="s">
        <v>1941</v>
      </c>
      <c r="F18" s="666" t="s">
        <v>1942</v>
      </c>
      <c r="G18" s="665" t="s">
        <v>1671</v>
      </c>
      <c r="H18" s="665" t="s">
        <v>1672</v>
      </c>
      <c r="I18" s="667">
        <v>484.04</v>
      </c>
      <c r="J18" s="667">
        <v>10</v>
      </c>
      <c r="K18" s="668">
        <v>4840.41</v>
      </c>
    </row>
    <row r="19" spans="1:11" ht="14.4" customHeight="1" x14ac:dyDescent="0.3">
      <c r="A19" s="663" t="s">
        <v>511</v>
      </c>
      <c r="B19" s="664" t="s">
        <v>1183</v>
      </c>
      <c r="C19" s="665" t="s">
        <v>516</v>
      </c>
      <c r="D19" s="666" t="s">
        <v>1184</v>
      </c>
      <c r="E19" s="665" t="s">
        <v>1941</v>
      </c>
      <c r="F19" s="666" t="s">
        <v>1942</v>
      </c>
      <c r="G19" s="665" t="s">
        <v>1673</v>
      </c>
      <c r="H19" s="665" t="s">
        <v>1674</v>
      </c>
      <c r="I19" s="667">
        <v>646.76</v>
      </c>
      <c r="J19" s="667">
        <v>2</v>
      </c>
      <c r="K19" s="668">
        <v>1293.52</v>
      </c>
    </row>
    <row r="20" spans="1:11" ht="14.4" customHeight="1" x14ac:dyDescent="0.3">
      <c r="A20" s="663" t="s">
        <v>511</v>
      </c>
      <c r="B20" s="664" t="s">
        <v>1183</v>
      </c>
      <c r="C20" s="665" t="s">
        <v>516</v>
      </c>
      <c r="D20" s="666" t="s">
        <v>1184</v>
      </c>
      <c r="E20" s="665" t="s">
        <v>1941</v>
      </c>
      <c r="F20" s="666" t="s">
        <v>1942</v>
      </c>
      <c r="G20" s="665" t="s">
        <v>1675</v>
      </c>
      <c r="H20" s="665" t="s">
        <v>1676</v>
      </c>
      <c r="I20" s="667">
        <v>206.04</v>
      </c>
      <c r="J20" s="667">
        <v>3</v>
      </c>
      <c r="K20" s="668">
        <v>618.12</v>
      </c>
    </row>
    <row r="21" spans="1:11" ht="14.4" customHeight="1" x14ac:dyDescent="0.3">
      <c r="A21" s="663" t="s">
        <v>511</v>
      </c>
      <c r="B21" s="664" t="s">
        <v>1183</v>
      </c>
      <c r="C21" s="665" t="s">
        <v>516</v>
      </c>
      <c r="D21" s="666" t="s">
        <v>1184</v>
      </c>
      <c r="E21" s="665" t="s">
        <v>1941</v>
      </c>
      <c r="F21" s="666" t="s">
        <v>1942</v>
      </c>
      <c r="G21" s="665" t="s">
        <v>1677</v>
      </c>
      <c r="H21" s="665" t="s">
        <v>1678</v>
      </c>
      <c r="I21" s="667">
        <v>2.37</v>
      </c>
      <c r="J21" s="667">
        <v>50</v>
      </c>
      <c r="K21" s="668">
        <v>118.5</v>
      </c>
    </row>
    <row r="22" spans="1:11" ht="14.4" customHeight="1" x14ac:dyDescent="0.3">
      <c r="A22" s="663" t="s">
        <v>511</v>
      </c>
      <c r="B22" s="664" t="s">
        <v>1183</v>
      </c>
      <c r="C22" s="665" t="s">
        <v>516</v>
      </c>
      <c r="D22" s="666" t="s">
        <v>1184</v>
      </c>
      <c r="E22" s="665" t="s">
        <v>1941</v>
      </c>
      <c r="F22" s="666" t="s">
        <v>1942</v>
      </c>
      <c r="G22" s="665" t="s">
        <v>1679</v>
      </c>
      <c r="H22" s="665" t="s">
        <v>1680</v>
      </c>
      <c r="I22" s="667">
        <v>3.09</v>
      </c>
      <c r="J22" s="667">
        <v>50</v>
      </c>
      <c r="K22" s="668">
        <v>154.5</v>
      </c>
    </row>
    <row r="23" spans="1:11" ht="14.4" customHeight="1" x14ac:dyDescent="0.3">
      <c r="A23" s="663" t="s">
        <v>511</v>
      </c>
      <c r="B23" s="664" t="s">
        <v>1183</v>
      </c>
      <c r="C23" s="665" t="s">
        <v>516</v>
      </c>
      <c r="D23" s="666" t="s">
        <v>1184</v>
      </c>
      <c r="E23" s="665" t="s">
        <v>1941</v>
      </c>
      <c r="F23" s="666" t="s">
        <v>1942</v>
      </c>
      <c r="G23" s="665" t="s">
        <v>1681</v>
      </c>
      <c r="H23" s="665" t="s">
        <v>1682</v>
      </c>
      <c r="I23" s="667">
        <v>0.01</v>
      </c>
      <c r="J23" s="667">
        <v>100</v>
      </c>
      <c r="K23" s="668">
        <v>1</v>
      </c>
    </row>
    <row r="24" spans="1:11" ht="14.4" customHeight="1" x14ac:dyDescent="0.3">
      <c r="A24" s="663" t="s">
        <v>511</v>
      </c>
      <c r="B24" s="664" t="s">
        <v>1183</v>
      </c>
      <c r="C24" s="665" t="s">
        <v>516</v>
      </c>
      <c r="D24" s="666" t="s">
        <v>1184</v>
      </c>
      <c r="E24" s="665" t="s">
        <v>1941</v>
      </c>
      <c r="F24" s="666" t="s">
        <v>1942</v>
      </c>
      <c r="G24" s="665" t="s">
        <v>1683</v>
      </c>
      <c r="H24" s="665" t="s">
        <v>1684</v>
      </c>
      <c r="I24" s="667">
        <v>2.0499999999999998</v>
      </c>
      <c r="J24" s="667">
        <v>20</v>
      </c>
      <c r="K24" s="668">
        <v>41</v>
      </c>
    </row>
    <row r="25" spans="1:11" ht="14.4" customHeight="1" x14ac:dyDescent="0.3">
      <c r="A25" s="663" t="s">
        <v>511</v>
      </c>
      <c r="B25" s="664" t="s">
        <v>1183</v>
      </c>
      <c r="C25" s="665" t="s">
        <v>516</v>
      </c>
      <c r="D25" s="666" t="s">
        <v>1184</v>
      </c>
      <c r="E25" s="665" t="s">
        <v>1941</v>
      </c>
      <c r="F25" s="666" t="s">
        <v>1942</v>
      </c>
      <c r="G25" s="665" t="s">
        <v>1685</v>
      </c>
      <c r="H25" s="665" t="s">
        <v>1686</v>
      </c>
      <c r="I25" s="667">
        <v>2.17</v>
      </c>
      <c r="J25" s="667">
        <v>50</v>
      </c>
      <c r="K25" s="668">
        <v>108.5</v>
      </c>
    </row>
    <row r="26" spans="1:11" ht="14.4" customHeight="1" x14ac:dyDescent="0.3">
      <c r="A26" s="663" t="s">
        <v>511</v>
      </c>
      <c r="B26" s="664" t="s">
        <v>1183</v>
      </c>
      <c r="C26" s="665" t="s">
        <v>516</v>
      </c>
      <c r="D26" s="666" t="s">
        <v>1184</v>
      </c>
      <c r="E26" s="665" t="s">
        <v>1941</v>
      </c>
      <c r="F26" s="666" t="s">
        <v>1942</v>
      </c>
      <c r="G26" s="665" t="s">
        <v>1687</v>
      </c>
      <c r="H26" s="665" t="s">
        <v>1688</v>
      </c>
      <c r="I26" s="667">
        <v>2.69</v>
      </c>
      <c r="J26" s="667">
        <v>50</v>
      </c>
      <c r="K26" s="668">
        <v>134.5</v>
      </c>
    </row>
    <row r="27" spans="1:11" ht="14.4" customHeight="1" x14ac:dyDescent="0.3">
      <c r="A27" s="663" t="s">
        <v>511</v>
      </c>
      <c r="B27" s="664" t="s">
        <v>1183</v>
      </c>
      <c r="C27" s="665" t="s">
        <v>516</v>
      </c>
      <c r="D27" s="666" t="s">
        <v>1184</v>
      </c>
      <c r="E27" s="665" t="s">
        <v>1941</v>
      </c>
      <c r="F27" s="666" t="s">
        <v>1942</v>
      </c>
      <c r="G27" s="665" t="s">
        <v>1689</v>
      </c>
      <c r="H27" s="665" t="s">
        <v>1690</v>
      </c>
      <c r="I27" s="667">
        <v>2.91</v>
      </c>
      <c r="J27" s="667">
        <v>100</v>
      </c>
      <c r="K27" s="668">
        <v>291</v>
      </c>
    </row>
    <row r="28" spans="1:11" ht="14.4" customHeight="1" x14ac:dyDescent="0.3">
      <c r="A28" s="663" t="s">
        <v>511</v>
      </c>
      <c r="B28" s="664" t="s">
        <v>1183</v>
      </c>
      <c r="C28" s="665" t="s">
        <v>516</v>
      </c>
      <c r="D28" s="666" t="s">
        <v>1184</v>
      </c>
      <c r="E28" s="665" t="s">
        <v>1941</v>
      </c>
      <c r="F28" s="666" t="s">
        <v>1942</v>
      </c>
      <c r="G28" s="665" t="s">
        <v>1691</v>
      </c>
      <c r="H28" s="665" t="s">
        <v>1692</v>
      </c>
      <c r="I28" s="667">
        <v>138</v>
      </c>
      <c r="J28" s="667">
        <v>2</v>
      </c>
      <c r="K28" s="668">
        <v>276</v>
      </c>
    </row>
    <row r="29" spans="1:11" ht="14.4" customHeight="1" x14ac:dyDescent="0.3">
      <c r="A29" s="663" t="s">
        <v>511</v>
      </c>
      <c r="B29" s="664" t="s">
        <v>1183</v>
      </c>
      <c r="C29" s="665" t="s">
        <v>516</v>
      </c>
      <c r="D29" s="666" t="s">
        <v>1184</v>
      </c>
      <c r="E29" s="665" t="s">
        <v>1941</v>
      </c>
      <c r="F29" s="666" t="s">
        <v>1942</v>
      </c>
      <c r="G29" s="665" t="s">
        <v>1693</v>
      </c>
      <c r="H29" s="665" t="s">
        <v>1694</v>
      </c>
      <c r="I29" s="667">
        <v>25.53</v>
      </c>
      <c r="J29" s="667">
        <v>10</v>
      </c>
      <c r="K29" s="668">
        <v>255.3</v>
      </c>
    </row>
    <row r="30" spans="1:11" ht="14.4" customHeight="1" x14ac:dyDescent="0.3">
      <c r="A30" s="663" t="s">
        <v>511</v>
      </c>
      <c r="B30" s="664" t="s">
        <v>1183</v>
      </c>
      <c r="C30" s="665" t="s">
        <v>516</v>
      </c>
      <c r="D30" s="666" t="s">
        <v>1184</v>
      </c>
      <c r="E30" s="665" t="s">
        <v>1941</v>
      </c>
      <c r="F30" s="666" t="s">
        <v>1942</v>
      </c>
      <c r="G30" s="665" t="s">
        <v>1695</v>
      </c>
      <c r="H30" s="665" t="s">
        <v>1696</v>
      </c>
      <c r="I30" s="667">
        <v>2.5099999999999998</v>
      </c>
      <c r="J30" s="667">
        <v>50</v>
      </c>
      <c r="K30" s="668">
        <v>125.5</v>
      </c>
    </row>
    <row r="31" spans="1:11" ht="14.4" customHeight="1" x14ac:dyDescent="0.3">
      <c r="A31" s="663" t="s">
        <v>511</v>
      </c>
      <c r="B31" s="664" t="s">
        <v>1183</v>
      </c>
      <c r="C31" s="665" t="s">
        <v>516</v>
      </c>
      <c r="D31" s="666" t="s">
        <v>1184</v>
      </c>
      <c r="E31" s="665" t="s">
        <v>1941</v>
      </c>
      <c r="F31" s="666" t="s">
        <v>1942</v>
      </c>
      <c r="G31" s="665" t="s">
        <v>1697</v>
      </c>
      <c r="H31" s="665" t="s">
        <v>1698</v>
      </c>
      <c r="I31" s="667">
        <v>1.27</v>
      </c>
      <c r="J31" s="667">
        <v>75</v>
      </c>
      <c r="K31" s="668">
        <v>95.25</v>
      </c>
    </row>
    <row r="32" spans="1:11" ht="14.4" customHeight="1" x14ac:dyDescent="0.3">
      <c r="A32" s="663" t="s">
        <v>511</v>
      </c>
      <c r="B32" s="664" t="s">
        <v>1183</v>
      </c>
      <c r="C32" s="665" t="s">
        <v>516</v>
      </c>
      <c r="D32" s="666" t="s">
        <v>1184</v>
      </c>
      <c r="E32" s="665" t="s">
        <v>1941</v>
      </c>
      <c r="F32" s="666" t="s">
        <v>1942</v>
      </c>
      <c r="G32" s="665" t="s">
        <v>1699</v>
      </c>
      <c r="H32" s="665" t="s">
        <v>1700</v>
      </c>
      <c r="I32" s="667">
        <v>11.49</v>
      </c>
      <c r="J32" s="667">
        <v>20</v>
      </c>
      <c r="K32" s="668">
        <v>229.8</v>
      </c>
    </row>
    <row r="33" spans="1:11" ht="14.4" customHeight="1" x14ac:dyDescent="0.3">
      <c r="A33" s="663" t="s">
        <v>511</v>
      </c>
      <c r="B33" s="664" t="s">
        <v>1183</v>
      </c>
      <c r="C33" s="665" t="s">
        <v>516</v>
      </c>
      <c r="D33" s="666" t="s">
        <v>1184</v>
      </c>
      <c r="E33" s="665" t="s">
        <v>1941</v>
      </c>
      <c r="F33" s="666" t="s">
        <v>1942</v>
      </c>
      <c r="G33" s="665" t="s">
        <v>1701</v>
      </c>
      <c r="H33" s="665" t="s">
        <v>1702</v>
      </c>
      <c r="I33" s="667">
        <v>2.2799999999999998</v>
      </c>
      <c r="J33" s="667">
        <v>50</v>
      </c>
      <c r="K33" s="668">
        <v>114</v>
      </c>
    </row>
    <row r="34" spans="1:11" ht="14.4" customHeight="1" x14ac:dyDescent="0.3">
      <c r="A34" s="663" t="s">
        <v>511</v>
      </c>
      <c r="B34" s="664" t="s">
        <v>1183</v>
      </c>
      <c r="C34" s="665" t="s">
        <v>516</v>
      </c>
      <c r="D34" s="666" t="s">
        <v>1184</v>
      </c>
      <c r="E34" s="665" t="s">
        <v>1941</v>
      </c>
      <c r="F34" s="666" t="s">
        <v>1942</v>
      </c>
      <c r="G34" s="665" t="s">
        <v>1703</v>
      </c>
      <c r="H34" s="665" t="s">
        <v>1704</v>
      </c>
      <c r="I34" s="667">
        <v>484.04</v>
      </c>
      <c r="J34" s="667">
        <v>5</v>
      </c>
      <c r="K34" s="668">
        <v>2420.1999999999998</v>
      </c>
    </row>
    <row r="35" spans="1:11" ht="14.4" customHeight="1" x14ac:dyDescent="0.3">
      <c r="A35" s="663" t="s">
        <v>511</v>
      </c>
      <c r="B35" s="664" t="s">
        <v>1183</v>
      </c>
      <c r="C35" s="665" t="s">
        <v>516</v>
      </c>
      <c r="D35" s="666" t="s">
        <v>1184</v>
      </c>
      <c r="E35" s="665" t="s">
        <v>1941</v>
      </c>
      <c r="F35" s="666" t="s">
        <v>1942</v>
      </c>
      <c r="G35" s="665" t="s">
        <v>1705</v>
      </c>
      <c r="H35" s="665" t="s">
        <v>1706</v>
      </c>
      <c r="I35" s="667">
        <v>484.04</v>
      </c>
      <c r="J35" s="667">
        <v>10</v>
      </c>
      <c r="K35" s="668">
        <v>4840.3500000000004</v>
      </c>
    </row>
    <row r="36" spans="1:11" ht="14.4" customHeight="1" x14ac:dyDescent="0.3">
      <c r="A36" s="663" t="s">
        <v>511</v>
      </c>
      <c r="B36" s="664" t="s">
        <v>1183</v>
      </c>
      <c r="C36" s="665" t="s">
        <v>516</v>
      </c>
      <c r="D36" s="666" t="s">
        <v>1184</v>
      </c>
      <c r="E36" s="665" t="s">
        <v>1941</v>
      </c>
      <c r="F36" s="666" t="s">
        <v>1942</v>
      </c>
      <c r="G36" s="665" t="s">
        <v>1707</v>
      </c>
      <c r="H36" s="665" t="s">
        <v>1708</v>
      </c>
      <c r="I36" s="667">
        <v>484.04</v>
      </c>
      <c r="J36" s="667">
        <v>10</v>
      </c>
      <c r="K36" s="668">
        <v>4840.37</v>
      </c>
    </row>
    <row r="37" spans="1:11" ht="14.4" customHeight="1" x14ac:dyDescent="0.3">
      <c r="A37" s="663" t="s">
        <v>511</v>
      </c>
      <c r="B37" s="664" t="s">
        <v>1183</v>
      </c>
      <c r="C37" s="665" t="s">
        <v>516</v>
      </c>
      <c r="D37" s="666" t="s">
        <v>1184</v>
      </c>
      <c r="E37" s="665" t="s">
        <v>1941</v>
      </c>
      <c r="F37" s="666" t="s">
        <v>1942</v>
      </c>
      <c r="G37" s="665" t="s">
        <v>1709</v>
      </c>
      <c r="H37" s="665" t="s">
        <v>1710</v>
      </c>
      <c r="I37" s="667">
        <v>90.75</v>
      </c>
      <c r="J37" s="667">
        <v>10</v>
      </c>
      <c r="K37" s="668">
        <v>907.5</v>
      </c>
    </row>
    <row r="38" spans="1:11" ht="14.4" customHeight="1" x14ac:dyDescent="0.3">
      <c r="A38" s="663" t="s">
        <v>511</v>
      </c>
      <c r="B38" s="664" t="s">
        <v>1183</v>
      </c>
      <c r="C38" s="665" t="s">
        <v>516</v>
      </c>
      <c r="D38" s="666" t="s">
        <v>1184</v>
      </c>
      <c r="E38" s="665" t="s">
        <v>1941</v>
      </c>
      <c r="F38" s="666" t="s">
        <v>1942</v>
      </c>
      <c r="G38" s="665" t="s">
        <v>1711</v>
      </c>
      <c r="H38" s="665" t="s">
        <v>1712</v>
      </c>
      <c r="I38" s="667">
        <v>9.1999999999999993</v>
      </c>
      <c r="J38" s="667">
        <v>50</v>
      </c>
      <c r="K38" s="668">
        <v>460</v>
      </c>
    </row>
    <row r="39" spans="1:11" ht="14.4" customHeight="1" x14ac:dyDescent="0.3">
      <c r="A39" s="663" t="s">
        <v>511</v>
      </c>
      <c r="B39" s="664" t="s">
        <v>1183</v>
      </c>
      <c r="C39" s="665" t="s">
        <v>516</v>
      </c>
      <c r="D39" s="666" t="s">
        <v>1184</v>
      </c>
      <c r="E39" s="665" t="s">
        <v>1941</v>
      </c>
      <c r="F39" s="666" t="s">
        <v>1942</v>
      </c>
      <c r="G39" s="665" t="s">
        <v>1713</v>
      </c>
      <c r="H39" s="665" t="s">
        <v>1714</v>
      </c>
      <c r="I39" s="667">
        <v>646.76</v>
      </c>
      <c r="J39" s="667">
        <v>2</v>
      </c>
      <c r="K39" s="668">
        <v>1293.52</v>
      </c>
    </row>
    <row r="40" spans="1:11" ht="14.4" customHeight="1" x14ac:dyDescent="0.3">
      <c r="A40" s="663" t="s">
        <v>511</v>
      </c>
      <c r="B40" s="664" t="s">
        <v>1183</v>
      </c>
      <c r="C40" s="665" t="s">
        <v>516</v>
      </c>
      <c r="D40" s="666" t="s">
        <v>1184</v>
      </c>
      <c r="E40" s="665" t="s">
        <v>1941</v>
      </c>
      <c r="F40" s="666" t="s">
        <v>1942</v>
      </c>
      <c r="G40" s="665" t="s">
        <v>1715</v>
      </c>
      <c r="H40" s="665" t="s">
        <v>1716</v>
      </c>
      <c r="I40" s="667">
        <v>2986.77</v>
      </c>
      <c r="J40" s="667">
        <v>1</v>
      </c>
      <c r="K40" s="668">
        <v>2986.77</v>
      </c>
    </row>
    <row r="41" spans="1:11" ht="14.4" customHeight="1" x14ac:dyDescent="0.3">
      <c r="A41" s="663" t="s">
        <v>511</v>
      </c>
      <c r="B41" s="664" t="s">
        <v>1183</v>
      </c>
      <c r="C41" s="665" t="s">
        <v>516</v>
      </c>
      <c r="D41" s="666" t="s">
        <v>1184</v>
      </c>
      <c r="E41" s="665" t="s">
        <v>1941</v>
      </c>
      <c r="F41" s="666" t="s">
        <v>1942</v>
      </c>
      <c r="G41" s="665" t="s">
        <v>1717</v>
      </c>
      <c r="H41" s="665" t="s">
        <v>1718</v>
      </c>
      <c r="I41" s="667">
        <v>2986.77</v>
      </c>
      <c r="J41" s="667">
        <v>1</v>
      </c>
      <c r="K41" s="668">
        <v>2986.77</v>
      </c>
    </row>
    <row r="42" spans="1:11" ht="14.4" customHeight="1" x14ac:dyDescent="0.3">
      <c r="A42" s="663" t="s">
        <v>511</v>
      </c>
      <c r="B42" s="664" t="s">
        <v>1183</v>
      </c>
      <c r="C42" s="665" t="s">
        <v>516</v>
      </c>
      <c r="D42" s="666" t="s">
        <v>1184</v>
      </c>
      <c r="E42" s="665" t="s">
        <v>1941</v>
      </c>
      <c r="F42" s="666" t="s">
        <v>1942</v>
      </c>
      <c r="G42" s="665" t="s">
        <v>1719</v>
      </c>
      <c r="H42" s="665" t="s">
        <v>1720</v>
      </c>
      <c r="I42" s="667">
        <v>1.05</v>
      </c>
      <c r="J42" s="667">
        <v>500</v>
      </c>
      <c r="K42" s="668">
        <v>525</v>
      </c>
    </row>
    <row r="43" spans="1:11" ht="14.4" customHeight="1" x14ac:dyDescent="0.3">
      <c r="A43" s="663" t="s">
        <v>511</v>
      </c>
      <c r="B43" s="664" t="s">
        <v>1183</v>
      </c>
      <c r="C43" s="665" t="s">
        <v>516</v>
      </c>
      <c r="D43" s="666" t="s">
        <v>1184</v>
      </c>
      <c r="E43" s="665" t="s">
        <v>1941</v>
      </c>
      <c r="F43" s="666" t="s">
        <v>1942</v>
      </c>
      <c r="G43" s="665" t="s">
        <v>1721</v>
      </c>
      <c r="H43" s="665" t="s">
        <v>1722</v>
      </c>
      <c r="I43" s="667">
        <v>3.42</v>
      </c>
      <c r="J43" s="667">
        <v>40</v>
      </c>
      <c r="K43" s="668">
        <v>136.80000000000001</v>
      </c>
    </row>
    <row r="44" spans="1:11" ht="14.4" customHeight="1" x14ac:dyDescent="0.3">
      <c r="A44" s="663" t="s">
        <v>511</v>
      </c>
      <c r="B44" s="664" t="s">
        <v>1183</v>
      </c>
      <c r="C44" s="665" t="s">
        <v>516</v>
      </c>
      <c r="D44" s="666" t="s">
        <v>1184</v>
      </c>
      <c r="E44" s="665" t="s">
        <v>1941</v>
      </c>
      <c r="F44" s="666" t="s">
        <v>1942</v>
      </c>
      <c r="G44" s="665" t="s">
        <v>1723</v>
      </c>
      <c r="H44" s="665" t="s">
        <v>1724</v>
      </c>
      <c r="I44" s="667">
        <v>9.44</v>
      </c>
      <c r="J44" s="667">
        <v>50</v>
      </c>
      <c r="K44" s="668">
        <v>472</v>
      </c>
    </row>
    <row r="45" spans="1:11" ht="14.4" customHeight="1" x14ac:dyDescent="0.3">
      <c r="A45" s="663" t="s">
        <v>511</v>
      </c>
      <c r="B45" s="664" t="s">
        <v>1183</v>
      </c>
      <c r="C45" s="665" t="s">
        <v>516</v>
      </c>
      <c r="D45" s="666" t="s">
        <v>1184</v>
      </c>
      <c r="E45" s="665" t="s">
        <v>1941</v>
      </c>
      <c r="F45" s="666" t="s">
        <v>1942</v>
      </c>
      <c r="G45" s="665" t="s">
        <v>1725</v>
      </c>
      <c r="H45" s="665" t="s">
        <v>1726</v>
      </c>
      <c r="I45" s="667">
        <v>1492.7</v>
      </c>
      <c r="J45" s="667">
        <v>1</v>
      </c>
      <c r="K45" s="668">
        <v>1492.7</v>
      </c>
    </row>
    <row r="46" spans="1:11" ht="14.4" customHeight="1" x14ac:dyDescent="0.3">
      <c r="A46" s="663" t="s">
        <v>511</v>
      </c>
      <c r="B46" s="664" t="s">
        <v>1183</v>
      </c>
      <c r="C46" s="665" t="s">
        <v>516</v>
      </c>
      <c r="D46" s="666" t="s">
        <v>1184</v>
      </c>
      <c r="E46" s="665" t="s">
        <v>1943</v>
      </c>
      <c r="F46" s="666" t="s">
        <v>1944</v>
      </c>
      <c r="G46" s="665" t="s">
        <v>1727</v>
      </c>
      <c r="H46" s="665" t="s">
        <v>1728</v>
      </c>
      <c r="I46" s="667">
        <v>442.39</v>
      </c>
      <c r="J46" s="667">
        <v>10</v>
      </c>
      <c r="K46" s="668">
        <v>4423.88</v>
      </c>
    </row>
    <row r="47" spans="1:11" ht="14.4" customHeight="1" x14ac:dyDescent="0.3">
      <c r="A47" s="663" t="s">
        <v>511</v>
      </c>
      <c r="B47" s="664" t="s">
        <v>1183</v>
      </c>
      <c r="C47" s="665" t="s">
        <v>516</v>
      </c>
      <c r="D47" s="666" t="s">
        <v>1184</v>
      </c>
      <c r="E47" s="665" t="s">
        <v>1943</v>
      </c>
      <c r="F47" s="666" t="s">
        <v>1944</v>
      </c>
      <c r="G47" s="665" t="s">
        <v>1729</v>
      </c>
      <c r="H47" s="665" t="s">
        <v>1730</v>
      </c>
      <c r="I47" s="667">
        <v>267.79000000000002</v>
      </c>
      <c r="J47" s="667">
        <v>1</v>
      </c>
      <c r="K47" s="668">
        <v>267.79000000000002</v>
      </c>
    </row>
    <row r="48" spans="1:11" ht="14.4" customHeight="1" x14ac:dyDescent="0.3">
      <c r="A48" s="663" t="s">
        <v>511</v>
      </c>
      <c r="B48" s="664" t="s">
        <v>1183</v>
      </c>
      <c r="C48" s="665" t="s">
        <v>516</v>
      </c>
      <c r="D48" s="666" t="s">
        <v>1184</v>
      </c>
      <c r="E48" s="665" t="s">
        <v>1945</v>
      </c>
      <c r="F48" s="666" t="s">
        <v>1946</v>
      </c>
      <c r="G48" s="665" t="s">
        <v>1731</v>
      </c>
      <c r="H48" s="665" t="s">
        <v>1732</v>
      </c>
      <c r="I48" s="667">
        <v>8.1649999999999991</v>
      </c>
      <c r="J48" s="667">
        <v>500</v>
      </c>
      <c r="K48" s="668">
        <v>4082</v>
      </c>
    </row>
    <row r="49" spans="1:11" ht="14.4" customHeight="1" x14ac:dyDescent="0.3">
      <c r="A49" s="663" t="s">
        <v>511</v>
      </c>
      <c r="B49" s="664" t="s">
        <v>1183</v>
      </c>
      <c r="C49" s="665" t="s">
        <v>516</v>
      </c>
      <c r="D49" s="666" t="s">
        <v>1184</v>
      </c>
      <c r="E49" s="665" t="s">
        <v>1947</v>
      </c>
      <c r="F49" s="666" t="s">
        <v>1948</v>
      </c>
      <c r="G49" s="665" t="s">
        <v>1733</v>
      </c>
      <c r="H49" s="665" t="s">
        <v>1734</v>
      </c>
      <c r="I49" s="667">
        <v>41.29</v>
      </c>
      <c r="J49" s="667">
        <v>36</v>
      </c>
      <c r="K49" s="668">
        <v>1486.38</v>
      </c>
    </row>
    <row r="50" spans="1:11" ht="14.4" customHeight="1" x14ac:dyDescent="0.3">
      <c r="A50" s="663" t="s">
        <v>511</v>
      </c>
      <c r="B50" s="664" t="s">
        <v>1183</v>
      </c>
      <c r="C50" s="665" t="s">
        <v>516</v>
      </c>
      <c r="D50" s="666" t="s">
        <v>1184</v>
      </c>
      <c r="E50" s="665" t="s">
        <v>1947</v>
      </c>
      <c r="F50" s="666" t="s">
        <v>1948</v>
      </c>
      <c r="G50" s="665" t="s">
        <v>1735</v>
      </c>
      <c r="H50" s="665" t="s">
        <v>1736</v>
      </c>
      <c r="I50" s="667">
        <v>30.2</v>
      </c>
      <c r="J50" s="667">
        <v>36</v>
      </c>
      <c r="K50" s="668">
        <v>1087.21</v>
      </c>
    </row>
    <row r="51" spans="1:11" ht="14.4" customHeight="1" x14ac:dyDescent="0.3">
      <c r="A51" s="663" t="s">
        <v>511</v>
      </c>
      <c r="B51" s="664" t="s">
        <v>1183</v>
      </c>
      <c r="C51" s="665" t="s">
        <v>516</v>
      </c>
      <c r="D51" s="666" t="s">
        <v>1184</v>
      </c>
      <c r="E51" s="665" t="s">
        <v>1949</v>
      </c>
      <c r="F51" s="666" t="s">
        <v>1950</v>
      </c>
      <c r="G51" s="665" t="s">
        <v>1737</v>
      </c>
      <c r="H51" s="665" t="s">
        <v>1738</v>
      </c>
      <c r="I51" s="667">
        <v>0.3</v>
      </c>
      <c r="J51" s="667">
        <v>200</v>
      </c>
      <c r="K51" s="668">
        <v>60</v>
      </c>
    </row>
    <row r="52" spans="1:11" ht="14.4" customHeight="1" x14ac:dyDescent="0.3">
      <c r="A52" s="663" t="s">
        <v>511</v>
      </c>
      <c r="B52" s="664" t="s">
        <v>1183</v>
      </c>
      <c r="C52" s="665" t="s">
        <v>516</v>
      </c>
      <c r="D52" s="666" t="s">
        <v>1184</v>
      </c>
      <c r="E52" s="665" t="s">
        <v>1949</v>
      </c>
      <c r="F52" s="666" t="s">
        <v>1950</v>
      </c>
      <c r="G52" s="665" t="s">
        <v>1739</v>
      </c>
      <c r="H52" s="665" t="s">
        <v>1740</v>
      </c>
      <c r="I52" s="667">
        <v>0.48</v>
      </c>
      <c r="J52" s="667">
        <v>900</v>
      </c>
      <c r="K52" s="668">
        <v>432</v>
      </c>
    </row>
    <row r="53" spans="1:11" ht="14.4" customHeight="1" x14ac:dyDescent="0.3">
      <c r="A53" s="663" t="s">
        <v>511</v>
      </c>
      <c r="B53" s="664" t="s">
        <v>1183</v>
      </c>
      <c r="C53" s="665" t="s">
        <v>516</v>
      </c>
      <c r="D53" s="666" t="s">
        <v>1184</v>
      </c>
      <c r="E53" s="665" t="s">
        <v>1951</v>
      </c>
      <c r="F53" s="666" t="s">
        <v>1952</v>
      </c>
      <c r="G53" s="665" t="s">
        <v>1741</v>
      </c>
      <c r="H53" s="665" t="s">
        <v>1742</v>
      </c>
      <c r="I53" s="667">
        <v>0.71</v>
      </c>
      <c r="J53" s="667">
        <v>2000</v>
      </c>
      <c r="K53" s="668">
        <v>1420</v>
      </c>
    </row>
    <row r="54" spans="1:11" ht="14.4" customHeight="1" x14ac:dyDescent="0.3">
      <c r="A54" s="663" t="s">
        <v>511</v>
      </c>
      <c r="B54" s="664" t="s">
        <v>1183</v>
      </c>
      <c r="C54" s="665" t="s">
        <v>516</v>
      </c>
      <c r="D54" s="666" t="s">
        <v>1184</v>
      </c>
      <c r="E54" s="665" t="s">
        <v>1951</v>
      </c>
      <c r="F54" s="666" t="s">
        <v>1952</v>
      </c>
      <c r="G54" s="665" t="s">
        <v>1743</v>
      </c>
      <c r="H54" s="665" t="s">
        <v>1744</v>
      </c>
      <c r="I54" s="667">
        <v>0.71</v>
      </c>
      <c r="J54" s="667">
        <v>1000</v>
      </c>
      <c r="K54" s="668">
        <v>710</v>
      </c>
    </row>
    <row r="55" spans="1:11" ht="14.4" customHeight="1" x14ac:dyDescent="0.3">
      <c r="A55" s="663" t="s">
        <v>511</v>
      </c>
      <c r="B55" s="664" t="s">
        <v>1183</v>
      </c>
      <c r="C55" s="665" t="s">
        <v>516</v>
      </c>
      <c r="D55" s="666" t="s">
        <v>1184</v>
      </c>
      <c r="E55" s="665" t="s">
        <v>1951</v>
      </c>
      <c r="F55" s="666" t="s">
        <v>1952</v>
      </c>
      <c r="G55" s="665" t="s">
        <v>1745</v>
      </c>
      <c r="H55" s="665" t="s">
        <v>1746</v>
      </c>
      <c r="I55" s="667">
        <v>0.71</v>
      </c>
      <c r="J55" s="667">
        <v>3000</v>
      </c>
      <c r="K55" s="668">
        <v>2139.02</v>
      </c>
    </row>
    <row r="56" spans="1:11" ht="14.4" customHeight="1" x14ac:dyDescent="0.3">
      <c r="A56" s="663" t="s">
        <v>511</v>
      </c>
      <c r="B56" s="664" t="s">
        <v>1183</v>
      </c>
      <c r="C56" s="665" t="s">
        <v>516</v>
      </c>
      <c r="D56" s="666" t="s">
        <v>1184</v>
      </c>
      <c r="E56" s="665" t="s">
        <v>1953</v>
      </c>
      <c r="F56" s="666" t="s">
        <v>1954</v>
      </c>
      <c r="G56" s="665" t="s">
        <v>1747</v>
      </c>
      <c r="H56" s="665" t="s">
        <v>1748</v>
      </c>
      <c r="I56" s="667">
        <v>139.44</v>
      </c>
      <c r="J56" s="667">
        <v>4</v>
      </c>
      <c r="K56" s="668">
        <v>557.76</v>
      </c>
    </row>
    <row r="57" spans="1:11" ht="14.4" customHeight="1" x14ac:dyDescent="0.3">
      <c r="A57" s="663" t="s">
        <v>511</v>
      </c>
      <c r="B57" s="664" t="s">
        <v>1183</v>
      </c>
      <c r="C57" s="665" t="s">
        <v>516</v>
      </c>
      <c r="D57" s="666" t="s">
        <v>1184</v>
      </c>
      <c r="E57" s="665" t="s">
        <v>1953</v>
      </c>
      <c r="F57" s="666" t="s">
        <v>1954</v>
      </c>
      <c r="G57" s="665" t="s">
        <v>1749</v>
      </c>
      <c r="H57" s="665" t="s">
        <v>1750</v>
      </c>
      <c r="I57" s="667">
        <v>139.44</v>
      </c>
      <c r="J57" s="667">
        <v>4</v>
      </c>
      <c r="K57" s="668">
        <v>557.76</v>
      </c>
    </row>
    <row r="58" spans="1:11" ht="14.4" customHeight="1" x14ac:dyDescent="0.3">
      <c r="A58" s="663" t="s">
        <v>511</v>
      </c>
      <c r="B58" s="664" t="s">
        <v>1183</v>
      </c>
      <c r="C58" s="665" t="s">
        <v>521</v>
      </c>
      <c r="D58" s="666" t="s">
        <v>1185</v>
      </c>
      <c r="E58" s="665" t="s">
        <v>1939</v>
      </c>
      <c r="F58" s="666" t="s">
        <v>1940</v>
      </c>
      <c r="G58" s="665" t="s">
        <v>1751</v>
      </c>
      <c r="H58" s="665" t="s">
        <v>1752</v>
      </c>
      <c r="I58" s="667">
        <v>156.11000000000001</v>
      </c>
      <c r="J58" s="667">
        <v>1</v>
      </c>
      <c r="K58" s="668">
        <v>156.11000000000001</v>
      </c>
    </row>
    <row r="59" spans="1:11" ht="14.4" customHeight="1" x14ac:dyDescent="0.3">
      <c r="A59" s="663" t="s">
        <v>511</v>
      </c>
      <c r="B59" s="664" t="s">
        <v>1183</v>
      </c>
      <c r="C59" s="665" t="s">
        <v>521</v>
      </c>
      <c r="D59" s="666" t="s">
        <v>1185</v>
      </c>
      <c r="E59" s="665" t="s">
        <v>1939</v>
      </c>
      <c r="F59" s="666" t="s">
        <v>1940</v>
      </c>
      <c r="G59" s="665" t="s">
        <v>1753</v>
      </c>
      <c r="H59" s="665" t="s">
        <v>1754</v>
      </c>
      <c r="I59" s="667">
        <v>18.399999999999999</v>
      </c>
      <c r="J59" s="667">
        <v>400</v>
      </c>
      <c r="K59" s="668">
        <v>7360</v>
      </c>
    </row>
    <row r="60" spans="1:11" ht="14.4" customHeight="1" x14ac:dyDescent="0.3">
      <c r="A60" s="663" t="s">
        <v>511</v>
      </c>
      <c r="B60" s="664" t="s">
        <v>1183</v>
      </c>
      <c r="C60" s="665" t="s">
        <v>521</v>
      </c>
      <c r="D60" s="666" t="s">
        <v>1185</v>
      </c>
      <c r="E60" s="665" t="s">
        <v>1939</v>
      </c>
      <c r="F60" s="666" t="s">
        <v>1940</v>
      </c>
      <c r="G60" s="665" t="s">
        <v>1755</v>
      </c>
      <c r="H60" s="665" t="s">
        <v>1756</v>
      </c>
      <c r="I60" s="667">
        <v>13.02</v>
      </c>
      <c r="J60" s="667">
        <v>2</v>
      </c>
      <c r="K60" s="668">
        <v>26.04</v>
      </c>
    </row>
    <row r="61" spans="1:11" ht="14.4" customHeight="1" x14ac:dyDescent="0.3">
      <c r="A61" s="663" t="s">
        <v>511</v>
      </c>
      <c r="B61" s="664" t="s">
        <v>1183</v>
      </c>
      <c r="C61" s="665" t="s">
        <v>521</v>
      </c>
      <c r="D61" s="666" t="s">
        <v>1185</v>
      </c>
      <c r="E61" s="665" t="s">
        <v>1939</v>
      </c>
      <c r="F61" s="666" t="s">
        <v>1940</v>
      </c>
      <c r="G61" s="665" t="s">
        <v>1649</v>
      </c>
      <c r="H61" s="665" t="s">
        <v>1650</v>
      </c>
      <c r="I61" s="667">
        <v>27.88</v>
      </c>
      <c r="J61" s="667">
        <v>4</v>
      </c>
      <c r="K61" s="668">
        <v>111.52</v>
      </c>
    </row>
    <row r="62" spans="1:11" ht="14.4" customHeight="1" x14ac:dyDescent="0.3">
      <c r="A62" s="663" t="s">
        <v>511</v>
      </c>
      <c r="B62" s="664" t="s">
        <v>1183</v>
      </c>
      <c r="C62" s="665" t="s">
        <v>521</v>
      </c>
      <c r="D62" s="666" t="s">
        <v>1185</v>
      </c>
      <c r="E62" s="665" t="s">
        <v>1939</v>
      </c>
      <c r="F62" s="666" t="s">
        <v>1940</v>
      </c>
      <c r="G62" s="665" t="s">
        <v>1757</v>
      </c>
      <c r="H62" s="665" t="s">
        <v>1758</v>
      </c>
      <c r="I62" s="667">
        <v>1.18</v>
      </c>
      <c r="J62" s="667">
        <v>500</v>
      </c>
      <c r="K62" s="668">
        <v>590</v>
      </c>
    </row>
    <row r="63" spans="1:11" ht="14.4" customHeight="1" x14ac:dyDescent="0.3">
      <c r="A63" s="663" t="s">
        <v>511</v>
      </c>
      <c r="B63" s="664" t="s">
        <v>1183</v>
      </c>
      <c r="C63" s="665" t="s">
        <v>521</v>
      </c>
      <c r="D63" s="666" t="s">
        <v>1185</v>
      </c>
      <c r="E63" s="665" t="s">
        <v>1939</v>
      </c>
      <c r="F63" s="666" t="s">
        <v>1940</v>
      </c>
      <c r="G63" s="665" t="s">
        <v>1655</v>
      </c>
      <c r="H63" s="665" t="s">
        <v>1656</v>
      </c>
      <c r="I63" s="667">
        <v>26.37</v>
      </c>
      <c r="J63" s="667">
        <v>24</v>
      </c>
      <c r="K63" s="668">
        <v>632.87</v>
      </c>
    </row>
    <row r="64" spans="1:11" ht="14.4" customHeight="1" x14ac:dyDescent="0.3">
      <c r="A64" s="663" t="s">
        <v>511</v>
      </c>
      <c r="B64" s="664" t="s">
        <v>1183</v>
      </c>
      <c r="C64" s="665" t="s">
        <v>521</v>
      </c>
      <c r="D64" s="666" t="s">
        <v>1185</v>
      </c>
      <c r="E64" s="665" t="s">
        <v>1939</v>
      </c>
      <c r="F64" s="666" t="s">
        <v>1940</v>
      </c>
      <c r="G64" s="665" t="s">
        <v>1657</v>
      </c>
      <c r="H64" s="665" t="s">
        <v>1658</v>
      </c>
      <c r="I64" s="667">
        <v>0.86</v>
      </c>
      <c r="J64" s="667">
        <v>100</v>
      </c>
      <c r="K64" s="668">
        <v>86</v>
      </c>
    </row>
    <row r="65" spans="1:11" ht="14.4" customHeight="1" x14ac:dyDescent="0.3">
      <c r="A65" s="663" t="s">
        <v>511</v>
      </c>
      <c r="B65" s="664" t="s">
        <v>1183</v>
      </c>
      <c r="C65" s="665" t="s">
        <v>521</v>
      </c>
      <c r="D65" s="666" t="s">
        <v>1185</v>
      </c>
      <c r="E65" s="665" t="s">
        <v>1939</v>
      </c>
      <c r="F65" s="666" t="s">
        <v>1940</v>
      </c>
      <c r="G65" s="665" t="s">
        <v>1759</v>
      </c>
      <c r="H65" s="665" t="s">
        <v>1760</v>
      </c>
      <c r="I65" s="667">
        <v>5.28</v>
      </c>
      <c r="J65" s="667">
        <v>200</v>
      </c>
      <c r="K65" s="668">
        <v>1055.7</v>
      </c>
    </row>
    <row r="66" spans="1:11" ht="14.4" customHeight="1" x14ac:dyDescent="0.3">
      <c r="A66" s="663" t="s">
        <v>511</v>
      </c>
      <c r="B66" s="664" t="s">
        <v>1183</v>
      </c>
      <c r="C66" s="665" t="s">
        <v>521</v>
      </c>
      <c r="D66" s="666" t="s">
        <v>1185</v>
      </c>
      <c r="E66" s="665" t="s">
        <v>1939</v>
      </c>
      <c r="F66" s="666" t="s">
        <v>1940</v>
      </c>
      <c r="G66" s="665" t="s">
        <v>1761</v>
      </c>
      <c r="H66" s="665" t="s">
        <v>1762</v>
      </c>
      <c r="I66" s="667">
        <v>9.7799999999999994</v>
      </c>
      <c r="J66" s="667">
        <v>20</v>
      </c>
      <c r="K66" s="668">
        <v>195.5</v>
      </c>
    </row>
    <row r="67" spans="1:11" ht="14.4" customHeight="1" x14ac:dyDescent="0.3">
      <c r="A67" s="663" t="s">
        <v>511</v>
      </c>
      <c r="B67" s="664" t="s">
        <v>1183</v>
      </c>
      <c r="C67" s="665" t="s">
        <v>521</v>
      </c>
      <c r="D67" s="666" t="s">
        <v>1185</v>
      </c>
      <c r="E67" s="665" t="s">
        <v>1939</v>
      </c>
      <c r="F67" s="666" t="s">
        <v>1940</v>
      </c>
      <c r="G67" s="665" t="s">
        <v>1661</v>
      </c>
      <c r="H67" s="665" t="s">
        <v>1662</v>
      </c>
      <c r="I67" s="667">
        <v>0.62</v>
      </c>
      <c r="J67" s="667">
        <v>2400</v>
      </c>
      <c r="K67" s="668">
        <v>1488</v>
      </c>
    </row>
    <row r="68" spans="1:11" ht="14.4" customHeight="1" x14ac:dyDescent="0.3">
      <c r="A68" s="663" t="s">
        <v>511</v>
      </c>
      <c r="B68" s="664" t="s">
        <v>1183</v>
      </c>
      <c r="C68" s="665" t="s">
        <v>521</v>
      </c>
      <c r="D68" s="666" t="s">
        <v>1185</v>
      </c>
      <c r="E68" s="665" t="s">
        <v>1939</v>
      </c>
      <c r="F68" s="666" t="s">
        <v>1940</v>
      </c>
      <c r="G68" s="665" t="s">
        <v>1763</v>
      </c>
      <c r="H68" s="665" t="s">
        <v>1764</v>
      </c>
      <c r="I68" s="667">
        <v>8.44</v>
      </c>
      <c r="J68" s="667">
        <v>30</v>
      </c>
      <c r="K68" s="668">
        <v>253.23</v>
      </c>
    </row>
    <row r="69" spans="1:11" ht="14.4" customHeight="1" x14ac:dyDescent="0.3">
      <c r="A69" s="663" t="s">
        <v>511</v>
      </c>
      <c r="B69" s="664" t="s">
        <v>1183</v>
      </c>
      <c r="C69" s="665" t="s">
        <v>521</v>
      </c>
      <c r="D69" s="666" t="s">
        <v>1185</v>
      </c>
      <c r="E69" s="665" t="s">
        <v>1941</v>
      </c>
      <c r="F69" s="666" t="s">
        <v>1942</v>
      </c>
      <c r="G69" s="665" t="s">
        <v>1765</v>
      </c>
      <c r="H69" s="665" t="s">
        <v>1766</v>
      </c>
      <c r="I69" s="667">
        <v>2.75</v>
      </c>
      <c r="J69" s="667">
        <v>100</v>
      </c>
      <c r="K69" s="668">
        <v>275</v>
      </c>
    </row>
    <row r="70" spans="1:11" ht="14.4" customHeight="1" x14ac:dyDescent="0.3">
      <c r="A70" s="663" t="s">
        <v>511</v>
      </c>
      <c r="B70" s="664" t="s">
        <v>1183</v>
      </c>
      <c r="C70" s="665" t="s">
        <v>521</v>
      </c>
      <c r="D70" s="666" t="s">
        <v>1185</v>
      </c>
      <c r="E70" s="665" t="s">
        <v>1941</v>
      </c>
      <c r="F70" s="666" t="s">
        <v>1942</v>
      </c>
      <c r="G70" s="665" t="s">
        <v>1669</v>
      </c>
      <c r="H70" s="665" t="s">
        <v>1670</v>
      </c>
      <c r="I70" s="667">
        <v>1.0900000000000001</v>
      </c>
      <c r="J70" s="667">
        <v>600</v>
      </c>
      <c r="K70" s="668">
        <v>654</v>
      </c>
    </row>
    <row r="71" spans="1:11" ht="14.4" customHeight="1" x14ac:dyDescent="0.3">
      <c r="A71" s="663" t="s">
        <v>511</v>
      </c>
      <c r="B71" s="664" t="s">
        <v>1183</v>
      </c>
      <c r="C71" s="665" t="s">
        <v>521</v>
      </c>
      <c r="D71" s="666" t="s">
        <v>1185</v>
      </c>
      <c r="E71" s="665" t="s">
        <v>1941</v>
      </c>
      <c r="F71" s="666" t="s">
        <v>1942</v>
      </c>
      <c r="G71" s="665" t="s">
        <v>1767</v>
      </c>
      <c r="H71" s="665" t="s">
        <v>1768</v>
      </c>
      <c r="I71" s="667">
        <v>0.47499999999999998</v>
      </c>
      <c r="J71" s="667">
        <v>1600</v>
      </c>
      <c r="K71" s="668">
        <v>758</v>
      </c>
    </row>
    <row r="72" spans="1:11" ht="14.4" customHeight="1" x14ac:dyDescent="0.3">
      <c r="A72" s="663" t="s">
        <v>511</v>
      </c>
      <c r="B72" s="664" t="s">
        <v>1183</v>
      </c>
      <c r="C72" s="665" t="s">
        <v>521</v>
      </c>
      <c r="D72" s="666" t="s">
        <v>1185</v>
      </c>
      <c r="E72" s="665" t="s">
        <v>1941</v>
      </c>
      <c r="F72" s="666" t="s">
        <v>1942</v>
      </c>
      <c r="G72" s="665" t="s">
        <v>1769</v>
      </c>
      <c r="H72" s="665" t="s">
        <v>1770</v>
      </c>
      <c r="I72" s="667">
        <v>3.14</v>
      </c>
      <c r="J72" s="667">
        <v>50</v>
      </c>
      <c r="K72" s="668">
        <v>157</v>
      </c>
    </row>
    <row r="73" spans="1:11" ht="14.4" customHeight="1" x14ac:dyDescent="0.3">
      <c r="A73" s="663" t="s">
        <v>511</v>
      </c>
      <c r="B73" s="664" t="s">
        <v>1183</v>
      </c>
      <c r="C73" s="665" t="s">
        <v>521</v>
      </c>
      <c r="D73" s="666" t="s">
        <v>1185</v>
      </c>
      <c r="E73" s="665" t="s">
        <v>1941</v>
      </c>
      <c r="F73" s="666" t="s">
        <v>1942</v>
      </c>
      <c r="G73" s="665" t="s">
        <v>1771</v>
      </c>
      <c r="H73" s="665" t="s">
        <v>1772</v>
      </c>
      <c r="I73" s="667">
        <v>1.9</v>
      </c>
      <c r="J73" s="667">
        <v>50</v>
      </c>
      <c r="K73" s="668">
        <v>95</v>
      </c>
    </row>
    <row r="74" spans="1:11" ht="14.4" customHeight="1" x14ac:dyDescent="0.3">
      <c r="A74" s="663" t="s">
        <v>511</v>
      </c>
      <c r="B74" s="664" t="s">
        <v>1183</v>
      </c>
      <c r="C74" s="665" t="s">
        <v>521</v>
      </c>
      <c r="D74" s="666" t="s">
        <v>1185</v>
      </c>
      <c r="E74" s="665" t="s">
        <v>1941</v>
      </c>
      <c r="F74" s="666" t="s">
        <v>1942</v>
      </c>
      <c r="G74" s="665" t="s">
        <v>1677</v>
      </c>
      <c r="H74" s="665" t="s">
        <v>1678</v>
      </c>
      <c r="I74" s="667">
        <v>2.37</v>
      </c>
      <c r="J74" s="667">
        <v>50</v>
      </c>
      <c r="K74" s="668">
        <v>118.5</v>
      </c>
    </row>
    <row r="75" spans="1:11" ht="14.4" customHeight="1" x14ac:dyDescent="0.3">
      <c r="A75" s="663" t="s">
        <v>511</v>
      </c>
      <c r="B75" s="664" t="s">
        <v>1183</v>
      </c>
      <c r="C75" s="665" t="s">
        <v>521</v>
      </c>
      <c r="D75" s="666" t="s">
        <v>1185</v>
      </c>
      <c r="E75" s="665" t="s">
        <v>1941</v>
      </c>
      <c r="F75" s="666" t="s">
        <v>1942</v>
      </c>
      <c r="G75" s="665" t="s">
        <v>1679</v>
      </c>
      <c r="H75" s="665" t="s">
        <v>1680</v>
      </c>
      <c r="I75" s="667">
        <v>3.09</v>
      </c>
      <c r="J75" s="667">
        <v>50</v>
      </c>
      <c r="K75" s="668">
        <v>154.5</v>
      </c>
    </row>
    <row r="76" spans="1:11" ht="14.4" customHeight="1" x14ac:dyDescent="0.3">
      <c r="A76" s="663" t="s">
        <v>511</v>
      </c>
      <c r="B76" s="664" t="s">
        <v>1183</v>
      </c>
      <c r="C76" s="665" t="s">
        <v>521</v>
      </c>
      <c r="D76" s="666" t="s">
        <v>1185</v>
      </c>
      <c r="E76" s="665" t="s">
        <v>1941</v>
      </c>
      <c r="F76" s="666" t="s">
        <v>1942</v>
      </c>
      <c r="G76" s="665" t="s">
        <v>1681</v>
      </c>
      <c r="H76" s="665" t="s">
        <v>1682</v>
      </c>
      <c r="I76" s="667">
        <v>0.02</v>
      </c>
      <c r="J76" s="667">
        <v>100</v>
      </c>
      <c r="K76" s="668">
        <v>2</v>
      </c>
    </row>
    <row r="77" spans="1:11" ht="14.4" customHeight="1" x14ac:dyDescent="0.3">
      <c r="A77" s="663" t="s">
        <v>511</v>
      </c>
      <c r="B77" s="664" t="s">
        <v>1183</v>
      </c>
      <c r="C77" s="665" t="s">
        <v>521</v>
      </c>
      <c r="D77" s="666" t="s">
        <v>1185</v>
      </c>
      <c r="E77" s="665" t="s">
        <v>1941</v>
      </c>
      <c r="F77" s="666" t="s">
        <v>1942</v>
      </c>
      <c r="G77" s="665" t="s">
        <v>1685</v>
      </c>
      <c r="H77" s="665" t="s">
        <v>1686</v>
      </c>
      <c r="I77" s="667">
        <v>2.16</v>
      </c>
      <c r="J77" s="667">
        <v>50</v>
      </c>
      <c r="K77" s="668">
        <v>108</v>
      </c>
    </row>
    <row r="78" spans="1:11" ht="14.4" customHeight="1" x14ac:dyDescent="0.3">
      <c r="A78" s="663" t="s">
        <v>511</v>
      </c>
      <c r="B78" s="664" t="s">
        <v>1183</v>
      </c>
      <c r="C78" s="665" t="s">
        <v>521</v>
      </c>
      <c r="D78" s="666" t="s">
        <v>1185</v>
      </c>
      <c r="E78" s="665" t="s">
        <v>1941</v>
      </c>
      <c r="F78" s="666" t="s">
        <v>1942</v>
      </c>
      <c r="G78" s="665" t="s">
        <v>1687</v>
      </c>
      <c r="H78" s="665" t="s">
        <v>1688</v>
      </c>
      <c r="I78" s="667">
        <v>2.69</v>
      </c>
      <c r="J78" s="667">
        <v>50</v>
      </c>
      <c r="K78" s="668">
        <v>134.5</v>
      </c>
    </row>
    <row r="79" spans="1:11" ht="14.4" customHeight="1" x14ac:dyDescent="0.3">
      <c r="A79" s="663" t="s">
        <v>511</v>
      </c>
      <c r="B79" s="664" t="s">
        <v>1183</v>
      </c>
      <c r="C79" s="665" t="s">
        <v>521</v>
      </c>
      <c r="D79" s="666" t="s">
        <v>1185</v>
      </c>
      <c r="E79" s="665" t="s">
        <v>1941</v>
      </c>
      <c r="F79" s="666" t="s">
        <v>1942</v>
      </c>
      <c r="G79" s="665" t="s">
        <v>1689</v>
      </c>
      <c r="H79" s="665" t="s">
        <v>1690</v>
      </c>
      <c r="I79" s="667">
        <v>2.91</v>
      </c>
      <c r="J79" s="667">
        <v>100</v>
      </c>
      <c r="K79" s="668">
        <v>291</v>
      </c>
    </row>
    <row r="80" spans="1:11" ht="14.4" customHeight="1" x14ac:dyDescent="0.3">
      <c r="A80" s="663" t="s">
        <v>511</v>
      </c>
      <c r="B80" s="664" t="s">
        <v>1183</v>
      </c>
      <c r="C80" s="665" t="s">
        <v>521</v>
      </c>
      <c r="D80" s="666" t="s">
        <v>1185</v>
      </c>
      <c r="E80" s="665" t="s">
        <v>1941</v>
      </c>
      <c r="F80" s="666" t="s">
        <v>1942</v>
      </c>
      <c r="G80" s="665" t="s">
        <v>1691</v>
      </c>
      <c r="H80" s="665" t="s">
        <v>1692</v>
      </c>
      <c r="I80" s="667">
        <v>138</v>
      </c>
      <c r="J80" s="667">
        <v>2</v>
      </c>
      <c r="K80" s="668">
        <v>276</v>
      </c>
    </row>
    <row r="81" spans="1:11" ht="14.4" customHeight="1" x14ac:dyDescent="0.3">
      <c r="A81" s="663" t="s">
        <v>511</v>
      </c>
      <c r="B81" s="664" t="s">
        <v>1183</v>
      </c>
      <c r="C81" s="665" t="s">
        <v>521</v>
      </c>
      <c r="D81" s="666" t="s">
        <v>1185</v>
      </c>
      <c r="E81" s="665" t="s">
        <v>1941</v>
      </c>
      <c r="F81" s="666" t="s">
        <v>1942</v>
      </c>
      <c r="G81" s="665" t="s">
        <v>1773</v>
      </c>
      <c r="H81" s="665" t="s">
        <v>1774</v>
      </c>
      <c r="I81" s="667">
        <v>12.11</v>
      </c>
      <c r="J81" s="667">
        <v>20</v>
      </c>
      <c r="K81" s="668">
        <v>242.2</v>
      </c>
    </row>
    <row r="82" spans="1:11" ht="14.4" customHeight="1" x14ac:dyDescent="0.3">
      <c r="A82" s="663" t="s">
        <v>511</v>
      </c>
      <c r="B82" s="664" t="s">
        <v>1183</v>
      </c>
      <c r="C82" s="665" t="s">
        <v>521</v>
      </c>
      <c r="D82" s="666" t="s">
        <v>1185</v>
      </c>
      <c r="E82" s="665" t="s">
        <v>1955</v>
      </c>
      <c r="F82" s="666" t="s">
        <v>1956</v>
      </c>
      <c r="G82" s="665" t="s">
        <v>1775</v>
      </c>
      <c r="H82" s="665" t="s">
        <v>1776</v>
      </c>
      <c r="I82" s="667">
        <v>196.56</v>
      </c>
      <c r="J82" s="667">
        <v>1</v>
      </c>
      <c r="K82" s="668">
        <v>196.56</v>
      </c>
    </row>
    <row r="83" spans="1:11" ht="14.4" customHeight="1" x14ac:dyDescent="0.3">
      <c r="A83" s="663" t="s">
        <v>511</v>
      </c>
      <c r="B83" s="664" t="s">
        <v>1183</v>
      </c>
      <c r="C83" s="665" t="s">
        <v>521</v>
      </c>
      <c r="D83" s="666" t="s">
        <v>1185</v>
      </c>
      <c r="E83" s="665" t="s">
        <v>1955</v>
      </c>
      <c r="F83" s="666" t="s">
        <v>1956</v>
      </c>
      <c r="G83" s="665" t="s">
        <v>1777</v>
      </c>
      <c r="H83" s="665" t="s">
        <v>1778</v>
      </c>
      <c r="I83" s="667">
        <v>32.19</v>
      </c>
      <c r="J83" s="667">
        <v>25</v>
      </c>
      <c r="K83" s="668">
        <v>804.65</v>
      </c>
    </row>
    <row r="84" spans="1:11" ht="14.4" customHeight="1" x14ac:dyDescent="0.3">
      <c r="A84" s="663" t="s">
        <v>511</v>
      </c>
      <c r="B84" s="664" t="s">
        <v>1183</v>
      </c>
      <c r="C84" s="665" t="s">
        <v>521</v>
      </c>
      <c r="D84" s="666" t="s">
        <v>1185</v>
      </c>
      <c r="E84" s="665" t="s">
        <v>1955</v>
      </c>
      <c r="F84" s="666" t="s">
        <v>1956</v>
      </c>
      <c r="G84" s="665" t="s">
        <v>1779</v>
      </c>
      <c r="H84" s="665" t="s">
        <v>1780</v>
      </c>
      <c r="I84" s="667">
        <v>3242</v>
      </c>
      <c r="J84" s="667">
        <v>1</v>
      </c>
      <c r="K84" s="668">
        <v>3242</v>
      </c>
    </row>
    <row r="85" spans="1:11" ht="14.4" customHeight="1" x14ac:dyDescent="0.3">
      <c r="A85" s="663" t="s">
        <v>511</v>
      </c>
      <c r="B85" s="664" t="s">
        <v>1183</v>
      </c>
      <c r="C85" s="665" t="s">
        <v>521</v>
      </c>
      <c r="D85" s="666" t="s">
        <v>1185</v>
      </c>
      <c r="E85" s="665" t="s">
        <v>1955</v>
      </c>
      <c r="F85" s="666" t="s">
        <v>1956</v>
      </c>
      <c r="G85" s="665" t="s">
        <v>1781</v>
      </c>
      <c r="H85" s="665" t="s">
        <v>1782</v>
      </c>
      <c r="I85" s="667">
        <v>118.58</v>
      </c>
      <c r="J85" s="667">
        <v>10</v>
      </c>
      <c r="K85" s="668">
        <v>1185.8</v>
      </c>
    </row>
    <row r="86" spans="1:11" ht="14.4" customHeight="1" x14ac:dyDescent="0.3">
      <c r="A86" s="663" t="s">
        <v>511</v>
      </c>
      <c r="B86" s="664" t="s">
        <v>1183</v>
      </c>
      <c r="C86" s="665" t="s">
        <v>521</v>
      </c>
      <c r="D86" s="666" t="s">
        <v>1185</v>
      </c>
      <c r="E86" s="665" t="s">
        <v>1955</v>
      </c>
      <c r="F86" s="666" t="s">
        <v>1956</v>
      </c>
      <c r="G86" s="665" t="s">
        <v>1783</v>
      </c>
      <c r="H86" s="665" t="s">
        <v>1784</v>
      </c>
      <c r="I86" s="667">
        <v>1840</v>
      </c>
      <c r="J86" s="667">
        <v>1</v>
      </c>
      <c r="K86" s="668">
        <v>1840</v>
      </c>
    </row>
    <row r="87" spans="1:11" ht="14.4" customHeight="1" x14ac:dyDescent="0.3">
      <c r="A87" s="663" t="s">
        <v>511</v>
      </c>
      <c r="B87" s="664" t="s">
        <v>1183</v>
      </c>
      <c r="C87" s="665" t="s">
        <v>521</v>
      </c>
      <c r="D87" s="666" t="s">
        <v>1185</v>
      </c>
      <c r="E87" s="665" t="s">
        <v>1955</v>
      </c>
      <c r="F87" s="666" t="s">
        <v>1956</v>
      </c>
      <c r="G87" s="665" t="s">
        <v>1785</v>
      </c>
      <c r="H87" s="665" t="s">
        <v>1786</v>
      </c>
      <c r="I87" s="667">
        <v>1633</v>
      </c>
      <c r="J87" s="667">
        <v>1</v>
      </c>
      <c r="K87" s="668">
        <v>1633</v>
      </c>
    </row>
    <row r="88" spans="1:11" ht="14.4" customHeight="1" x14ac:dyDescent="0.3">
      <c r="A88" s="663" t="s">
        <v>511</v>
      </c>
      <c r="B88" s="664" t="s">
        <v>1183</v>
      </c>
      <c r="C88" s="665" t="s">
        <v>521</v>
      </c>
      <c r="D88" s="666" t="s">
        <v>1185</v>
      </c>
      <c r="E88" s="665" t="s">
        <v>1955</v>
      </c>
      <c r="F88" s="666" t="s">
        <v>1956</v>
      </c>
      <c r="G88" s="665" t="s">
        <v>1787</v>
      </c>
      <c r="H88" s="665" t="s">
        <v>1788</v>
      </c>
      <c r="I88" s="667">
        <v>3936.23</v>
      </c>
      <c r="J88" s="667">
        <v>1</v>
      </c>
      <c r="K88" s="668">
        <v>3936.23</v>
      </c>
    </row>
    <row r="89" spans="1:11" ht="14.4" customHeight="1" x14ac:dyDescent="0.3">
      <c r="A89" s="663" t="s">
        <v>511</v>
      </c>
      <c r="B89" s="664" t="s">
        <v>1183</v>
      </c>
      <c r="C89" s="665" t="s">
        <v>521</v>
      </c>
      <c r="D89" s="666" t="s">
        <v>1185</v>
      </c>
      <c r="E89" s="665" t="s">
        <v>1955</v>
      </c>
      <c r="F89" s="666" t="s">
        <v>1956</v>
      </c>
      <c r="G89" s="665" t="s">
        <v>1789</v>
      </c>
      <c r="H89" s="665" t="s">
        <v>1790</v>
      </c>
      <c r="I89" s="667">
        <v>2897.5</v>
      </c>
      <c r="J89" s="667">
        <v>1</v>
      </c>
      <c r="K89" s="668">
        <v>2897.5</v>
      </c>
    </row>
    <row r="90" spans="1:11" ht="14.4" customHeight="1" x14ac:dyDescent="0.3">
      <c r="A90" s="663" t="s">
        <v>511</v>
      </c>
      <c r="B90" s="664" t="s">
        <v>1183</v>
      </c>
      <c r="C90" s="665" t="s">
        <v>521</v>
      </c>
      <c r="D90" s="666" t="s">
        <v>1185</v>
      </c>
      <c r="E90" s="665" t="s">
        <v>1955</v>
      </c>
      <c r="F90" s="666" t="s">
        <v>1956</v>
      </c>
      <c r="G90" s="665" t="s">
        <v>1791</v>
      </c>
      <c r="H90" s="665" t="s">
        <v>1792</v>
      </c>
      <c r="I90" s="667">
        <v>285</v>
      </c>
      <c r="J90" s="667">
        <v>2</v>
      </c>
      <c r="K90" s="668">
        <v>570.01</v>
      </c>
    </row>
    <row r="91" spans="1:11" ht="14.4" customHeight="1" x14ac:dyDescent="0.3">
      <c r="A91" s="663" t="s">
        <v>511</v>
      </c>
      <c r="B91" s="664" t="s">
        <v>1183</v>
      </c>
      <c r="C91" s="665" t="s">
        <v>521</v>
      </c>
      <c r="D91" s="666" t="s">
        <v>1185</v>
      </c>
      <c r="E91" s="665" t="s">
        <v>1955</v>
      </c>
      <c r="F91" s="666" t="s">
        <v>1956</v>
      </c>
      <c r="G91" s="665" t="s">
        <v>1793</v>
      </c>
      <c r="H91" s="665" t="s">
        <v>1794</v>
      </c>
      <c r="I91" s="667">
        <v>278.3</v>
      </c>
      <c r="J91" s="667">
        <v>1</v>
      </c>
      <c r="K91" s="668">
        <v>278.3</v>
      </c>
    </row>
    <row r="92" spans="1:11" ht="14.4" customHeight="1" x14ac:dyDescent="0.3">
      <c r="A92" s="663" t="s">
        <v>511</v>
      </c>
      <c r="B92" s="664" t="s">
        <v>1183</v>
      </c>
      <c r="C92" s="665" t="s">
        <v>521</v>
      </c>
      <c r="D92" s="666" t="s">
        <v>1185</v>
      </c>
      <c r="E92" s="665" t="s">
        <v>1955</v>
      </c>
      <c r="F92" s="666" t="s">
        <v>1956</v>
      </c>
      <c r="G92" s="665" t="s">
        <v>1795</v>
      </c>
      <c r="H92" s="665" t="s">
        <v>1796</v>
      </c>
      <c r="I92" s="667">
        <v>338.78</v>
      </c>
      <c r="J92" s="667">
        <v>3</v>
      </c>
      <c r="K92" s="668">
        <v>1016.35</v>
      </c>
    </row>
    <row r="93" spans="1:11" ht="14.4" customHeight="1" x14ac:dyDescent="0.3">
      <c r="A93" s="663" t="s">
        <v>511</v>
      </c>
      <c r="B93" s="664" t="s">
        <v>1183</v>
      </c>
      <c r="C93" s="665" t="s">
        <v>521</v>
      </c>
      <c r="D93" s="666" t="s">
        <v>1185</v>
      </c>
      <c r="E93" s="665" t="s">
        <v>1955</v>
      </c>
      <c r="F93" s="666" t="s">
        <v>1956</v>
      </c>
      <c r="G93" s="665" t="s">
        <v>1797</v>
      </c>
      <c r="H93" s="665" t="s">
        <v>1798</v>
      </c>
      <c r="I93" s="667">
        <v>411.37</v>
      </c>
      <c r="J93" s="667">
        <v>3</v>
      </c>
      <c r="K93" s="668">
        <v>1234.0999999999999</v>
      </c>
    </row>
    <row r="94" spans="1:11" ht="14.4" customHeight="1" x14ac:dyDescent="0.3">
      <c r="A94" s="663" t="s">
        <v>511</v>
      </c>
      <c r="B94" s="664" t="s">
        <v>1183</v>
      </c>
      <c r="C94" s="665" t="s">
        <v>521</v>
      </c>
      <c r="D94" s="666" t="s">
        <v>1185</v>
      </c>
      <c r="E94" s="665" t="s">
        <v>1955</v>
      </c>
      <c r="F94" s="666" t="s">
        <v>1956</v>
      </c>
      <c r="G94" s="665" t="s">
        <v>1799</v>
      </c>
      <c r="H94" s="665" t="s">
        <v>1800</v>
      </c>
      <c r="I94" s="667">
        <v>2262.6999999999998</v>
      </c>
      <c r="J94" s="667">
        <v>1</v>
      </c>
      <c r="K94" s="668">
        <v>2262.6999999999998</v>
      </c>
    </row>
    <row r="95" spans="1:11" ht="14.4" customHeight="1" x14ac:dyDescent="0.3">
      <c r="A95" s="663" t="s">
        <v>511</v>
      </c>
      <c r="B95" s="664" t="s">
        <v>1183</v>
      </c>
      <c r="C95" s="665" t="s">
        <v>521</v>
      </c>
      <c r="D95" s="666" t="s">
        <v>1185</v>
      </c>
      <c r="E95" s="665" t="s">
        <v>1955</v>
      </c>
      <c r="F95" s="666" t="s">
        <v>1956</v>
      </c>
      <c r="G95" s="665" t="s">
        <v>1801</v>
      </c>
      <c r="H95" s="665" t="s">
        <v>1802</v>
      </c>
      <c r="I95" s="667">
        <v>4168.45</v>
      </c>
      <c r="J95" s="667">
        <v>1</v>
      </c>
      <c r="K95" s="668">
        <v>4168.45</v>
      </c>
    </row>
    <row r="96" spans="1:11" ht="14.4" customHeight="1" x14ac:dyDescent="0.3">
      <c r="A96" s="663" t="s">
        <v>511</v>
      </c>
      <c r="B96" s="664" t="s">
        <v>1183</v>
      </c>
      <c r="C96" s="665" t="s">
        <v>521</v>
      </c>
      <c r="D96" s="666" t="s">
        <v>1185</v>
      </c>
      <c r="E96" s="665" t="s">
        <v>1955</v>
      </c>
      <c r="F96" s="666" t="s">
        <v>1956</v>
      </c>
      <c r="G96" s="665" t="s">
        <v>1803</v>
      </c>
      <c r="H96" s="665" t="s">
        <v>1804</v>
      </c>
      <c r="I96" s="667">
        <v>2897.51</v>
      </c>
      <c r="J96" s="667">
        <v>1</v>
      </c>
      <c r="K96" s="668">
        <v>2897.51</v>
      </c>
    </row>
    <row r="97" spans="1:11" ht="14.4" customHeight="1" x14ac:dyDescent="0.3">
      <c r="A97" s="663" t="s">
        <v>511</v>
      </c>
      <c r="B97" s="664" t="s">
        <v>1183</v>
      </c>
      <c r="C97" s="665" t="s">
        <v>521</v>
      </c>
      <c r="D97" s="666" t="s">
        <v>1185</v>
      </c>
      <c r="E97" s="665" t="s">
        <v>1955</v>
      </c>
      <c r="F97" s="666" t="s">
        <v>1956</v>
      </c>
      <c r="G97" s="665" t="s">
        <v>1805</v>
      </c>
      <c r="H97" s="665" t="s">
        <v>1806</v>
      </c>
      <c r="I97" s="667">
        <v>606.5</v>
      </c>
      <c r="J97" s="667">
        <v>5</v>
      </c>
      <c r="K97" s="668">
        <v>3032.5</v>
      </c>
    </row>
    <row r="98" spans="1:11" ht="14.4" customHeight="1" x14ac:dyDescent="0.3">
      <c r="A98" s="663" t="s">
        <v>511</v>
      </c>
      <c r="B98" s="664" t="s">
        <v>1183</v>
      </c>
      <c r="C98" s="665" t="s">
        <v>521</v>
      </c>
      <c r="D98" s="666" t="s">
        <v>1185</v>
      </c>
      <c r="E98" s="665" t="s">
        <v>1955</v>
      </c>
      <c r="F98" s="666" t="s">
        <v>1956</v>
      </c>
      <c r="G98" s="665" t="s">
        <v>1807</v>
      </c>
      <c r="H98" s="665" t="s">
        <v>1808</v>
      </c>
      <c r="I98" s="667">
        <v>606.5</v>
      </c>
      <c r="J98" s="667">
        <v>5</v>
      </c>
      <c r="K98" s="668">
        <v>3032.5</v>
      </c>
    </row>
    <row r="99" spans="1:11" ht="14.4" customHeight="1" x14ac:dyDescent="0.3">
      <c r="A99" s="663" t="s">
        <v>511</v>
      </c>
      <c r="B99" s="664" t="s">
        <v>1183</v>
      </c>
      <c r="C99" s="665" t="s">
        <v>521</v>
      </c>
      <c r="D99" s="666" t="s">
        <v>1185</v>
      </c>
      <c r="E99" s="665" t="s">
        <v>1955</v>
      </c>
      <c r="F99" s="666" t="s">
        <v>1956</v>
      </c>
      <c r="G99" s="665" t="s">
        <v>1809</v>
      </c>
      <c r="H99" s="665" t="s">
        <v>1810</v>
      </c>
      <c r="I99" s="667">
        <v>1244.5</v>
      </c>
      <c r="J99" s="667">
        <v>1</v>
      </c>
      <c r="K99" s="668">
        <v>1244.5</v>
      </c>
    </row>
    <row r="100" spans="1:11" ht="14.4" customHeight="1" x14ac:dyDescent="0.3">
      <c r="A100" s="663" t="s">
        <v>511</v>
      </c>
      <c r="B100" s="664" t="s">
        <v>1183</v>
      </c>
      <c r="C100" s="665" t="s">
        <v>521</v>
      </c>
      <c r="D100" s="666" t="s">
        <v>1185</v>
      </c>
      <c r="E100" s="665" t="s">
        <v>1947</v>
      </c>
      <c r="F100" s="666" t="s">
        <v>1948</v>
      </c>
      <c r="G100" s="665" t="s">
        <v>1811</v>
      </c>
      <c r="H100" s="665" t="s">
        <v>1812</v>
      </c>
      <c r="I100" s="667">
        <v>65.400000000000006</v>
      </c>
      <c r="J100" s="667">
        <v>24</v>
      </c>
      <c r="K100" s="668">
        <v>1569.55</v>
      </c>
    </row>
    <row r="101" spans="1:11" ht="14.4" customHeight="1" x14ac:dyDescent="0.3">
      <c r="A101" s="663" t="s">
        <v>511</v>
      </c>
      <c r="B101" s="664" t="s">
        <v>1183</v>
      </c>
      <c r="C101" s="665" t="s">
        <v>521</v>
      </c>
      <c r="D101" s="666" t="s">
        <v>1185</v>
      </c>
      <c r="E101" s="665" t="s">
        <v>1947</v>
      </c>
      <c r="F101" s="666" t="s">
        <v>1948</v>
      </c>
      <c r="G101" s="665" t="s">
        <v>1813</v>
      </c>
      <c r="H101" s="665" t="s">
        <v>1814</v>
      </c>
      <c r="I101" s="667">
        <v>69.92</v>
      </c>
      <c r="J101" s="667">
        <v>96</v>
      </c>
      <c r="K101" s="668">
        <v>6711.99</v>
      </c>
    </row>
    <row r="102" spans="1:11" ht="14.4" customHeight="1" x14ac:dyDescent="0.3">
      <c r="A102" s="663" t="s">
        <v>511</v>
      </c>
      <c r="B102" s="664" t="s">
        <v>1183</v>
      </c>
      <c r="C102" s="665" t="s">
        <v>521</v>
      </c>
      <c r="D102" s="666" t="s">
        <v>1185</v>
      </c>
      <c r="E102" s="665" t="s">
        <v>1947</v>
      </c>
      <c r="F102" s="666" t="s">
        <v>1948</v>
      </c>
      <c r="G102" s="665" t="s">
        <v>1815</v>
      </c>
      <c r="H102" s="665" t="s">
        <v>1816</v>
      </c>
      <c r="I102" s="667">
        <v>67.42</v>
      </c>
      <c r="J102" s="667">
        <v>24</v>
      </c>
      <c r="K102" s="668">
        <v>1618.1</v>
      </c>
    </row>
    <row r="103" spans="1:11" ht="14.4" customHeight="1" x14ac:dyDescent="0.3">
      <c r="A103" s="663" t="s">
        <v>511</v>
      </c>
      <c r="B103" s="664" t="s">
        <v>1183</v>
      </c>
      <c r="C103" s="665" t="s">
        <v>521</v>
      </c>
      <c r="D103" s="666" t="s">
        <v>1185</v>
      </c>
      <c r="E103" s="665" t="s">
        <v>1947</v>
      </c>
      <c r="F103" s="666" t="s">
        <v>1948</v>
      </c>
      <c r="G103" s="665" t="s">
        <v>1817</v>
      </c>
      <c r="H103" s="665" t="s">
        <v>1818</v>
      </c>
      <c r="I103" s="667">
        <v>69.92</v>
      </c>
      <c r="J103" s="667">
        <v>24</v>
      </c>
      <c r="K103" s="668">
        <v>1678</v>
      </c>
    </row>
    <row r="104" spans="1:11" ht="14.4" customHeight="1" x14ac:dyDescent="0.3">
      <c r="A104" s="663" t="s">
        <v>511</v>
      </c>
      <c r="B104" s="664" t="s">
        <v>1183</v>
      </c>
      <c r="C104" s="665" t="s">
        <v>521</v>
      </c>
      <c r="D104" s="666" t="s">
        <v>1185</v>
      </c>
      <c r="E104" s="665" t="s">
        <v>1949</v>
      </c>
      <c r="F104" s="666" t="s">
        <v>1950</v>
      </c>
      <c r="G104" s="665" t="s">
        <v>1737</v>
      </c>
      <c r="H104" s="665" t="s">
        <v>1738</v>
      </c>
      <c r="I104" s="667">
        <v>0.3</v>
      </c>
      <c r="J104" s="667">
        <v>1000</v>
      </c>
      <c r="K104" s="668">
        <v>300</v>
      </c>
    </row>
    <row r="105" spans="1:11" ht="14.4" customHeight="1" x14ac:dyDescent="0.3">
      <c r="A105" s="663" t="s">
        <v>511</v>
      </c>
      <c r="B105" s="664" t="s">
        <v>1183</v>
      </c>
      <c r="C105" s="665" t="s">
        <v>521</v>
      </c>
      <c r="D105" s="666" t="s">
        <v>1185</v>
      </c>
      <c r="E105" s="665" t="s">
        <v>1949</v>
      </c>
      <c r="F105" s="666" t="s">
        <v>1950</v>
      </c>
      <c r="G105" s="665" t="s">
        <v>1819</v>
      </c>
      <c r="H105" s="665" t="s">
        <v>1820</v>
      </c>
      <c r="I105" s="667">
        <v>1.8</v>
      </c>
      <c r="J105" s="667">
        <v>100</v>
      </c>
      <c r="K105" s="668">
        <v>180</v>
      </c>
    </row>
    <row r="106" spans="1:11" ht="14.4" customHeight="1" x14ac:dyDescent="0.3">
      <c r="A106" s="663" t="s">
        <v>511</v>
      </c>
      <c r="B106" s="664" t="s">
        <v>1183</v>
      </c>
      <c r="C106" s="665" t="s">
        <v>521</v>
      </c>
      <c r="D106" s="666" t="s">
        <v>1185</v>
      </c>
      <c r="E106" s="665" t="s">
        <v>1949</v>
      </c>
      <c r="F106" s="666" t="s">
        <v>1950</v>
      </c>
      <c r="G106" s="665" t="s">
        <v>1821</v>
      </c>
      <c r="H106" s="665" t="s">
        <v>1822</v>
      </c>
      <c r="I106" s="667">
        <v>1.81</v>
      </c>
      <c r="J106" s="667">
        <v>100</v>
      </c>
      <c r="K106" s="668">
        <v>181</v>
      </c>
    </row>
    <row r="107" spans="1:11" ht="14.4" customHeight="1" x14ac:dyDescent="0.3">
      <c r="A107" s="663" t="s">
        <v>511</v>
      </c>
      <c r="B107" s="664" t="s">
        <v>1183</v>
      </c>
      <c r="C107" s="665" t="s">
        <v>521</v>
      </c>
      <c r="D107" s="666" t="s">
        <v>1185</v>
      </c>
      <c r="E107" s="665" t="s">
        <v>1951</v>
      </c>
      <c r="F107" s="666" t="s">
        <v>1952</v>
      </c>
      <c r="G107" s="665" t="s">
        <v>1741</v>
      </c>
      <c r="H107" s="665" t="s">
        <v>1742</v>
      </c>
      <c r="I107" s="667">
        <v>0.71</v>
      </c>
      <c r="J107" s="667">
        <v>6000</v>
      </c>
      <c r="K107" s="668">
        <v>4260</v>
      </c>
    </row>
    <row r="108" spans="1:11" ht="14.4" customHeight="1" x14ac:dyDescent="0.3">
      <c r="A108" s="663" t="s">
        <v>511</v>
      </c>
      <c r="B108" s="664" t="s">
        <v>1183</v>
      </c>
      <c r="C108" s="665" t="s">
        <v>521</v>
      </c>
      <c r="D108" s="666" t="s">
        <v>1185</v>
      </c>
      <c r="E108" s="665" t="s">
        <v>1951</v>
      </c>
      <c r="F108" s="666" t="s">
        <v>1952</v>
      </c>
      <c r="G108" s="665" t="s">
        <v>1743</v>
      </c>
      <c r="H108" s="665" t="s">
        <v>1744</v>
      </c>
      <c r="I108" s="667">
        <v>0.71</v>
      </c>
      <c r="J108" s="667">
        <v>2000</v>
      </c>
      <c r="K108" s="668">
        <v>1420</v>
      </c>
    </row>
    <row r="109" spans="1:11" ht="14.4" customHeight="1" x14ac:dyDescent="0.3">
      <c r="A109" s="663" t="s">
        <v>511</v>
      </c>
      <c r="B109" s="664" t="s">
        <v>1183</v>
      </c>
      <c r="C109" s="665" t="s">
        <v>524</v>
      </c>
      <c r="D109" s="666" t="s">
        <v>1186</v>
      </c>
      <c r="E109" s="665" t="s">
        <v>1939</v>
      </c>
      <c r="F109" s="666" t="s">
        <v>1940</v>
      </c>
      <c r="G109" s="665" t="s">
        <v>1823</v>
      </c>
      <c r="H109" s="665" t="s">
        <v>1824</v>
      </c>
      <c r="I109" s="667">
        <v>140.11000000000001</v>
      </c>
      <c r="J109" s="667">
        <v>70</v>
      </c>
      <c r="K109" s="668">
        <v>9807.630000000001</v>
      </c>
    </row>
    <row r="110" spans="1:11" ht="14.4" customHeight="1" x14ac:dyDescent="0.3">
      <c r="A110" s="663" t="s">
        <v>511</v>
      </c>
      <c r="B110" s="664" t="s">
        <v>1183</v>
      </c>
      <c r="C110" s="665" t="s">
        <v>524</v>
      </c>
      <c r="D110" s="666" t="s">
        <v>1186</v>
      </c>
      <c r="E110" s="665" t="s">
        <v>1939</v>
      </c>
      <c r="F110" s="666" t="s">
        <v>1940</v>
      </c>
      <c r="G110" s="665" t="s">
        <v>1825</v>
      </c>
      <c r="H110" s="665" t="s">
        <v>1826</v>
      </c>
      <c r="I110" s="667">
        <v>0.19</v>
      </c>
      <c r="J110" s="667">
        <v>600</v>
      </c>
      <c r="K110" s="668">
        <v>111.8</v>
      </c>
    </row>
    <row r="111" spans="1:11" ht="14.4" customHeight="1" x14ac:dyDescent="0.3">
      <c r="A111" s="663" t="s">
        <v>511</v>
      </c>
      <c r="B111" s="664" t="s">
        <v>1183</v>
      </c>
      <c r="C111" s="665" t="s">
        <v>524</v>
      </c>
      <c r="D111" s="666" t="s">
        <v>1186</v>
      </c>
      <c r="E111" s="665" t="s">
        <v>1939</v>
      </c>
      <c r="F111" s="666" t="s">
        <v>1940</v>
      </c>
      <c r="G111" s="665" t="s">
        <v>1661</v>
      </c>
      <c r="H111" s="665" t="s">
        <v>1662</v>
      </c>
      <c r="I111" s="667">
        <v>0.62</v>
      </c>
      <c r="J111" s="667">
        <v>4800</v>
      </c>
      <c r="K111" s="668">
        <v>2983.2</v>
      </c>
    </row>
    <row r="112" spans="1:11" ht="14.4" customHeight="1" x14ac:dyDescent="0.3">
      <c r="A112" s="663" t="s">
        <v>511</v>
      </c>
      <c r="B112" s="664" t="s">
        <v>1183</v>
      </c>
      <c r="C112" s="665" t="s">
        <v>524</v>
      </c>
      <c r="D112" s="666" t="s">
        <v>1186</v>
      </c>
      <c r="E112" s="665" t="s">
        <v>1939</v>
      </c>
      <c r="F112" s="666" t="s">
        <v>1940</v>
      </c>
      <c r="G112" s="665" t="s">
        <v>1827</v>
      </c>
      <c r="H112" s="665" t="s">
        <v>1828</v>
      </c>
      <c r="I112" s="667">
        <v>111.59</v>
      </c>
      <c r="J112" s="667">
        <v>10</v>
      </c>
      <c r="K112" s="668">
        <v>1115.9000000000001</v>
      </c>
    </row>
    <row r="113" spans="1:11" ht="14.4" customHeight="1" x14ac:dyDescent="0.3">
      <c r="A113" s="663" t="s">
        <v>511</v>
      </c>
      <c r="B113" s="664" t="s">
        <v>1183</v>
      </c>
      <c r="C113" s="665" t="s">
        <v>524</v>
      </c>
      <c r="D113" s="666" t="s">
        <v>1186</v>
      </c>
      <c r="E113" s="665" t="s">
        <v>1941</v>
      </c>
      <c r="F113" s="666" t="s">
        <v>1942</v>
      </c>
      <c r="G113" s="665" t="s">
        <v>1829</v>
      </c>
      <c r="H113" s="665" t="s">
        <v>1830</v>
      </c>
      <c r="I113" s="667">
        <v>0.67</v>
      </c>
      <c r="J113" s="667">
        <v>1500</v>
      </c>
      <c r="K113" s="668">
        <v>1005</v>
      </c>
    </row>
    <row r="114" spans="1:11" ht="14.4" customHeight="1" x14ac:dyDescent="0.3">
      <c r="A114" s="663" t="s">
        <v>511</v>
      </c>
      <c r="B114" s="664" t="s">
        <v>1183</v>
      </c>
      <c r="C114" s="665" t="s">
        <v>524</v>
      </c>
      <c r="D114" s="666" t="s">
        <v>1186</v>
      </c>
      <c r="E114" s="665" t="s">
        <v>1941</v>
      </c>
      <c r="F114" s="666" t="s">
        <v>1942</v>
      </c>
      <c r="G114" s="665" t="s">
        <v>1773</v>
      </c>
      <c r="H114" s="665" t="s">
        <v>1774</v>
      </c>
      <c r="I114" s="667">
        <v>12.105</v>
      </c>
      <c r="J114" s="667">
        <v>20</v>
      </c>
      <c r="K114" s="668">
        <v>242.1</v>
      </c>
    </row>
    <row r="115" spans="1:11" ht="14.4" customHeight="1" x14ac:dyDescent="0.3">
      <c r="A115" s="663" t="s">
        <v>511</v>
      </c>
      <c r="B115" s="664" t="s">
        <v>1183</v>
      </c>
      <c r="C115" s="665" t="s">
        <v>524</v>
      </c>
      <c r="D115" s="666" t="s">
        <v>1186</v>
      </c>
      <c r="E115" s="665" t="s">
        <v>1955</v>
      </c>
      <c r="F115" s="666" t="s">
        <v>1956</v>
      </c>
      <c r="G115" s="665" t="s">
        <v>1831</v>
      </c>
      <c r="H115" s="665" t="s">
        <v>1832</v>
      </c>
      <c r="I115" s="667">
        <v>279.3</v>
      </c>
      <c r="J115" s="667">
        <v>1</v>
      </c>
      <c r="K115" s="668">
        <v>279.3</v>
      </c>
    </row>
    <row r="116" spans="1:11" ht="14.4" customHeight="1" x14ac:dyDescent="0.3">
      <c r="A116" s="663" t="s">
        <v>511</v>
      </c>
      <c r="B116" s="664" t="s">
        <v>1183</v>
      </c>
      <c r="C116" s="665" t="s">
        <v>524</v>
      </c>
      <c r="D116" s="666" t="s">
        <v>1186</v>
      </c>
      <c r="E116" s="665" t="s">
        <v>1955</v>
      </c>
      <c r="F116" s="666" t="s">
        <v>1956</v>
      </c>
      <c r="G116" s="665" t="s">
        <v>1833</v>
      </c>
      <c r="H116" s="665" t="s">
        <v>1834</v>
      </c>
      <c r="I116" s="667">
        <v>350.6</v>
      </c>
      <c r="J116" s="667">
        <v>1</v>
      </c>
      <c r="K116" s="668">
        <v>350.6</v>
      </c>
    </row>
    <row r="117" spans="1:11" ht="14.4" customHeight="1" x14ac:dyDescent="0.3">
      <c r="A117" s="663" t="s">
        <v>511</v>
      </c>
      <c r="B117" s="664" t="s">
        <v>1183</v>
      </c>
      <c r="C117" s="665" t="s">
        <v>524</v>
      </c>
      <c r="D117" s="666" t="s">
        <v>1186</v>
      </c>
      <c r="E117" s="665" t="s">
        <v>1955</v>
      </c>
      <c r="F117" s="666" t="s">
        <v>1956</v>
      </c>
      <c r="G117" s="665" t="s">
        <v>1835</v>
      </c>
      <c r="H117" s="665" t="s">
        <v>1836</v>
      </c>
      <c r="I117" s="667">
        <v>175.45</v>
      </c>
      <c r="J117" s="667">
        <v>10</v>
      </c>
      <c r="K117" s="668">
        <v>1754.5</v>
      </c>
    </row>
    <row r="118" spans="1:11" ht="14.4" customHeight="1" x14ac:dyDescent="0.3">
      <c r="A118" s="663" t="s">
        <v>511</v>
      </c>
      <c r="B118" s="664" t="s">
        <v>1183</v>
      </c>
      <c r="C118" s="665" t="s">
        <v>524</v>
      </c>
      <c r="D118" s="666" t="s">
        <v>1186</v>
      </c>
      <c r="E118" s="665" t="s">
        <v>1955</v>
      </c>
      <c r="F118" s="666" t="s">
        <v>1956</v>
      </c>
      <c r="G118" s="665" t="s">
        <v>1837</v>
      </c>
      <c r="H118" s="665" t="s">
        <v>1838</v>
      </c>
      <c r="I118" s="667">
        <v>1.19</v>
      </c>
      <c r="J118" s="667">
        <v>600</v>
      </c>
      <c r="K118" s="668">
        <v>711.42</v>
      </c>
    </row>
    <row r="119" spans="1:11" ht="14.4" customHeight="1" x14ac:dyDescent="0.3">
      <c r="A119" s="663" t="s">
        <v>511</v>
      </c>
      <c r="B119" s="664" t="s">
        <v>1183</v>
      </c>
      <c r="C119" s="665" t="s">
        <v>524</v>
      </c>
      <c r="D119" s="666" t="s">
        <v>1186</v>
      </c>
      <c r="E119" s="665" t="s">
        <v>1955</v>
      </c>
      <c r="F119" s="666" t="s">
        <v>1956</v>
      </c>
      <c r="G119" s="665" t="s">
        <v>1839</v>
      </c>
      <c r="H119" s="665" t="s">
        <v>1840</v>
      </c>
      <c r="I119" s="667">
        <v>141.55000000000001</v>
      </c>
      <c r="J119" s="667">
        <v>3</v>
      </c>
      <c r="K119" s="668">
        <v>424.65</v>
      </c>
    </row>
    <row r="120" spans="1:11" ht="14.4" customHeight="1" x14ac:dyDescent="0.3">
      <c r="A120" s="663" t="s">
        <v>511</v>
      </c>
      <c r="B120" s="664" t="s">
        <v>1183</v>
      </c>
      <c r="C120" s="665" t="s">
        <v>524</v>
      </c>
      <c r="D120" s="666" t="s">
        <v>1186</v>
      </c>
      <c r="E120" s="665" t="s">
        <v>1955</v>
      </c>
      <c r="F120" s="666" t="s">
        <v>1956</v>
      </c>
      <c r="G120" s="665" t="s">
        <v>1841</v>
      </c>
      <c r="H120" s="665" t="s">
        <v>1842</v>
      </c>
      <c r="I120" s="667">
        <v>160.55000000000001</v>
      </c>
      <c r="J120" s="667">
        <v>1</v>
      </c>
      <c r="K120" s="668">
        <v>160.55000000000001</v>
      </c>
    </row>
    <row r="121" spans="1:11" ht="14.4" customHeight="1" x14ac:dyDescent="0.3">
      <c r="A121" s="663" t="s">
        <v>511</v>
      </c>
      <c r="B121" s="664" t="s">
        <v>1183</v>
      </c>
      <c r="C121" s="665" t="s">
        <v>524</v>
      </c>
      <c r="D121" s="666" t="s">
        <v>1186</v>
      </c>
      <c r="E121" s="665" t="s">
        <v>1955</v>
      </c>
      <c r="F121" s="666" t="s">
        <v>1956</v>
      </c>
      <c r="G121" s="665" t="s">
        <v>1843</v>
      </c>
      <c r="H121" s="665" t="s">
        <v>1844</v>
      </c>
      <c r="I121" s="667">
        <v>155.13</v>
      </c>
      <c r="J121" s="667">
        <v>2</v>
      </c>
      <c r="K121" s="668">
        <v>310.27</v>
      </c>
    </row>
    <row r="122" spans="1:11" ht="14.4" customHeight="1" x14ac:dyDescent="0.3">
      <c r="A122" s="663" t="s">
        <v>511</v>
      </c>
      <c r="B122" s="664" t="s">
        <v>1183</v>
      </c>
      <c r="C122" s="665" t="s">
        <v>524</v>
      </c>
      <c r="D122" s="666" t="s">
        <v>1186</v>
      </c>
      <c r="E122" s="665" t="s">
        <v>1955</v>
      </c>
      <c r="F122" s="666" t="s">
        <v>1956</v>
      </c>
      <c r="G122" s="665" t="s">
        <v>1845</v>
      </c>
      <c r="H122" s="665" t="s">
        <v>1846</v>
      </c>
      <c r="I122" s="667">
        <v>928.15</v>
      </c>
      <c r="J122" s="667">
        <v>1</v>
      </c>
      <c r="K122" s="668">
        <v>928.15</v>
      </c>
    </row>
    <row r="123" spans="1:11" ht="14.4" customHeight="1" x14ac:dyDescent="0.3">
      <c r="A123" s="663" t="s">
        <v>511</v>
      </c>
      <c r="B123" s="664" t="s">
        <v>1183</v>
      </c>
      <c r="C123" s="665" t="s">
        <v>524</v>
      </c>
      <c r="D123" s="666" t="s">
        <v>1186</v>
      </c>
      <c r="E123" s="665" t="s">
        <v>1947</v>
      </c>
      <c r="F123" s="666" t="s">
        <v>1948</v>
      </c>
      <c r="G123" s="665" t="s">
        <v>1847</v>
      </c>
      <c r="H123" s="665" t="s">
        <v>1848</v>
      </c>
      <c r="I123" s="667">
        <v>42.1</v>
      </c>
      <c r="J123" s="667">
        <v>180</v>
      </c>
      <c r="K123" s="668">
        <v>7578.5</v>
      </c>
    </row>
    <row r="124" spans="1:11" ht="14.4" customHeight="1" x14ac:dyDescent="0.3">
      <c r="A124" s="663" t="s">
        <v>511</v>
      </c>
      <c r="B124" s="664" t="s">
        <v>1183</v>
      </c>
      <c r="C124" s="665" t="s">
        <v>524</v>
      </c>
      <c r="D124" s="666" t="s">
        <v>1186</v>
      </c>
      <c r="E124" s="665" t="s">
        <v>1947</v>
      </c>
      <c r="F124" s="666" t="s">
        <v>1948</v>
      </c>
      <c r="G124" s="665" t="s">
        <v>1849</v>
      </c>
      <c r="H124" s="665" t="s">
        <v>1850</v>
      </c>
      <c r="I124" s="667">
        <v>39.67</v>
      </c>
      <c r="J124" s="667">
        <v>108</v>
      </c>
      <c r="K124" s="668">
        <v>4284.8999999999996</v>
      </c>
    </row>
    <row r="125" spans="1:11" ht="14.4" customHeight="1" x14ac:dyDescent="0.3">
      <c r="A125" s="663" t="s">
        <v>511</v>
      </c>
      <c r="B125" s="664" t="s">
        <v>1183</v>
      </c>
      <c r="C125" s="665" t="s">
        <v>524</v>
      </c>
      <c r="D125" s="666" t="s">
        <v>1186</v>
      </c>
      <c r="E125" s="665" t="s">
        <v>1947</v>
      </c>
      <c r="F125" s="666" t="s">
        <v>1948</v>
      </c>
      <c r="G125" s="665" t="s">
        <v>1851</v>
      </c>
      <c r="H125" s="665" t="s">
        <v>1852</v>
      </c>
      <c r="I125" s="667">
        <v>26.57</v>
      </c>
      <c r="J125" s="667">
        <v>36</v>
      </c>
      <c r="K125" s="668">
        <v>956.34</v>
      </c>
    </row>
    <row r="126" spans="1:11" ht="14.4" customHeight="1" x14ac:dyDescent="0.3">
      <c r="A126" s="663" t="s">
        <v>511</v>
      </c>
      <c r="B126" s="664" t="s">
        <v>1183</v>
      </c>
      <c r="C126" s="665" t="s">
        <v>524</v>
      </c>
      <c r="D126" s="666" t="s">
        <v>1186</v>
      </c>
      <c r="E126" s="665" t="s">
        <v>1947</v>
      </c>
      <c r="F126" s="666" t="s">
        <v>1948</v>
      </c>
      <c r="G126" s="665" t="s">
        <v>1853</v>
      </c>
      <c r="H126" s="665" t="s">
        <v>1854</v>
      </c>
      <c r="I126" s="667">
        <v>40.200000000000003</v>
      </c>
      <c r="J126" s="667">
        <v>108</v>
      </c>
      <c r="K126" s="668">
        <v>4341.4799999999996</v>
      </c>
    </row>
    <row r="127" spans="1:11" ht="14.4" customHeight="1" x14ac:dyDescent="0.3">
      <c r="A127" s="663" t="s">
        <v>511</v>
      </c>
      <c r="B127" s="664" t="s">
        <v>1183</v>
      </c>
      <c r="C127" s="665" t="s">
        <v>524</v>
      </c>
      <c r="D127" s="666" t="s">
        <v>1186</v>
      </c>
      <c r="E127" s="665" t="s">
        <v>1947</v>
      </c>
      <c r="F127" s="666" t="s">
        <v>1948</v>
      </c>
      <c r="G127" s="665" t="s">
        <v>1855</v>
      </c>
      <c r="H127" s="665" t="s">
        <v>1856</v>
      </c>
      <c r="I127" s="667">
        <v>30.2</v>
      </c>
      <c r="J127" s="667">
        <v>72</v>
      </c>
      <c r="K127" s="668">
        <v>2174.42</v>
      </c>
    </row>
    <row r="128" spans="1:11" ht="14.4" customHeight="1" x14ac:dyDescent="0.3">
      <c r="A128" s="663" t="s">
        <v>511</v>
      </c>
      <c r="B128" s="664" t="s">
        <v>1183</v>
      </c>
      <c r="C128" s="665" t="s">
        <v>524</v>
      </c>
      <c r="D128" s="666" t="s">
        <v>1186</v>
      </c>
      <c r="E128" s="665" t="s">
        <v>1949</v>
      </c>
      <c r="F128" s="666" t="s">
        <v>1950</v>
      </c>
      <c r="G128" s="665" t="s">
        <v>1737</v>
      </c>
      <c r="H128" s="665" t="s">
        <v>1738</v>
      </c>
      <c r="I128" s="667">
        <v>0.3</v>
      </c>
      <c r="J128" s="667">
        <v>1300</v>
      </c>
      <c r="K128" s="668">
        <v>390</v>
      </c>
    </row>
    <row r="129" spans="1:11" ht="14.4" customHeight="1" x14ac:dyDescent="0.3">
      <c r="A129" s="663" t="s">
        <v>511</v>
      </c>
      <c r="B129" s="664" t="s">
        <v>1183</v>
      </c>
      <c r="C129" s="665" t="s">
        <v>524</v>
      </c>
      <c r="D129" s="666" t="s">
        <v>1186</v>
      </c>
      <c r="E129" s="665" t="s">
        <v>1949</v>
      </c>
      <c r="F129" s="666" t="s">
        <v>1950</v>
      </c>
      <c r="G129" s="665" t="s">
        <v>1857</v>
      </c>
      <c r="H129" s="665" t="s">
        <v>1858</v>
      </c>
      <c r="I129" s="667">
        <v>0.31</v>
      </c>
      <c r="J129" s="667">
        <v>300</v>
      </c>
      <c r="K129" s="668">
        <v>93</v>
      </c>
    </row>
    <row r="130" spans="1:11" ht="14.4" customHeight="1" x14ac:dyDescent="0.3">
      <c r="A130" s="663" t="s">
        <v>511</v>
      </c>
      <c r="B130" s="664" t="s">
        <v>1183</v>
      </c>
      <c r="C130" s="665" t="s">
        <v>524</v>
      </c>
      <c r="D130" s="666" t="s">
        <v>1186</v>
      </c>
      <c r="E130" s="665" t="s">
        <v>1951</v>
      </c>
      <c r="F130" s="666" t="s">
        <v>1952</v>
      </c>
      <c r="G130" s="665" t="s">
        <v>1741</v>
      </c>
      <c r="H130" s="665" t="s">
        <v>1742</v>
      </c>
      <c r="I130" s="667">
        <v>0.71</v>
      </c>
      <c r="J130" s="667">
        <v>2600</v>
      </c>
      <c r="K130" s="668">
        <v>1846</v>
      </c>
    </row>
    <row r="131" spans="1:11" ht="14.4" customHeight="1" x14ac:dyDescent="0.3">
      <c r="A131" s="663" t="s">
        <v>511</v>
      </c>
      <c r="B131" s="664" t="s">
        <v>1183</v>
      </c>
      <c r="C131" s="665" t="s">
        <v>524</v>
      </c>
      <c r="D131" s="666" t="s">
        <v>1186</v>
      </c>
      <c r="E131" s="665" t="s">
        <v>1951</v>
      </c>
      <c r="F131" s="666" t="s">
        <v>1952</v>
      </c>
      <c r="G131" s="665" t="s">
        <v>1745</v>
      </c>
      <c r="H131" s="665" t="s">
        <v>1746</v>
      </c>
      <c r="I131" s="667">
        <v>0.71</v>
      </c>
      <c r="J131" s="667">
        <v>4000</v>
      </c>
      <c r="K131" s="668">
        <v>2840</v>
      </c>
    </row>
    <row r="132" spans="1:11" ht="14.4" customHeight="1" x14ac:dyDescent="0.3">
      <c r="A132" s="663" t="s">
        <v>511</v>
      </c>
      <c r="B132" s="664" t="s">
        <v>1183</v>
      </c>
      <c r="C132" s="665" t="s">
        <v>527</v>
      </c>
      <c r="D132" s="666" t="s">
        <v>1187</v>
      </c>
      <c r="E132" s="665" t="s">
        <v>1939</v>
      </c>
      <c r="F132" s="666" t="s">
        <v>1940</v>
      </c>
      <c r="G132" s="665" t="s">
        <v>1859</v>
      </c>
      <c r="H132" s="665" t="s">
        <v>1860</v>
      </c>
      <c r="I132" s="667">
        <v>36.93</v>
      </c>
      <c r="J132" s="667">
        <v>20</v>
      </c>
      <c r="K132" s="668">
        <v>738.53</v>
      </c>
    </row>
    <row r="133" spans="1:11" ht="14.4" customHeight="1" x14ac:dyDescent="0.3">
      <c r="A133" s="663" t="s">
        <v>511</v>
      </c>
      <c r="B133" s="664" t="s">
        <v>1183</v>
      </c>
      <c r="C133" s="665" t="s">
        <v>527</v>
      </c>
      <c r="D133" s="666" t="s">
        <v>1187</v>
      </c>
      <c r="E133" s="665" t="s">
        <v>1939</v>
      </c>
      <c r="F133" s="666" t="s">
        <v>1940</v>
      </c>
      <c r="G133" s="665" t="s">
        <v>1827</v>
      </c>
      <c r="H133" s="665" t="s">
        <v>1828</v>
      </c>
      <c r="I133" s="667">
        <v>111.59</v>
      </c>
      <c r="J133" s="667">
        <v>30</v>
      </c>
      <c r="K133" s="668">
        <v>3347.7</v>
      </c>
    </row>
    <row r="134" spans="1:11" ht="14.4" customHeight="1" x14ac:dyDescent="0.3">
      <c r="A134" s="663" t="s">
        <v>511</v>
      </c>
      <c r="B134" s="664" t="s">
        <v>1183</v>
      </c>
      <c r="C134" s="665" t="s">
        <v>527</v>
      </c>
      <c r="D134" s="666" t="s">
        <v>1187</v>
      </c>
      <c r="E134" s="665" t="s">
        <v>1939</v>
      </c>
      <c r="F134" s="666" t="s">
        <v>1940</v>
      </c>
      <c r="G134" s="665" t="s">
        <v>1861</v>
      </c>
      <c r="H134" s="665" t="s">
        <v>1862</v>
      </c>
      <c r="I134" s="667">
        <v>16.21</v>
      </c>
      <c r="J134" s="667">
        <v>30</v>
      </c>
      <c r="K134" s="668">
        <v>486.45</v>
      </c>
    </row>
    <row r="135" spans="1:11" ht="14.4" customHeight="1" x14ac:dyDescent="0.3">
      <c r="A135" s="663" t="s">
        <v>511</v>
      </c>
      <c r="B135" s="664" t="s">
        <v>1183</v>
      </c>
      <c r="C135" s="665" t="s">
        <v>527</v>
      </c>
      <c r="D135" s="666" t="s">
        <v>1187</v>
      </c>
      <c r="E135" s="665" t="s">
        <v>1939</v>
      </c>
      <c r="F135" s="666" t="s">
        <v>1940</v>
      </c>
      <c r="G135" s="665" t="s">
        <v>1863</v>
      </c>
      <c r="H135" s="665" t="s">
        <v>1864</v>
      </c>
      <c r="I135" s="667">
        <v>16.21</v>
      </c>
      <c r="J135" s="667">
        <v>360</v>
      </c>
      <c r="K135" s="668">
        <v>5837.4</v>
      </c>
    </row>
    <row r="136" spans="1:11" ht="14.4" customHeight="1" x14ac:dyDescent="0.3">
      <c r="A136" s="663" t="s">
        <v>511</v>
      </c>
      <c r="B136" s="664" t="s">
        <v>1183</v>
      </c>
      <c r="C136" s="665" t="s">
        <v>527</v>
      </c>
      <c r="D136" s="666" t="s">
        <v>1187</v>
      </c>
      <c r="E136" s="665" t="s">
        <v>1941</v>
      </c>
      <c r="F136" s="666" t="s">
        <v>1942</v>
      </c>
      <c r="G136" s="665" t="s">
        <v>1865</v>
      </c>
      <c r="H136" s="665" t="s">
        <v>1866</v>
      </c>
      <c r="I136" s="667">
        <v>1.68</v>
      </c>
      <c r="J136" s="667">
        <v>400</v>
      </c>
      <c r="K136" s="668">
        <v>672</v>
      </c>
    </row>
    <row r="137" spans="1:11" ht="14.4" customHeight="1" x14ac:dyDescent="0.3">
      <c r="A137" s="663" t="s">
        <v>511</v>
      </c>
      <c r="B137" s="664" t="s">
        <v>1183</v>
      </c>
      <c r="C137" s="665" t="s">
        <v>527</v>
      </c>
      <c r="D137" s="666" t="s">
        <v>1187</v>
      </c>
      <c r="E137" s="665" t="s">
        <v>1941</v>
      </c>
      <c r="F137" s="666" t="s">
        <v>1942</v>
      </c>
      <c r="G137" s="665" t="s">
        <v>1829</v>
      </c>
      <c r="H137" s="665" t="s">
        <v>1830</v>
      </c>
      <c r="I137" s="667">
        <v>0.67</v>
      </c>
      <c r="J137" s="667">
        <v>2000</v>
      </c>
      <c r="K137" s="668">
        <v>1340</v>
      </c>
    </row>
    <row r="138" spans="1:11" ht="14.4" customHeight="1" x14ac:dyDescent="0.3">
      <c r="A138" s="663" t="s">
        <v>511</v>
      </c>
      <c r="B138" s="664" t="s">
        <v>1183</v>
      </c>
      <c r="C138" s="665" t="s">
        <v>527</v>
      </c>
      <c r="D138" s="666" t="s">
        <v>1187</v>
      </c>
      <c r="E138" s="665" t="s">
        <v>1941</v>
      </c>
      <c r="F138" s="666" t="s">
        <v>1942</v>
      </c>
      <c r="G138" s="665" t="s">
        <v>1867</v>
      </c>
      <c r="H138" s="665" t="s">
        <v>1868</v>
      </c>
      <c r="I138" s="667">
        <v>80.58</v>
      </c>
      <c r="J138" s="667">
        <v>40</v>
      </c>
      <c r="K138" s="668">
        <v>3223.2</v>
      </c>
    </row>
    <row r="139" spans="1:11" ht="14.4" customHeight="1" x14ac:dyDescent="0.3">
      <c r="A139" s="663" t="s">
        <v>511</v>
      </c>
      <c r="B139" s="664" t="s">
        <v>1183</v>
      </c>
      <c r="C139" s="665" t="s">
        <v>527</v>
      </c>
      <c r="D139" s="666" t="s">
        <v>1187</v>
      </c>
      <c r="E139" s="665" t="s">
        <v>1941</v>
      </c>
      <c r="F139" s="666" t="s">
        <v>1942</v>
      </c>
      <c r="G139" s="665" t="s">
        <v>1675</v>
      </c>
      <c r="H139" s="665" t="s">
        <v>1676</v>
      </c>
      <c r="I139" s="667">
        <v>206.04</v>
      </c>
      <c r="J139" s="667">
        <v>2</v>
      </c>
      <c r="K139" s="668">
        <v>412.08</v>
      </c>
    </row>
    <row r="140" spans="1:11" ht="14.4" customHeight="1" x14ac:dyDescent="0.3">
      <c r="A140" s="663" t="s">
        <v>511</v>
      </c>
      <c r="B140" s="664" t="s">
        <v>1183</v>
      </c>
      <c r="C140" s="665" t="s">
        <v>527</v>
      </c>
      <c r="D140" s="666" t="s">
        <v>1187</v>
      </c>
      <c r="E140" s="665" t="s">
        <v>1941</v>
      </c>
      <c r="F140" s="666" t="s">
        <v>1942</v>
      </c>
      <c r="G140" s="665" t="s">
        <v>1869</v>
      </c>
      <c r="H140" s="665" t="s">
        <v>1870</v>
      </c>
      <c r="I140" s="667">
        <v>34</v>
      </c>
      <c r="J140" s="667">
        <v>50</v>
      </c>
      <c r="K140" s="668">
        <v>1700</v>
      </c>
    </row>
    <row r="141" spans="1:11" ht="14.4" customHeight="1" x14ac:dyDescent="0.3">
      <c r="A141" s="663" t="s">
        <v>511</v>
      </c>
      <c r="B141" s="664" t="s">
        <v>1183</v>
      </c>
      <c r="C141" s="665" t="s">
        <v>527</v>
      </c>
      <c r="D141" s="666" t="s">
        <v>1187</v>
      </c>
      <c r="E141" s="665" t="s">
        <v>1941</v>
      </c>
      <c r="F141" s="666" t="s">
        <v>1942</v>
      </c>
      <c r="G141" s="665" t="s">
        <v>1871</v>
      </c>
      <c r="H141" s="665" t="s">
        <v>1872</v>
      </c>
      <c r="I141" s="667">
        <v>29.9</v>
      </c>
      <c r="J141" s="667">
        <v>10</v>
      </c>
      <c r="K141" s="668">
        <v>299</v>
      </c>
    </row>
    <row r="142" spans="1:11" ht="14.4" customHeight="1" x14ac:dyDescent="0.3">
      <c r="A142" s="663" t="s">
        <v>511</v>
      </c>
      <c r="B142" s="664" t="s">
        <v>1183</v>
      </c>
      <c r="C142" s="665" t="s">
        <v>527</v>
      </c>
      <c r="D142" s="666" t="s">
        <v>1187</v>
      </c>
      <c r="E142" s="665" t="s">
        <v>1941</v>
      </c>
      <c r="F142" s="666" t="s">
        <v>1942</v>
      </c>
      <c r="G142" s="665" t="s">
        <v>1689</v>
      </c>
      <c r="H142" s="665" t="s">
        <v>1690</v>
      </c>
      <c r="I142" s="667">
        <v>2.9</v>
      </c>
      <c r="J142" s="667">
        <v>200</v>
      </c>
      <c r="K142" s="668">
        <v>580</v>
      </c>
    </row>
    <row r="143" spans="1:11" ht="14.4" customHeight="1" x14ac:dyDescent="0.3">
      <c r="A143" s="663" t="s">
        <v>511</v>
      </c>
      <c r="B143" s="664" t="s">
        <v>1183</v>
      </c>
      <c r="C143" s="665" t="s">
        <v>527</v>
      </c>
      <c r="D143" s="666" t="s">
        <v>1187</v>
      </c>
      <c r="E143" s="665" t="s">
        <v>1941</v>
      </c>
      <c r="F143" s="666" t="s">
        <v>1942</v>
      </c>
      <c r="G143" s="665" t="s">
        <v>1873</v>
      </c>
      <c r="H143" s="665" t="s">
        <v>1874</v>
      </c>
      <c r="I143" s="667">
        <v>47.19</v>
      </c>
      <c r="J143" s="667">
        <v>20</v>
      </c>
      <c r="K143" s="668">
        <v>943.8</v>
      </c>
    </row>
    <row r="144" spans="1:11" ht="14.4" customHeight="1" x14ac:dyDescent="0.3">
      <c r="A144" s="663" t="s">
        <v>511</v>
      </c>
      <c r="B144" s="664" t="s">
        <v>1183</v>
      </c>
      <c r="C144" s="665" t="s">
        <v>527</v>
      </c>
      <c r="D144" s="666" t="s">
        <v>1187</v>
      </c>
      <c r="E144" s="665" t="s">
        <v>1941</v>
      </c>
      <c r="F144" s="666" t="s">
        <v>1942</v>
      </c>
      <c r="G144" s="665" t="s">
        <v>1875</v>
      </c>
      <c r="H144" s="665" t="s">
        <v>1876</v>
      </c>
      <c r="I144" s="667">
        <v>17.98</v>
      </c>
      <c r="J144" s="667">
        <v>50</v>
      </c>
      <c r="K144" s="668">
        <v>899</v>
      </c>
    </row>
    <row r="145" spans="1:11" ht="14.4" customHeight="1" x14ac:dyDescent="0.3">
      <c r="A145" s="663" t="s">
        <v>511</v>
      </c>
      <c r="B145" s="664" t="s">
        <v>1183</v>
      </c>
      <c r="C145" s="665" t="s">
        <v>527</v>
      </c>
      <c r="D145" s="666" t="s">
        <v>1187</v>
      </c>
      <c r="E145" s="665" t="s">
        <v>1941</v>
      </c>
      <c r="F145" s="666" t="s">
        <v>1942</v>
      </c>
      <c r="G145" s="665" t="s">
        <v>1699</v>
      </c>
      <c r="H145" s="665" t="s">
        <v>1700</v>
      </c>
      <c r="I145" s="667">
        <v>11.5</v>
      </c>
      <c r="J145" s="667">
        <v>10</v>
      </c>
      <c r="K145" s="668">
        <v>115</v>
      </c>
    </row>
    <row r="146" spans="1:11" ht="14.4" customHeight="1" x14ac:dyDescent="0.3">
      <c r="A146" s="663" t="s">
        <v>511</v>
      </c>
      <c r="B146" s="664" t="s">
        <v>1183</v>
      </c>
      <c r="C146" s="665" t="s">
        <v>527</v>
      </c>
      <c r="D146" s="666" t="s">
        <v>1187</v>
      </c>
      <c r="E146" s="665" t="s">
        <v>1941</v>
      </c>
      <c r="F146" s="666" t="s">
        <v>1942</v>
      </c>
      <c r="G146" s="665" t="s">
        <v>1877</v>
      </c>
      <c r="H146" s="665" t="s">
        <v>1878</v>
      </c>
      <c r="I146" s="667">
        <v>2.91</v>
      </c>
      <c r="J146" s="667">
        <v>30</v>
      </c>
      <c r="K146" s="668">
        <v>87.3</v>
      </c>
    </row>
    <row r="147" spans="1:11" ht="14.4" customHeight="1" x14ac:dyDescent="0.3">
      <c r="A147" s="663" t="s">
        <v>511</v>
      </c>
      <c r="B147" s="664" t="s">
        <v>1183</v>
      </c>
      <c r="C147" s="665" t="s">
        <v>527</v>
      </c>
      <c r="D147" s="666" t="s">
        <v>1187</v>
      </c>
      <c r="E147" s="665" t="s">
        <v>1941</v>
      </c>
      <c r="F147" s="666" t="s">
        <v>1942</v>
      </c>
      <c r="G147" s="665" t="s">
        <v>1879</v>
      </c>
      <c r="H147" s="665" t="s">
        <v>1880</v>
      </c>
      <c r="I147" s="667">
        <v>2.94</v>
      </c>
      <c r="J147" s="667">
        <v>10</v>
      </c>
      <c r="K147" s="668">
        <v>29.4</v>
      </c>
    </row>
    <row r="148" spans="1:11" ht="14.4" customHeight="1" x14ac:dyDescent="0.3">
      <c r="A148" s="663" t="s">
        <v>511</v>
      </c>
      <c r="B148" s="664" t="s">
        <v>1183</v>
      </c>
      <c r="C148" s="665" t="s">
        <v>527</v>
      </c>
      <c r="D148" s="666" t="s">
        <v>1187</v>
      </c>
      <c r="E148" s="665" t="s">
        <v>1941</v>
      </c>
      <c r="F148" s="666" t="s">
        <v>1942</v>
      </c>
      <c r="G148" s="665" t="s">
        <v>1881</v>
      </c>
      <c r="H148" s="665" t="s">
        <v>1882</v>
      </c>
      <c r="I148" s="667">
        <v>3730.79</v>
      </c>
      <c r="J148" s="667">
        <v>3</v>
      </c>
      <c r="K148" s="668">
        <v>11192.38</v>
      </c>
    </row>
    <row r="149" spans="1:11" ht="14.4" customHeight="1" x14ac:dyDescent="0.3">
      <c r="A149" s="663" t="s">
        <v>511</v>
      </c>
      <c r="B149" s="664" t="s">
        <v>1183</v>
      </c>
      <c r="C149" s="665" t="s">
        <v>527</v>
      </c>
      <c r="D149" s="666" t="s">
        <v>1187</v>
      </c>
      <c r="E149" s="665" t="s">
        <v>1941</v>
      </c>
      <c r="F149" s="666" t="s">
        <v>1942</v>
      </c>
      <c r="G149" s="665" t="s">
        <v>1883</v>
      </c>
      <c r="H149" s="665" t="s">
        <v>1884</v>
      </c>
      <c r="I149" s="667">
        <v>76.23</v>
      </c>
      <c r="J149" s="667">
        <v>60</v>
      </c>
      <c r="K149" s="668">
        <v>4573.8</v>
      </c>
    </row>
    <row r="150" spans="1:11" ht="14.4" customHeight="1" x14ac:dyDescent="0.3">
      <c r="A150" s="663" t="s">
        <v>511</v>
      </c>
      <c r="B150" s="664" t="s">
        <v>1183</v>
      </c>
      <c r="C150" s="665" t="s">
        <v>527</v>
      </c>
      <c r="D150" s="666" t="s">
        <v>1187</v>
      </c>
      <c r="E150" s="665" t="s">
        <v>1941</v>
      </c>
      <c r="F150" s="666" t="s">
        <v>1942</v>
      </c>
      <c r="G150" s="665" t="s">
        <v>1885</v>
      </c>
      <c r="H150" s="665" t="s">
        <v>1886</v>
      </c>
      <c r="I150" s="667">
        <v>25.59</v>
      </c>
      <c r="J150" s="667">
        <v>30</v>
      </c>
      <c r="K150" s="668">
        <v>767.75</v>
      </c>
    </row>
    <row r="151" spans="1:11" ht="14.4" customHeight="1" x14ac:dyDescent="0.3">
      <c r="A151" s="663" t="s">
        <v>511</v>
      </c>
      <c r="B151" s="664" t="s">
        <v>1183</v>
      </c>
      <c r="C151" s="665" t="s">
        <v>527</v>
      </c>
      <c r="D151" s="666" t="s">
        <v>1187</v>
      </c>
      <c r="E151" s="665" t="s">
        <v>1941</v>
      </c>
      <c r="F151" s="666" t="s">
        <v>1942</v>
      </c>
      <c r="G151" s="665" t="s">
        <v>1887</v>
      </c>
      <c r="H151" s="665" t="s">
        <v>1888</v>
      </c>
      <c r="I151" s="667">
        <v>37.51</v>
      </c>
      <c r="J151" s="667">
        <v>45</v>
      </c>
      <c r="K151" s="668">
        <v>1688</v>
      </c>
    </row>
    <row r="152" spans="1:11" ht="14.4" customHeight="1" x14ac:dyDescent="0.3">
      <c r="A152" s="663" t="s">
        <v>511</v>
      </c>
      <c r="B152" s="664" t="s">
        <v>1183</v>
      </c>
      <c r="C152" s="665" t="s">
        <v>527</v>
      </c>
      <c r="D152" s="666" t="s">
        <v>1187</v>
      </c>
      <c r="E152" s="665" t="s">
        <v>1941</v>
      </c>
      <c r="F152" s="666" t="s">
        <v>1942</v>
      </c>
      <c r="G152" s="665" t="s">
        <v>1721</v>
      </c>
      <c r="H152" s="665" t="s">
        <v>1722</v>
      </c>
      <c r="I152" s="667">
        <v>3.39</v>
      </c>
      <c r="J152" s="667">
        <v>40</v>
      </c>
      <c r="K152" s="668">
        <v>135.6</v>
      </c>
    </row>
    <row r="153" spans="1:11" ht="14.4" customHeight="1" x14ac:dyDescent="0.3">
      <c r="A153" s="663" t="s">
        <v>511</v>
      </c>
      <c r="B153" s="664" t="s">
        <v>1183</v>
      </c>
      <c r="C153" s="665" t="s">
        <v>527</v>
      </c>
      <c r="D153" s="666" t="s">
        <v>1187</v>
      </c>
      <c r="E153" s="665" t="s">
        <v>1941</v>
      </c>
      <c r="F153" s="666" t="s">
        <v>1942</v>
      </c>
      <c r="G153" s="665" t="s">
        <v>1889</v>
      </c>
      <c r="H153" s="665" t="s">
        <v>1890</v>
      </c>
      <c r="I153" s="667">
        <v>6.05</v>
      </c>
      <c r="J153" s="667">
        <v>20</v>
      </c>
      <c r="K153" s="668">
        <v>121</v>
      </c>
    </row>
    <row r="154" spans="1:11" ht="14.4" customHeight="1" x14ac:dyDescent="0.3">
      <c r="A154" s="663" t="s">
        <v>511</v>
      </c>
      <c r="B154" s="664" t="s">
        <v>1183</v>
      </c>
      <c r="C154" s="665" t="s">
        <v>527</v>
      </c>
      <c r="D154" s="666" t="s">
        <v>1187</v>
      </c>
      <c r="E154" s="665" t="s">
        <v>1941</v>
      </c>
      <c r="F154" s="666" t="s">
        <v>1942</v>
      </c>
      <c r="G154" s="665" t="s">
        <v>1723</v>
      </c>
      <c r="H154" s="665" t="s">
        <v>1724</v>
      </c>
      <c r="I154" s="667">
        <v>9.44</v>
      </c>
      <c r="J154" s="667">
        <v>50</v>
      </c>
      <c r="K154" s="668">
        <v>472</v>
      </c>
    </row>
    <row r="155" spans="1:11" ht="14.4" customHeight="1" x14ac:dyDescent="0.3">
      <c r="A155" s="663" t="s">
        <v>511</v>
      </c>
      <c r="B155" s="664" t="s">
        <v>1183</v>
      </c>
      <c r="C155" s="665" t="s">
        <v>527</v>
      </c>
      <c r="D155" s="666" t="s">
        <v>1187</v>
      </c>
      <c r="E155" s="665" t="s">
        <v>1955</v>
      </c>
      <c r="F155" s="666" t="s">
        <v>1956</v>
      </c>
      <c r="G155" s="665" t="s">
        <v>1891</v>
      </c>
      <c r="H155" s="665" t="s">
        <v>1892</v>
      </c>
      <c r="I155" s="667">
        <v>150.65</v>
      </c>
      <c r="J155" s="667">
        <v>1</v>
      </c>
      <c r="K155" s="668">
        <v>150.65</v>
      </c>
    </row>
    <row r="156" spans="1:11" ht="14.4" customHeight="1" x14ac:dyDescent="0.3">
      <c r="A156" s="663" t="s">
        <v>511</v>
      </c>
      <c r="B156" s="664" t="s">
        <v>1183</v>
      </c>
      <c r="C156" s="665" t="s">
        <v>527</v>
      </c>
      <c r="D156" s="666" t="s">
        <v>1187</v>
      </c>
      <c r="E156" s="665" t="s">
        <v>1955</v>
      </c>
      <c r="F156" s="666" t="s">
        <v>1956</v>
      </c>
      <c r="G156" s="665" t="s">
        <v>1893</v>
      </c>
      <c r="H156" s="665" t="s">
        <v>1894</v>
      </c>
      <c r="I156" s="667">
        <v>601.45000000000005</v>
      </c>
      <c r="J156" s="667">
        <v>2</v>
      </c>
      <c r="K156" s="668">
        <v>1202.9000000000001</v>
      </c>
    </row>
    <row r="157" spans="1:11" ht="14.4" customHeight="1" x14ac:dyDescent="0.3">
      <c r="A157" s="663" t="s">
        <v>511</v>
      </c>
      <c r="B157" s="664" t="s">
        <v>1183</v>
      </c>
      <c r="C157" s="665" t="s">
        <v>527</v>
      </c>
      <c r="D157" s="666" t="s">
        <v>1187</v>
      </c>
      <c r="E157" s="665" t="s">
        <v>1955</v>
      </c>
      <c r="F157" s="666" t="s">
        <v>1956</v>
      </c>
      <c r="G157" s="665" t="s">
        <v>1895</v>
      </c>
      <c r="H157" s="665" t="s">
        <v>1896</v>
      </c>
      <c r="I157" s="667">
        <v>166.75</v>
      </c>
      <c r="J157" s="667">
        <v>19</v>
      </c>
      <c r="K157" s="668">
        <v>3168.25</v>
      </c>
    </row>
    <row r="158" spans="1:11" ht="14.4" customHeight="1" x14ac:dyDescent="0.3">
      <c r="A158" s="663" t="s">
        <v>511</v>
      </c>
      <c r="B158" s="664" t="s">
        <v>1183</v>
      </c>
      <c r="C158" s="665" t="s">
        <v>527</v>
      </c>
      <c r="D158" s="666" t="s">
        <v>1187</v>
      </c>
      <c r="E158" s="665" t="s">
        <v>1955</v>
      </c>
      <c r="F158" s="666" t="s">
        <v>1956</v>
      </c>
      <c r="G158" s="665" t="s">
        <v>1897</v>
      </c>
      <c r="H158" s="665" t="s">
        <v>1898</v>
      </c>
      <c r="I158" s="667">
        <v>323.14999999999998</v>
      </c>
      <c r="J158" s="667">
        <v>2</v>
      </c>
      <c r="K158" s="668">
        <v>646.29999999999995</v>
      </c>
    </row>
    <row r="159" spans="1:11" ht="14.4" customHeight="1" x14ac:dyDescent="0.3">
      <c r="A159" s="663" t="s">
        <v>511</v>
      </c>
      <c r="B159" s="664" t="s">
        <v>1183</v>
      </c>
      <c r="C159" s="665" t="s">
        <v>527</v>
      </c>
      <c r="D159" s="666" t="s">
        <v>1187</v>
      </c>
      <c r="E159" s="665" t="s">
        <v>1955</v>
      </c>
      <c r="F159" s="666" t="s">
        <v>1956</v>
      </c>
      <c r="G159" s="665" t="s">
        <v>1899</v>
      </c>
      <c r="H159" s="665" t="s">
        <v>1900</v>
      </c>
      <c r="I159" s="667">
        <v>166.75</v>
      </c>
      <c r="J159" s="667">
        <v>4</v>
      </c>
      <c r="K159" s="668">
        <v>667</v>
      </c>
    </row>
    <row r="160" spans="1:11" ht="14.4" customHeight="1" x14ac:dyDescent="0.3">
      <c r="A160" s="663" t="s">
        <v>511</v>
      </c>
      <c r="B160" s="664" t="s">
        <v>1183</v>
      </c>
      <c r="C160" s="665" t="s">
        <v>527</v>
      </c>
      <c r="D160" s="666" t="s">
        <v>1187</v>
      </c>
      <c r="E160" s="665" t="s">
        <v>1955</v>
      </c>
      <c r="F160" s="666" t="s">
        <v>1956</v>
      </c>
      <c r="G160" s="665" t="s">
        <v>1839</v>
      </c>
      <c r="H160" s="665" t="s">
        <v>1840</v>
      </c>
      <c r="I160" s="667">
        <v>141.55000000000001</v>
      </c>
      <c r="J160" s="667">
        <v>6</v>
      </c>
      <c r="K160" s="668">
        <v>849.3</v>
      </c>
    </row>
    <row r="161" spans="1:11" ht="14.4" customHeight="1" x14ac:dyDescent="0.3">
      <c r="A161" s="663" t="s">
        <v>511</v>
      </c>
      <c r="B161" s="664" t="s">
        <v>1183</v>
      </c>
      <c r="C161" s="665" t="s">
        <v>527</v>
      </c>
      <c r="D161" s="666" t="s">
        <v>1187</v>
      </c>
      <c r="E161" s="665" t="s">
        <v>1955</v>
      </c>
      <c r="F161" s="666" t="s">
        <v>1956</v>
      </c>
      <c r="G161" s="665" t="s">
        <v>1901</v>
      </c>
      <c r="H161" s="665" t="s">
        <v>1902</v>
      </c>
      <c r="I161" s="667">
        <v>190.9</v>
      </c>
      <c r="J161" s="667">
        <v>3</v>
      </c>
      <c r="K161" s="668">
        <v>572.70000000000005</v>
      </c>
    </row>
    <row r="162" spans="1:11" ht="14.4" customHeight="1" x14ac:dyDescent="0.3">
      <c r="A162" s="663" t="s">
        <v>511</v>
      </c>
      <c r="B162" s="664" t="s">
        <v>1183</v>
      </c>
      <c r="C162" s="665" t="s">
        <v>527</v>
      </c>
      <c r="D162" s="666" t="s">
        <v>1187</v>
      </c>
      <c r="E162" s="665" t="s">
        <v>1955</v>
      </c>
      <c r="F162" s="666" t="s">
        <v>1956</v>
      </c>
      <c r="G162" s="665" t="s">
        <v>1903</v>
      </c>
      <c r="H162" s="665" t="s">
        <v>1904</v>
      </c>
      <c r="I162" s="667">
        <v>166.75</v>
      </c>
      <c r="J162" s="667">
        <v>3</v>
      </c>
      <c r="K162" s="668">
        <v>500.25</v>
      </c>
    </row>
    <row r="163" spans="1:11" ht="14.4" customHeight="1" x14ac:dyDescent="0.3">
      <c r="A163" s="663" t="s">
        <v>511</v>
      </c>
      <c r="B163" s="664" t="s">
        <v>1183</v>
      </c>
      <c r="C163" s="665" t="s">
        <v>527</v>
      </c>
      <c r="D163" s="666" t="s">
        <v>1187</v>
      </c>
      <c r="E163" s="665" t="s">
        <v>1955</v>
      </c>
      <c r="F163" s="666" t="s">
        <v>1956</v>
      </c>
      <c r="G163" s="665" t="s">
        <v>1905</v>
      </c>
      <c r="H163" s="665" t="s">
        <v>1906</v>
      </c>
      <c r="I163" s="667">
        <v>601.45000000000005</v>
      </c>
      <c r="J163" s="667">
        <v>1</v>
      </c>
      <c r="K163" s="668">
        <v>601.45000000000005</v>
      </c>
    </row>
    <row r="164" spans="1:11" ht="14.4" customHeight="1" x14ac:dyDescent="0.3">
      <c r="A164" s="663" t="s">
        <v>511</v>
      </c>
      <c r="B164" s="664" t="s">
        <v>1183</v>
      </c>
      <c r="C164" s="665" t="s">
        <v>527</v>
      </c>
      <c r="D164" s="666" t="s">
        <v>1187</v>
      </c>
      <c r="E164" s="665" t="s">
        <v>1955</v>
      </c>
      <c r="F164" s="666" t="s">
        <v>1956</v>
      </c>
      <c r="G164" s="665" t="s">
        <v>1907</v>
      </c>
      <c r="H164" s="665" t="s">
        <v>1908</v>
      </c>
      <c r="I164" s="667">
        <v>166.75</v>
      </c>
      <c r="J164" s="667">
        <v>1</v>
      </c>
      <c r="K164" s="668">
        <v>166.75</v>
      </c>
    </row>
    <row r="165" spans="1:11" ht="14.4" customHeight="1" x14ac:dyDescent="0.3">
      <c r="A165" s="663" t="s">
        <v>511</v>
      </c>
      <c r="B165" s="664" t="s">
        <v>1183</v>
      </c>
      <c r="C165" s="665" t="s">
        <v>527</v>
      </c>
      <c r="D165" s="666" t="s">
        <v>1187</v>
      </c>
      <c r="E165" s="665" t="s">
        <v>1955</v>
      </c>
      <c r="F165" s="666" t="s">
        <v>1956</v>
      </c>
      <c r="G165" s="665" t="s">
        <v>1909</v>
      </c>
      <c r="H165" s="665" t="s">
        <v>1910</v>
      </c>
      <c r="I165" s="667">
        <v>369.15</v>
      </c>
      <c r="J165" s="667">
        <v>2</v>
      </c>
      <c r="K165" s="668">
        <v>738.3</v>
      </c>
    </row>
    <row r="166" spans="1:11" ht="14.4" customHeight="1" x14ac:dyDescent="0.3">
      <c r="A166" s="663" t="s">
        <v>511</v>
      </c>
      <c r="B166" s="664" t="s">
        <v>1183</v>
      </c>
      <c r="C166" s="665" t="s">
        <v>527</v>
      </c>
      <c r="D166" s="666" t="s">
        <v>1187</v>
      </c>
      <c r="E166" s="665" t="s">
        <v>1955</v>
      </c>
      <c r="F166" s="666" t="s">
        <v>1956</v>
      </c>
      <c r="G166" s="665" t="s">
        <v>1911</v>
      </c>
      <c r="H166" s="665" t="s">
        <v>1912</v>
      </c>
      <c r="I166" s="667">
        <v>151.80000000000001</v>
      </c>
      <c r="J166" s="667">
        <v>3</v>
      </c>
      <c r="K166" s="668">
        <v>455.40000000000003</v>
      </c>
    </row>
    <row r="167" spans="1:11" ht="14.4" customHeight="1" x14ac:dyDescent="0.3">
      <c r="A167" s="663" t="s">
        <v>511</v>
      </c>
      <c r="B167" s="664" t="s">
        <v>1183</v>
      </c>
      <c r="C167" s="665" t="s">
        <v>527</v>
      </c>
      <c r="D167" s="666" t="s">
        <v>1187</v>
      </c>
      <c r="E167" s="665" t="s">
        <v>1955</v>
      </c>
      <c r="F167" s="666" t="s">
        <v>1956</v>
      </c>
      <c r="G167" s="665" t="s">
        <v>1913</v>
      </c>
      <c r="H167" s="665" t="s">
        <v>1914</v>
      </c>
      <c r="I167" s="667">
        <v>166.75</v>
      </c>
      <c r="J167" s="667">
        <v>5</v>
      </c>
      <c r="K167" s="668">
        <v>833.75</v>
      </c>
    </row>
    <row r="168" spans="1:11" ht="14.4" customHeight="1" x14ac:dyDescent="0.3">
      <c r="A168" s="663" t="s">
        <v>511</v>
      </c>
      <c r="B168" s="664" t="s">
        <v>1183</v>
      </c>
      <c r="C168" s="665" t="s">
        <v>527</v>
      </c>
      <c r="D168" s="666" t="s">
        <v>1187</v>
      </c>
      <c r="E168" s="665" t="s">
        <v>1955</v>
      </c>
      <c r="F168" s="666" t="s">
        <v>1956</v>
      </c>
      <c r="G168" s="665" t="s">
        <v>1915</v>
      </c>
      <c r="H168" s="665" t="s">
        <v>1916</v>
      </c>
      <c r="I168" s="667">
        <v>166.75</v>
      </c>
      <c r="J168" s="667">
        <v>1</v>
      </c>
      <c r="K168" s="668">
        <v>166.75</v>
      </c>
    </row>
    <row r="169" spans="1:11" ht="14.4" customHeight="1" x14ac:dyDescent="0.3">
      <c r="A169" s="663" t="s">
        <v>511</v>
      </c>
      <c r="B169" s="664" t="s">
        <v>1183</v>
      </c>
      <c r="C169" s="665" t="s">
        <v>527</v>
      </c>
      <c r="D169" s="666" t="s">
        <v>1187</v>
      </c>
      <c r="E169" s="665" t="s">
        <v>1955</v>
      </c>
      <c r="F169" s="666" t="s">
        <v>1956</v>
      </c>
      <c r="G169" s="665" t="s">
        <v>1917</v>
      </c>
      <c r="H169" s="665" t="s">
        <v>1918</v>
      </c>
      <c r="I169" s="667">
        <v>151.80000000000001</v>
      </c>
      <c r="J169" s="667">
        <v>2</v>
      </c>
      <c r="K169" s="668">
        <v>303.60000000000002</v>
      </c>
    </row>
    <row r="170" spans="1:11" ht="14.4" customHeight="1" x14ac:dyDescent="0.3">
      <c r="A170" s="663" t="s">
        <v>511</v>
      </c>
      <c r="B170" s="664" t="s">
        <v>1183</v>
      </c>
      <c r="C170" s="665" t="s">
        <v>527</v>
      </c>
      <c r="D170" s="666" t="s">
        <v>1187</v>
      </c>
      <c r="E170" s="665" t="s">
        <v>1955</v>
      </c>
      <c r="F170" s="666" t="s">
        <v>1956</v>
      </c>
      <c r="G170" s="665" t="s">
        <v>1919</v>
      </c>
      <c r="H170" s="665" t="s">
        <v>1920</v>
      </c>
      <c r="I170" s="667">
        <v>4343.55</v>
      </c>
      <c r="J170" s="667">
        <v>1</v>
      </c>
      <c r="K170" s="668">
        <v>4343.55</v>
      </c>
    </row>
    <row r="171" spans="1:11" ht="14.4" customHeight="1" x14ac:dyDescent="0.3">
      <c r="A171" s="663" t="s">
        <v>511</v>
      </c>
      <c r="B171" s="664" t="s">
        <v>1183</v>
      </c>
      <c r="C171" s="665" t="s">
        <v>527</v>
      </c>
      <c r="D171" s="666" t="s">
        <v>1187</v>
      </c>
      <c r="E171" s="665" t="s">
        <v>1955</v>
      </c>
      <c r="F171" s="666" t="s">
        <v>1956</v>
      </c>
      <c r="G171" s="665" t="s">
        <v>1921</v>
      </c>
      <c r="H171" s="665" t="s">
        <v>1922</v>
      </c>
      <c r="I171" s="667">
        <v>411.7</v>
      </c>
      <c r="J171" s="667">
        <v>1</v>
      </c>
      <c r="K171" s="668">
        <v>411.7</v>
      </c>
    </row>
    <row r="172" spans="1:11" ht="14.4" customHeight="1" x14ac:dyDescent="0.3">
      <c r="A172" s="663" t="s">
        <v>511</v>
      </c>
      <c r="B172" s="664" t="s">
        <v>1183</v>
      </c>
      <c r="C172" s="665" t="s">
        <v>527</v>
      </c>
      <c r="D172" s="666" t="s">
        <v>1187</v>
      </c>
      <c r="E172" s="665" t="s">
        <v>1947</v>
      </c>
      <c r="F172" s="666" t="s">
        <v>1948</v>
      </c>
      <c r="G172" s="665" t="s">
        <v>1851</v>
      </c>
      <c r="H172" s="665" t="s">
        <v>1852</v>
      </c>
      <c r="I172" s="667">
        <v>26.56</v>
      </c>
      <c r="J172" s="667">
        <v>180</v>
      </c>
      <c r="K172" s="668">
        <v>4781.7</v>
      </c>
    </row>
    <row r="173" spans="1:11" ht="14.4" customHeight="1" x14ac:dyDescent="0.3">
      <c r="A173" s="663" t="s">
        <v>511</v>
      </c>
      <c r="B173" s="664" t="s">
        <v>1183</v>
      </c>
      <c r="C173" s="665" t="s">
        <v>527</v>
      </c>
      <c r="D173" s="666" t="s">
        <v>1187</v>
      </c>
      <c r="E173" s="665" t="s">
        <v>1947</v>
      </c>
      <c r="F173" s="666" t="s">
        <v>1948</v>
      </c>
      <c r="G173" s="665" t="s">
        <v>1923</v>
      </c>
      <c r="H173" s="665" t="s">
        <v>1924</v>
      </c>
      <c r="I173" s="667">
        <v>31.36</v>
      </c>
      <c r="J173" s="667">
        <v>12</v>
      </c>
      <c r="K173" s="668">
        <v>376.28</v>
      </c>
    </row>
    <row r="174" spans="1:11" ht="14.4" customHeight="1" x14ac:dyDescent="0.3">
      <c r="A174" s="663" t="s">
        <v>511</v>
      </c>
      <c r="B174" s="664" t="s">
        <v>1183</v>
      </c>
      <c r="C174" s="665" t="s">
        <v>527</v>
      </c>
      <c r="D174" s="666" t="s">
        <v>1187</v>
      </c>
      <c r="E174" s="665" t="s">
        <v>1947</v>
      </c>
      <c r="F174" s="666" t="s">
        <v>1948</v>
      </c>
      <c r="G174" s="665" t="s">
        <v>1925</v>
      </c>
      <c r="H174" s="665" t="s">
        <v>1926</v>
      </c>
      <c r="I174" s="667">
        <v>63.13</v>
      </c>
      <c r="J174" s="667">
        <v>48</v>
      </c>
      <c r="K174" s="668">
        <v>3030.3</v>
      </c>
    </row>
    <row r="175" spans="1:11" ht="14.4" customHeight="1" x14ac:dyDescent="0.3">
      <c r="A175" s="663" t="s">
        <v>511</v>
      </c>
      <c r="B175" s="664" t="s">
        <v>1183</v>
      </c>
      <c r="C175" s="665" t="s">
        <v>527</v>
      </c>
      <c r="D175" s="666" t="s">
        <v>1187</v>
      </c>
      <c r="E175" s="665" t="s">
        <v>1947</v>
      </c>
      <c r="F175" s="666" t="s">
        <v>1948</v>
      </c>
      <c r="G175" s="665" t="s">
        <v>1927</v>
      </c>
      <c r="H175" s="665" t="s">
        <v>1928</v>
      </c>
      <c r="I175" s="667">
        <v>63.13</v>
      </c>
      <c r="J175" s="667">
        <v>24</v>
      </c>
      <c r="K175" s="668">
        <v>1515.2</v>
      </c>
    </row>
    <row r="176" spans="1:11" ht="14.4" customHeight="1" x14ac:dyDescent="0.3">
      <c r="A176" s="663" t="s">
        <v>511</v>
      </c>
      <c r="B176" s="664" t="s">
        <v>1183</v>
      </c>
      <c r="C176" s="665" t="s">
        <v>527</v>
      </c>
      <c r="D176" s="666" t="s">
        <v>1187</v>
      </c>
      <c r="E176" s="665" t="s">
        <v>1949</v>
      </c>
      <c r="F176" s="666" t="s">
        <v>1950</v>
      </c>
      <c r="G176" s="665" t="s">
        <v>1737</v>
      </c>
      <c r="H176" s="665" t="s">
        <v>1738</v>
      </c>
      <c r="I176" s="667">
        <v>0.3</v>
      </c>
      <c r="J176" s="667">
        <v>600</v>
      </c>
      <c r="K176" s="668">
        <v>180</v>
      </c>
    </row>
    <row r="177" spans="1:11" ht="14.4" customHeight="1" x14ac:dyDescent="0.3">
      <c r="A177" s="663" t="s">
        <v>511</v>
      </c>
      <c r="B177" s="664" t="s">
        <v>1183</v>
      </c>
      <c r="C177" s="665" t="s">
        <v>527</v>
      </c>
      <c r="D177" s="666" t="s">
        <v>1187</v>
      </c>
      <c r="E177" s="665" t="s">
        <v>1949</v>
      </c>
      <c r="F177" s="666" t="s">
        <v>1950</v>
      </c>
      <c r="G177" s="665" t="s">
        <v>1857</v>
      </c>
      <c r="H177" s="665" t="s">
        <v>1858</v>
      </c>
      <c r="I177" s="667">
        <v>0.3</v>
      </c>
      <c r="J177" s="667">
        <v>1000</v>
      </c>
      <c r="K177" s="668">
        <v>300</v>
      </c>
    </row>
    <row r="178" spans="1:11" ht="14.4" customHeight="1" x14ac:dyDescent="0.3">
      <c r="A178" s="663" t="s">
        <v>511</v>
      </c>
      <c r="B178" s="664" t="s">
        <v>1183</v>
      </c>
      <c r="C178" s="665" t="s">
        <v>527</v>
      </c>
      <c r="D178" s="666" t="s">
        <v>1187</v>
      </c>
      <c r="E178" s="665" t="s">
        <v>1951</v>
      </c>
      <c r="F178" s="666" t="s">
        <v>1952</v>
      </c>
      <c r="G178" s="665" t="s">
        <v>1929</v>
      </c>
      <c r="H178" s="665" t="s">
        <v>1930</v>
      </c>
      <c r="I178" s="667">
        <v>7.5</v>
      </c>
      <c r="J178" s="667">
        <v>50</v>
      </c>
      <c r="K178" s="668">
        <v>375</v>
      </c>
    </row>
    <row r="179" spans="1:11" ht="14.4" customHeight="1" x14ac:dyDescent="0.3">
      <c r="A179" s="663" t="s">
        <v>511</v>
      </c>
      <c r="B179" s="664" t="s">
        <v>1183</v>
      </c>
      <c r="C179" s="665" t="s">
        <v>527</v>
      </c>
      <c r="D179" s="666" t="s">
        <v>1187</v>
      </c>
      <c r="E179" s="665" t="s">
        <v>1951</v>
      </c>
      <c r="F179" s="666" t="s">
        <v>1952</v>
      </c>
      <c r="G179" s="665" t="s">
        <v>1931</v>
      </c>
      <c r="H179" s="665" t="s">
        <v>1932</v>
      </c>
      <c r="I179" s="667">
        <v>7.5</v>
      </c>
      <c r="J179" s="667">
        <v>150</v>
      </c>
      <c r="K179" s="668">
        <v>1125.2</v>
      </c>
    </row>
    <row r="180" spans="1:11" ht="14.4" customHeight="1" x14ac:dyDescent="0.3">
      <c r="A180" s="663" t="s">
        <v>511</v>
      </c>
      <c r="B180" s="664" t="s">
        <v>1183</v>
      </c>
      <c r="C180" s="665" t="s">
        <v>527</v>
      </c>
      <c r="D180" s="666" t="s">
        <v>1187</v>
      </c>
      <c r="E180" s="665" t="s">
        <v>1951</v>
      </c>
      <c r="F180" s="666" t="s">
        <v>1952</v>
      </c>
      <c r="G180" s="665" t="s">
        <v>1933</v>
      </c>
      <c r="H180" s="665" t="s">
        <v>1934</v>
      </c>
      <c r="I180" s="667">
        <v>7.5049999999999999</v>
      </c>
      <c r="J180" s="667">
        <v>100</v>
      </c>
      <c r="K180" s="668">
        <v>750.5</v>
      </c>
    </row>
    <row r="181" spans="1:11" ht="14.4" customHeight="1" x14ac:dyDescent="0.3">
      <c r="A181" s="663" t="s">
        <v>511</v>
      </c>
      <c r="B181" s="664" t="s">
        <v>1183</v>
      </c>
      <c r="C181" s="665" t="s">
        <v>527</v>
      </c>
      <c r="D181" s="666" t="s">
        <v>1187</v>
      </c>
      <c r="E181" s="665" t="s">
        <v>1951</v>
      </c>
      <c r="F181" s="666" t="s">
        <v>1952</v>
      </c>
      <c r="G181" s="665" t="s">
        <v>1935</v>
      </c>
      <c r="H181" s="665" t="s">
        <v>1936</v>
      </c>
      <c r="I181" s="667">
        <v>7.5049999999999999</v>
      </c>
      <c r="J181" s="667">
        <v>100</v>
      </c>
      <c r="K181" s="668">
        <v>750.5</v>
      </c>
    </row>
    <row r="182" spans="1:11" ht="14.4" customHeight="1" thickBot="1" x14ac:dyDescent="0.35">
      <c r="A182" s="669" t="s">
        <v>511</v>
      </c>
      <c r="B182" s="670" t="s">
        <v>1183</v>
      </c>
      <c r="C182" s="671" t="s">
        <v>527</v>
      </c>
      <c r="D182" s="672" t="s">
        <v>1187</v>
      </c>
      <c r="E182" s="671" t="s">
        <v>1951</v>
      </c>
      <c r="F182" s="672" t="s">
        <v>1952</v>
      </c>
      <c r="G182" s="671" t="s">
        <v>1937</v>
      </c>
      <c r="H182" s="671" t="s">
        <v>1938</v>
      </c>
      <c r="I182" s="673">
        <v>7.5049999999999999</v>
      </c>
      <c r="J182" s="673">
        <v>200</v>
      </c>
      <c r="K182" s="674">
        <v>1501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30.2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3.1</v>
      </c>
      <c r="E6" s="431">
        <f xml:space="preserve">
TRUNC(IF($A$4&lt;=12,SUMIFS('ON Data'!M:M,'ON Data'!$D:$D,$A$4,'ON Data'!$E:$E,1),SUMIFS('ON Data'!M:M,'ON Data'!$E:$E,1)/'ON Data'!$D$3),1)</f>
        <v>5.6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8.6999999999999993</v>
      </c>
      <c r="H6" s="431">
        <f xml:space="preserve">
TRUNC(IF($A$4&lt;=12,SUMIFS('ON Data'!Q:Q,'ON Data'!$D:$D,$A$4,'ON Data'!$E:$E,1),SUMIFS('ON Data'!Q:Q,'ON Data'!$E:$E,1)/'ON Data'!$D$3),1)</f>
        <v>9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</v>
      </c>
      <c r="L6" s="774">
        <f xml:space="preserve">
TRUNC(IF($A$4&lt;=12,SUMIFS('ON Data'!AW:AW,'ON Data'!$D:$D,$A$4,'ON Data'!$E:$E,1),SUMIFS('ON Data'!AW:AW,'ON Data'!$E:$E,1)/'ON Data'!$D$3),1)</f>
        <v>0.2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8869.369999999999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968</v>
      </c>
      <c r="E11" s="411">
        <f xml:space="preserve">
IF($A$4&lt;=12,SUMIFS('ON Data'!M:M,'ON Data'!$D:$D,$A$4,'ON Data'!$E:$E,2),SUMIFS('ON Data'!M:M,'ON Data'!$E:$E,2))</f>
        <v>1528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2709.5</v>
      </c>
      <c r="H11" s="411">
        <f xml:space="preserve">
IF($A$4&lt;=12,SUMIFS('ON Data'!Q:Q,'ON Data'!$D:$D,$A$4,'ON Data'!$E:$E,2),SUMIFS('ON Data'!Q:Q,'ON Data'!$E:$E,2))</f>
        <v>2500.5</v>
      </c>
      <c r="I11" s="411">
        <f xml:space="preserve">
IF($A$4&lt;=12,SUMIFS('ON Data'!Y:Y,'ON Data'!$D:$D,$A$4,'ON Data'!$E:$E,2),SUMIFS('ON Data'!Y:Y,'ON Data'!$E:$E,2))</f>
        <v>168</v>
      </c>
      <c r="J11" s="411">
        <f xml:space="preserve">
IF($A$4&lt;=12,SUMIFS('ON Data'!AO:AO,'ON Data'!$D:$D,$A$4,'ON Data'!$E:$E,2),SUMIFS('ON Data'!AO:AO,'ON Data'!$E:$E,2))</f>
        <v>325.5</v>
      </c>
      <c r="K11" s="411">
        <f xml:space="preserve">
IF($A$4&lt;=12,SUMIFS('ON Data'!AR:AR,'ON Data'!$D:$D,$A$4,'ON Data'!$E:$E,2),SUMIFS('ON Data'!AR:AR,'ON Data'!$E:$E,2))</f>
        <v>587.88</v>
      </c>
      <c r="L11" s="777">
        <f xml:space="preserve">
IF($A$4&lt;=12,SUMIFS('ON Data'!AW:AW,'ON Data'!$D:$D,$A$4,'ON Data'!$E:$E,2),SUMIFS('ON Data'!AW:AW,'ON Data'!$E:$E,2))</f>
        <v>82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502.8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329.8</v>
      </c>
      <c r="E12" s="411">
        <f xml:space="preserve">
IF($A$4&lt;=12,SUMIFS('ON Data'!M:M,'ON Data'!$D:$D,$A$4,'ON Data'!$E:$E,3),SUMIFS('ON Data'!M:M,'ON Data'!$E:$E,3))</f>
        <v>161.5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0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11.5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373.9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72.099999999999994</v>
      </c>
      <c r="E13" s="411">
        <f xml:space="preserve">
IF($A$4&lt;=12,SUMIFS('ON Data'!M:M,'ON Data'!$D:$D,$A$4,'ON Data'!$E:$E,4),SUMIFS('ON Data'!M:M,'ON Data'!$E:$E,4))</f>
        <v>225.8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10</v>
      </c>
      <c r="H13" s="411">
        <f xml:space="preserve">
IF($A$4&lt;=12,SUMIFS('ON Data'!Q:Q,'ON Data'!$D:$D,$A$4,'ON Data'!$E:$E,4),SUMIFS('ON Data'!Q:Q,'ON Data'!$E:$E,4))</f>
        <v>0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12</v>
      </c>
      <c r="K13" s="411">
        <f xml:space="preserve">
IF($A$4&lt;=12,SUMIFS('ON Data'!AR:AR,'ON Data'!$D:$D,$A$4,'ON Data'!$E:$E,4),SUMIFS('ON Data'!AR:AR,'ON Data'!$E:$E,4))</f>
        <v>54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2682</v>
      </c>
      <c r="C14" s="414">
        <f xml:space="preserve">
IF($A$4&lt;=12,SUMIFS('ON Data'!G:G,'ON Data'!$D:$D,$A$4,'ON Data'!$E:$E,5),SUMIFS('ON Data'!G:G,'ON Data'!$E:$E,5))</f>
        <v>2682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57299</v>
      </c>
      <c r="C18" s="410">
        <f t="shared" ref="C18:D18" si="0" xml:space="preserve">
C19-C16-C17</f>
        <v>0</v>
      </c>
      <c r="D18" s="411">
        <f t="shared" si="0"/>
        <v>17814</v>
      </c>
      <c r="E18" s="411">
        <f t="shared" ref="E18:I18" si="1" xml:space="preserve">
E19-E16-E17</f>
        <v>17325</v>
      </c>
      <c r="F18" s="411">
        <f t="shared" si="1"/>
        <v>0</v>
      </c>
      <c r="G18" s="411">
        <f t="shared" si="1"/>
        <v>11460</v>
      </c>
      <c r="H18" s="411">
        <f t="shared" si="1"/>
        <v>10700</v>
      </c>
      <c r="I18" s="411">
        <f t="shared" si="1"/>
        <v>0</v>
      </c>
      <c r="J18" s="411">
        <f t="shared" ref="J18:L18" si="2" xml:space="preserve">
J19-J16-J17</f>
        <v>0</v>
      </c>
      <c r="K18" s="411">
        <f t="shared" si="2"/>
        <v>0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57299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17814</v>
      </c>
      <c r="E19" s="422">
        <f xml:space="preserve">
IF($A$4&lt;=12,SUMIFS('ON Data'!M:M,'ON Data'!$D:$D,$A$4,'ON Data'!$E:$E,9),SUMIFS('ON Data'!M:M,'ON Data'!$E:$E,9))</f>
        <v>17325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11460</v>
      </c>
      <c r="H19" s="422">
        <f xml:space="preserve">
IF($A$4&lt;=12,SUMIFS('ON Data'!Q:Q,'ON Data'!$D:$D,$A$4,'ON Data'!$E:$E,9),SUMIFS('ON Data'!Q:Q,'ON Data'!$E:$E,9))</f>
        <v>10700</v>
      </c>
      <c r="I19" s="422">
        <f xml:space="preserve">
IF($A$4&lt;=12,SUMIFS('ON Data'!Y:Y,'ON Data'!$D:$D,$A$4,'ON Data'!$E:$E,9),SUMIFS('ON Data'!Y:Y,'ON Data'!$E:$E,9))</f>
        <v>0</v>
      </c>
      <c r="J19" s="422">
        <f xml:space="preserve">
IF($A$4&lt;=12,SUMIFS('ON Data'!AO:AO,'ON Data'!$D:$D,$A$4,'ON Data'!$E:$E,9),SUMIFS('ON Data'!AO:AO,'ON Data'!$E:$E,9))</f>
        <v>0</v>
      </c>
      <c r="K19" s="422">
        <f xml:space="preserve">
IF($A$4&lt;=12,SUMIFS('ON Data'!AR:AR,'ON Data'!$D:$D,$A$4,'ON Data'!$E:$E,9),SUMIFS('ON Data'!AR:AR,'ON Data'!$E:$E,9))</f>
        <v>0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3229405</v>
      </c>
      <c r="C20" s="424">
        <f xml:space="preserve">
IF($A$4&lt;=12,SUMIFS('ON Data'!G:G,'ON Data'!$D:$D,$A$4,'ON Data'!$E:$E,6),SUMIFS('ON Data'!G:G,'ON Data'!$E:$E,6))</f>
        <v>868950</v>
      </c>
      <c r="D20" s="425">
        <f xml:space="preserve">
IF($A$4&lt;=12,SUMIFS('ON Data'!L:L,'ON Data'!$D:$D,$A$4,'ON Data'!$E:$E,6),SUMIFS('ON Data'!L:L,'ON Data'!$E:$E,6))</f>
        <v>299602</v>
      </c>
      <c r="E20" s="425">
        <f xml:space="preserve">
IF($A$4&lt;=12,SUMIFS('ON Data'!M:M,'ON Data'!$D:$D,$A$4,'ON Data'!$E:$E,6),SUMIFS('ON Data'!M:M,'ON Data'!$E:$E,6))</f>
        <v>816332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542881</v>
      </c>
      <c r="H20" s="425">
        <f xml:space="preserve">
IF($A$4&lt;=12,SUMIFS('ON Data'!Q:Q,'ON Data'!$D:$D,$A$4,'ON Data'!$E:$E,6),SUMIFS('ON Data'!Q:Q,'ON Data'!$E:$E,6))</f>
        <v>535268</v>
      </c>
      <c r="I20" s="425">
        <f xml:space="preserve">
IF($A$4&lt;=12,SUMIFS('ON Data'!Y:Y,'ON Data'!$D:$D,$A$4,'ON Data'!$E:$E,6),SUMIFS('ON Data'!Y:Y,'ON Data'!$E:$E,6))</f>
        <v>30196</v>
      </c>
      <c r="J20" s="425">
        <f xml:space="preserve">
IF($A$4&lt;=12,SUMIFS('ON Data'!AO:AO,'ON Data'!$D:$D,$A$4,'ON Data'!$E:$E,6),SUMIFS('ON Data'!AO:AO,'ON Data'!$E:$E,6))</f>
        <v>42260</v>
      </c>
      <c r="K20" s="425">
        <f xml:space="preserve">
IF($A$4&lt;=12,SUMIFS('ON Data'!AR:AR,'ON Data'!$D:$D,$A$4,'ON Data'!$E:$E,6),SUMIFS('ON Data'!AR:AR,'ON Data'!$E:$E,6))</f>
        <v>79912</v>
      </c>
      <c r="L20" s="781">
        <f xml:space="preserve">
IF($A$4&lt;=12,SUMIFS('ON Data'!AW:AW,'ON Data'!$D:$D,$A$4,'ON Data'!$E:$E,6),SUMIFS('ON Data'!AW:AW,'ON Data'!$E:$E,6))</f>
        <v>14004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3229405</v>
      </c>
      <c r="C23" s="414">
        <f t="shared" ref="C23:D23" si="5" xml:space="preserve">
IF(C21="","",C20-C21)</f>
        <v>868950</v>
      </c>
      <c r="D23" s="415">
        <f t="shared" si="5"/>
        <v>299602</v>
      </c>
      <c r="E23" s="415">
        <f t="shared" ref="E23:J23" si="6" xml:space="preserve">
IF(E21="","",E20-E21)</f>
        <v>816332</v>
      </c>
      <c r="F23" s="415">
        <f t="shared" si="6"/>
        <v>0</v>
      </c>
      <c r="G23" s="415">
        <f t="shared" si="6"/>
        <v>542881</v>
      </c>
      <c r="H23" s="415">
        <f t="shared" si="6"/>
        <v>535268</v>
      </c>
      <c r="I23" s="415">
        <f t="shared" si="6"/>
        <v>30196</v>
      </c>
      <c r="J23" s="416">
        <f t="shared" si="6"/>
        <v>42260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2900</v>
      </c>
      <c r="C25" s="788">
        <f xml:space="preserve">
IF($A$4&lt;=12,SUMIFS('ON Data'!J:J,'ON Data'!$D:$D,$A$4,'ON Data'!$E:$E,10),SUMIFS('ON Data'!J:J,'ON Data'!$E:$E,10))</f>
        <v>2900</v>
      </c>
      <c r="D25" s="762"/>
      <c r="E25" s="763"/>
      <c r="F25" s="764">
        <f xml:space="preserve">
IF($A$4&lt;=12,SUMIFS('ON Data'!O:O,'ON Data'!$D:$D,$A$4,'ON Data'!$E:$E,10),SUMIFS('ON Data'!O:O,'ON Data'!$E:$E,10))</f>
        <v>0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8719.7404413730692</v>
      </c>
      <c r="C26" s="788">
        <f xml:space="preserve">
IF($A$4&lt;=12,SUMIFS('ON Data'!J:J,'ON Data'!$D:$D,$A$4,'ON Data'!$E:$E,11),SUMIFS('ON Data'!J:J,'ON Data'!$E:$E,11))</f>
        <v>4553.0737747064022</v>
      </c>
      <c r="D26" s="762"/>
      <c r="E26" s="763"/>
      <c r="F26" s="765">
        <f xml:space="preserve">
IF($A$4&lt;=12,SUMIFS('ON Data'!O:O,'ON Data'!$D:$D,$A$4,'ON Data'!$E:$E,11),SUMIFS('ON Data'!O:O,'ON Data'!$E:$E,11))</f>
        <v>4166.666666666667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0.33257870684317598</v>
      </c>
      <c r="C27" s="789">
        <f xml:space="preserve">
IF(C26=0,0,C25/C26)</f>
        <v>0.63693235460191988</v>
      </c>
      <c r="D27" s="762"/>
      <c r="E27" s="763"/>
      <c r="F27" s="767">
        <f xml:space="preserve">
IF(F26=0,0,F25/F26)</f>
        <v>0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5819.7404413730692</v>
      </c>
      <c r="C28" s="790">
        <f xml:space="preserve">
C26-C25</f>
        <v>1653.0737747064022</v>
      </c>
      <c r="D28" s="768"/>
      <c r="E28" s="769"/>
      <c r="F28" s="770">
        <f xml:space="preserve">
F26-F25</f>
        <v>4166.666666666667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6215.5454235890911</v>
      </c>
      <c r="D4" s="287">
        <f ca="1">IF(ISERROR(VLOOKUP("Náklady celkem",INDIRECT("HI!$A:$G"),5,0)),0,VLOOKUP("Náklady celkem",INDIRECT("HI!$A:$G"),5,0))</f>
        <v>6693.1944400000002</v>
      </c>
      <c r="E4" s="288">
        <f ca="1">IF(C4=0,0,D4/C4)</f>
        <v>1.076847482217433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262.83340578483217</v>
      </c>
      <c r="D7" s="295">
        <f>IF(ISERROR(HI!E5),"",HI!E5)</f>
        <v>401.99135000000007</v>
      </c>
      <c r="E7" s="292">
        <f t="shared" ref="E7:E15" si="0">IF(C7=0,0,D7/C7)</f>
        <v>1.5294530343265771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0.92407051047360411</v>
      </c>
      <c r="E8" s="292">
        <f t="shared" si="0"/>
        <v>1.0267450116373378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0.18541996830427893</v>
      </c>
      <c r="E9" s="292">
        <f>IF(C9=0,0,D9/C9)</f>
        <v>0.61806656101426316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0.37721185391699796</v>
      </c>
      <c r="E11" s="292">
        <f t="shared" si="0"/>
        <v>0.62868642319499668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0.98324733356175797</v>
      </c>
      <c r="E12" s="292">
        <f t="shared" si="0"/>
        <v>1.2290591669521973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407.21314558391566</v>
      </c>
      <c r="D15" s="295">
        <f>IF(ISERROR(HI!E6),"",HI!E6)</f>
        <v>366.42846999999995</v>
      </c>
      <c r="E15" s="292">
        <f t="shared" si="0"/>
        <v>0.89984440329048487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4220.8344968300153</v>
      </c>
      <c r="D16" s="291">
        <f ca="1">IF(ISERROR(VLOOKUP("Osobní náklady (Kč) *",INDIRECT("HI!$A:$G"),5,0)),0,VLOOKUP("Osobní náklady (Kč) *",INDIRECT("HI!$A:$G"),5,0))</f>
        <v>4362.80681</v>
      </c>
      <c r="E16" s="292">
        <f ca="1">IF(C16=0,0,D16/C16)</f>
        <v>1.0336360767702715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8692.0156399999996</v>
      </c>
      <c r="D18" s="310">
        <f ca="1">IF(ISERROR(VLOOKUP("Výnosy celkem",INDIRECT("HI!$A:$G"),5,0)),0,VLOOKUP("Výnosy celkem",INDIRECT("HI!$A:$G"),5,0))</f>
        <v>9964.981410000004</v>
      </c>
      <c r="E18" s="311">
        <f t="shared" ref="E18:E28" ca="1" si="1">IF(C18=0,0,D18/C18)</f>
        <v>1.1464523101111221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3188.6356400000004</v>
      </c>
      <c r="D19" s="291">
        <f ca="1">IF(ISERROR(VLOOKUP("Ambulance *",INDIRECT("HI!$A:$G"),5,0)),0,VLOOKUP("Ambulance *",INDIRECT("HI!$A:$G"),5,0))</f>
        <v>3804.1514100000027</v>
      </c>
      <c r="E19" s="292">
        <f t="shared" ca="1" si="1"/>
        <v>1.1930342125888056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1.1930342125888054</v>
      </c>
      <c r="E20" s="292">
        <f t="shared" si="1"/>
        <v>1.1930342125888054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1.3398950106726077</v>
      </c>
      <c r="E21" s="292">
        <f t="shared" si="1"/>
        <v>1.5763470713795387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5503.3799999999992</v>
      </c>
      <c r="D22" s="291">
        <f ca="1">IF(ISERROR(VLOOKUP("Hospitalizace *",INDIRECT("HI!$A:$G"),5,0)),0,VLOOKUP("Hospitalizace *",INDIRECT("HI!$A:$G"),5,0))</f>
        <v>6160.8300000000008</v>
      </c>
      <c r="E22" s="292">
        <f ca="1">IF(C22=0,0,D22/C22)</f>
        <v>1.119462948224546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1.119462948224546</v>
      </c>
      <c r="E23" s="292">
        <f t="shared" si="1"/>
        <v>1.119462948224546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1.119462948224546</v>
      </c>
      <c r="E24" s="292">
        <f t="shared" si="1"/>
        <v>1.119462948224546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1.0135135135135136</v>
      </c>
      <c r="E26" s="292">
        <f t="shared" si="1"/>
        <v>1.0668563300142249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0.99494949494949492</v>
      </c>
      <c r="E27" s="292">
        <f t="shared" si="1"/>
        <v>0.99494949494949492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1.6720499672529192</v>
      </c>
      <c r="E28" s="292">
        <f t="shared" si="1"/>
        <v>1.7600525971083361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1958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2</v>
      </c>
      <c r="F3" s="379">
        <f>SUMIF($E5:$E1048576,"&lt;10",F5:F1048576)</f>
        <v>3299192.4699999997</v>
      </c>
      <c r="G3" s="379">
        <f t="shared" ref="G3:AW3" si="0">SUMIF($E5:$E1048576,"&lt;10",G5:G1048576)</f>
        <v>871632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318792.09999999998</v>
      </c>
      <c r="M3" s="379">
        <f t="shared" si="0"/>
        <v>835583.5</v>
      </c>
      <c r="N3" s="379">
        <f t="shared" si="0"/>
        <v>0</v>
      </c>
      <c r="O3" s="379">
        <f t="shared" si="0"/>
        <v>0</v>
      </c>
      <c r="P3" s="379">
        <f t="shared" si="0"/>
        <v>557078</v>
      </c>
      <c r="Q3" s="379">
        <f t="shared" si="0"/>
        <v>548486.5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30376.5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42599.5</v>
      </c>
      <c r="AP3" s="379">
        <f t="shared" si="0"/>
        <v>0</v>
      </c>
      <c r="AQ3" s="379">
        <f t="shared" si="0"/>
        <v>0</v>
      </c>
      <c r="AR3" s="379">
        <f t="shared" si="0"/>
        <v>80557.88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14086.5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10</v>
      </c>
      <c r="F12" s="378">
        <v>2900</v>
      </c>
      <c r="G12" s="378">
        <v>0</v>
      </c>
      <c r="H12" s="378">
        <v>0</v>
      </c>
      <c r="I12" s="378">
        <v>0</v>
      </c>
      <c r="J12" s="378">
        <v>2900</v>
      </c>
      <c r="K12" s="378">
        <v>0</v>
      </c>
      <c r="L12" s="378">
        <v>0</v>
      </c>
      <c r="M12" s="378">
        <v>0</v>
      </c>
      <c r="N12" s="378">
        <v>0</v>
      </c>
      <c r="O12" s="378">
        <v>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1</v>
      </c>
      <c r="E13" s="378">
        <v>11</v>
      </c>
      <c r="F13" s="378">
        <v>4359.8702206865346</v>
      </c>
      <c r="G13" s="378">
        <v>0</v>
      </c>
      <c r="H13" s="378">
        <v>0</v>
      </c>
      <c r="I13" s="378">
        <v>0</v>
      </c>
      <c r="J13" s="378">
        <v>2276.5368873532011</v>
      </c>
      <c r="K13" s="378">
        <v>0</v>
      </c>
      <c r="L13" s="378">
        <v>0</v>
      </c>
      <c r="M13" s="378">
        <v>0</v>
      </c>
      <c r="N13" s="378">
        <v>0</v>
      </c>
      <c r="O13" s="378">
        <v>2083.3333333333335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1</v>
      </c>
      <c r="F14" s="378">
        <v>30.2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3.1</v>
      </c>
      <c r="M14" s="378">
        <v>5.6</v>
      </c>
      <c r="N14" s="378">
        <v>0</v>
      </c>
      <c r="O14" s="378">
        <v>0</v>
      </c>
      <c r="P14" s="378">
        <v>8.75</v>
      </c>
      <c r="Q14" s="378">
        <v>9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0.5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</v>
      </c>
      <c r="AP14" s="378">
        <v>0</v>
      </c>
      <c r="AQ14" s="378">
        <v>0</v>
      </c>
      <c r="AR14" s="378">
        <v>2</v>
      </c>
      <c r="AS14" s="378">
        <v>0</v>
      </c>
      <c r="AT14" s="378">
        <v>0</v>
      </c>
      <c r="AU14" s="378">
        <v>0</v>
      </c>
      <c r="AV14" s="378">
        <v>0</v>
      </c>
      <c r="AW14" s="378">
        <v>0.25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2</v>
      </c>
      <c r="F15" s="378">
        <v>4550.2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471.6</v>
      </c>
      <c r="M15" s="378">
        <v>887.6</v>
      </c>
      <c r="N15" s="378">
        <v>0</v>
      </c>
      <c r="O15" s="378">
        <v>0</v>
      </c>
      <c r="P15" s="378">
        <v>1374</v>
      </c>
      <c r="Q15" s="378">
        <v>1230.5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84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162.75</v>
      </c>
      <c r="AP15" s="378">
        <v>0</v>
      </c>
      <c r="AQ15" s="378">
        <v>0</v>
      </c>
      <c r="AR15" s="378">
        <v>299.75</v>
      </c>
      <c r="AS15" s="378">
        <v>0</v>
      </c>
      <c r="AT15" s="378">
        <v>0</v>
      </c>
      <c r="AU15" s="378">
        <v>0</v>
      </c>
      <c r="AV15" s="378">
        <v>0</v>
      </c>
      <c r="AW15" s="378">
        <v>40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3</v>
      </c>
      <c r="F16" s="378">
        <v>254.5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170.5</v>
      </c>
      <c r="M16" s="378">
        <v>77.5</v>
      </c>
      <c r="N16" s="378">
        <v>0</v>
      </c>
      <c r="O16" s="378">
        <v>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6.5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4</v>
      </c>
      <c r="F17" s="378">
        <v>180.1</v>
      </c>
      <c r="G17" s="378">
        <v>0</v>
      </c>
      <c r="H17" s="378">
        <v>0</v>
      </c>
      <c r="I17" s="378">
        <v>0</v>
      </c>
      <c r="J17" s="378">
        <v>0</v>
      </c>
      <c r="K17" s="378">
        <v>0</v>
      </c>
      <c r="L17" s="378">
        <v>38.1</v>
      </c>
      <c r="M17" s="378">
        <v>113</v>
      </c>
      <c r="N17" s="378">
        <v>0</v>
      </c>
      <c r="O17" s="378">
        <v>0</v>
      </c>
      <c r="P17" s="378">
        <v>5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24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5</v>
      </c>
      <c r="F18" s="378">
        <v>1268</v>
      </c>
      <c r="G18" s="378">
        <v>1268</v>
      </c>
      <c r="H18" s="378">
        <v>0</v>
      </c>
      <c r="I18" s="378">
        <v>0</v>
      </c>
      <c r="J18" s="378">
        <v>0</v>
      </c>
      <c r="K18" s="378">
        <v>0</v>
      </c>
      <c r="L18" s="378">
        <v>0</v>
      </c>
      <c r="M18" s="378">
        <v>0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0</v>
      </c>
      <c r="AS18" s="378">
        <v>0</v>
      </c>
      <c r="AT18" s="378">
        <v>0</v>
      </c>
      <c r="AU18" s="378">
        <v>0</v>
      </c>
      <c r="AV18" s="378">
        <v>0</v>
      </c>
      <c r="AW18" s="378">
        <v>0</v>
      </c>
    </row>
    <row r="19" spans="3:49" x14ac:dyDescent="0.3">
      <c r="C19" s="378">
        <v>25</v>
      </c>
      <c r="D19" s="378">
        <v>2</v>
      </c>
      <c r="E19" s="378">
        <v>6</v>
      </c>
      <c r="F19" s="378">
        <v>1587244</v>
      </c>
      <c r="G19" s="378">
        <v>410350</v>
      </c>
      <c r="H19" s="378">
        <v>0</v>
      </c>
      <c r="I19" s="378">
        <v>0</v>
      </c>
      <c r="J19" s="378">
        <v>0</v>
      </c>
      <c r="K19" s="378">
        <v>0</v>
      </c>
      <c r="L19" s="378">
        <v>144147</v>
      </c>
      <c r="M19" s="378">
        <v>418289</v>
      </c>
      <c r="N19" s="378">
        <v>0</v>
      </c>
      <c r="O19" s="378">
        <v>0</v>
      </c>
      <c r="P19" s="378">
        <v>267029</v>
      </c>
      <c r="Q19" s="378">
        <v>266075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15224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19770</v>
      </c>
      <c r="AP19" s="378">
        <v>0</v>
      </c>
      <c r="AQ19" s="378">
        <v>0</v>
      </c>
      <c r="AR19" s="378">
        <v>39354</v>
      </c>
      <c r="AS19" s="378">
        <v>0</v>
      </c>
      <c r="AT19" s="378">
        <v>0</v>
      </c>
      <c r="AU19" s="378">
        <v>0</v>
      </c>
      <c r="AV19" s="378">
        <v>0</v>
      </c>
      <c r="AW19" s="378">
        <v>7006</v>
      </c>
    </row>
    <row r="20" spans="3:49" x14ac:dyDescent="0.3">
      <c r="C20" s="378">
        <v>25</v>
      </c>
      <c r="D20" s="378">
        <v>2</v>
      </c>
      <c r="E20" s="378">
        <v>9</v>
      </c>
      <c r="F20" s="378">
        <v>16427</v>
      </c>
      <c r="G20" s="378">
        <v>0</v>
      </c>
      <c r="H20" s="378">
        <v>0</v>
      </c>
      <c r="I20" s="378">
        <v>0</v>
      </c>
      <c r="J20" s="378">
        <v>0</v>
      </c>
      <c r="K20" s="378">
        <v>0</v>
      </c>
      <c r="L20" s="378">
        <v>0</v>
      </c>
      <c r="M20" s="378">
        <v>5347</v>
      </c>
      <c r="N20" s="378">
        <v>0</v>
      </c>
      <c r="O20" s="378">
        <v>0</v>
      </c>
      <c r="P20" s="378">
        <v>5730</v>
      </c>
      <c r="Q20" s="378">
        <v>5350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2</v>
      </c>
      <c r="E21" s="378">
        <v>11</v>
      </c>
      <c r="F21" s="378">
        <v>4359.8702206865346</v>
      </c>
      <c r="G21" s="378">
        <v>0</v>
      </c>
      <c r="H21" s="378">
        <v>0</v>
      </c>
      <c r="I21" s="378">
        <v>0</v>
      </c>
      <c r="J21" s="378">
        <v>2276.5368873532011</v>
      </c>
      <c r="K21" s="378">
        <v>0</v>
      </c>
      <c r="L21" s="378">
        <v>0</v>
      </c>
      <c r="M21" s="378">
        <v>0</v>
      </c>
      <c r="N21" s="378">
        <v>0</v>
      </c>
      <c r="O21" s="378">
        <v>2083.3333333333335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0</v>
      </c>
      <c r="AS21" s="378">
        <v>0</v>
      </c>
      <c r="AT21" s="378">
        <v>0</v>
      </c>
      <c r="AU21" s="378">
        <v>0</v>
      </c>
      <c r="AV21" s="378">
        <v>0</v>
      </c>
      <c r="AW21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1962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3188635.6400000006</v>
      </c>
      <c r="C3" s="351">
        <f t="shared" ref="C3:R3" si="0">SUBTOTAL(9,C6:C1048576)</f>
        <v>7</v>
      </c>
      <c r="D3" s="351">
        <f>SUBTOTAL(9,D6:D1048576)/2</f>
        <v>3432454.620000001</v>
      </c>
      <c r="E3" s="351">
        <f t="shared" si="0"/>
        <v>6.8169852920709344</v>
      </c>
      <c r="F3" s="351">
        <f>SUBTOTAL(9,F6:F1048576)/2</f>
        <v>3804151.4100000025</v>
      </c>
      <c r="G3" s="352">
        <f>IF(B3&lt;&gt;0,F3/B3,"")</f>
        <v>1.1930342125888054</v>
      </c>
      <c r="H3" s="353">
        <f t="shared" si="0"/>
        <v>26269.53</v>
      </c>
      <c r="I3" s="351">
        <f t="shared" si="0"/>
        <v>2</v>
      </c>
      <c r="J3" s="351">
        <f t="shared" si="0"/>
        <v>17233.34</v>
      </c>
      <c r="K3" s="351">
        <f t="shared" si="0"/>
        <v>0.82873121555147911</v>
      </c>
      <c r="L3" s="351">
        <f t="shared" si="0"/>
        <v>37914.699999999997</v>
      </c>
      <c r="M3" s="354">
        <f>IF(H3&lt;&gt;0,L3/H3,"")</f>
        <v>1.4432957117999445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1959</v>
      </c>
      <c r="B6" s="795">
        <v>2326888.9200000004</v>
      </c>
      <c r="C6" s="739">
        <v>1</v>
      </c>
      <c r="D6" s="795">
        <v>2526508.9699999997</v>
      </c>
      <c r="E6" s="739">
        <v>1.0857883882140791</v>
      </c>
      <c r="F6" s="795">
        <v>2678182.3000000012</v>
      </c>
      <c r="G6" s="744">
        <v>1.1509712719763179</v>
      </c>
      <c r="H6" s="795">
        <v>25810</v>
      </c>
      <c r="I6" s="739">
        <v>1</v>
      </c>
      <c r="J6" s="795">
        <v>17158</v>
      </c>
      <c r="K6" s="739">
        <v>0.66478109259976759</v>
      </c>
      <c r="L6" s="795">
        <v>37770</v>
      </c>
      <c r="M6" s="744">
        <v>1.4633862843858969</v>
      </c>
      <c r="N6" s="795"/>
      <c r="O6" s="739"/>
      <c r="P6" s="795"/>
      <c r="Q6" s="739"/>
      <c r="R6" s="795"/>
      <c r="S6" s="235"/>
    </row>
    <row r="7" spans="1:19" ht="14.4" customHeight="1" x14ac:dyDescent="0.3">
      <c r="A7" s="692" t="s">
        <v>1960</v>
      </c>
      <c r="B7" s="796">
        <v>813755.7200000009</v>
      </c>
      <c r="C7" s="664">
        <v>1</v>
      </c>
      <c r="D7" s="796">
        <v>865823.65000000107</v>
      </c>
      <c r="E7" s="664">
        <v>1.0639847176742427</v>
      </c>
      <c r="F7" s="796">
        <v>1075803.4400000006</v>
      </c>
      <c r="G7" s="680">
        <v>1.3220225843696674</v>
      </c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1961</v>
      </c>
      <c r="B8" s="797">
        <v>47991</v>
      </c>
      <c r="C8" s="670">
        <v>1</v>
      </c>
      <c r="D8" s="797">
        <v>40122</v>
      </c>
      <c r="E8" s="670">
        <v>0.8360317559542414</v>
      </c>
      <c r="F8" s="797">
        <v>50165.67</v>
      </c>
      <c r="G8" s="681">
        <v>1.0453141213977621</v>
      </c>
      <c r="H8" s="797">
        <v>459.53</v>
      </c>
      <c r="I8" s="670">
        <v>1</v>
      </c>
      <c r="J8" s="797">
        <v>75.34</v>
      </c>
      <c r="K8" s="670">
        <v>0.16395012295171155</v>
      </c>
      <c r="L8" s="797">
        <v>144.69999999999999</v>
      </c>
      <c r="M8" s="681">
        <v>0.31488694970948578</v>
      </c>
      <c r="N8" s="797"/>
      <c r="O8" s="670"/>
      <c r="P8" s="797"/>
      <c r="Q8" s="670"/>
      <c r="R8" s="797"/>
      <c r="S8" s="704"/>
    </row>
    <row r="9" spans="1:19" ht="14.4" customHeight="1" thickBot="1" x14ac:dyDescent="0.35"/>
    <row r="10" spans="1:19" ht="14.4" customHeight="1" x14ac:dyDescent="0.3">
      <c r="A10" s="753" t="s">
        <v>521</v>
      </c>
      <c r="B10" s="795">
        <v>1955510.0299999993</v>
      </c>
      <c r="C10" s="739">
        <v>1</v>
      </c>
      <c r="D10" s="795">
        <v>2187274.4900000002</v>
      </c>
      <c r="E10" s="739">
        <v>1.1185186761737045</v>
      </c>
      <c r="F10" s="795">
        <v>2342674.6900000009</v>
      </c>
      <c r="G10" s="744">
        <v>1.1979865375581846</v>
      </c>
      <c r="H10" s="795"/>
      <c r="I10" s="739"/>
      <c r="J10" s="795"/>
      <c r="K10" s="739"/>
      <c r="L10" s="795"/>
      <c r="M10" s="744"/>
      <c r="N10" s="795"/>
      <c r="O10" s="739"/>
      <c r="P10" s="795"/>
      <c r="Q10" s="739"/>
      <c r="R10" s="795"/>
      <c r="S10" s="235"/>
    </row>
    <row r="11" spans="1:19" ht="14.4" customHeight="1" x14ac:dyDescent="0.3">
      <c r="A11" s="692" t="s">
        <v>524</v>
      </c>
      <c r="B11" s="796">
        <v>813755.7200000009</v>
      </c>
      <c r="C11" s="664">
        <v>1</v>
      </c>
      <c r="D11" s="796">
        <v>865823.65000000165</v>
      </c>
      <c r="E11" s="664">
        <v>1.0639847176742434</v>
      </c>
      <c r="F11" s="796">
        <v>1075803.4400000011</v>
      </c>
      <c r="G11" s="680">
        <v>1.322022584369668</v>
      </c>
      <c r="H11" s="796"/>
      <c r="I11" s="664"/>
      <c r="J11" s="796"/>
      <c r="K11" s="664"/>
      <c r="L11" s="796"/>
      <c r="M11" s="680"/>
      <c r="N11" s="796"/>
      <c r="O11" s="664"/>
      <c r="P11" s="796"/>
      <c r="Q11" s="664"/>
      <c r="R11" s="796"/>
      <c r="S11" s="703"/>
    </row>
    <row r="12" spans="1:19" ht="14.4" customHeight="1" x14ac:dyDescent="0.3">
      <c r="A12" s="692" t="s">
        <v>1963</v>
      </c>
      <c r="B12" s="796">
        <v>26321</v>
      </c>
      <c r="C12" s="664">
        <v>1</v>
      </c>
      <c r="D12" s="796">
        <v>19282</v>
      </c>
      <c r="E12" s="664">
        <v>0.73257095095171154</v>
      </c>
      <c r="F12" s="796">
        <v>22081</v>
      </c>
      <c r="G12" s="680">
        <v>0.8389118954447019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thickBot="1" x14ac:dyDescent="0.35">
      <c r="A13" s="798" t="s">
        <v>1964</v>
      </c>
      <c r="B13" s="797">
        <v>393048.88999999996</v>
      </c>
      <c r="C13" s="670">
        <v>1</v>
      </c>
      <c r="D13" s="797">
        <v>360074.48</v>
      </c>
      <c r="E13" s="670">
        <v>0.91610608542871097</v>
      </c>
      <c r="F13" s="797">
        <v>363592.27999999991</v>
      </c>
      <c r="G13" s="681">
        <v>0.92505611706472435</v>
      </c>
      <c r="H13" s="797"/>
      <c r="I13" s="670"/>
      <c r="J13" s="797"/>
      <c r="K13" s="670"/>
      <c r="L13" s="797"/>
      <c r="M13" s="681"/>
      <c r="N13" s="797"/>
      <c r="O13" s="670"/>
      <c r="P13" s="797"/>
      <c r="Q13" s="670"/>
      <c r="R13" s="797"/>
      <c r="S13" s="704"/>
    </row>
    <row r="14" spans="1:19" ht="14.4" customHeight="1" x14ac:dyDescent="0.3">
      <c r="A14" s="718" t="s">
        <v>1288</v>
      </c>
    </row>
    <row r="15" spans="1:19" ht="14.4" customHeight="1" x14ac:dyDescent="0.3">
      <c r="A15" s="719" t="s">
        <v>1289</v>
      </c>
    </row>
    <row r="16" spans="1:19" ht="14.4" customHeight="1" x14ac:dyDescent="0.3">
      <c r="A16" s="718" t="s">
        <v>1965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1973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13784</v>
      </c>
      <c r="C3" s="470">
        <f t="shared" si="0"/>
        <v>13183</v>
      </c>
      <c r="D3" s="470">
        <f t="shared" si="0"/>
        <v>14979</v>
      </c>
      <c r="E3" s="353">
        <f t="shared" si="0"/>
        <v>3188635.6400000006</v>
      </c>
      <c r="F3" s="351">
        <f t="shared" si="0"/>
        <v>3432454.6199999978</v>
      </c>
      <c r="G3" s="471">
        <f t="shared" si="0"/>
        <v>3804151.41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1966</v>
      </c>
      <c r="B6" s="229">
        <v>7730</v>
      </c>
      <c r="C6" s="229">
        <v>8083</v>
      </c>
      <c r="D6" s="229">
        <v>10327</v>
      </c>
      <c r="E6" s="795">
        <v>2470881.02</v>
      </c>
      <c r="F6" s="795">
        <v>2623794.3099999991</v>
      </c>
      <c r="G6" s="799">
        <v>3041631.02</v>
      </c>
    </row>
    <row r="7" spans="1:7" ht="14.4" customHeight="1" x14ac:dyDescent="0.3">
      <c r="A7" s="692" t="s">
        <v>1967</v>
      </c>
      <c r="B7" s="667">
        <v>528</v>
      </c>
      <c r="C7" s="667">
        <v>216</v>
      </c>
      <c r="D7" s="667"/>
      <c r="E7" s="796">
        <v>78472.239999999991</v>
      </c>
      <c r="F7" s="796">
        <v>32463.360000000004</v>
      </c>
      <c r="G7" s="800"/>
    </row>
    <row r="8" spans="1:7" ht="14.4" customHeight="1" x14ac:dyDescent="0.3">
      <c r="A8" s="692" t="s">
        <v>1291</v>
      </c>
      <c r="B8" s="667">
        <v>155</v>
      </c>
      <c r="C8" s="667">
        <v>262</v>
      </c>
      <c r="D8" s="667">
        <v>314</v>
      </c>
      <c r="E8" s="796">
        <v>21780.019999999997</v>
      </c>
      <c r="F8" s="796">
        <v>37054.44</v>
      </c>
      <c r="G8" s="800">
        <v>48961.139999999985</v>
      </c>
    </row>
    <row r="9" spans="1:7" ht="14.4" customHeight="1" x14ac:dyDescent="0.3">
      <c r="A9" s="692" t="s">
        <v>1292</v>
      </c>
      <c r="B9" s="667">
        <v>349</v>
      </c>
      <c r="C9" s="667">
        <v>264</v>
      </c>
      <c r="D9" s="667">
        <v>418</v>
      </c>
      <c r="E9" s="796">
        <v>61666.68</v>
      </c>
      <c r="F9" s="796">
        <v>44890.03</v>
      </c>
      <c r="G9" s="800">
        <v>74744.420000000013</v>
      </c>
    </row>
    <row r="10" spans="1:7" ht="14.4" customHeight="1" x14ac:dyDescent="0.3">
      <c r="A10" s="692" t="s">
        <v>1293</v>
      </c>
      <c r="B10" s="667">
        <v>716</v>
      </c>
      <c r="C10" s="667">
        <v>495</v>
      </c>
      <c r="D10" s="667">
        <v>548</v>
      </c>
      <c r="E10" s="796">
        <v>88246.680000000008</v>
      </c>
      <c r="F10" s="796">
        <v>75008.929999999978</v>
      </c>
      <c r="G10" s="800">
        <v>89412.21</v>
      </c>
    </row>
    <row r="11" spans="1:7" ht="14.4" customHeight="1" x14ac:dyDescent="0.3">
      <c r="A11" s="692" t="s">
        <v>1968</v>
      </c>
      <c r="B11" s="667">
        <v>158</v>
      </c>
      <c r="C11" s="667"/>
      <c r="D11" s="667"/>
      <c r="E11" s="796">
        <v>25288.909999999996</v>
      </c>
      <c r="F11" s="796"/>
      <c r="G11" s="800"/>
    </row>
    <row r="12" spans="1:7" ht="14.4" customHeight="1" x14ac:dyDescent="0.3">
      <c r="A12" s="692" t="s">
        <v>1294</v>
      </c>
      <c r="B12" s="667">
        <v>373</v>
      </c>
      <c r="C12" s="667">
        <v>230</v>
      </c>
      <c r="D12" s="667">
        <v>391</v>
      </c>
      <c r="E12" s="796">
        <v>60042.239999999998</v>
      </c>
      <c r="F12" s="796">
        <v>35790.01999999999</v>
      </c>
      <c r="G12" s="800">
        <v>62668.909999999989</v>
      </c>
    </row>
    <row r="13" spans="1:7" ht="14.4" customHeight="1" x14ac:dyDescent="0.3">
      <c r="A13" s="692" t="s">
        <v>1295</v>
      </c>
      <c r="B13" s="667">
        <v>78</v>
      </c>
      <c r="C13" s="667">
        <v>2</v>
      </c>
      <c r="D13" s="667">
        <v>5</v>
      </c>
      <c r="E13" s="796">
        <v>0</v>
      </c>
      <c r="F13" s="796">
        <v>327.78</v>
      </c>
      <c r="G13" s="800">
        <v>955.56</v>
      </c>
    </row>
    <row r="14" spans="1:7" ht="14.4" customHeight="1" x14ac:dyDescent="0.3">
      <c r="A14" s="692" t="s">
        <v>1296</v>
      </c>
      <c r="B14" s="667"/>
      <c r="C14" s="667">
        <v>4</v>
      </c>
      <c r="D14" s="667"/>
      <c r="E14" s="796"/>
      <c r="F14" s="796">
        <v>1605.5500000000002</v>
      </c>
      <c r="G14" s="800"/>
    </row>
    <row r="15" spans="1:7" ht="14.4" customHeight="1" x14ac:dyDescent="0.3">
      <c r="A15" s="692" t="s">
        <v>1297</v>
      </c>
      <c r="B15" s="667">
        <v>67</v>
      </c>
      <c r="C15" s="667"/>
      <c r="D15" s="667"/>
      <c r="E15" s="796">
        <v>0</v>
      </c>
      <c r="F15" s="796"/>
      <c r="G15" s="800"/>
    </row>
    <row r="16" spans="1:7" ht="14.4" customHeight="1" x14ac:dyDescent="0.3">
      <c r="A16" s="692" t="s">
        <v>1969</v>
      </c>
      <c r="B16" s="667">
        <v>300</v>
      </c>
      <c r="C16" s="667">
        <v>97</v>
      </c>
      <c r="D16" s="667"/>
      <c r="E16" s="796">
        <v>45277.809999999983</v>
      </c>
      <c r="F16" s="796">
        <v>15987.8</v>
      </c>
      <c r="G16" s="800"/>
    </row>
    <row r="17" spans="1:7" ht="14.4" customHeight="1" x14ac:dyDescent="0.3">
      <c r="A17" s="692" t="s">
        <v>1298</v>
      </c>
      <c r="B17" s="667">
        <v>610</v>
      </c>
      <c r="C17" s="667">
        <v>406</v>
      </c>
      <c r="D17" s="667">
        <v>663</v>
      </c>
      <c r="E17" s="796">
        <v>45642.219999999994</v>
      </c>
      <c r="F17" s="796">
        <v>60218.919999999984</v>
      </c>
      <c r="G17" s="800">
        <v>102524.78</v>
      </c>
    </row>
    <row r="18" spans="1:7" ht="14.4" customHeight="1" x14ac:dyDescent="0.3">
      <c r="A18" s="692" t="s">
        <v>1309</v>
      </c>
      <c r="B18" s="667">
        <v>104</v>
      </c>
      <c r="C18" s="667">
        <v>143</v>
      </c>
      <c r="D18" s="667">
        <v>145</v>
      </c>
      <c r="E18" s="796">
        <v>15971.109999999999</v>
      </c>
      <c r="F18" s="796">
        <v>22807.790000000008</v>
      </c>
      <c r="G18" s="800">
        <v>24833.35</v>
      </c>
    </row>
    <row r="19" spans="1:7" ht="14.4" customHeight="1" x14ac:dyDescent="0.3">
      <c r="A19" s="692" t="s">
        <v>1299</v>
      </c>
      <c r="B19" s="667">
        <v>389</v>
      </c>
      <c r="C19" s="667">
        <v>348</v>
      </c>
      <c r="D19" s="667">
        <v>202</v>
      </c>
      <c r="E19" s="796">
        <v>41832.25</v>
      </c>
      <c r="F19" s="796">
        <v>53803.329999999994</v>
      </c>
      <c r="G19" s="800">
        <v>31733.330000000009</v>
      </c>
    </row>
    <row r="20" spans="1:7" ht="14.4" customHeight="1" x14ac:dyDescent="0.3">
      <c r="A20" s="692" t="s">
        <v>1300</v>
      </c>
      <c r="B20" s="667">
        <v>308</v>
      </c>
      <c r="C20" s="667">
        <v>548</v>
      </c>
      <c r="D20" s="667">
        <v>593</v>
      </c>
      <c r="E20" s="796">
        <v>50847.8</v>
      </c>
      <c r="F20" s="796">
        <v>91431.14999999998</v>
      </c>
      <c r="G20" s="800">
        <v>102582.23000000001</v>
      </c>
    </row>
    <row r="21" spans="1:7" ht="14.4" customHeight="1" x14ac:dyDescent="0.3">
      <c r="A21" s="692" t="s">
        <v>1301</v>
      </c>
      <c r="B21" s="667">
        <v>90</v>
      </c>
      <c r="C21" s="667"/>
      <c r="D21" s="667">
        <v>5</v>
      </c>
      <c r="E21" s="796">
        <v>0</v>
      </c>
      <c r="F21" s="796"/>
      <c r="G21" s="800">
        <v>933.33</v>
      </c>
    </row>
    <row r="22" spans="1:7" ht="14.4" customHeight="1" x14ac:dyDescent="0.3">
      <c r="A22" s="692" t="s">
        <v>1302</v>
      </c>
      <c r="B22" s="667">
        <v>218</v>
      </c>
      <c r="C22" s="667"/>
      <c r="D22" s="667"/>
      <c r="E22" s="796">
        <v>0</v>
      </c>
      <c r="F22" s="796"/>
      <c r="G22" s="800"/>
    </row>
    <row r="23" spans="1:7" ht="14.4" customHeight="1" x14ac:dyDescent="0.3">
      <c r="A23" s="692" t="s">
        <v>1970</v>
      </c>
      <c r="B23" s="667">
        <v>317</v>
      </c>
      <c r="C23" s="667">
        <v>426</v>
      </c>
      <c r="D23" s="667">
        <v>367</v>
      </c>
      <c r="E23" s="796">
        <v>46435.54</v>
      </c>
      <c r="F23" s="796">
        <v>71485.569999999992</v>
      </c>
      <c r="G23" s="800">
        <v>58912.229999999996</v>
      </c>
    </row>
    <row r="24" spans="1:7" ht="14.4" customHeight="1" x14ac:dyDescent="0.3">
      <c r="A24" s="692" t="s">
        <v>1303</v>
      </c>
      <c r="B24" s="667">
        <v>169</v>
      </c>
      <c r="C24" s="667"/>
      <c r="D24" s="667"/>
      <c r="E24" s="796">
        <v>0</v>
      </c>
      <c r="F24" s="796"/>
      <c r="G24" s="800"/>
    </row>
    <row r="25" spans="1:7" ht="14.4" customHeight="1" x14ac:dyDescent="0.3">
      <c r="A25" s="692" t="s">
        <v>1304</v>
      </c>
      <c r="B25" s="667">
        <v>77</v>
      </c>
      <c r="C25" s="667"/>
      <c r="D25" s="667"/>
      <c r="E25" s="796">
        <v>0</v>
      </c>
      <c r="F25" s="796"/>
      <c r="G25" s="800"/>
    </row>
    <row r="26" spans="1:7" ht="14.4" customHeight="1" x14ac:dyDescent="0.3">
      <c r="A26" s="692" t="s">
        <v>1971</v>
      </c>
      <c r="B26" s="667">
        <v>355</v>
      </c>
      <c r="C26" s="667"/>
      <c r="D26" s="667"/>
      <c r="E26" s="796">
        <v>41885.540000000008</v>
      </c>
      <c r="F26" s="796"/>
      <c r="G26" s="800"/>
    </row>
    <row r="27" spans="1:7" ht="14.4" customHeight="1" x14ac:dyDescent="0.3">
      <c r="A27" s="692" t="s">
        <v>1305</v>
      </c>
      <c r="B27" s="667">
        <v>22</v>
      </c>
      <c r="C27" s="667"/>
      <c r="D27" s="667"/>
      <c r="E27" s="796">
        <v>0</v>
      </c>
      <c r="F27" s="796"/>
      <c r="G27" s="800"/>
    </row>
    <row r="28" spans="1:7" ht="14.4" customHeight="1" x14ac:dyDescent="0.3">
      <c r="A28" s="692" t="s">
        <v>1306</v>
      </c>
      <c r="B28" s="667">
        <v>57</v>
      </c>
      <c r="C28" s="667">
        <v>1</v>
      </c>
      <c r="D28" s="667"/>
      <c r="E28" s="796">
        <v>0</v>
      </c>
      <c r="F28" s="796">
        <v>455.56</v>
      </c>
      <c r="G28" s="800"/>
    </row>
    <row r="29" spans="1:7" ht="14.4" customHeight="1" x14ac:dyDescent="0.3">
      <c r="A29" s="692" t="s">
        <v>1307</v>
      </c>
      <c r="B29" s="667">
        <v>173</v>
      </c>
      <c r="C29" s="667">
        <v>411</v>
      </c>
      <c r="D29" s="667">
        <v>150</v>
      </c>
      <c r="E29" s="796">
        <v>27174.46</v>
      </c>
      <c r="F29" s="796">
        <v>59973.33</v>
      </c>
      <c r="G29" s="800">
        <v>25712.209999999992</v>
      </c>
    </row>
    <row r="30" spans="1:7" ht="14.4" customHeight="1" x14ac:dyDescent="0.3">
      <c r="A30" s="692" t="s">
        <v>1308</v>
      </c>
      <c r="B30" s="667">
        <v>53</v>
      </c>
      <c r="C30" s="667"/>
      <c r="D30" s="667"/>
      <c r="E30" s="796">
        <v>0</v>
      </c>
      <c r="F30" s="796"/>
      <c r="G30" s="800"/>
    </row>
    <row r="31" spans="1:7" ht="14.4" customHeight="1" x14ac:dyDescent="0.3">
      <c r="A31" s="692" t="s">
        <v>1972</v>
      </c>
      <c r="B31" s="667">
        <v>388</v>
      </c>
      <c r="C31" s="667">
        <v>379</v>
      </c>
      <c r="D31" s="667"/>
      <c r="E31" s="796">
        <v>67191.12</v>
      </c>
      <c r="F31" s="796">
        <v>61940.01999999999</v>
      </c>
      <c r="G31" s="800"/>
    </row>
    <row r="32" spans="1:7" ht="14.4" customHeight="1" x14ac:dyDescent="0.3">
      <c r="A32" s="692" t="s">
        <v>1311</v>
      </c>
      <c r="B32" s="667"/>
      <c r="C32" s="667">
        <v>324</v>
      </c>
      <c r="D32" s="667">
        <v>172</v>
      </c>
      <c r="E32" s="796"/>
      <c r="F32" s="796">
        <v>54045.549999999996</v>
      </c>
      <c r="G32" s="800">
        <v>27163.320000000003</v>
      </c>
    </row>
    <row r="33" spans="1:7" ht="14.4" customHeight="1" x14ac:dyDescent="0.3">
      <c r="A33" s="692" t="s">
        <v>1310</v>
      </c>
      <c r="B33" s="667"/>
      <c r="C33" s="667">
        <v>433</v>
      </c>
      <c r="D33" s="667">
        <v>251</v>
      </c>
      <c r="E33" s="796"/>
      <c r="F33" s="796">
        <v>69443.360000000001</v>
      </c>
      <c r="G33" s="800">
        <v>41678.899999999994</v>
      </c>
    </row>
    <row r="34" spans="1:7" ht="14.4" customHeight="1" thickBot="1" x14ac:dyDescent="0.35">
      <c r="A34" s="798" t="s">
        <v>1312</v>
      </c>
      <c r="B34" s="673"/>
      <c r="C34" s="673">
        <v>111</v>
      </c>
      <c r="D34" s="673">
        <v>428</v>
      </c>
      <c r="E34" s="797"/>
      <c r="F34" s="797">
        <v>19927.82</v>
      </c>
      <c r="G34" s="801">
        <v>69704.469999999987</v>
      </c>
    </row>
    <row r="35" spans="1:7" ht="14.4" customHeight="1" x14ac:dyDescent="0.3">
      <c r="A35" s="718" t="s">
        <v>1288</v>
      </c>
    </row>
    <row r="36" spans="1:7" ht="14.4" customHeight="1" x14ac:dyDescent="0.3">
      <c r="A36" s="719" t="s">
        <v>1289</v>
      </c>
    </row>
    <row r="37" spans="1:7" ht="14.4" customHeight="1" x14ac:dyDescent="0.3">
      <c r="A37" s="718" t="s">
        <v>1965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1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2094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13817.759999999998</v>
      </c>
      <c r="G3" s="212">
        <f t="shared" si="0"/>
        <v>3214905.17</v>
      </c>
      <c r="H3" s="78"/>
      <c r="I3" s="78"/>
      <c r="J3" s="212">
        <f t="shared" si="0"/>
        <v>13203.4</v>
      </c>
      <c r="K3" s="212">
        <f t="shared" si="0"/>
        <v>3449687.959999999</v>
      </c>
      <c r="L3" s="78"/>
      <c r="M3" s="78"/>
      <c r="N3" s="212">
        <f t="shared" si="0"/>
        <v>15025.6</v>
      </c>
      <c r="O3" s="212">
        <f t="shared" si="0"/>
        <v>3842066.1100000003</v>
      </c>
      <c r="P3" s="79">
        <f>IF(G3=0,0,O3/G3)</f>
        <v>1.1950791413234749</v>
      </c>
      <c r="Q3" s="213">
        <f>IF(N3=0,0,O3/N3)</f>
        <v>255.70134370674052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1974</v>
      </c>
      <c r="B6" s="739" t="s">
        <v>521</v>
      </c>
      <c r="C6" s="739" t="s">
        <v>1975</v>
      </c>
      <c r="D6" s="739" t="s">
        <v>1976</v>
      </c>
      <c r="E6" s="739"/>
      <c r="F6" s="229"/>
      <c r="G6" s="229"/>
      <c r="H6" s="739"/>
      <c r="I6" s="739"/>
      <c r="J6" s="229"/>
      <c r="K6" s="229"/>
      <c r="L6" s="739"/>
      <c r="M6" s="739"/>
      <c r="N6" s="229">
        <v>1</v>
      </c>
      <c r="O6" s="229">
        <v>1008</v>
      </c>
      <c r="P6" s="744"/>
      <c r="Q6" s="752">
        <v>1008</v>
      </c>
    </row>
    <row r="7" spans="1:17" ht="14.4" customHeight="1" x14ac:dyDescent="0.3">
      <c r="A7" s="663" t="s">
        <v>1974</v>
      </c>
      <c r="B7" s="664" t="s">
        <v>521</v>
      </c>
      <c r="C7" s="664" t="s">
        <v>1975</v>
      </c>
      <c r="D7" s="664" t="s">
        <v>1977</v>
      </c>
      <c r="E7" s="664"/>
      <c r="F7" s="667">
        <v>1</v>
      </c>
      <c r="G7" s="667">
        <v>596</v>
      </c>
      <c r="H7" s="664">
        <v>1</v>
      </c>
      <c r="I7" s="664">
        <v>596</v>
      </c>
      <c r="J7" s="667"/>
      <c r="K7" s="667"/>
      <c r="L7" s="664"/>
      <c r="M7" s="664"/>
      <c r="N7" s="667"/>
      <c r="O7" s="667"/>
      <c r="P7" s="680"/>
      <c r="Q7" s="668"/>
    </row>
    <row r="8" spans="1:17" ht="14.4" customHeight="1" x14ac:dyDescent="0.3">
      <c r="A8" s="663" t="s">
        <v>1974</v>
      </c>
      <c r="B8" s="664" t="s">
        <v>521</v>
      </c>
      <c r="C8" s="664" t="s">
        <v>1975</v>
      </c>
      <c r="D8" s="664" t="s">
        <v>1978</v>
      </c>
      <c r="E8" s="664"/>
      <c r="F8" s="667"/>
      <c r="G8" s="667"/>
      <c r="H8" s="664"/>
      <c r="I8" s="664"/>
      <c r="J8" s="667">
        <v>0</v>
      </c>
      <c r="K8" s="667">
        <v>0</v>
      </c>
      <c r="L8" s="664"/>
      <c r="M8" s="664"/>
      <c r="N8" s="667"/>
      <c r="O8" s="667"/>
      <c r="P8" s="680"/>
      <c r="Q8" s="668"/>
    </row>
    <row r="9" spans="1:17" ht="14.4" customHeight="1" x14ac:dyDescent="0.3">
      <c r="A9" s="663" t="s">
        <v>1974</v>
      </c>
      <c r="B9" s="664" t="s">
        <v>521</v>
      </c>
      <c r="C9" s="664" t="s">
        <v>1975</v>
      </c>
      <c r="D9" s="664" t="s">
        <v>1979</v>
      </c>
      <c r="E9" s="664"/>
      <c r="F9" s="667">
        <v>0</v>
      </c>
      <c r="G9" s="667">
        <v>0</v>
      </c>
      <c r="H9" s="664"/>
      <c r="I9" s="664"/>
      <c r="J9" s="667"/>
      <c r="K9" s="667"/>
      <c r="L9" s="664"/>
      <c r="M9" s="664"/>
      <c r="N9" s="667">
        <v>11</v>
      </c>
      <c r="O9" s="667">
        <v>6171</v>
      </c>
      <c r="P9" s="680"/>
      <c r="Q9" s="668">
        <v>561</v>
      </c>
    </row>
    <row r="10" spans="1:17" ht="14.4" customHeight="1" x14ac:dyDescent="0.3">
      <c r="A10" s="663" t="s">
        <v>1974</v>
      </c>
      <c r="B10" s="664" t="s">
        <v>521</v>
      </c>
      <c r="C10" s="664" t="s">
        <v>1975</v>
      </c>
      <c r="D10" s="664" t="s">
        <v>1980</v>
      </c>
      <c r="E10" s="664"/>
      <c r="F10" s="667"/>
      <c r="G10" s="667"/>
      <c r="H10" s="664"/>
      <c r="I10" s="664"/>
      <c r="J10" s="667">
        <v>2</v>
      </c>
      <c r="K10" s="667">
        <v>1038</v>
      </c>
      <c r="L10" s="664"/>
      <c r="M10" s="664">
        <v>519</v>
      </c>
      <c r="N10" s="667"/>
      <c r="O10" s="667"/>
      <c r="P10" s="680"/>
      <c r="Q10" s="668"/>
    </row>
    <row r="11" spans="1:17" ht="14.4" customHeight="1" x14ac:dyDescent="0.3">
      <c r="A11" s="663" t="s">
        <v>1974</v>
      </c>
      <c r="B11" s="664" t="s">
        <v>521</v>
      </c>
      <c r="C11" s="664" t="s">
        <v>1975</v>
      </c>
      <c r="D11" s="664" t="s">
        <v>1981</v>
      </c>
      <c r="E11" s="664"/>
      <c r="F11" s="667"/>
      <c r="G11" s="667"/>
      <c r="H11" s="664"/>
      <c r="I11" s="664"/>
      <c r="J11" s="667">
        <v>1</v>
      </c>
      <c r="K11" s="667">
        <v>321</v>
      </c>
      <c r="L11" s="664"/>
      <c r="M11" s="664">
        <v>321</v>
      </c>
      <c r="N11" s="667"/>
      <c r="O11" s="667"/>
      <c r="P11" s="680"/>
      <c r="Q11" s="668"/>
    </row>
    <row r="12" spans="1:17" ht="14.4" customHeight="1" x14ac:dyDescent="0.3">
      <c r="A12" s="663" t="s">
        <v>1974</v>
      </c>
      <c r="B12" s="664" t="s">
        <v>521</v>
      </c>
      <c r="C12" s="664" t="s">
        <v>1975</v>
      </c>
      <c r="D12" s="664" t="s">
        <v>1982</v>
      </c>
      <c r="E12" s="664"/>
      <c r="F12" s="667">
        <v>1</v>
      </c>
      <c r="G12" s="667">
        <v>679</v>
      </c>
      <c r="H12" s="664">
        <v>1</v>
      </c>
      <c r="I12" s="664">
        <v>679</v>
      </c>
      <c r="J12" s="667">
        <v>1</v>
      </c>
      <c r="K12" s="667">
        <v>679</v>
      </c>
      <c r="L12" s="664">
        <v>1</v>
      </c>
      <c r="M12" s="664">
        <v>679</v>
      </c>
      <c r="N12" s="667"/>
      <c r="O12" s="667"/>
      <c r="P12" s="680"/>
      <c r="Q12" s="668"/>
    </row>
    <row r="13" spans="1:17" ht="14.4" customHeight="1" x14ac:dyDescent="0.3">
      <c r="A13" s="663" t="s">
        <v>1974</v>
      </c>
      <c r="B13" s="664" t="s">
        <v>521</v>
      </c>
      <c r="C13" s="664" t="s">
        <v>1975</v>
      </c>
      <c r="D13" s="664" t="s">
        <v>1983</v>
      </c>
      <c r="E13" s="664"/>
      <c r="F13" s="667"/>
      <c r="G13" s="667"/>
      <c r="H13" s="664"/>
      <c r="I13" s="664"/>
      <c r="J13" s="667"/>
      <c r="K13" s="667"/>
      <c r="L13" s="664"/>
      <c r="M13" s="664"/>
      <c r="N13" s="667">
        <v>1</v>
      </c>
      <c r="O13" s="667">
        <v>2024</v>
      </c>
      <c r="P13" s="680"/>
      <c r="Q13" s="668">
        <v>2024</v>
      </c>
    </row>
    <row r="14" spans="1:17" ht="14.4" customHeight="1" x14ac:dyDescent="0.3">
      <c r="A14" s="663" t="s">
        <v>1974</v>
      </c>
      <c r="B14" s="664" t="s">
        <v>521</v>
      </c>
      <c r="C14" s="664" t="s">
        <v>1975</v>
      </c>
      <c r="D14" s="664" t="s">
        <v>1984</v>
      </c>
      <c r="E14" s="664"/>
      <c r="F14" s="667">
        <v>1</v>
      </c>
      <c r="G14" s="667">
        <v>1351</v>
      </c>
      <c r="H14" s="664">
        <v>1</v>
      </c>
      <c r="I14" s="664">
        <v>1351</v>
      </c>
      <c r="J14" s="667"/>
      <c r="K14" s="667"/>
      <c r="L14" s="664"/>
      <c r="M14" s="664"/>
      <c r="N14" s="667">
        <v>1</v>
      </c>
      <c r="O14" s="667">
        <v>1351</v>
      </c>
      <c r="P14" s="680">
        <v>1</v>
      </c>
      <c r="Q14" s="668">
        <v>1351</v>
      </c>
    </row>
    <row r="15" spans="1:17" ht="14.4" customHeight="1" x14ac:dyDescent="0.3">
      <c r="A15" s="663" t="s">
        <v>1974</v>
      </c>
      <c r="B15" s="664" t="s">
        <v>521</v>
      </c>
      <c r="C15" s="664" t="s">
        <v>1975</v>
      </c>
      <c r="D15" s="664" t="s">
        <v>1985</v>
      </c>
      <c r="E15" s="664"/>
      <c r="F15" s="667"/>
      <c r="G15" s="667"/>
      <c r="H15" s="664"/>
      <c r="I15" s="664"/>
      <c r="J15" s="667"/>
      <c r="K15" s="667"/>
      <c r="L15" s="664"/>
      <c r="M15" s="664"/>
      <c r="N15" s="667">
        <v>6</v>
      </c>
      <c r="O15" s="667">
        <v>3600</v>
      </c>
      <c r="P15" s="680"/>
      <c r="Q15" s="668">
        <v>600</v>
      </c>
    </row>
    <row r="16" spans="1:17" ht="14.4" customHeight="1" x14ac:dyDescent="0.3">
      <c r="A16" s="663" t="s">
        <v>1974</v>
      </c>
      <c r="B16" s="664" t="s">
        <v>521</v>
      </c>
      <c r="C16" s="664" t="s">
        <v>1975</v>
      </c>
      <c r="D16" s="664" t="s">
        <v>1986</v>
      </c>
      <c r="E16" s="664"/>
      <c r="F16" s="667">
        <v>23</v>
      </c>
      <c r="G16" s="667">
        <v>23184</v>
      </c>
      <c r="H16" s="664">
        <v>1</v>
      </c>
      <c r="I16" s="664">
        <v>1008</v>
      </c>
      <c r="J16" s="667">
        <v>15</v>
      </c>
      <c r="K16" s="667">
        <v>15120</v>
      </c>
      <c r="L16" s="664">
        <v>0.65217391304347827</v>
      </c>
      <c r="M16" s="664">
        <v>1008</v>
      </c>
      <c r="N16" s="667">
        <v>21</v>
      </c>
      <c r="O16" s="667">
        <v>21168</v>
      </c>
      <c r="P16" s="680">
        <v>0.91304347826086951</v>
      </c>
      <c r="Q16" s="668">
        <v>1008</v>
      </c>
    </row>
    <row r="17" spans="1:17" ht="14.4" customHeight="1" x14ac:dyDescent="0.3">
      <c r="A17" s="663" t="s">
        <v>1974</v>
      </c>
      <c r="B17" s="664" t="s">
        <v>521</v>
      </c>
      <c r="C17" s="664" t="s">
        <v>1975</v>
      </c>
      <c r="D17" s="664" t="s">
        <v>1987</v>
      </c>
      <c r="E17" s="664"/>
      <c r="F17" s="667"/>
      <c r="G17" s="667"/>
      <c r="H17" s="664"/>
      <c r="I17" s="664"/>
      <c r="J17" s="667"/>
      <c r="K17" s="667"/>
      <c r="L17" s="664"/>
      <c r="M17" s="664"/>
      <c r="N17" s="667">
        <v>1</v>
      </c>
      <c r="O17" s="667">
        <v>1122</v>
      </c>
      <c r="P17" s="680"/>
      <c r="Q17" s="668">
        <v>1122</v>
      </c>
    </row>
    <row r="18" spans="1:17" ht="14.4" customHeight="1" x14ac:dyDescent="0.3">
      <c r="A18" s="663" t="s">
        <v>1974</v>
      </c>
      <c r="B18" s="664" t="s">
        <v>521</v>
      </c>
      <c r="C18" s="664" t="s">
        <v>1975</v>
      </c>
      <c r="D18" s="664" t="s">
        <v>1988</v>
      </c>
      <c r="E18" s="664"/>
      <c r="F18" s="667"/>
      <c r="G18" s="667"/>
      <c r="H18" s="664"/>
      <c r="I18" s="664"/>
      <c r="J18" s="667"/>
      <c r="K18" s="667"/>
      <c r="L18" s="664"/>
      <c r="M18" s="664"/>
      <c r="N18" s="667">
        <v>1</v>
      </c>
      <c r="O18" s="667">
        <v>1326</v>
      </c>
      <c r="P18" s="680"/>
      <c r="Q18" s="668">
        <v>1326</v>
      </c>
    </row>
    <row r="19" spans="1:17" ht="14.4" customHeight="1" x14ac:dyDescent="0.3">
      <c r="A19" s="663" t="s">
        <v>1974</v>
      </c>
      <c r="B19" s="664" t="s">
        <v>521</v>
      </c>
      <c r="C19" s="664" t="s">
        <v>1989</v>
      </c>
      <c r="D19" s="664" t="s">
        <v>1990</v>
      </c>
      <c r="E19" s="664" t="s">
        <v>1991</v>
      </c>
      <c r="F19" s="667">
        <v>70</v>
      </c>
      <c r="G19" s="667">
        <v>5444.45</v>
      </c>
      <c r="H19" s="664">
        <v>1</v>
      </c>
      <c r="I19" s="664">
        <v>77.777857142857144</v>
      </c>
      <c r="J19" s="667">
        <v>56</v>
      </c>
      <c r="K19" s="667">
        <v>4355.5600000000004</v>
      </c>
      <c r="L19" s="664">
        <v>0.80000000000000016</v>
      </c>
      <c r="M19" s="664">
        <v>77.777857142857144</v>
      </c>
      <c r="N19" s="667">
        <v>75</v>
      </c>
      <c r="O19" s="667">
        <v>5833.33</v>
      </c>
      <c r="P19" s="680">
        <v>1.0714268658909532</v>
      </c>
      <c r="Q19" s="668">
        <v>77.77773333333333</v>
      </c>
    </row>
    <row r="20" spans="1:17" ht="14.4" customHeight="1" x14ac:dyDescent="0.3">
      <c r="A20" s="663" t="s">
        <v>1974</v>
      </c>
      <c r="B20" s="664" t="s">
        <v>521</v>
      </c>
      <c r="C20" s="664" t="s">
        <v>1989</v>
      </c>
      <c r="D20" s="664" t="s">
        <v>1992</v>
      </c>
      <c r="E20" s="664" t="s">
        <v>1993</v>
      </c>
      <c r="F20" s="667">
        <v>12</v>
      </c>
      <c r="G20" s="667">
        <v>3000</v>
      </c>
      <c r="H20" s="664">
        <v>1</v>
      </c>
      <c r="I20" s="664">
        <v>250</v>
      </c>
      <c r="J20" s="667">
        <v>20</v>
      </c>
      <c r="K20" s="667">
        <v>5000</v>
      </c>
      <c r="L20" s="664">
        <v>1.6666666666666667</v>
      </c>
      <c r="M20" s="664">
        <v>250</v>
      </c>
      <c r="N20" s="667">
        <v>18</v>
      </c>
      <c r="O20" s="667">
        <v>4500</v>
      </c>
      <c r="P20" s="680">
        <v>1.5</v>
      </c>
      <c r="Q20" s="668">
        <v>250</v>
      </c>
    </row>
    <row r="21" spans="1:17" ht="14.4" customHeight="1" x14ac:dyDescent="0.3">
      <c r="A21" s="663" t="s">
        <v>1974</v>
      </c>
      <c r="B21" s="664" t="s">
        <v>521</v>
      </c>
      <c r="C21" s="664" t="s">
        <v>1989</v>
      </c>
      <c r="D21" s="664" t="s">
        <v>1994</v>
      </c>
      <c r="E21" s="664" t="s">
        <v>1995</v>
      </c>
      <c r="F21" s="667">
        <v>589</v>
      </c>
      <c r="G21" s="667">
        <v>65444.44</v>
      </c>
      <c r="H21" s="664">
        <v>1</v>
      </c>
      <c r="I21" s="664">
        <v>111.11110356536503</v>
      </c>
      <c r="J21" s="667">
        <v>646</v>
      </c>
      <c r="K21" s="667">
        <v>71777.760000000009</v>
      </c>
      <c r="L21" s="664">
        <v>1.0967739963853309</v>
      </c>
      <c r="M21" s="664">
        <v>111.11108359133128</v>
      </c>
      <c r="N21" s="667">
        <v>593</v>
      </c>
      <c r="O21" s="667">
        <v>69183.34</v>
      </c>
      <c r="P21" s="680">
        <v>1.0571309037100782</v>
      </c>
      <c r="Q21" s="668">
        <v>116.6666779089376</v>
      </c>
    </row>
    <row r="22" spans="1:17" ht="14.4" customHeight="1" x14ac:dyDescent="0.3">
      <c r="A22" s="663" t="s">
        <v>1974</v>
      </c>
      <c r="B22" s="664" t="s">
        <v>521</v>
      </c>
      <c r="C22" s="664" t="s">
        <v>1989</v>
      </c>
      <c r="D22" s="664" t="s">
        <v>1996</v>
      </c>
      <c r="E22" s="664" t="s">
        <v>1997</v>
      </c>
      <c r="F22" s="667"/>
      <c r="G22" s="667"/>
      <c r="H22" s="664"/>
      <c r="I22" s="664"/>
      <c r="J22" s="667">
        <v>2</v>
      </c>
      <c r="K22" s="667">
        <v>537.78</v>
      </c>
      <c r="L22" s="664"/>
      <c r="M22" s="664">
        <v>268.89</v>
      </c>
      <c r="N22" s="667">
        <v>1</v>
      </c>
      <c r="O22" s="667">
        <v>300</v>
      </c>
      <c r="P22" s="680"/>
      <c r="Q22" s="668">
        <v>300</v>
      </c>
    </row>
    <row r="23" spans="1:17" ht="14.4" customHeight="1" x14ac:dyDescent="0.3">
      <c r="A23" s="663" t="s">
        <v>1974</v>
      </c>
      <c r="B23" s="664" t="s">
        <v>521</v>
      </c>
      <c r="C23" s="664" t="s">
        <v>1989</v>
      </c>
      <c r="D23" s="664" t="s">
        <v>1998</v>
      </c>
      <c r="E23" s="664" t="s">
        <v>1999</v>
      </c>
      <c r="F23" s="667">
        <v>390</v>
      </c>
      <c r="G23" s="667">
        <v>72800</v>
      </c>
      <c r="H23" s="664">
        <v>1</v>
      </c>
      <c r="I23" s="664">
        <v>186.66666666666666</v>
      </c>
      <c r="J23" s="667">
        <v>425</v>
      </c>
      <c r="K23" s="667">
        <v>79333.33</v>
      </c>
      <c r="L23" s="664">
        <v>1.0897435439560439</v>
      </c>
      <c r="M23" s="664">
        <v>186.66665882352942</v>
      </c>
      <c r="N23" s="667">
        <v>443</v>
      </c>
      <c r="O23" s="667">
        <v>93522.23</v>
      </c>
      <c r="P23" s="680">
        <v>1.2846460164835165</v>
      </c>
      <c r="Q23" s="668">
        <v>211.11112866817155</v>
      </c>
    </row>
    <row r="24" spans="1:17" ht="14.4" customHeight="1" x14ac:dyDescent="0.3">
      <c r="A24" s="663" t="s">
        <v>1974</v>
      </c>
      <c r="B24" s="664" t="s">
        <v>521</v>
      </c>
      <c r="C24" s="664" t="s">
        <v>1989</v>
      </c>
      <c r="D24" s="664" t="s">
        <v>2000</v>
      </c>
      <c r="E24" s="664" t="s">
        <v>2001</v>
      </c>
      <c r="F24" s="667">
        <v>424</v>
      </c>
      <c r="G24" s="667">
        <v>247333.33000000002</v>
      </c>
      <c r="H24" s="664">
        <v>1</v>
      </c>
      <c r="I24" s="664">
        <v>583.33332547169812</v>
      </c>
      <c r="J24" s="667">
        <v>684</v>
      </c>
      <c r="K24" s="667">
        <v>398999.99999999994</v>
      </c>
      <c r="L24" s="664">
        <v>1.6132075689111529</v>
      </c>
      <c r="M24" s="664">
        <v>583.33333333333326</v>
      </c>
      <c r="N24" s="667">
        <v>706</v>
      </c>
      <c r="O24" s="667">
        <v>411833.32</v>
      </c>
      <c r="P24" s="680">
        <v>1.6650943081549097</v>
      </c>
      <c r="Q24" s="668">
        <v>583.3333144475921</v>
      </c>
    </row>
    <row r="25" spans="1:17" ht="14.4" customHeight="1" x14ac:dyDescent="0.3">
      <c r="A25" s="663" t="s">
        <v>1974</v>
      </c>
      <c r="B25" s="664" t="s">
        <v>521</v>
      </c>
      <c r="C25" s="664" t="s">
        <v>1989</v>
      </c>
      <c r="D25" s="664" t="s">
        <v>2002</v>
      </c>
      <c r="E25" s="664" t="s">
        <v>2003</v>
      </c>
      <c r="F25" s="667">
        <v>41</v>
      </c>
      <c r="G25" s="667">
        <v>19133.349999999999</v>
      </c>
      <c r="H25" s="664">
        <v>1</v>
      </c>
      <c r="I25" s="664">
        <v>466.66707317073167</v>
      </c>
      <c r="J25" s="667">
        <v>42</v>
      </c>
      <c r="K25" s="667">
        <v>19600</v>
      </c>
      <c r="L25" s="664">
        <v>1.02438935157722</v>
      </c>
      <c r="M25" s="664">
        <v>466.66666666666669</v>
      </c>
      <c r="N25" s="667">
        <v>68</v>
      </c>
      <c r="O25" s="667">
        <v>31733.340000000004</v>
      </c>
      <c r="P25" s="680">
        <v>1.6585354890805848</v>
      </c>
      <c r="Q25" s="668">
        <v>466.66676470588243</v>
      </c>
    </row>
    <row r="26" spans="1:17" ht="14.4" customHeight="1" x14ac:dyDescent="0.3">
      <c r="A26" s="663" t="s">
        <v>1974</v>
      </c>
      <c r="B26" s="664" t="s">
        <v>521</v>
      </c>
      <c r="C26" s="664" t="s">
        <v>1989</v>
      </c>
      <c r="D26" s="664" t="s">
        <v>2004</v>
      </c>
      <c r="E26" s="664" t="s">
        <v>2003</v>
      </c>
      <c r="F26" s="667">
        <v>2</v>
      </c>
      <c r="G26" s="667">
        <v>2000</v>
      </c>
      <c r="H26" s="664">
        <v>1</v>
      </c>
      <c r="I26" s="664">
        <v>1000</v>
      </c>
      <c r="J26" s="667">
        <v>5</v>
      </c>
      <c r="K26" s="667">
        <v>5000</v>
      </c>
      <c r="L26" s="664">
        <v>2.5</v>
      </c>
      <c r="M26" s="664">
        <v>1000</v>
      </c>
      <c r="N26" s="667">
        <v>1</v>
      </c>
      <c r="O26" s="667">
        <v>1000</v>
      </c>
      <c r="P26" s="680">
        <v>0.5</v>
      </c>
      <c r="Q26" s="668">
        <v>1000</v>
      </c>
    </row>
    <row r="27" spans="1:17" ht="14.4" customHeight="1" x14ac:dyDescent="0.3">
      <c r="A27" s="663" t="s">
        <v>1974</v>
      </c>
      <c r="B27" s="664" t="s">
        <v>521</v>
      </c>
      <c r="C27" s="664" t="s">
        <v>1989</v>
      </c>
      <c r="D27" s="664" t="s">
        <v>2005</v>
      </c>
      <c r="E27" s="664" t="s">
        <v>2006</v>
      </c>
      <c r="F27" s="667">
        <v>2</v>
      </c>
      <c r="G27" s="667">
        <v>1333.34</v>
      </c>
      <c r="H27" s="664">
        <v>1</v>
      </c>
      <c r="I27" s="664">
        <v>666.67</v>
      </c>
      <c r="J27" s="667">
        <v>2</v>
      </c>
      <c r="K27" s="667">
        <v>1333.34</v>
      </c>
      <c r="L27" s="664">
        <v>1</v>
      </c>
      <c r="M27" s="664">
        <v>666.67</v>
      </c>
      <c r="N27" s="667">
        <v>1</v>
      </c>
      <c r="O27" s="667">
        <v>666.67</v>
      </c>
      <c r="P27" s="680">
        <v>0.5</v>
      </c>
      <c r="Q27" s="668">
        <v>666.67</v>
      </c>
    </row>
    <row r="28" spans="1:17" ht="14.4" customHeight="1" x14ac:dyDescent="0.3">
      <c r="A28" s="663" t="s">
        <v>1974</v>
      </c>
      <c r="B28" s="664" t="s">
        <v>521</v>
      </c>
      <c r="C28" s="664" t="s">
        <v>1989</v>
      </c>
      <c r="D28" s="664" t="s">
        <v>2007</v>
      </c>
      <c r="E28" s="664" t="s">
        <v>2008</v>
      </c>
      <c r="F28" s="667">
        <v>600</v>
      </c>
      <c r="G28" s="667">
        <v>30000</v>
      </c>
      <c r="H28" s="664">
        <v>1</v>
      </c>
      <c r="I28" s="664">
        <v>50</v>
      </c>
      <c r="J28" s="667">
        <v>585</v>
      </c>
      <c r="K28" s="667">
        <v>29250</v>
      </c>
      <c r="L28" s="664">
        <v>0.97499999999999998</v>
      </c>
      <c r="M28" s="664">
        <v>50</v>
      </c>
      <c r="N28" s="667">
        <v>674</v>
      </c>
      <c r="O28" s="667">
        <v>33700</v>
      </c>
      <c r="P28" s="680">
        <v>1.1233333333333333</v>
      </c>
      <c r="Q28" s="668">
        <v>50</v>
      </c>
    </row>
    <row r="29" spans="1:17" ht="14.4" customHeight="1" x14ac:dyDescent="0.3">
      <c r="A29" s="663" t="s">
        <v>1974</v>
      </c>
      <c r="B29" s="664" t="s">
        <v>521</v>
      </c>
      <c r="C29" s="664" t="s">
        <v>1989</v>
      </c>
      <c r="D29" s="664" t="s">
        <v>2009</v>
      </c>
      <c r="E29" s="664" t="s">
        <v>2010</v>
      </c>
      <c r="F29" s="667">
        <v>1</v>
      </c>
      <c r="G29" s="667">
        <v>5.5600000000000005</v>
      </c>
      <c r="H29" s="664">
        <v>1</v>
      </c>
      <c r="I29" s="664">
        <v>5.5600000000000005</v>
      </c>
      <c r="J29" s="667">
        <v>5</v>
      </c>
      <c r="K29" s="667">
        <v>27.79</v>
      </c>
      <c r="L29" s="664">
        <v>4.9982014388489207</v>
      </c>
      <c r="M29" s="664">
        <v>5.5579999999999998</v>
      </c>
      <c r="N29" s="667">
        <v>5</v>
      </c>
      <c r="O29" s="667">
        <v>27.790000000000006</v>
      </c>
      <c r="P29" s="680">
        <v>4.9982014388489215</v>
      </c>
      <c r="Q29" s="668">
        <v>5.5580000000000016</v>
      </c>
    </row>
    <row r="30" spans="1:17" ht="14.4" customHeight="1" x14ac:dyDescent="0.3">
      <c r="A30" s="663" t="s">
        <v>1974</v>
      </c>
      <c r="B30" s="664" t="s">
        <v>521</v>
      </c>
      <c r="C30" s="664" t="s">
        <v>1989</v>
      </c>
      <c r="D30" s="664" t="s">
        <v>2011</v>
      </c>
      <c r="E30" s="664" t="s">
        <v>2012</v>
      </c>
      <c r="F30" s="667">
        <v>26</v>
      </c>
      <c r="G30" s="667">
        <v>2628.89</v>
      </c>
      <c r="H30" s="664">
        <v>1</v>
      </c>
      <c r="I30" s="664">
        <v>101.11115384615384</v>
      </c>
      <c r="J30" s="667">
        <v>19</v>
      </c>
      <c r="K30" s="667">
        <v>1921.1100000000001</v>
      </c>
      <c r="L30" s="664">
        <v>0.73076849925253629</v>
      </c>
      <c r="M30" s="664">
        <v>101.11105263157896</v>
      </c>
      <c r="N30" s="667">
        <v>4</v>
      </c>
      <c r="O30" s="667">
        <v>404.44</v>
      </c>
      <c r="P30" s="680">
        <v>0.15384439820608697</v>
      </c>
      <c r="Q30" s="668">
        <v>101.11</v>
      </c>
    </row>
    <row r="31" spans="1:17" ht="14.4" customHeight="1" x14ac:dyDescent="0.3">
      <c r="A31" s="663" t="s">
        <v>1974</v>
      </c>
      <c r="B31" s="664" t="s">
        <v>521</v>
      </c>
      <c r="C31" s="664" t="s">
        <v>1989</v>
      </c>
      <c r="D31" s="664" t="s">
        <v>2013</v>
      </c>
      <c r="E31" s="664" t="s">
        <v>2014</v>
      </c>
      <c r="F31" s="667">
        <v>16</v>
      </c>
      <c r="G31" s="667">
        <v>0</v>
      </c>
      <c r="H31" s="664"/>
      <c r="I31" s="664">
        <v>0</v>
      </c>
      <c r="J31" s="667"/>
      <c r="K31" s="667"/>
      <c r="L31" s="664"/>
      <c r="M31" s="664"/>
      <c r="N31" s="667"/>
      <c r="O31" s="667"/>
      <c r="P31" s="680"/>
      <c r="Q31" s="668"/>
    </row>
    <row r="32" spans="1:17" ht="14.4" customHeight="1" x14ac:dyDescent="0.3">
      <c r="A32" s="663" t="s">
        <v>1974</v>
      </c>
      <c r="B32" s="664" t="s">
        <v>521</v>
      </c>
      <c r="C32" s="664" t="s">
        <v>1989</v>
      </c>
      <c r="D32" s="664" t="s">
        <v>2015</v>
      </c>
      <c r="E32" s="664" t="s">
        <v>2016</v>
      </c>
      <c r="F32" s="667">
        <v>24</v>
      </c>
      <c r="G32" s="667">
        <v>0</v>
      </c>
      <c r="H32" s="664"/>
      <c r="I32" s="664">
        <v>0</v>
      </c>
      <c r="J32" s="667">
        <v>16</v>
      </c>
      <c r="K32" s="667">
        <v>0</v>
      </c>
      <c r="L32" s="664"/>
      <c r="M32" s="664">
        <v>0</v>
      </c>
      <c r="N32" s="667">
        <v>34</v>
      </c>
      <c r="O32" s="667">
        <v>0</v>
      </c>
      <c r="P32" s="680"/>
      <c r="Q32" s="668">
        <v>0</v>
      </c>
    </row>
    <row r="33" spans="1:17" ht="14.4" customHeight="1" x14ac:dyDescent="0.3">
      <c r="A33" s="663" t="s">
        <v>1974</v>
      </c>
      <c r="B33" s="664" t="s">
        <v>521</v>
      </c>
      <c r="C33" s="664" t="s">
        <v>1989</v>
      </c>
      <c r="D33" s="664" t="s">
        <v>2017</v>
      </c>
      <c r="E33" s="664" t="s">
        <v>2018</v>
      </c>
      <c r="F33" s="667">
        <v>338</v>
      </c>
      <c r="G33" s="667">
        <v>103277.78</v>
      </c>
      <c r="H33" s="664">
        <v>1</v>
      </c>
      <c r="I33" s="664">
        <v>305.55556213017752</v>
      </c>
      <c r="J33" s="667">
        <v>483</v>
      </c>
      <c r="K33" s="667">
        <v>147583.34</v>
      </c>
      <c r="L33" s="664">
        <v>1.4289941166434832</v>
      </c>
      <c r="M33" s="664">
        <v>305.55556935817805</v>
      </c>
      <c r="N33" s="667">
        <v>573</v>
      </c>
      <c r="O33" s="667">
        <v>175083.32</v>
      </c>
      <c r="P33" s="680">
        <v>1.6952661066107348</v>
      </c>
      <c r="Q33" s="668">
        <v>305.55553228621295</v>
      </c>
    </row>
    <row r="34" spans="1:17" ht="14.4" customHeight="1" x14ac:dyDescent="0.3">
      <c r="A34" s="663" t="s">
        <v>1974</v>
      </c>
      <c r="B34" s="664" t="s">
        <v>521</v>
      </c>
      <c r="C34" s="664" t="s">
        <v>1989</v>
      </c>
      <c r="D34" s="664" t="s">
        <v>2019</v>
      </c>
      <c r="E34" s="664" t="s">
        <v>2020</v>
      </c>
      <c r="F34" s="667">
        <v>1659</v>
      </c>
      <c r="G34" s="667">
        <v>0</v>
      </c>
      <c r="H34" s="664"/>
      <c r="I34" s="664">
        <v>0</v>
      </c>
      <c r="J34" s="667"/>
      <c r="K34" s="667"/>
      <c r="L34" s="664"/>
      <c r="M34" s="664"/>
      <c r="N34" s="667"/>
      <c r="O34" s="667"/>
      <c r="P34" s="680"/>
      <c r="Q34" s="668"/>
    </row>
    <row r="35" spans="1:17" ht="14.4" customHeight="1" x14ac:dyDescent="0.3">
      <c r="A35" s="663" t="s">
        <v>1974</v>
      </c>
      <c r="B35" s="664" t="s">
        <v>521</v>
      </c>
      <c r="C35" s="664" t="s">
        <v>1989</v>
      </c>
      <c r="D35" s="664" t="s">
        <v>2021</v>
      </c>
      <c r="E35" s="664" t="s">
        <v>2022</v>
      </c>
      <c r="F35" s="667">
        <v>1720</v>
      </c>
      <c r="G35" s="667">
        <v>783555.56</v>
      </c>
      <c r="H35" s="664">
        <v>1</v>
      </c>
      <c r="I35" s="664">
        <v>455.55555813953492</v>
      </c>
      <c r="J35" s="667">
        <v>1877</v>
      </c>
      <c r="K35" s="667">
        <v>855077.79000000015</v>
      </c>
      <c r="L35" s="664">
        <v>1.0912790791759555</v>
      </c>
      <c r="M35" s="664">
        <v>455.55556206712851</v>
      </c>
      <c r="N35" s="667">
        <v>2029</v>
      </c>
      <c r="O35" s="667">
        <v>924322.23</v>
      </c>
      <c r="P35" s="680">
        <v>1.1796511660258016</v>
      </c>
      <c r="Q35" s="668">
        <v>455.55555938886152</v>
      </c>
    </row>
    <row r="36" spans="1:17" ht="14.4" customHeight="1" x14ac:dyDescent="0.3">
      <c r="A36" s="663" t="s">
        <v>1974</v>
      </c>
      <c r="B36" s="664" t="s">
        <v>521</v>
      </c>
      <c r="C36" s="664" t="s">
        <v>1989</v>
      </c>
      <c r="D36" s="664" t="s">
        <v>2023</v>
      </c>
      <c r="E36" s="664" t="s">
        <v>2024</v>
      </c>
      <c r="F36" s="667"/>
      <c r="G36" s="667"/>
      <c r="H36" s="664"/>
      <c r="I36" s="664"/>
      <c r="J36" s="667">
        <v>1</v>
      </c>
      <c r="K36" s="667">
        <v>0</v>
      </c>
      <c r="L36" s="664"/>
      <c r="M36" s="664">
        <v>0</v>
      </c>
      <c r="N36" s="667"/>
      <c r="O36" s="667"/>
      <c r="P36" s="680"/>
      <c r="Q36" s="668"/>
    </row>
    <row r="37" spans="1:17" ht="14.4" customHeight="1" x14ac:dyDescent="0.3">
      <c r="A37" s="663" t="s">
        <v>1974</v>
      </c>
      <c r="B37" s="664" t="s">
        <v>521</v>
      </c>
      <c r="C37" s="664" t="s">
        <v>1989</v>
      </c>
      <c r="D37" s="664" t="s">
        <v>2025</v>
      </c>
      <c r="E37" s="664" t="s">
        <v>2026</v>
      </c>
      <c r="F37" s="667">
        <v>11</v>
      </c>
      <c r="G37" s="667">
        <v>647.78</v>
      </c>
      <c r="H37" s="664">
        <v>1</v>
      </c>
      <c r="I37" s="664">
        <v>58.889090909090903</v>
      </c>
      <c r="J37" s="667">
        <v>10</v>
      </c>
      <c r="K37" s="667">
        <v>588.9</v>
      </c>
      <c r="L37" s="664">
        <v>0.90910494303621603</v>
      </c>
      <c r="M37" s="664">
        <v>58.89</v>
      </c>
      <c r="N37" s="667">
        <v>5</v>
      </c>
      <c r="O37" s="667">
        <v>294.45</v>
      </c>
      <c r="P37" s="680">
        <v>0.45455247151810801</v>
      </c>
      <c r="Q37" s="668">
        <v>58.89</v>
      </c>
    </row>
    <row r="38" spans="1:17" ht="14.4" customHeight="1" x14ac:dyDescent="0.3">
      <c r="A38" s="663" t="s">
        <v>1974</v>
      </c>
      <c r="B38" s="664" t="s">
        <v>521</v>
      </c>
      <c r="C38" s="664" t="s">
        <v>1989</v>
      </c>
      <c r="D38" s="664" t="s">
        <v>2027</v>
      </c>
      <c r="E38" s="664" t="s">
        <v>2028</v>
      </c>
      <c r="F38" s="667">
        <v>643</v>
      </c>
      <c r="G38" s="667">
        <v>50011.1</v>
      </c>
      <c r="H38" s="664">
        <v>1</v>
      </c>
      <c r="I38" s="664">
        <v>77.777760497667188</v>
      </c>
      <c r="J38" s="667">
        <v>878</v>
      </c>
      <c r="K38" s="667">
        <v>68288.89</v>
      </c>
      <c r="L38" s="664">
        <v>1.3654746646244533</v>
      </c>
      <c r="M38" s="664">
        <v>77.777779043280177</v>
      </c>
      <c r="N38" s="667">
        <v>964</v>
      </c>
      <c r="O38" s="667">
        <v>74977.78</v>
      </c>
      <c r="P38" s="680">
        <v>1.4992227725444951</v>
      </c>
      <c r="Q38" s="668">
        <v>77.777780082987547</v>
      </c>
    </row>
    <row r="39" spans="1:17" ht="14.4" customHeight="1" x14ac:dyDescent="0.3">
      <c r="A39" s="663" t="s">
        <v>1974</v>
      </c>
      <c r="B39" s="664" t="s">
        <v>521</v>
      </c>
      <c r="C39" s="664" t="s">
        <v>1989</v>
      </c>
      <c r="D39" s="664" t="s">
        <v>2029</v>
      </c>
      <c r="E39" s="664" t="s">
        <v>2030</v>
      </c>
      <c r="F39" s="667">
        <v>422</v>
      </c>
      <c r="G39" s="667">
        <v>37511.1</v>
      </c>
      <c r="H39" s="664">
        <v>1</v>
      </c>
      <c r="I39" s="664">
        <v>88.888862559241701</v>
      </c>
      <c r="J39" s="667">
        <v>509</v>
      </c>
      <c r="K39" s="667">
        <v>45244.45</v>
      </c>
      <c r="L39" s="664">
        <v>1.2061616428203918</v>
      </c>
      <c r="M39" s="664">
        <v>88.888899803536347</v>
      </c>
      <c r="N39" s="667">
        <v>613</v>
      </c>
      <c r="O39" s="667">
        <v>57894.45</v>
      </c>
      <c r="P39" s="680">
        <v>1.5433951550341098</v>
      </c>
      <c r="Q39" s="668">
        <v>94.444453507340938</v>
      </c>
    </row>
    <row r="40" spans="1:17" ht="14.4" customHeight="1" x14ac:dyDescent="0.3">
      <c r="A40" s="663" t="s">
        <v>1974</v>
      </c>
      <c r="B40" s="664" t="s">
        <v>521</v>
      </c>
      <c r="C40" s="664" t="s">
        <v>1989</v>
      </c>
      <c r="D40" s="664" t="s">
        <v>2031</v>
      </c>
      <c r="E40" s="664" t="s">
        <v>2032</v>
      </c>
      <c r="F40" s="667"/>
      <c r="G40" s="667"/>
      <c r="H40" s="664"/>
      <c r="I40" s="664"/>
      <c r="J40" s="667">
        <v>1</v>
      </c>
      <c r="K40" s="667">
        <v>43.33</v>
      </c>
      <c r="L40" s="664"/>
      <c r="M40" s="664">
        <v>43.33</v>
      </c>
      <c r="N40" s="667"/>
      <c r="O40" s="667"/>
      <c r="P40" s="680"/>
      <c r="Q40" s="668"/>
    </row>
    <row r="41" spans="1:17" ht="14.4" customHeight="1" x14ac:dyDescent="0.3">
      <c r="A41" s="663" t="s">
        <v>1974</v>
      </c>
      <c r="B41" s="664" t="s">
        <v>521</v>
      </c>
      <c r="C41" s="664" t="s">
        <v>1989</v>
      </c>
      <c r="D41" s="664" t="s">
        <v>2033</v>
      </c>
      <c r="E41" s="664" t="s">
        <v>2034</v>
      </c>
      <c r="F41" s="667">
        <v>16</v>
      </c>
      <c r="G41" s="667">
        <v>1546.67</v>
      </c>
      <c r="H41" s="664">
        <v>1</v>
      </c>
      <c r="I41" s="664">
        <v>96.666875000000005</v>
      </c>
      <c r="J41" s="667">
        <v>17</v>
      </c>
      <c r="K41" s="667">
        <v>1643.3400000000001</v>
      </c>
      <c r="L41" s="664">
        <v>1.0625020204697835</v>
      </c>
      <c r="M41" s="664">
        <v>96.667058823529416</v>
      </c>
      <c r="N41" s="667">
        <v>11</v>
      </c>
      <c r="O41" s="667">
        <v>1063.3300000000002</v>
      </c>
      <c r="P41" s="680">
        <v>0.68749636315438978</v>
      </c>
      <c r="Q41" s="668">
        <v>96.666363636363656</v>
      </c>
    </row>
    <row r="42" spans="1:17" ht="14.4" customHeight="1" x14ac:dyDescent="0.3">
      <c r="A42" s="663" t="s">
        <v>1974</v>
      </c>
      <c r="B42" s="664" t="s">
        <v>521</v>
      </c>
      <c r="C42" s="664" t="s">
        <v>1989</v>
      </c>
      <c r="D42" s="664" t="s">
        <v>2035</v>
      </c>
      <c r="E42" s="664" t="s">
        <v>2036</v>
      </c>
      <c r="F42" s="667">
        <v>140</v>
      </c>
      <c r="G42" s="667">
        <v>46666.67</v>
      </c>
      <c r="H42" s="664">
        <v>1</v>
      </c>
      <c r="I42" s="664">
        <v>333.33335714285715</v>
      </c>
      <c r="J42" s="667">
        <v>142</v>
      </c>
      <c r="K42" s="667">
        <v>47333.33</v>
      </c>
      <c r="L42" s="664">
        <v>1.0142855704081737</v>
      </c>
      <c r="M42" s="664">
        <v>333.33330985915495</v>
      </c>
      <c r="N42" s="667">
        <v>164</v>
      </c>
      <c r="O42" s="667">
        <v>54666.67</v>
      </c>
      <c r="P42" s="680">
        <v>1.1714285591836744</v>
      </c>
      <c r="Q42" s="668">
        <v>333.33335365853657</v>
      </c>
    </row>
    <row r="43" spans="1:17" ht="14.4" customHeight="1" x14ac:dyDescent="0.3">
      <c r="A43" s="663" t="s">
        <v>1974</v>
      </c>
      <c r="B43" s="664" t="s">
        <v>521</v>
      </c>
      <c r="C43" s="664" t="s">
        <v>1989</v>
      </c>
      <c r="D43" s="664" t="s">
        <v>2037</v>
      </c>
      <c r="E43" s="664" t="s">
        <v>2038</v>
      </c>
      <c r="F43" s="667">
        <v>354</v>
      </c>
      <c r="G43" s="667">
        <v>454299.99999999994</v>
      </c>
      <c r="H43" s="664">
        <v>1</v>
      </c>
      <c r="I43" s="664">
        <v>1283.3333333333333</v>
      </c>
      <c r="J43" s="667">
        <v>294</v>
      </c>
      <c r="K43" s="667">
        <v>377300</v>
      </c>
      <c r="L43" s="664">
        <v>0.8305084745762713</v>
      </c>
      <c r="M43" s="664">
        <v>1283.3333333333333</v>
      </c>
      <c r="N43" s="667">
        <v>283</v>
      </c>
      <c r="O43" s="667">
        <v>363183.33</v>
      </c>
      <c r="P43" s="680">
        <v>0.79943502091129226</v>
      </c>
      <c r="Q43" s="668">
        <v>1283.3333215547705</v>
      </c>
    </row>
    <row r="44" spans="1:17" ht="14.4" customHeight="1" x14ac:dyDescent="0.3">
      <c r="A44" s="663" t="s">
        <v>1974</v>
      </c>
      <c r="B44" s="664" t="s">
        <v>521</v>
      </c>
      <c r="C44" s="664" t="s">
        <v>1989</v>
      </c>
      <c r="D44" s="664" t="s">
        <v>2039</v>
      </c>
      <c r="E44" s="664" t="s">
        <v>2040</v>
      </c>
      <c r="F44" s="667"/>
      <c r="G44" s="667"/>
      <c r="H44" s="664"/>
      <c r="I44" s="664"/>
      <c r="J44" s="667">
        <v>1</v>
      </c>
      <c r="K44" s="667">
        <v>466.67</v>
      </c>
      <c r="L44" s="664"/>
      <c r="M44" s="664">
        <v>466.67</v>
      </c>
      <c r="N44" s="667"/>
      <c r="O44" s="667"/>
      <c r="P44" s="680"/>
      <c r="Q44" s="668"/>
    </row>
    <row r="45" spans="1:17" ht="14.4" customHeight="1" x14ac:dyDescent="0.3">
      <c r="A45" s="663" t="s">
        <v>1974</v>
      </c>
      <c r="B45" s="664" t="s">
        <v>521</v>
      </c>
      <c r="C45" s="664" t="s">
        <v>1989</v>
      </c>
      <c r="D45" s="664" t="s">
        <v>2041</v>
      </c>
      <c r="E45" s="664" t="s">
        <v>2042</v>
      </c>
      <c r="F45" s="667">
        <v>33</v>
      </c>
      <c r="G45" s="667">
        <v>3849.99</v>
      </c>
      <c r="H45" s="664">
        <v>1</v>
      </c>
      <c r="I45" s="664">
        <v>116.66636363636363</v>
      </c>
      <c r="J45" s="667">
        <v>43</v>
      </c>
      <c r="K45" s="667">
        <v>5016.66</v>
      </c>
      <c r="L45" s="664">
        <v>1.3030319559271584</v>
      </c>
      <c r="M45" s="664">
        <v>116.66651162790697</v>
      </c>
      <c r="N45" s="667">
        <v>46</v>
      </c>
      <c r="O45" s="667">
        <v>5366.66</v>
      </c>
      <c r="P45" s="680">
        <v>1.3939412829643714</v>
      </c>
      <c r="Q45" s="668">
        <v>116.66652173913043</v>
      </c>
    </row>
    <row r="46" spans="1:17" ht="14.4" customHeight="1" x14ac:dyDescent="0.3">
      <c r="A46" s="663" t="s">
        <v>1974</v>
      </c>
      <c r="B46" s="664" t="s">
        <v>521</v>
      </c>
      <c r="C46" s="664" t="s">
        <v>1989</v>
      </c>
      <c r="D46" s="664" t="s">
        <v>2043</v>
      </c>
      <c r="E46" s="664" t="s">
        <v>2044</v>
      </c>
      <c r="F46" s="667"/>
      <c r="G46" s="667"/>
      <c r="H46" s="664"/>
      <c r="I46" s="664"/>
      <c r="J46" s="667">
        <v>2</v>
      </c>
      <c r="K46" s="667">
        <v>655.56</v>
      </c>
      <c r="L46" s="664"/>
      <c r="M46" s="664">
        <v>327.78</v>
      </c>
      <c r="N46" s="667"/>
      <c r="O46" s="667"/>
      <c r="P46" s="680"/>
      <c r="Q46" s="668"/>
    </row>
    <row r="47" spans="1:17" ht="14.4" customHeight="1" x14ac:dyDescent="0.3">
      <c r="A47" s="663" t="s">
        <v>1974</v>
      </c>
      <c r="B47" s="664" t="s">
        <v>521</v>
      </c>
      <c r="C47" s="664" t="s">
        <v>1989</v>
      </c>
      <c r="D47" s="664" t="s">
        <v>2045</v>
      </c>
      <c r="E47" s="664" t="s">
        <v>2046</v>
      </c>
      <c r="F47" s="667">
        <v>4</v>
      </c>
      <c r="G47" s="667">
        <v>3333.34</v>
      </c>
      <c r="H47" s="664">
        <v>1</v>
      </c>
      <c r="I47" s="664">
        <v>833.33500000000004</v>
      </c>
      <c r="J47" s="667"/>
      <c r="K47" s="667"/>
      <c r="L47" s="664"/>
      <c r="M47" s="664"/>
      <c r="N47" s="667">
        <v>6</v>
      </c>
      <c r="O47" s="667">
        <v>5000</v>
      </c>
      <c r="P47" s="680">
        <v>1.4999970000059999</v>
      </c>
      <c r="Q47" s="668">
        <v>833.33333333333337</v>
      </c>
    </row>
    <row r="48" spans="1:17" ht="14.4" customHeight="1" x14ac:dyDescent="0.3">
      <c r="A48" s="663" t="s">
        <v>1974</v>
      </c>
      <c r="B48" s="664" t="s">
        <v>521</v>
      </c>
      <c r="C48" s="664" t="s">
        <v>1989</v>
      </c>
      <c r="D48" s="664" t="s">
        <v>2047</v>
      </c>
      <c r="E48" s="664" t="s">
        <v>2048</v>
      </c>
      <c r="F48" s="667">
        <v>3</v>
      </c>
      <c r="G48" s="667">
        <v>16.68</v>
      </c>
      <c r="H48" s="664">
        <v>1</v>
      </c>
      <c r="I48" s="664">
        <v>5.56</v>
      </c>
      <c r="J48" s="667">
        <v>10</v>
      </c>
      <c r="K48" s="667">
        <v>55.56</v>
      </c>
      <c r="L48" s="664">
        <v>3.3309352517985613</v>
      </c>
      <c r="M48" s="664">
        <v>5.556</v>
      </c>
      <c r="N48" s="667">
        <v>6</v>
      </c>
      <c r="O48" s="667">
        <v>33.340000000000003</v>
      </c>
      <c r="P48" s="680">
        <v>1.9988009592326141</v>
      </c>
      <c r="Q48" s="668">
        <v>5.5566666666666675</v>
      </c>
    </row>
    <row r="49" spans="1:17" ht="14.4" customHeight="1" x14ac:dyDescent="0.3">
      <c r="A49" s="663" t="s">
        <v>1974</v>
      </c>
      <c r="B49" s="664" t="s">
        <v>1964</v>
      </c>
      <c r="C49" s="664" t="s">
        <v>1989</v>
      </c>
      <c r="D49" s="664" t="s">
        <v>2049</v>
      </c>
      <c r="E49" s="664" t="s">
        <v>2050</v>
      </c>
      <c r="F49" s="667"/>
      <c r="G49" s="667"/>
      <c r="H49" s="664"/>
      <c r="I49" s="664"/>
      <c r="J49" s="667">
        <v>1</v>
      </c>
      <c r="K49" s="667">
        <v>105.56</v>
      </c>
      <c r="L49" s="664"/>
      <c r="M49" s="664">
        <v>105.56</v>
      </c>
      <c r="N49" s="667">
        <v>1</v>
      </c>
      <c r="O49" s="667">
        <v>105.56</v>
      </c>
      <c r="P49" s="680"/>
      <c r="Q49" s="668">
        <v>105.56</v>
      </c>
    </row>
    <row r="50" spans="1:17" ht="14.4" customHeight="1" x14ac:dyDescent="0.3">
      <c r="A50" s="663" t="s">
        <v>1974</v>
      </c>
      <c r="B50" s="664" t="s">
        <v>1964</v>
      </c>
      <c r="C50" s="664" t="s">
        <v>1989</v>
      </c>
      <c r="D50" s="664" t="s">
        <v>1990</v>
      </c>
      <c r="E50" s="664" t="s">
        <v>1991</v>
      </c>
      <c r="F50" s="667">
        <v>1</v>
      </c>
      <c r="G50" s="667">
        <v>77.78</v>
      </c>
      <c r="H50" s="664">
        <v>1</v>
      </c>
      <c r="I50" s="664">
        <v>77.78</v>
      </c>
      <c r="J50" s="667">
        <v>3</v>
      </c>
      <c r="K50" s="667">
        <v>233.34</v>
      </c>
      <c r="L50" s="664">
        <v>3</v>
      </c>
      <c r="M50" s="664">
        <v>77.78</v>
      </c>
      <c r="N50" s="667"/>
      <c r="O50" s="667"/>
      <c r="P50" s="680"/>
      <c r="Q50" s="668"/>
    </row>
    <row r="51" spans="1:17" ht="14.4" customHeight="1" x14ac:dyDescent="0.3">
      <c r="A51" s="663" t="s">
        <v>1974</v>
      </c>
      <c r="B51" s="664" t="s">
        <v>1964</v>
      </c>
      <c r="C51" s="664" t="s">
        <v>1989</v>
      </c>
      <c r="D51" s="664" t="s">
        <v>1992</v>
      </c>
      <c r="E51" s="664" t="s">
        <v>1993</v>
      </c>
      <c r="F51" s="667"/>
      <c r="G51" s="667"/>
      <c r="H51" s="664"/>
      <c r="I51" s="664"/>
      <c r="J51" s="667"/>
      <c r="K51" s="667"/>
      <c r="L51" s="664"/>
      <c r="M51" s="664"/>
      <c r="N51" s="667">
        <v>2</v>
      </c>
      <c r="O51" s="667">
        <v>500</v>
      </c>
      <c r="P51" s="680"/>
      <c r="Q51" s="668">
        <v>250</v>
      </c>
    </row>
    <row r="52" spans="1:17" ht="14.4" customHeight="1" x14ac:dyDescent="0.3">
      <c r="A52" s="663" t="s">
        <v>1974</v>
      </c>
      <c r="B52" s="664" t="s">
        <v>1964</v>
      </c>
      <c r="C52" s="664" t="s">
        <v>1989</v>
      </c>
      <c r="D52" s="664" t="s">
        <v>1994</v>
      </c>
      <c r="E52" s="664" t="s">
        <v>1995</v>
      </c>
      <c r="F52" s="667">
        <v>199</v>
      </c>
      <c r="G52" s="667">
        <v>22111.11</v>
      </c>
      <c r="H52" s="664">
        <v>1</v>
      </c>
      <c r="I52" s="664">
        <v>111.11110552763819</v>
      </c>
      <c r="J52" s="667">
        <v>172</v>
      </c>
      <c r="K52" s="667">
        <v>19111.11</v>
      </c>
      <c r="L52" s="664">
        <v>0.86432160122219104</v>
      </c>
      <c r="M52" s="664">
        <v>111.11110465116279</v>
      </c>
      <c r="N52" s="667">
        <v>174</v>
      </c>
      <c r="O52" s="667">
        <v>20300.009999999995</v>
      </c>
      <c r="P52" s="680">
        <v>0.91809095065783641</v>
      </c>
      <c r="Q52" s="668">
        <v>116.666724137931</v>
      </c>
    </row>
    <row r="53" spans="1:17" ht="14.4" customHeight="1" x14ac:dyDescent="0.3">
      <c r="A53" s="663" t="s">
        <v>1974</v>
      </c>
      <c r="B53" s="664" t="s">
        <v>1964</v>
      </c>
      <c r="C53" s="664" t="s">
        <v>1989</v>
      </c>
      <c r="D53" s="664" t="s">
        <v>2051</v>
      </c>
      <c r="E53" s="664" t="s">
        <v>2052</v>
      </c>
      <c r="F53" s="667">
        <v>3</v>
      </c>
      <c r="G53" s="667">
        <v>1050</v>
      </c>
      <c r="H53" s="664">
        <v>1</v>
      </c>
      <c r="I53" s="664">
        <v>350</v>
      </c>
      <c r="J53" s="667"/>
      <c r="K53" s="667"/>
      <c r="L53" s="664"/>
      <c r="M53" s="664"/>
      <c r="N53" s="667"/>
      <c r="O53" s="667"/>
      <c r="P53" s="680"/>
      <c r="Q53" s="668"/>
    </row>
    <row r="54" spans="1:17" ht="14.4" customHeight="1" x14ac:dyDescent="0.3">
      <c r="A54" s="663" t="s">
        <v>1974</v>
      </c>
      <c r="B54" s="664" t="s">
        <v>1964</v>
      </c>
      <c r="C54" s="664" t="s">
        <v>1989</v>
      </c>
      <c r="D54" s="664" t="s">
        <v>1996</v>
      </c>
      <c r="E54" s="664" t="s">
        <v>1997</v>
      </c>
      <c r="F54" s="667">
        <v>9</v>
      </c>
      <c r="G54" s="667">
        <v>2200</v>
      </c>
      <c r="H54" s="664">
        <v>1</v>
      </c>
      <c r="I54" s="664">
        <v>244.44444444444446</v>
      </c>
      <c r="J54" s="667">
        <v>2</v>
      </c>
      <c r="K54" s="667">
        <v>537.78</v>
      </c>
      <c r="L54" s="664">
        <v>0.24444545454545452</v>
      </c>
      <c r="M54" s="664">
        <v>268.89</v>
      </c>
      <c r="N54" s="667">
        <v>8</v>
      </c>
      <c r="O54" s="667">
        <v>2400</v>
      </c>
      <c r="P54" s="680">
        <v>1.0909090909090908</v>
      </c>
      <c r="Q54" s="668">
        <v>300</v>
      </c>
    </row>
    <row r="55" spans="1:17" ht="14.4" customHeight="1" x14ac:dyDescent="0.3">
      <c r="A55" s="663" t="s">
        <v>1974</v>
      </c>
      <c r="B55" s="664" t="s">
        <v>1964</v>
      </c>
      <c r="C55" s="664" t="s">
        <v>1989</v>
      </c>
      <c r="D55" s="664" t="s">
        <v>1998</v>
      </c>
      <c r="E55" s="664" t="s">
        <v>1999</v>
      </c>
      <c r="F55" s="667">
        <v>20</v>
      </c>
      <c r="G55" s="667">
        <v>3733.33</v>
      </c>
      <c r="H55" s="664">
        <v>1</v>
      </c>
      <c r="I55" s="664">
        <v>186.66649999999998</v>
      </c>
      <c r="J55" s="667">
        <v>13</v>
      </c>
      <c r="K55" s="667">
        <v>2426.67</v>
      </c>
      <c r="L55" s="664">
        <v>0.65000147321560109</v>
      </c>
      <c r="M55" s="664">
        <v>186.66692307692307</v>
      </c>
      <c r="N55" s="667">
        <v>26</v>
      </c>
      <c r="O55" s="667">
        <v>5488.89</v>
      </c>
      <c r="P55" s="680">
        <v>1.4702397055711658</v>
      </c>
      <c r="Q55" s="668">
        <v>211.11115384615385</v>
      </c>
    </row>
    <row r="56" spans="1:17" ht="14.4" customHeight="1" x14ac:dyDescent="0.3">
      <c r="A56" s="663" t="s">
        <v>1974</v>
      </c>
      <c r="B56" s="664" t="s">
        <v>1964</v>
      </c>
      <c r="C56" s="664" t="s">
        <v>1989</v>
      </c>
      <c r="D56" s="664" t="s">
        <v>2000</v>
      </c>
      <c r="E56" s="664" t="s">
        <v>2001</v>
      </c>
      <c r="F56" s="667">
        <v>44</v>
      </c>
      <c r="G56" s="667">
        <v>25666.660000000003</v>
      </c>
      <c r="H56" s="664">
        <v>1</v>
      </c>
      <c r="I56" s="664">
        <v>583.33318181818186</v>
      </c>
      <c r="J56" s="667">
        <v>35</v>
      </c>
      <c r="K56" s="667">
        <v>20416.669999999998</v>
      </c>
      <c r="L56" s="664">
        <v>0.79545488193633285</v>
      </c>
      <c r="M56" s="664">
        <v>583.3334285714285</v>
      </c>
      <c r="N56" s="667">
        <v>28</v>
      </c>
      <c r="O56" s="667">
        <v>16333.33</v>
      </c>
      <c r="P56" s="680">
        <v>0.63636367178277176</v>
      </c>
      <c r="Q56" s="668">
        <v>583.33321428571423</v>
      </c>
    </row>
    <row r="57" spans="1:17" ht="14.4" customHeight="1" x14ac:dyDescent="0.3">
      <c r="A57" s="663" t="s">
        <v>1974</v>
      </c>
      <c r="B57" s="664" t="s">
        <v>1964</v>
      </c>
      <c r="C57" s="664" t="s">
        <v>1989</v>
      </c>
      <c r="D57" s="664" t="s">
        <v>2002</v>
      </c>
      <c r="E57" s="664" t="s">
        <v>2003</v>
      </c>
      <c r="F57" s="667">
        <v>25</v>
      </c>
      <c r="G57" s="667">
        <v>11666.67</v>
      </c>
      <c r="H57" s="664">
        <v>1</v>
      </c>
      <c r="I57" s="664">
        <v>466.66680000000002</v>
      </c>
      <c r="J57" s="667">
        <v>18</v>
      </c>
      <c r="K57" s="667">
        <v>8400</v>
      </c>
      <c r="L57" s="664">
        <v>0.7199997942857731</v>
      </c>
      <c r="M57" s="664">
        <v>466.66666666666669</v>
      </c>
      <c r="N57" s="667">
        <v>25</v>
      </c>
      <c r="O57" s="667">
        <v>11666.68</v>
      </c>
      <c r="P57" s="680">
        <v>1.0000008571426122</v>
      </c>
      <c r="Q57" s="668">
        <v>466.66720000000004</v>
      </c>
    </row>
    <row r="58" spans="1:17" ht="14.4" customHeight="1" x14ac:dyDescent="0.3">
      <c r="A58" s="663" t="s">
        <v>1974</v>
      </c>
      <c r="B58" s="664" t="s">
        <v>1964</v>
      </c>
      <c r="C58" s="664" t="s">
        <v>1989</v>
      </c>
      <c r="D58" s="664" t="s">
        <v>2004</v>
      </c>
      <c r="E58" s="664" t="s">
        <v>2003</v>
      </c>
      <c r="F58" s="667">
        <v>8</v>
      </c>
      <c r="G58" s="667">
        <v>8000</v>
      </c>
      <c r="H58" s="664">
        <v>1</v>
      </c>
      <c r="I58" s="664">
        <v>1000</v>
      </c>
      <c r="J58" s="667">
        <v>5</v>
      </c>
      <c r="K58" s="667">
        <v>5000</v>
      </c>
      <c r="L58" s="664">
        <v>0.625</v>
      </c>
      <c r="M58" s="664">
        <v>1000</v>
      </c>
      <c r="N58" s="667">
        <v>12</v>
      </c>
      <c r="O58" s="667">
        <v>12000</v>
      </c>
      <c r="P58" s="680">
        <v>1.5</v>
      </c>
      <c r="Q58" s="668">
        <v>1000</v>
      </c>
    </row>
    <row r="59" spans="1:17" ht="14.4" customHeight="1" x14ac:dyDescent="0.3">
      <c r="A59" s="663" t="s">
        <v>1974</v>
      </c>
      <c r="B59" s="664" t="s">
        <v>1964</v>
      </c>
      <c r="C59" s="664" t="s">
        <v>1989</v>
      </c>
      <c r="D59" s="664" t="s">
        <v>2007</v>
      </c>
      <c r="E59" s="664" t="s">
        <v>2008</v>
      </c>
      <c r="F59" s="667">
        <v>1</v>
      </c>
      <c r="G59" s="667">
        <v>50</v>
      </c>
      <c r="H59" s="664">
        <v>1</v>
      </c>
      <c r="I59" s="664">
        <v>50</v>
      </c>
      <c r="J59" s="667"/>
      <c r="K59" s="667"/>
      <c r="L59" s="664"/>
      <c r="M59" s="664"/>
      <c r="N59" s="667"/>
      <c r="O59" s="667"/>
      <c r="P59" s="680"/>
      <c r="Q59" s="668"/>
    </row>
    <row r="60" spans="1:17" ht="14.4" customHeight="1" x14ac:dyDescent="0.3">
      <c r="A60" s="663" t="s">
        <v>1974</v>
      </c>
      <c r="B60" s="664" t="s">
        <v>1964</v>
      </c>
      <c r="C60" s="664" t="s">
        <v>1989</v>
      </c>
      <c r="D60" s="664" t="s">
        <v>2009</v>
      </c>
      <c r="E60" s="664" t="s">
        <v>2010</v>
      </c>
      <c r="F60" s="667"/>
      <c r="G60" s="667"/>
      <c r="H60" s="664"/>
      <c r="I60" s="664"/>
      <c r="J60" s="667"/>
      <c r="K60" s="667"/>
      <c r="L60" s="664"/>
      <c r="M60" s="664"/>
      <c r="N60" s="667">
        <v>1</v>
      </c>
      <c r="O60" s="667">
        <v>5.5600000000000005</v>
      </c>
      <c r="P60" s="680"/>
      <c r="Q60" s="668">
        <v>5.5600000000000005</v>
      </c>
    </row>
    <row r="61" spans="1:17" ht="14.4" customHeight="1" x14ac:dyDescent="0.3">
      <c r="A61" s="663" t="s">
        <v>1974</v>
      </c>
      <c r="B61" s="664" t="s">
        <v>1964</v>
      </c>
      <c r="C61" s="664" t="s">
        <v>1989</v>
      </c>
      <c r="D61" s="664" t="s">
        <v>2017</v>
      </c>
      <c r="E61" s="664" t="s">
        <v>2018</v>
      </c>
      <c r="F61" s="667">
        <v>8</v>
      </c>
      <c r="G61" s="667">
        <v>2444.44</v>
      </c>
      <c r="H61" s="664">
        <v>1</v>
      </c>
      <c r="I61" s="664">
        <v>305.55500000000001</v>
      </c>
      <c r="J61" s="667">
        <v>3</v>
      </c>
      <c r="K61" s="667">
        <v>916.67000000000007</v>
      </c>
      <c r="L61" s="664">
        <v>0.37500204545826449</v>
      </c>
      <c r="M61" s="664">
        <v>305.55666666666667</v>
      </c>
      <c r="N61" s="667">
        <v>2</v>
      </c>
      <c r="O61" s="667">
        <v>611.12</v>
      </c>
      <c r="P61" s="680">
        <v>0.25000409091652892</v>
      </c>
      <c r="Q61" s="668">
        <v>305.56</v>
      </c>
    </row>
    <row r="62" spans="1:17" ht="14.4" customHeight="1" x14ac:dyDescent="0.3">
      <c r="A62" s="663" t="s">
        <v>1974</v>
      </c>
      <c r="B62" s="664" t="s">
        <v>1964</v>
      </c>
      <c r="C62" s="664" t="s">
        <v>1989</v>
      </c>
      <c r="D62" s="664" t="s">
        <v>2021</v>
      </c>
      <c r="E62" s="664" t="s">
        <v>2022</v>
      </c>
      <c r="F62" s="667">
        <v>33</v>
      </c>
      <c r="G62" s="667">
        <v>15033.34</v>
      </c>
      <c r="H62" s="664">
        <v>1</v>
      </c>
      <c r="I62" s="664">
        <v>455.55575757575758</v>
      </c>
      <c r="J62" s="667">
        <v>54</v>
      </c>
      <c r="K62" s="667">
        <v>24600.01</v>
      </c>
      <c r="L62" s="664">
        <v>1.6363635758919839</v>
      </c>
      <c r="M62" s="664">
        <v>455.5557407407407</v>
      </c>
      <c r="N62" s="667">
        <v>52</v>
      </c>
      <c r="O62" s="667">
        <v>23688.89</v>
      </c>
      <c r="P62" s="680">
        <v>1.5757569508838354</v>
      </c>
      <c r="Q62" s="668">
        <v>455.5555769230769</v>
      </c>
    </row>
    <row r="63" spans="1:17" ht="14.4" customHeight="1" x14ac:dyDescent="0.3">
      <c r="A63" s="663" t="s">
        <v>1974</v>
      </c>
      <c r="B63" s="664" t="s">
        <v>1964</v>
      </c>
      <c r="C63" s="664" t="s">
        <v>1989</v>
      </c>
      <c r="D63" s="664" t="s">
        <v>2025</v>
      </c>
      <c r="E63" s="664" t="s">
        <v>2026</v>
      </c>
      <c r="F63" s="667">
        <v>1</v>
      </c>
      <c r="G63" s="667">
        <v>58.89</v>
      </c>
      <c r="H63" s="664">
        <v>1</v>
      </c>
      <c r="I63" s="664">
        <v>58.89</v>
      </c>
      <c r="J63" s="667"/>
      <c r="K63" s="667"/>
      <c r="L63" s="664"/>
      <c r="M63" s="664"/>
      <c r="N63" s="667"/>
      <c r="O63" s="667"/>
      <c r="P63" s="680"/>
      <c r="Q63" s="668"/>
    </row>
    <row r="64" spans="1:17" ht="14.4" customHeight="1" x14ac:dyDescent="0.3">
      <c r="A64" s="663" t="s">
        <v>1974</v>
      </c>
      <c r="B64" s="664" t="s">
        <v>1964</v>
      </c>
      <c r="C64" s="664" t="s">
        <v>1989</v>
      </c>
      <c r="D64" s="664" t="s">
        <v>2027</v>
      </c>
      <c r="E64" s="664" t="s">
        <v>2028</v>
      </c>
      <c r="F64" s="667">
        <v>14</v>
      </c>
      <c r="G64" s="667">
        <v>1088.8900000000001</v>
      </c>
      <c r="H64" s="664">
        <v>1</v>
      </c>
      <c r="I64" s="664">
        <v>77.777857142857144</v>
      </c>
      <c r="J64" s="667">
        <v>8</v>
      </c>
      <c r="K64" s="667">
        <v>622.23</v>
      </c>
      <c r="L64" s="664">
        <v>0.57143513118864164</v>
      </c>
      <c r="M64" s="664">
        <v>77.778750000000002</v>
      </c>
      <c r="N64" s="667">
        <v>10</v>
      </c>
      <c r="O64" s="667">
        <v>777.79</v>
      </c>
      <c r="P64" s="680">
        <v>0.71429620990182652</v>
      </c>
      <c r="Q64" s="668">
        <v>77.778999999999996</v>
      </c>
    </row>
    <row r="65" spans="1:17" ht="14.4" customHeight="1" x14ac:dyDescent="0.3">
      <c r="A65" s="663" t="s">
        <v>1974</v>
      </c>
      <c r="B65" s="664" t="s">
        <v>1964</v>
      </c>
      <c r="C65" s="664" t="s">
        <v>1989</v>
      </c>
      <c r="D65" s="664" t="s">
        <v>2053</v>
      </c>
      <c r="E65" s="664" t="s">
        <v>2054</v>
      </c>
      <c r="F65" s="667"/>
      <c r="G65" s="667"/>
      <c r="H65" s="664"/>
      <c r="I65" s="664"/>
      <c r="J65" s="667"/>
      <c r="K65" s="667"/>
      <c r="L65" s="664"/>
      <c r="M65" s="664"/>
      <c r="N65" s="667">
        <v>1</v>
      </c>
      <c r="O65" s="667">
        <v>1111.1099999999999</v>
      </c>
      <c r="P65" s="680"/>
      <c r="Q65" s="668">
        <v>1111.1099999999999</v>
      </c>
    </row>
    <row r="66" spans="1:17" ht="14.4" customHeight="1" x14ac:dyDescent="0.3">
      <c r="A66" s="663" t="s">
        <v>1974</v>
      </c>
      <c r="B66" s="664" t="s">
        <v>1964</v>
      </c>
      <c r="C66" s="664" t="s">
        <v>1989</v>
      </c>
      <c r="D66" s="664" t="s">
        <v>2029</v>
      </c>
      <c r="E66" s="664" t="s">
        <v>2030</v>
      </c>
      <c r="F66" s="667">
        <v>69</v>
      </c>
      <c r="G66" s="667">
        <v>6133.34</v>
      </c>
      <c r="H66" s="664">
        <v>1</v>
      </c>
      <c r="I66" s="664">
        <v>88.888985507246375</v>
      </c>
      <c r="J66" s="667">
        <v>56</v>
      </c>
      <c r="K66" s="667">
        <v>4977.7799999999988</v>
      </c>
      <c r="L66" s="664">
        <v>0.81159368305034429</v>
      </c>
      <c r="M66" s="664">
        <v>88.888928571428551</v>
      </c>
      <c r="N66" s="667">
        <v>84</v>
      </c>
      <c r="O66" s="667">
        <v>7933.33</v>
      </c>
      <c r="P66" s="680">
        <v>1.2934763114387919</v>
      </c>
      <c r="Q66" s="668">
        <v>94.444404761904764</v>
      </c>
    </row>
    <row r="67" spans="1:17" ht="14.4" customHeight="1" x14ac:dyDescent="0.3">
      <c r="A67" s="663" t="s">
        <v>1974</v>
      </c>
      <c r="B67" s="664" t="s">
        <v>1964</v>
      </c>
      <c r="C67" s="664" t="s">
        <v>1989</v>
      </c>
      <c r="D67" s="664" t="s">
        <v>2033</v>
      </c>
      <c r="E67" s="664" t="s">
        <v>2034</v>
      </c>
      <c r="F67" s="667">
        <v>25</v>
      </c>
      <c r="G67" s="667">
        <v>2416.67</v>
      </c>
      <c r="H67" s="664">
        <v>1</v>
      </c>
      <c r="I67" s="664">
        <v>96.666800000000009</v>
      </c>
      <c r="J67" s="667">
        <v>2</v>
      </c>
      <c r="K67" s="667">
        <v>193.33</v>
      </c>
      <c r="L67" s="664">
        <v>7.9998510346882282E-2</v>
      </c>
      <c r="M67" s="664">
        <v>96.665000000000006</v>
      </c>
      <c r="N67" s="667">
        <v>4</v>
      </c>
      <c r="O67" s="667">
        <v>386.67</v>
      </c>
      <c r="P67" s="680">
        <v>0.16000115861909156</v>
      </c>
      <c r="Q67" s="668">
        <v>96.667500000000004</v>
      </c>
    </row>
    <row r="68" spans="1:17" ht="14.4" customHeight="1" x14ac:dyDescent="0.3">
      <c r="A68" s="663" t="s">
        <v>1974</v>
      </c>
      <c r="B68" s="664" t="s">
        <v>1964</v>
      </c>
      <c r="C68" s="664" t="s">
        <v>1989</v>
      </c>
      <c r="D68" s="664" t="s">
        <v>2037</v>
      </c>
      <c r="E68" s="664" t="s">
        <v>2038</v>
      </c>
      <c r="F68" s="667">
        <v>224</v>
      </c>
      <c r="G68" s="667">
        <v>287466.66000000003</v>
      </c>
      <c r="H68" s="664">
        <v>1</v>
      </c>
      <c r="I68" s="664">
        <v>1283.3333035714288</v>
      </c>
      <c r="J68" s="667">
        <v>208</v>
      </c>
      <c r="K68" s="667">
        <v>266933.33</v>
      </c>
      <c r="L68" s="664">
        <v>0.9285714385104693</v>
      </c>
      <c r="M68" s="664">
        <v>1283.3333173076924</v>
      </c>
      <c r="N68" s="667">
        <v>201</v>
      </c>
      <c r="O68" s="667">
        <v>257950</v>
      </c>
      <c r="P68" s="680">
        <v>0.8973214493812951</v>
      </c>
      <c r="Q68" s="668">
        <v>1283.3333333333333</v>
      </c>
    </row>
    <row r="69" spans="1:17" ht="14.4" customHeight="1" x14ac:dyDescent="0.3">
      <c r="A69" s="663" t="s">
        <v>1974</v>
      </c>
      <c r="B69" s="664" t="s">
        <v>1964</v>
      </c>
      <c r="C69" s="664" t="s">
        <v>1989</v>
      </c>
      <c r="D69" s="664" t="s">
        <v>2055</v>
      </c>
      <c r="E69" s="664" t="s">
        <v>2056</v>
      </c>
      <c r="F69" s="667">
        <v>7</v>
      </c>
      <c r="G69" s="667">
        <v>3266.67</v>
      </c>
      <c r="H69" s="664">
        <v>1</v>
      </c>
      <c r="I69" s="664">
        <v>466.66714285714289</v>
      </c>
      <c r="J69" s="667">
        <v>12</v>
      </c>
      <c r="K69" s="667">
        <v>5600</v>
      </c>
      <c r="L69" s="664">
        <v>1.7142839650163622</v>
      </c>
      <c r="M69" s="664">
        <v>466.66666666666669</v>
      </c>
      <c r="N69" s="667">
        <v>5</v>
      </c>
      <c r="O69" s="667">
        <v>2333.34</v>
      </c>
      <c r="P69" s="680">
        <v>0.71428702623772833</v>
      </c>
      <c r="Q69" s="668">
        <v>466.66800000000001</v>
      </c>
    </row>
    <row r="70" spans="1:17" ht="14.4" customHeight="1" x14ac:dyDescent="0.3">
      <c r="A70" s="663" t="s">
        <v>1974</v>
      </c>
      <c r="B70" s="664" t="s">
        <v>1964</v>
      </c>
      <c r="C70" s="664" t="s">
        <v>1989</v>
      </c>
      <c r="D70" s="664" t="s">
        <v>2057</v>
      </c>
      <c r="E70" s="664" t="s">
        <v>2058</v>
      </c>
      <c r="F70" s="667">
        <v>2</v>
      </c>
      <c r="G70" s="667">
        <v>584.44000000000005</v>
      </c>
      <c r="H70" s="664">
        <v>1</v>
      </c>
      <c r="I70" s="664">
        <v>292.22000000000003</v>
      </c>
      <c r="J70" s="667"/>
      <c r="K70" s="667"/>
      <c r="L70" s="664"/>
      <c r="M70" s="664"/>
      <c r="N70" s="667"/>
      <c r="O70" s="667"/>
      <c r="P70" s="680"/>
      <c r="Q70" s="668"/>
    </row>
    <row r="71" spans="1:17" ht="14.4" customHeight="1" x14ac:dyDescent="0.3">
      <c r="A71" s="663" t="s">
        <v>2059</v>
      </c>
      <c r="B71" s="664" t="s">
        <v>524</v>
      </c>
      <c r="C71" s="664" t="s">
        <v>1989</v>
      </c>
      <c r="D71" s="664" t="s">
        <v>1990</v>
      </c>
      <c r="E71" s="664" t="s">
        <v>1991</v>
      </c>
      <c r="F71" s="667">
        <v>126</v>
      </c>
      <c r="G71" s="667">
        <v>9800.0499999999993</v>
      </c>
      <c r="H71" s="664">
        <v>1</v>
      </c>
      <c r="I71" s="664">
        <v>77.778174603174591</v>
      </c>
      <c r="J71" s="667">
        <v>167</v>
      </c>
      <c r="K71" s="667">
        <v>12988.940000000002</v>
      </c>
      <c r="L71" s="664">
        <v>1.3253952785955176</v>
      </c>
      <c r="M71" s="664">
        <v>77.778083832335341</v>
      </c>
      <c r="N71" s="667">
        <v>145</v>
      </c>
      <c r="O71" s="667">
        <v>11277.85</v>
      </c>
      <c r="P71" s="680">
        <v>1.150795149004342</v>
      </c>
      <c r="Q71" s="668">
        <v>77.778275862068966</v>
      </c>
    </row>
    <row r="72" spans="1:17" ht="14.4" customHeight="1" x14ac:dyDescent="0.3">
      <c r="A72" s="663" t="s">
        <v>2059</v>
      </c>
      <c r="B72" s="664" t="s">
        <v>524</v>
      </c>
      <c r="C72" s="664" t="s">
        <v>1989</v>
      </c>
      <c r="D72" s="664" t="s">
        <v>1994</v>
      </c>
      <c r="E72" s="664" t="s">
        <v>1995</v>
      </c>
      <c r="F72" s="667">
        <v>461</v>
      </c>
      <c r="G72" s="667">
        <v>51222.150000000038</v>
      </c>
      <c r="H72" s="664">
        <v>1</v>
      </c>
      <c r="I72" s="664">
        <v>111.11095444685475</v>
      </c>
      <c r="J72" s="667">
        <v>436</v>
      </c>
      <c r="K72" s="667">
        <v>48444.37000000001</v>
      </c>
      <c r="L72" s="664">
        <v>0.94576994522877256</v>
      </c>
      <c r="M72" s="664">
        <v>111.1109403669725</v>
      </c>
      <c r="N72" s="667">
        <v>550</v>
      </c>
      <c r="O72" s="667">
        <v>64166.709999999985</v>
      </c>
      <c r="P72" s="680">
        <v>1.2527141090329075</v>
      </c>
      <c r="Q72" s="668">
        <v>116.66674545454542</v>
      </c>
    </row>
    <row r="73" spans="1:17" ht="14.4" customHeight="1" x14ac:dyDescent="0.3">
      <c r="A73" s="663" t="s">
        <v>2059</v>
      </c>
      <c r="B73" s="664" t="s">
        <v>524</v>
      </c>
      <c r="C73" s="664" t="s">
        <v>1989</v>
      </c>
      <c r="D73" s="664" t="s">
        <v>1998</v>
      </c>
      <c r="E73" s="664" t="s">
        <v>1999</v>
      </c>
      <c r="F73" s="667">
        <v>302</v>
      </c>
      <c r="G73" s="667">
        <v>56373.329999999994</v>
      </c>
      <c r="H73" s="664">
        <v>1</v>
      </c>
      <c r="I73" s="664">
        <v>186.66665562913906</v>
      </c>
      <c r="J73" s="667">
        <v>228</v>
      </c>
      <c r="K73" s="667">
        <v>42560.089999999967</v>
      </c>
      <c r="L73" s="664">
        <v>0.75496852855774121</v>
      </c>
      <c r="M73" s="664">
        <v>186.66706140350863</v>
      </c>
      <c r="N73" s="667">
        <v>282</v>
      </c>
      <c r="O73" s="667">
        <v>59533.260000000024</v>
      </c>
      <c r="P73" s="680">
        <v>1.0560536338726136</v>
      </c>
      <c r="Q73" s="668">
        <v>211.11085106382987</v>
      </c>
    </row>
    <row r="74" spans="1:17" ht="14.4" customHeight="1" x14ac:dyDescent="0.3">
      <c r="A74" s="663" t="s">
        <v>2059</v>
      </c>
      <c r="B74" s="664" t="s">
        <v>524</v>
      </c>
      <c r="C74" s="664" t="s">
        <v>1989</v>
      </c>
      <c r="D74" s="664" t="s">
        <v>2000</v>
      </c>
      <c r="E74" s="664" t="s">
        <v>2001</v>
      </c>
      <c r="F74" s="667">
        <v>128</v>
      </c>
      <c r="G74" s="667">
        <v>74666.620000000024</v>
      </c>
      <c r="H74" s="664">
        <v>1</v>
      </c>
      <c r="I74" s="664">
        <v>583.33296875000019</v>
      </c>
      <c r="J74" s="667">
        <v>174</v>
      </c>
      <c r="K74" s="667">
        <v>101499.98000000001</v>
      </c>
      <c r="L74" s="664">
        <v>1.3593755817525954</v>
      </c>
      <c r="M74" s="664">
        <v>583.33321839080463</v>
      </c>
      <c r="N74" s="667">
        <v>172</v>
      </c>
      <c r="O74" s="667">
        <v>100333.29000000001</v>
      </c>
      <c r="P74" s="680">
        <v>1.343750259486769</v>
      </c>
      <c r="Q74" s="668">
        <v>583.33308139534893</v>
      </c>
    </row>
    <row r="75" spans="1:17" ht="14.4" customHeight="1" x14ac:dyDescent="0.3">
      <c r="A75" s="663" t="s">
        <v>2059</v>
      </c>
      <c r="B75" s="664" t="s">
        <v>524</v>
      </c>
      <c r="C75" s="664" t="s">
        <v>1989</v>
      </c>
      <c r="D75" s="664" t="s">
        <v>2002</v>
      </c>
      <c r="E75" s="664" t="s">
        <v>2003</v>
      </c>
      <c r="F75" s="667">
        <v>28</v>
      </c>
      <c r="G75" s="667">
        <v>13066.730000000001</v>
      </c>
      <c r="H75" s="664">
        <v>1</v>
      </c>
      <c r="I75" s="664">
        <v>466.66892857142864</v>
      </c>
      <c r="J75" s="667">
        <v>33</v>
      </c>
      <c r="K75" s="667">
        <v>15400.04</v>
      </c>
      <c r="L75" s="664">
        <v>1.1785687773452118</v>
      </c>
      <c r="M75" s="664">
        <v>466.66787878787881</v>
      </c>
      <c r="N75" s="667">
        <v>38</v>
      </c>
      <c r="O75" s="667">
        <v>17733.38</v>
      </c>
      <c r="P75" s="680">
        <v>1.3571398505976628</v>
      </c>
      <c r="Q75" s="668">
        <v>466.66789473684213</v>
      </c>
    </row>
    <row r="76" spans="1:17" ht="14.4" customHeight="1" x14ac:dyDescent="0.3">
      <c r="A76" s="663" t="s">
        <v>2059</v>
      </c>
      <c r="B76" s="664" t="s">
        <v>524</v>
      </c>
      <c r="C76" s="664" t="s">
        <v>1989</v>
      </c>
      <c r="D76" s="664" t="s">
        <v>2004</v>
      </c>
      <c r="E76" s="664" t="s">
        <v>2003</v>
      </c>
      <c r="F76" s="667">
        <v>2</v>
      </c>
      <c r="G76" s="667">
        <v>2000</v>
      </c>
      <c r="H76" s="664">
        <v>1</v>
      </c>
      <c r="I76" s="664">
        <v>1000</v>
      </c>
      <c r="J76" s="667">
        <v>2</v>
      </c>
      <c r="K76" s="667">
        <v>2000</v>
      </c>
      <c r="L76" s="664">
        <v>1</v>
      </c>
      <c r="M76" s="664">
        <v>1000</v>
      </c>
      <c r="N76" s="667">
        <v>1</v>
      </c>
      <c r="O76" s="667">
        <v>1000</v>
      </c>
      <c r="P76" s="680">
        <v>0.5</v>
      </c>
      <c r="Q76" s="668">
        <v>1000</v>
      </c>
    </row>
    <row r="77" spans="1:17" ht="14.4" customHeight="1" x14ac:dyDescent="0.3">
      <c r="A77" s="663" t="s">
        <v>2059</v>
      </c>
      <c r="B77" s="664" t="s">
        <v>524</v>
      </c>
      <c r="C77" s="664" t="s">
        <v>1989</v>
      </c>
      <c r="D77" s="664" t="s">
        <v>2007</v>
      </c>
      <c r="E77" s="664" t="s">
        <v>2008</v>
      </c>
      <c r="F77" s="667">
        <v>295</v>
      </c>
      <c r="G77" s="667">
        <v>14750</v>
      </c>
      <c r="H77" s="664">
        <v>1</v>
      </c>
      <c r="I77" s="664">
        <v>50</v>
      </c>
      <c r="J77" s="667">
        <v>318</v>
      </c>
      <c r="K77" s="667">
        <v>15900</v>
      </c>
      <c r="L77" s="664">
        <v>1.0779661016949154</v>
      </c>
      <c r="M77" s="664">
        <v>50</v>
      </c>
      <c r="N77" s="667">
        <v>398</v>
      </c>
      <c r="O77" s="667">
        <v>19900</v>
      </c>
      <c r="P77" s="680">
        <v>1.3491525423728814</v>
      </c>
      <c r="Q77" s="668">
        <v>50</v>
      </c>
    </row>
    <row r="78" spans="1:17" ht="14.4" customHeight="1" x14ac:dyDescent="0.3">
      <c r="A78" s="663" t="s">
        <v>2059</v>
      </c>
      <c r="B78" s="664" t="s">
        <v>524</v>
      </c>
      <c r="C78" s="664" t="s">
        <v>1989</v>
      </c>
      <c r="D78" s="664" t="s">
        <v>2011</v>
      </c>
      <c r="E78" s="664" t="s">
        <v>2012</v>
      </c>
      <c r="F78" s="667">
        <v>5</v>
      </c>
      <c r="G78" s="667">
        <v>505.55</v>
      </c>
      <c r="H78" s="664">
        <v>1</v>
      </c>
      <c r="I78" s="664">
        <v>101.11</v>
      </c>
      <c r="J78" s="667"/>
      <c r="K78" s="667"/>
      <c r="L78" s="664"/>
      <c r="M78" s="664"/>
      <c r="N78" s="667">
        <v>5</v>
      </c>
      <c r="O78" s="667">
        <v>505.55</v>
      </c>
      <c r="P78" s="680">
        <v>1</v>
      </c>
      <c r="Q78" s="668">
        <v>101.11</v>
      </c>
    </row>
    <row r="79" spans="1:17" ht="14.4" customHeight="1" x14ac:dyDescent="0.3">
      <c r="A79" s="663" t="s">
        <v>2059</v>
      </c>
      <c r="B79" s="664" t="s">
        <v>524</v>
      </c>
      <c r="C79" s="664" t="s">
        <v>1989</v>
      </c>
      <c r="D79" s="664" t="s">
        <v>2013</v>
      </c>
      <c r="E79" s="664" t="s">
        <v>2014</v>
      </c>
      <c r="F79" s="667">
        <v>27</v>
      </c>
      <c r="G79" s="667">
        <v>0</v>
      </c>
      <c r="H79" s="664"/>
      <c r="I79" s="664">
        <v>0</v>
      </c>
      <c r="J79" s="667">
        <v>23</v>
      </c>
      <c r="K79" s="667">
        <v>0</v>
      </c>
      <c r="L79" s="664"/>
      <c r="M79" s="664">
        <v>0</v>
      </c>
      <c r="N79" s="667">
        <v>4</v>
      </c>
      <c r="O79" s="667">
        <v>0</v>
      </c>
      <c r="P79" s="680"/>
      <c r="Q79" s="668">
        <v>0</v>
      </c>
    </row>
    <row r="80" spans="1:17" ht="14.4" customHeight="1" x14ac:dyDescent="0.3">
      <c r="A80" s="663" t="s">
        <v>2059</v>
      </c>
      <c r="B80" s="664" t="s">
        <v>524</v>
      </c>
      <c r="C80" s="664" t="s">
        <v>1989</v>
      </c>
      <c r="D80" s="664" t="s">
        <v>2023</v>
      </c>
      <c r="E80" s="664" t="s">
        <v>2024</v>
      </c>
      <c r="F80" s="667">
        <v>1507</v>
      </c>
      <c r="G80" s="667">
        <v>0</v>
      </c>
      <c r="H80" s="664"/>
      <c r="I80" s="664">
        <v>0</v>
      </c>
      <c r="J80" s="667">
        <v>1602</v>
      </c>
      <c r="K80" s="667">
        <v>0</v>
      </c>
      <c r="L80" s="664"/>
      <c r="M80" s="664">
        <v>0</v>
      </c>
      <c r="N80" s="667">
        <v>1959</v>
      </c>
      <c r="O80" s="667">
        <v>0</v>
      </c>
      <c r="P80" s="680"/>
      <c r="Q80" s="668">
        <v>0</v>
      </c>
    </row>
    <row r="81" spans="1:17" ht="14.4" customHeight="1" x14ac:dyDescent="0.3">
      <c r="A81" s="663" t="s">
        <v>2059</v>
      </c>
      <c r="B81" s="664" t="s">
        <v>524</v>
      </c>
      <c r="C81" s="664" t="s">
        <v>1989</v>
      </c>
      <c r="D81" s="664" t="s">
        <v>2027</v>
      </c>
      <c r="E81" s="664" t="s">
        <v>2028</v>
      </c>
      <c r="F81" s="667"/>
      <c r="G81" s="667"/>
      <c r="H81" s="664"/>
      <c r="I81" s="664"/>
      <c r="J81" s="667"/>
      <c r="K81" s="667"/>
      <c r="L81" s="664"/>
      <c r="M81" s="664"/>
      <c r="N81" s="667">
        <v>2</v>
      </c>
      <c r="O81" s="667">
        <v>155.56</v>
      </c>
      <c r="P81" s="680"/>
      <c r="Q81" s="668">
        <v>77.78</v>
      </c>
    </row>
    <row r="82" spans="1:17" ht="14.4" customHeight="1" x14ac:dyDescent="0.3">
      <c r="A82" s="663" t="s">
        <v>2059</v>
      </c>
      <c r="B82" s="664" t="s">
        <v>524</v>
      </c>
      <c r="C82" s="664" t="s">
        <v>1989</v>
      </c>
      <c r="D82" s="664" t="s">
        <v>2029</v>
      </c>
      <c r="E82" s="664" t="s">
        <v>2030</v>
      </c>
      <c r="F82" s="667">
        <v>517</v>
      </c>
      <c r="G82" s="667">
        <v>45955.599999999991</v>
      </c>
      <c r="H82" s="664">
        <v>1</v>
      </c>
      <c r="I82" s="664">
        <v>88.888974854932286</v>
      </c>
      <c r="J82" s="667">
        <v>568</v>
      </c>
      <c r="K82" s="667">
        <v>50488.959999999977</v>
      </c>
      <c r="L82" s="664">
        <v>1.0986465196842166</v>
      </c>
      <c r="M82" s="664">
        <v>88.889014084506996</v>
      </c>
      <c r="N82" s="667">
        <v>690</v>
      </c>
      <c r="O82" s="667">
        <v>65166.63</v>
      </c>
      <c r="P82" s="680">
        <v>1.4180345812044672</v>
      </c>
      <c r="Q82" s="668">
        <v>94.444391304347818</v>
      </c>
    </row>
    <row r="83" spans="1:17" ht="14.4" customHeight="1" x14ac:dyDescent="0.3">
      <c r="A83" s="663" t="s">
        <v>2059</v>
      </c>
      <c r="B83" s="664" t="s">
        <v>524</v>
      </c>
      <c r="C83" s="664" t="s">
        <v>1989</v>
      </c>
      <c r="D83" s="664" t="s">
        <v>2033</v>
      </c>
      <c r="E83" s="664" t="s">
        <v>2034</v>
      </c>
      <c r="F83" s="667">
        <v>102</v>
      </c>
      <c r="G83" s="667">
        <v>9860.0400000000009</v>
      </c>
      <c r="H83" s="664">
        <v>1</v>
      </c>
      <c r="I83" s="664">
        <v>96.667058823529416</v>
      </c>
      <c r="J83" s="667">
        <v>121</v>
      </c>
      <c r="K83" s="667">
        <v>11696.710000000003</v>
      </c>
      <c r="L83" s="664">
        <v>1.1862740921943524</v>
      </c>
      <c r="M83" s="664">
        <v>96.66702479338845</v>
      </c>
      <c r="N83" s="667">
        <v>129</v>
      </c>
      <c r="O83" s="667">
        <v>12470.03</v>
      </c>
      <c r="P83" s="680">
        <v>1.2647037943050941</v>
      </c>
      <c r="Q83" s="668">
        <v>96.666899224806201</v>
      </c>
    </row>
    <row r="84" spans="1:17" ht="14.4" customHeight="1" x14ac:dyDescent="0.3">
      <c r="A84" s="663" t="s">
        <v>2059</v>
      </c>
      <c r="B84" s="664" t="s">
        <v>524</v>
      </c>
      <c r="C84" s="664" t="s">
        <v>1989</v>
      </c>
      <c r="D84" s="664" t="s">
        <v>2035</v>
      </c>
      <c r="E84" s="664" t="s">
        <v>2036</v>
      </c>
      <c r="F84" s="667"/>
      <c r="G84" s="667"/>
      <c r="H84" s="664"/>
      <c r="I84" s="664"/>
      <c r="J84" s="667"/>
      <c r="K84" s="667"/>
      <c r="L84" s="664"/>
      <c r="M84" s="664"/>
      <c r="N84" s="667">
        <v>3</v>
      </c>
      <c r="O84" s="667">
        <v>999.99</v>
      </c>
      <c r="P84" s="680"/>
      <c r="Q84" s="668">
        <v>333.33</v>
      </c>
    </row>
    <row r="85" spans="1:17" ht="14.4" customHeight="1" x14ac:dyDescent="0.3">
      <c r="A85" s="663" t="s">
        <v>2059</v>
      </c>
      <c r="B85" s="664" t="s">
        <v>524</v>
      </c>
      <c r="C85" s="664" t="s">
        <v>1989</v>
      </c>
      <c r="D85" s="664" t="s">
        <v>2037</v>
      </c>
      <c r="E85" s="664" t="s">
        <v>2038</v>
      </c>
      <c r="F85" s="667">
        <v>3</v>
      </c>
      <c r="G85" s="667">
        <v>3849.99</v>
      </c>
      <c r="H85" s="664">
        <v>1</v>
      </c>
      <c r="I85" s="664">
        <v>1283.33</v>
      </c>
      <c r="J85" s="667">
        <v>3</v>
      </c>
      <c r="K85" s="667">
        <v>3850</v>
      </c>
      <c r="L85" s="664">
        <v>1.0000025974093441</v>
      </c>
      <c r="M85" s="664">
        <v>1283.3333333333333</v>
      </c>
      <c r="N85" s="667">
        <v>4</v>
      </c>
      <c r="O85" s="667">
        <v>5133.32</v>
      </c>
      <c r="P85" s="680">
        <v>1.3333333333333333</v>
      </c>
      <c r="Q85" s="668">
        <v>1283.33</v>
      </c>
    </row>
    <row r="86" spans="1:17" ht="14.4" customHeight="1" x14ac:dyDescent="0.3">
      <c r="A86" s="663" t="s">
        <v>2059</v>
      </c>
      <c r="B86" s="664" t="s">
        <v>524</v>
      </c>
      <c r="C86" s="664" t="s">
        <v>1989</v>
      </c>
      <c r="D86" s="664" t="s">
        <v>2039</v>
      </c>
      <c r="E86" s="664" t="s">
        <v>2040</v>
      </c>
      <c r="F86" s="667">
        <v>2</v>
      </c>
      <c r="G86" s="667">
        <v>933.34</v>
      </c>
      <c r="H86" s="664">
        <v>1</v>
      </c>
      <c r="I86" s="664">
        <v>466.67</v>
      </c>
      <c r="J86" s="667">
        <v>2</v>
      </c>
      <c r="K86" s="667">
        <v>933.34</v>
      </c>
      <c r="L86" s="664">
        <v>1</v>
      </c>
      <c r="M86" s="664">
        <v>466.67</v>
      </c>
      <c r="N86" s="667">
        <v>2</v>
      </c>
      <c r="O86" s="667">
        <v>933.34</v>
      </c>
      <c r="P86" s="680">
        <v>1</v>
      </c>
      <c r="Q86" s="668">
        <v>466.67</v>
      </c>
    </row>
    <row r="87" spans="1:17" ht="14.4" customHeight="1" x14ac:dyDescent="0.3">
      <c r="A87" s="663" t="s">
        <v>2059</v>
      </c>
      <c r="B87" s="664" t="s">
        <v>524</v>
      </c>
      <c r="C87" s="664" t="s">
        <v>1989</v>
      </c>
      <c r="D87" s="664" t="s">
        <v>2041</v>
      </c>
      <c r="E87" s="664" t="s">
        <v>2042</v>
      </c>
      <c r="F87" s="667">
        <v>102</v>
      </c>
      <c r="G87" s="667">
        <v>11900.050000000001</v>
      </c>
      <c r="H87" s="664">
        <v>1</v>
      </c>
      <c r="I87" s="664">
        <v>116.6671568627451</v>
      </c>
      <c r="J87" s="667">
        <v>103</v>
      </c>
      <c r="K87" s="667">
        <v>12016.740000000002</v>
      </c>
      <c r="L87" s="664">
        <v>1.009805841151928</v>
      </c>
      <c r="M87" s="664">
        <v>116.66737864077672</v>
      </c>
      <c r="N87" s="667">
        <v>151</v>
      </c>
      <c r="O87" s="667">
        <v>17616.72</v>
      </c>
      <c r="P87" s="680">
        <v>1.4803904185276533</v>
      </c>
      <c r="Q87" s="668">
        <v>116.66701986754968</v>
      </c>
    </row>
    <row r="88" spans="1:17" ht="14.4" customHeight="1" x14ac:dyDescent="0.3">
      <c r="A88" s="663" t="s">
        <v>2059</v>
      </c>
      <c r="B88" s="664" t="s">
        <v>524</v>
      </c>
      <c r="C88" s="664" t="s">
        <v>1989</v>
      </c>
      <c r="D88" s="664" t="s">
        <v>2043</v>
      </c>
      <c r="E88" s="664" t="s">
        <v>2044</v>
      </c>
      <c r="F88" s="667">
        <v>1583</v>
      </c>
      <c r="G88" s="667">
        <v>518872.26999999984</v>
      </c>
      <c r="H88" s="664">
        <v>1</v>
      </c>
      <c r="I88" s="664">
        <v>327.77780795957034</v>
      </c>
      <c r="J88" s="667">
        <v>1672</v>
      </c>
      <c r="K88" s="667">
        <v>548044.48000000021</v>
      </c>
      <c r="L88" s="664">
        <v>1.0562223338703385</v>
      </c>
      <c r="M88" s="664">
        <v>327.77779904306232</v>
      </c>
      <c r="N88" s="667">
        <v>2029</v>
      </c>
      <c r="O88" s="667">
        <v>698877.81</v>
      </c>
      <c r="P88" s="680">
        <v>1.3469168626028141</v>
      </c>
      <c r="Q88" s="668">
        <v>344.44446032528344</v>
      </c>
    </row>
    <row r="89" spans="1:17" ht="14.4" customHeight="1" x14ac:dyDescent="0.3">
      <c r="A89" s="663" t="s">
        <v>2060</v>
      </c>
      <c r="B89" s="664" t="s">
        <v>521</v>
      </c>
      <c r="C89" s="664" t="s">
        <v>2061</v>
      </c>
      <c r="D89" s="664" t="s">
        <v>2062</v>
      </c>
      <c r="E89" s="664" t="s">
        <v>2063</v>
      </c>
      <c r="F89" s="667">
        <v>0.06</v>
      </c>
      <c r="G89" s="667">
        <v>15.899999999999999</v>
      </c>
      <c r="H89" s="664">
        <v>1</v>
      </c>
      <c r="I89" s="664">
        <v>265</v>
      </c>
      <c r="J89" s="667"/>
      <c r="K89" s="667"/>
      <c r="L89" s="664"/>
      <c r="M89" s="664"/>
      <c r="N89" s="667"/>
      <c r="O89" s="667"/>
      <c r="P89" s="680"/>
      <c r="Q89" s="668"/>
    </row>
    <row r="90" spans="1:17" ht="14.4" customHeight="1" x14ac:dyDescent="0.3">
      <c r="A90" s="663" t="s">
        <v>2060</v>
      </c>
      <c r="B90" s="664" t="s">
        <v>521</v>
      </c>
      <c r="C90" s="664" t="s">
        <v>2061</v>
      </c>
      <c r="D90" s="664" t="s">
        <v>2064</v>
      </c>
      <c r="E90" s="664" t="s">
        <v>1269</v>
      </c>
      <c r="F90" s="667">
        <v>4</v>
      </c>
      <c r="G90" s="667">
        <v>70.56</v>
      </c>
      <c r="H90" s="664">
        <v>1</v>
      </c>
      <c r="I90" s="664">
        <v>17.64</v>
      </c>
      <c r="J90" s="667">
        <v>1</v>
      </c>
      <c r="K90" s="667">
        <v>21.13</v>
      </c>
      <c r="L90" s="664">
        <v>0.2994614512471655</v>
      </c>
      <c r="M90" s="664">
        <v>21.13</v>
      </c>
      <c r="N90" s="667">
        <v>3</v>
      </c>
      <c r="O90" s="667">
        <v>63.39</v>
      </c>
      <c r="P90" s="680">
        <v>0.89838435374149661</v>
      </c>
      <c r="Q90" s="668">
        <v>21.13</v>
      </c>
    </row>
    <row r="91" spans="1:17" ht="14.4" customHeight="1" x14ac:dyDescent="0.3">
      <c r="A91" s="663" t="s">
        <v>2060</v>
      </c>
      <c r="B91" s="664" t="s">
        <v>521</v>
      </c>
      <c r="C91" s="664" t="s">
        <v>2061</v>
      </c>
      <c r="D91" s="664" t="s">
        <v>2065</v>
      </c>
      <c r="E91" s="664" t="s">
        <v>760</v>
      </c>
      <c r="F91" s="667">
        <v>0.30000000000000004</v>
      </c>
      <c r="G91" s="667">
        <v>30.240000000000002</v>
      </c>
      <c r="H91" s="664">
        <v>1</v>
      </c>
      <c r="I91" s="664">
        <v>100.8</v>
      </c>
      <c r="J91" s="667"/>
      <c r="K91" s="667"/>
      <c r="L91" s="664"/>
      <c r="M91" s="664"/>
      <c r="N91" s="667"/>
      <c r="O91" s="667"/>
      <c r="P91" s="680"/>
      <c r="Q91" s="668"/>
    </row>
    <row r="92" spans="1:17" ht="14.4" customHeight="1" x14ac:dyDescent="0.3">
      <c r="A92" s="663" t="s">
        <v>2060</v>
      </c>
      <c r="B92" s="664" t="s">
        <v>521</v>
      </c>
      <c r="C92" s="664" t="s">
        <v>1989</v>
      </c>
      <c r="D92" s="664" t="s">
        <v>2066</v>
      </c>
      <c r="E92" s="664" t="s">
        <v>2067</v>
      </c>
      <c r="F92" s="667">
        <v>1</v>
      </c>
      <c r="G92" s="667">
        <v>351</v>
      </c>
      <c r="H92" s="664">
        <v>1</v>
      </c>
      <c r="I92" s="664">
        <v>351</v>
      </c>
      <c r="J92" s="667">
        <v>2</v>
      </c>
      <c r="K92" s="667">
        <v>712</v>
      </c>
      <c r="L92" s="664">
        <v>2.0284900284900287</v>
      </c>
      <c r="M92" s="664">
        <v>356</v>
      </c>
      <c r="N92" s="667">
        <v>2</v>
      </c>
      <c r="O92" s="667">
        <v>758</v>
      </c>
      <c r="P92" s="680">
        <v>2.1595441595441596</v>
      </c>
      <c r="Q92" s="668">
        <v>379</v>
      </c>
    </row>
    <row r="93" spans="1:17" ht="14.4" customHeight="1" x14ac:dyDescent="0.3">
      <c r="A93" s="663" t="s">
        <v>2060</v>
      </c>
      <c r="B93" s="664" t="s">
        <v>521</v>
      </c>
      <c r="C93" s="664" t="s">
        <v>1989</v>
      </c>
      <c r="D93" s="664" t="s">
        <v>2068</v>
      </c>
      <c r="E93" s="664" t="s">
        <v>2069</v>
      </c>
      <c r="F93" s="667">
        <v>1</v>
      </c>
      <c r="G93" s="667">
        <v>152</v>
      </c>
      <c r="H93" s="664">
        <v>1</v>
      </c>
      <c r="I93" s="664">
        <v>152</v>
      </c>
      <c r="J93" s="667">
        <v>1</v>
      </c>
      <c r="K93" s="667">
        <v>155</v>
      </c>
      <c r="L93" s="664">
        <v>1.0197368421052631</v>
      </c>
      <c r="M93" s="664">
        <v>155</v>
      </c>
      <c r="N93" s="667"/>
      <c r="O93" s="667"/>
      <c r="P93" s="680"/>
      <c r="Q93" s="668"/>
    </row>
    <row r="94" spans="1:17" ht="14.4" customHeight="1" x14ac:dyDescent="0.3">
      <c r="A94" s="663" t="s">
        <v>2060</v>
      </c>
      <c r="B94" s="664" t="s">
        <v>521</v>
      </c>
      <c r="C94" s="664" t="s">
        <v>1989</v>
      </c>
      <c r="D94" s="664" t="s">
        <v>2070</v>
      </c>
      <c r="E94" s="664" t="s">
        <v>2071</v>
      </c>
      <c r="F94" s="667">
        <v>53</v>
      </c>
      <c r="G94" s="667">
        <v>4240</v>
      </c>
      <c r="H94" s="664">
        <v>1</v>
      </c>
      <c r="I94" s="664">
        <v>80</v>
      </c>
      <c r="J94" s="667">
        <v>51</v>
      </c>
      <c r="K94" s="667">
        <v>4131</v>
      </c>
      <c r="L94" s="664">
        <v>0.97429245283018873</v>
      </c>
      <c r="M94" s="664">
        <v>81</v>
      </c>
      <c r="N94" s="667">
        <v>58</v>
      </c>
      <c r="O94" s="667">
        <v>4814</v>
      </c>
      <c r="P94" s="680">
        <v>1.135377358490566</v>
      </c>
      <c r="Q94" s="668">
        <v>83</v>
      </c>
    </row>
    <row r="95" spans="1:17" ht="14.4" customHeight="1" x14ac:dyDescent="0.3">
      <c r="A95" s="663" t="s">
        <v>2060</v>
      </c>
      <c r="B95" s="664" t="s">
        <v>521</v>
      </c>
      <c r="C95" s="664" t="s">
        <v>1989</v>
      </c>
      <c r="D95" s="664" t="s">
        <v>2072</v>
      </c>
      <c r="E95" s="664" t="s">
        <v>2073</v>
      </c>
      <c r="F95" s="667">
        <v>184</v>
      </c>
      <c r="G95" s="667">
        <v>6256</v>
      </c>
      <c r="H95" s="664">
        <v>1</v>
      </c>
      <c r="I95" s="664">
        <v>34</v>
      </c>
      <c r="J95" s="667">
        <v>126</v>
      </c>
      <c r="K95" s="667">
        <v>4410</v>
      </c>
      <c r="L95" s="664">
        <v>0.70492327365728902</v>
      </c>
      <c r="M95" s="664">
        <v>35</v>
      </c>
      <c r="N95" s="667">
        <v>149</v>
      </c>
      <c r="O95" s="667">
        <v>5513</v>
      </c>
      <c r="P95" s="680">
        <v>0.88123401534526857</v>
      </c>
      <c r="Q95" s="668">
        <v>37</v>
      </c>
    </row>
    <row r="96" spans="1:17" ht="14.4" customHeight="1" x14ac:dyDescent="0.3">
      <c r="A96" s="663" t="s">
        <v>2060</v>
      </c>
      <c r="B96" s="664" t="s">
        <v>521</v>
      </c>
      <c r="C96" s="664" t="s">
        <v>1989</v>
      </c>
      <c r="D96" s="664" t="s">
        <v>2074</v>
      </c>
      <c r="E96" s="664" t="s">
        <v>2075</v>
      </c>
      <c r="F96" s="667">
        <v>1</v>
      </c>
      <c r="G96" s="667">
        <v>1001</v>
      </c>
      <c r="H96" s="664">
        <v>1</v>
      </c>
      <c r="I96" s="664">
        <v>1001</v>
      </c>
      <c r="J96" s="667">
        <v>1</v>
      </c>
      <c r="K96" s="667">
        <v>1012</v>
      </c>
      <c r="L96" s="664">
        <v>1.0109890109890109</v>
      </c>
      <c r="M96" s="664">
        <v>1012</v>
      </c>
      <c r="N96" s="667"/>
      <c r="O96" s="667"/>
      <c r="P96" s="680"/>
      <c r="Q96" s="668"/>
    </row>
    <row r="97" spans="1:17" ht="14.4" customHeight="1" x14ac:dyDescent="0.3">
      <c r="A97" s="663" t="s">
        <v>2060</v>
      </c>
      <c r="B97" s="664" t="s">
        <v>521</v>
      </c>
      <c r="C97" s="664" t="s">
        <v>1989</v>
      </c>
      <c r="D97" s="664" t="s">
        <v>2076</v>
      </c>
      <c r="E97" s="664" t="s">
        <v>2077</v>
      </c>
      <c r="F97" s="667">
        <v>55</v>
      </c>
      <c r="G97" s="667">
        <v>6380</v>
      </c>
      <c r="H97" s="664">
        <v>1</v>
      </c>
      <c r="I97" s="664">
        <v>116</v>
      </c>
      <c r="J97" s="667">
        <v>67</v>
      </c>
      <c r="K97" s="667">
        <v>7906</v>
      </c>
      <c r="L97" s="664">
        <v>1.2391849529780565</v>
      </c>
      <c r="M97" s="664">
        <v>118</v>
      </c>
      <c r="N97" s="667">
        <v>93</v>
      </c>
      <c r="O97" s="667">
        <v>11718</v>
      </c>
      <c r="P97" s="680">
        <v>1.8366771159874609</v>
      </c>
      <c r="Q97" s="668">
        <v>126</v>
      </c>
    </row>
    <row r="98" spans="1:17" ht="14.4" customHeight="1" x14ac:dyDescent="0.3">
      <c r="A98" s="663" t="s">
        <v>2060</v>
      </c>
      <c r="B98" s="664" t="s">
        <v>521</v>
      </c>
      <c r="C98" s="664" t="s">
        <v>1989</v>
      </c>
      <c r="D98" s="664" t="s">
        <v>2019</v>
      </c>
      <c r="E98" s="664" t="s">
        <v>2020</v>
      </c>
      <c r="F98" s="667"/>
      <c r="G98" s="667"/>
      <c r="H98" s="664"/>
      <c r="I98" s="664"/>
      <c r="J98" s="667">
        <v>64</v>
      </c>
      <c r="K98" s="667">
        <v>0</v>
      </c>
      <c r="L98" s="664"/>
      <c r="M98" s="664">
        <v>0</v>
      </c>
      <c r="N98" s="667">
        <v>92</v>
      </c>
      <c r="O98" s="667">
        <v>3066.67</v>
      </c>
      <c r="P98" s="680"/>
      <c r="Q98" s="668">
        <v>33.333369565217389</v>
      </c>
    </row>
    <row r="99" spans="1:17" ht="14.4" customHeight="1" x14ac:dyDescent="0.3">
      <c r="A99" s="663" t="s">
        <v>2060</v>
      </c>
      <c r="B99" s="664" t="s">
        <v>521</v>
      </c>
      <c r="C99" s="664" t="s">
        <v>1989</v>
      </c>
      <c r="D99" s="664" t="s">
        <v>2078</v>
      </c>
      <c r="E99" s="664" t="s">
        <v>2079</v>
      </c>
      <c r="F99" s="667">
        <v>3</v>
      </c>
      <c r="G99" s="667">
        <v>105</v>
      </c>
      <c r="H99" s="664">
        <v>1</v>
      </c>
      <c r="I99" s="664">
        <v>35</v>
      </c>
      <c r="J99" s="667">
        <v>9</v>
      </c>
      <c r="K99" s="667">
        <v>324</v>
      </c>
      <c r="L99" s="664">
        <v>3.0857142857142859</v>
      </c>
      <c r="M99" s="664">
        <v>36</v>
      </c>
      <c r="N99" s="667">
        <v>5</v>
      </c>
      <c r="O99" s="667">
        <v>185</v>
      </c>
      <c r="P99" s="680">
        <v>1.7619047619047619</v>
      </c>
      <c r="Q99" s="668">
        <v>37</v>
      </c>
    </row>
    <row r="100" spans="1:17" ht="14.4" customHeight="1" x14ac:dyDescent="0.3">
      <c r="A100" s="663" t="s">
        <v>2060</v>
      </c>
      <c r="B100" s="664" t="s">
        <v>521</v>
      </c>
      <c r="C100" s="664" t="s">
        <v>1989</v>
      </c>
      <c r="D100" s="664" t="s">
        <v>2080</v>
      </c>
      <c r="E100" s="664" t="s">
        <v>2081</v>
      </c>
      <c r="F100" s="667">
        <v>5</v>
      </c>
      <c r="G100" s="667">
        <v>405</v>
      </c>
      <c r="H100" s="664">
        <v>1</v>
      </c>
      <c r="I100" s="664">
        <v>81</v>
      </c>
      <c r="J100" s="667">
        <v>2</v>
      </c>
      <c r="K100" s="667">
        <v>164</v>
      </c>
      <c r="L100" s="664">
        <v>0.40493827160493828</v>
      </c>
      <c r="M100" s="664">
        <v>82</v>
      </c>
      <c r="N100" s="667"/>
      <c r="O100" s="667"/>
      <c r="P100" s="680"/>
      <c r="Q100" s="668"/>
    </row>
    <row r="101" spans="1:17" ht="14.4" customHeight="1" x14ac:dyDescent="0.3">
      <c r="A101" s="663" t="s">
        <v>2060</v>
      </c>
      <c r="B101" s="664" t="s">
        <v>521</v>
      </c>
      <c r="C101" s="664" t="s">
        <v>1989</v>
      </c>
      <c r="D101" s="664" t="s">
        <v>2082</v>
      </c>
      <c r="E101" s="664" t="s">
        <v>2083</v>
      </c>
      <c r="F101" s="667">
        <v>8</v>
      </c>
      <c r="G101" s="667">
        <v>240</v>
      </c>
      <c r="H101" s="664">
        <v>1</v>
      </c>
      <c r="I101" s="664">
        <v>30</v>
      </c>
      <c r="J101" s="667">
        <v>4</v>
      </c>
      <c r="K101" s="667">
        <v>124</v>
      </c>
      <c r="L101" s="664">
        <v>0.51666666666666672</v>
      </c>
      <c r="M101" s="664">
        <v>31</v>
      </c>
      <c r="N101" s="667">
        <v>11</v>
      </c>
      <c r="O101" s="667">
        <v>352</v>
      </c>
      <c r="P101" s="680">
        <v>1.4666666666666666</v>
      </c>
      <c r="Q101" s="668">
        <v>32</v>
      </c>
    </row>
    <row r="102" spans="1:17" ht="14.4" customHeight="1" x14ac:dyDescent="0.3">
      <c r="A102" s="663" t="s">
        <v>2060</v>
      </c>
      <c r="B102" s="664" t="s">
        <v>521</v>
      </c>
      <c r="C102" s="664" t="s">
        <v>1989</v>
      </c>
      <c r="D102" s="664" t="s">
        <v>2084</v>
      </c>
      <c r="E102" s="664" t="s">
        <v>2085</v>
      </c>
      <c r="F102" s="667"/>
      <c r="G102" s="667"/>
      <c r="H102" s="664"/>
      <c r="I102" s="664"/>
      <c r="J102" s="667"/>
      <c r="K102" s="667"/>
      <c r="L102" s="664"/>
      <c r="M102" s="664"/>
      <c r="N102" s="667">
        <v>1</v>
      </c>
      <c r="O102" s="667">
        <v>59</v>
      </c>
      <c r="P102" s="680"/>
      <c r="Q102" s="668">
        <v>59</v>
      </c>
    </row>
    <row r="103" spans="1:17" ht="14.4" customHeight="1" x14ac:dyDescent="0.3">
      <c r="A103" s="663" t="s">
        <v>2060</v>
      </c>
      <c r="B103" s="664" t="s">
        <v>521</v>
      </c>
      <c r="C103" s="664" t="s">
        <v>1989</v>
      </c>
      <c r="D103" s="664" t="s">
        <v>2086</v>
      </c>
      <c r="E103" s="664" t="s">
        <v>2087</v>
      </c>
      <c r="F103" s="667">
        <v>1</v>
      </c>
      <c r="G103" s="667">
        <v>88</v>
      </c>
      <c r="H103" s="664">
        <v>1</v>
      </c>
      <c r="I103" s="664">
        <v>88</v>
      </c>
      <c r="J103" s="667"/>
      <c r="K103" s="667"/>
      <c r="L103" s="664"/>
      <c r="M103" s="664"/>
      <c r="N103" s="667"/>
      <c r="O103" s="667"/>
      <c r="P103" s="680"/>
      <c r="Q103" s="668"/>
    </row>
    <row r="104" spans="1:17" ht="14.4" customHeight="1" x14ac:dyDescent="0.3">
      <c r="A104" s="663" t="s">
        <v>2060</v>
      </c>
      <c r="B104" s="664" t="s">
        <v>521</v>
      </c>
      <c r="C104" s="664" t="s">
        <v>1989</v>
      </c>
      <c r="D104" s="664" t="s">
        <v>2088</v>
      </c>
      <c r="E104" s="664" t="s">
        <v>2089</v>
      </c>
      <c r="F104" s="667">
        <v>6</v>
      </c>
      <c r="G104" s="667">
        <v>1872</v>
      </c>
      <c r="H104" s="664">
        <v>1</v>
      </c>
      <c r="I104" s="664">
        <v>312</v>
      </c>
      <c r="J104" s="667">
        <v>6</v>
      </c>
      <c r="K104" s="667">
        <v>1902</v>
      </c>
      <c r="L104" s="664">
        <v>1.016025641025641</v>
      </c>
      <c r="M104" s="664">
        <v>317</v>
      </c>
      <c r="N104" s="667">
        <v>3</v>
      </c>
      <c r="O104" s="667">
        <v>999</v>
      </c>
      <c r="P104" s="680">
        <v>0.53365384615384615</v>
      </c>
      <c r="Q104" s="668">
        <v>333</v>
      </c>
    </row>
    <row r="105" spans="1:17" ht="14.4" customHeight="1" x14ac:dyDescent="0.3">
      <c r="A105" s="663" t="s">
        <v>2060</v>
      </c>
      <c r="B105" s="664" t="s">
        <v>521</v>
      </c>
      <c r="C105" s="664" t="s">
        <v>1989</v>
      </c>
      <c r="D105" s="664" t="s">
        <v>2090</v>
      </c>
      <c r="E105" s="664" t="s">
        <v>2091</v>
      </c>
      <c r="F105" s="667">
        <v>2</v>
      </c>
      <c r="G105" s="667">
        <v>580</v>
      </c>
      <c r="H105" s="664">
        <v>1</v>
      </c>
      <c r="I105" s="664">
        <v>290</v>
      </c>
      <c r="J105" s="667"/>
      <c r="K105" s="667"/>
      <c r="L105" s="664"/>
      <c r="M105" s="664"/>
      <c r="N105" s="667">
        <v>2</v>
      </c>
      <c r="O105" s="667">
        <v>620</v>
      </c>
      <c r="P105" s="680">
        <v>1.0689655172413792</v>
      </c>
      <c r="Q105" s="668">
        <v>310</v>
      </c>
    </row>
    <row r="106" spans="1:17" ht="14.4" customHeight="1" x14ac:dyDescent="0.3">
      <c r="A106" s="663" t="s">
        <v>2060</v>
      </c>
      <c r="B106" s="664" t="s">
        <v>1963</v>
      </c>
      <c r="C106" s="664" t="s">
        <v>2061</v>
      </c>
      <c r="D106" s="664" t="s">
        <v>2065</v>
      </c>
      <c r="E106" s="664" t="s">
        <v>760</v>
      </c>
      <c r="F106" s="667">
        <v>3.4</v>
      </c>
      <c r="G106" s="667">
        <v>342.83</v>
      </c>
      <c r="H106" s="664">
        <v>1</v>
      </c>
      <c r="I106" s="664">
        <v>100.83235294117647</v>
      </c>
      <c r="J106" s="667">
        <v>0.4</v>
      </c>
      <c r="K106" s="667">
        <v>54.21</v>
      </c>
      <c r="L106" s="664">
        <v>0.15812501823060993</v>
      </c>
      <c r="M106" s="664">
        <v>135.52500000000001</v>
      </c>
      <c r="N106" s="667">
        <v>0.6</v>
      </c>
      <c r="O106" s="667">
        <v>81.31</v>
      </c>
      <c r="P106" s="680">
        <v>0.23717294285797627</v>
      </c>
      <c r="Q106" s="668">
        <v>135.51666666666668</v>
      </c>
    </row>
    <row r="107" spans="1:17" ht="14.4" customHeight="1" x14ac:dyDescent="0.3">
      <c r="A107" s="663" t="s">
        <v>2060</v>
      </c>
      <c r="B107" s="664" t="s">
        <v>1963</v>
      </c>
      <c r="C107" s="664" t="s">
        <v>1989</v>
      </c>
      <c r="D107" s="664" t="s">
        <v>2072</v>
      </c>
      <c r="E107" s="664" t="s">
        <v>2073</v>
      </c>
      <c r="F107" s="667"/>
      <c r="G107" s="667"/>
      <c r="H107" s="664"/>
      <c r="I107" s="664"/>
      <c r="J107" s="667"/>
      <c r="K107" s="667"/>
      <c r="L107" s="664"/>
      <c r="M107" s="664"/>
      <c r="N107" s="667">
        <v>2</v>
      </c>
      <c r="O107" s="667">
        <v>74</v>
      </c>
      <c r="P107" s="680"/>
      <c r="Q107" s="668">
        <v>37</v>
      </c>
    </row>
    <row r="108" spans="1:17" ht="14.4" customHeight="1" x14ac:dyDescent="0.3">
      <c r="A108" s="663" t="s">
        <v>2060</v>
      </c>
      <c r="B108" s="664" t="s">
        <v>1963</v>
      </c>
      <c r="C108" s="664" t="s">
        <v>1989</v>
      </c>
      <c r="D108" s="664" t="s">
        <v>2074</v>
      </c>
      <c r="E108" s="664" t="s">
        <v>2075</v>
      </c>
      <c r="F108" s="667">
        <v>25</v>
      </c>
      <c r="G108" s="667">
        <v>25025</v>
      </c>
      <c r="H108" s="664">
        <v>1</v>
      </c>
      <c r="I108" s="664">
        <v>1001</v>
      </c>
      <c r="J108" s="667">
        <v>18</v>
      </c>
      <c r="K108" s="667">
        <v>18216</v>
      </c>
      <c r="L108" s="664">
        <v>0.72791208791208795</v>
      </c>
      <c r="M108" s="664">
        <v>1012</v>
      </c>
      <c r="N108" s="667">
        <v>17</v>
      </c>
      <c r="O108" s="667">
        <v>17527</v>
      </c>
      <c r="P108" s="680">
        <v>0.70037962037962043</v>
      </c>
      <c r="Q108" s="668">
        <v>1031</v>
      </c>
    </row>
    <row r="109" spans="1:17" ht="14.4" customHeight="1" x14ac:dyDescent="0.3">
      <c r="A109" s="663" t="s">
        <v>2060</v>
      </c>
      <c r="B109" s="664" t="s">
        <v>1963</v>
      </c>
      <c r="C109" s="664" t="s">
        <v>1989</v>
      </c>
      <c r="D109" s="664" t="s">
        <v>2080</v>
      </c>
      <c r="E109" s="664" t="s">
        <v>2081</v>
      </c>
      <c r="F109" s="667">
        <v>16</v>
      </c>
      <c r="G109" s="667">
        <v>1296</v>
      </c>
      <c r="H109" s="664">
        <v>1</v>
      </c>
      <c r="I109" s="664">
        <v>81</v>
      </c>
      <c r="J109" s="667">
        <v>13</v>
      </c>
      <c r="K109" s="667">
        <v>1066</v>
      </c>
      <c r="L109" s="664">
        <v>0.82253086419753085</v>
      </c>
      <c r="M109" s="664">
        <v>82</v>
      </c>
      <c r="N109" s="667">
        <v>20</v>
      </c>
      <c r="O109" s="667">
        <v>1720</v>
      </c>
      <c r="P109" s="680">
        <v>1.3271604938271604</v>
      </c>
      <c r="Q109" s="668">
        <v>86</v>
      </c>
    </row>
    <row r="110" spans="1:17" ht="14.4" customHeight="1" thickBot="1" x14ac:dyDescent="0.35">
      <c r="A110" s="669" t="s">
        <v>2060</v>
      </c>
      <c r="B110" s="670" t="s">
        <v>1963</v>
      </c>
      <c r="C110" s="670" t="s">
        <v>1989</v>
      </c>
      <c r="D110" s="670" t="s">
        <v>2092</v>
      </c>
      <c r="E110" s="670" t="s">
        <v>2093</v>
      </c>
      <c r="F110" s="673"/>
      <c r="G110" s="673"/>
      <c r="H110" s="670"/>
      <c r="I110" s="670"/>
      <c r="J110" s="673"/>
      <c r="K110" s="673"/>
      <c r="L110" s="670"/>
      <c r="M110" s="670"/>
      <c r="N110" s="673">
        <v>1</v>
      </c>
      <c r="O110" s="673">
        <v>2760</v>
      </c>
      <c r="P110" s="681"/>
      <c r="Q110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1070966</v>
      </c>
      <c r="C3" s="351">
        <f t="shared" ref="C3:R3" si="0">SUBTOTAL(9,C6:C1048576)</f>
        <v>1</v>
      </c>
      <c r="D3" s="351">
        <f t="shared" si="0"/>
        <v>942089</v>
      </c>
      <c r="E3" s="351">
        <f t="shared" si="0"/>
        <v>0.87864133875398476</v>
      </c>
      <c r="F3" s="351">
        <f t="shared" si="0"/>
        <v>1434982</v>
      </c>
      <c r="G3" s="354">
        <f>IF(B3&lt;&gt;0,F3/B3,"")</f>
        <v>1.3398950106726077</v>
      </c>
      <c r="H3" s="350">
        <f t="shared" si="0"/>
        <v>99104.23000000001</v>
      </c>
      <c r="I3" s="351">
        <f t="shared" si="0"/>
        <v>1</v>
      </c>
      <c r="J3" s="351">
        <f t="shared" si="0"/>
        <v>120791.14</v>
      </c>
      <c r="K3" s="351">
        <f t="shared" si="0"/>
        <v>1.2188293072858745</v>
      </c>
      <c r="L3" s="351">
        <f t="shared" si="0"/>
        <v>500620.87</v>
      </c>
      <c r="M3" s="352">
        <f>IF(H3&lt;&gt;0,L3/H3,"")</f>
        <v>5.051458146640158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2095</v>
      </c>
      <c r="B6" s="795"/>
      <c r="C6" s="739"/>
      <c r="D6" s="795">
        <v>1094</v>
      </c>
      <c r="E6" s="739"/>
      <c r="F6" s="795"/>
      <c r="G6" s="744"/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thickBot="1" x14ac:dyDescent="0.35">
      <c r="A7" s="798" t="s">
        <v>1272</v>
      </c>
      <c r="B7" s="797">
        <v>1070966</v>
      </c>
      <c r="C7" s="670">
        <v>1</v>
      </c>
      <c r="D7" s="797">
        <v>940995</v>
      </c>
      <c r="E7" s="670">
        <v>0.87864133875398476</v>
      </c>
      <c r="F7" s="797">
        <v>1434982</v>
      </c>
      <c r="G7" s="681">
        <v>1.3398950106726077</v>
      </c>
      <c r="H7" s="797">
        <v>99104.23000000001</v>
      </c>
      <c r="I7" s="670">
        <v>1</v>
      </c>
      <c r="J7" s="797">
        <v>120791.14</v>
      </c>
      <c r="K7" s="670">
        <v>1.2188293072858745</v>
      </c>
      <c r="L7" s="797">
        <v>500620.87</v>
      </c>
      <c r="M7" s="681">
        <v>5.051458146640158</v>
      </c>
      <c r="N7" s="797"/>
      <c r="O7" s="670"/>
      <c r="P7" s="797"/>
      <c r="Q7" s="670"/>
      <c r="R7" s="797"/>
      <c r="S7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2347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1690</v>
      </c>
      <c r="G3" s="212">
        <f t="shared" si="0"/>
        <v>1170070.23</v>
      </c>
      <c r="H3" s="212"/>
      <c r="I3" s="212"/>
      <c r="J3" s="212">
        <f t="shared" si="0"/>
        <v>1545.6</v>
      </c>
      <c r="K3" s="212">
        <f t="shared" si="0"/>
        <v>1062880.1400000001</v>
      </c>
      <c r="L3" s="212"/>
      <c r="M3" s="212"/>
      <c r="N3" s="212">
        <f t="shared" si="0"/>
        <v>2456.1</v>
      </c>
      <c r="O3" s="212">
        <f t="shared" si="0"/>
        <v>1935602.87</v>
      </c>
      <c r="P3" s="79">
        <f>IF(G3=0,0,O3/G3)</f>
        <v>1.6542621292056974</v>
      </c>
      <c r="Q3" s="213">
        <f>IF(N3=0,0,O3/N3)</f>
        <v>788.07982981148984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2096</v>
      </c>
      <c r="B6" s="739" t="s">
        <v>2060</v>
      </c>
      <c r="C6" s="739" t="s">
        <v>1989</v>
      </c>
      <c r="D6" s="739" t="s">
        <v>2074</v>
      </c>
      <c r="E6" s="739" t="s">
        <v>2075</v>
      </c>
      <c r="F6" s="229"/>
      <c r="G6" s="229"/>
      <c r="H6" s="229"/>
      <c r="I6" s="229"/>
      <c r="J6" s="229">
        <v>1</v>
      </c>
      <c r="K6" s="229">
        <v>1012</v>
      </c>
      <c r="L6" s="229"/>
      <c r="M6" s="229">
        <v>1012</v>
      </c>
      <c r="N6" s="229"/>
      <c r="O6" s="229"/>
      <c r="P6" s="744"/>
      <c r="Q6" s="752"/>
    </row>
    <row r="7" spans="1:17" ht="14.4" customHeight="1" x14ac:dyDescent="0.3">
      <c r="A7" s="663" t="s">
        <v>2096</v>
      </c>
      <c r="B7" s="664" t="s">
        <v>2060</v>
      </c>
      <c r="C7" s="664" t="s">
        <v>1989</v>
      </c>
      <c r="D7" s="664" t="s">
        <v>2080</v>
      </c>
      <c r="E7" s="664" t="s">
        <v>2081</v>
      </c>
      <c r="F7" s="667"/>
      <c r="G7" s="667"/>
      <c r="H7" s="667"/>
      <c r="I7" s="667"/>
      <c r="J7" s="667">
        <v>1</v>
      </c>
      <c r="K7" s="667">
        <v>82</v>
      </c>
      <c r="L7" s="667"/>
      <c r="M7" s="667">
        <v>82</v>
      </c>
      <c r="N7" s="667"/>
      <c r="O7" s="667"/>
      <c r="P7" s="680"/>
      <c r="Q7" s="668"/>
    </row>
    <row r="8" spans="1:17" ht="14.4" customHeight="1" x14ac:dyDescent="0.3">
      <c r="A8" s="663" t="s">
        <v>511</v>
      </c>
      <c r="B8" s="664" t="s">
        <v>2097</v>
      </c>
      <c r="C8" s="664" t="s">
        <v>1989</v>
      </c>
      <c r="D8" s="664" t="s">
        <v>538</v>
      </c>
      <c r="E8" s="664" t="s">
        <v>2098</v>
      </c>
      <c r="F8" s="667"/>
      <c r="G8" s="667"/>
      <c r="H8" s="667"/>
      <c r="I8" s="667"/>
      <c r="J8" s="667"/>
      <c r="K8" s="667"/>
      <c r="L8" s="667"/>
      <c r="M8" s="667"/>
      <c r="N8" s="667">
        <v>2</v>
      </c>
      <c r="O8" s="667">
        <v>4924</v>
      </c>
      <c r="P8" s="680"/>
      <c r="Q8" s="668">
        <v>2462</v>
      </c>
    </row>
    <row r="9" spans="1:17" ht="14.4" customHeight="1" x14ac:dyDescent="0.3">
      <c r="A9" s="663" t="s">
        <v>511</v>
      </c>
      <c r="B9" s="664" t="s">
        <v>2099</v>
      </c>
      <c r="C9" s="664" t="s">
        <v>1989</v>
      </c>
      <c r="D9" s="664" t="s">
        <v>633</v>
      </c>
      <c r="E9" s="664" t="s">
        <v>2100</v>
      </c>
      <c r="F9" s="667"/>
      <c r="G9" s="667"/>
      <c r="H9" s="667"/>
      <c r="I9" s="667"/>
      <c r="J9" s="667">
        <v>1</v>
      </c>
      <c r="K9" s="667">
        <v>1193</v>
      </c>
      <c r="L9" s="667"/>
      <c r="M9" s="667">
        <v>1193</v>
      </c>
      <c r="N9" s="667"/>
      <c r="O9" s="667"/>
      <c r="P9" s="680"/>
      <c r="Q9" s="668"/>
    </row>
    <row r="10" spans="1:17" ht="14.4" customHeight="1" x14ac:dyDescent="0.3">
      <c r="A10" s="663" t="s">
        <v>511</v>
      </c>
      <c r="B10" s="664" t="s">
        <v>2099</v>
      </c>
      <c r="C10" s="664" t="s">
        <v>1989</v>
      </c>
      <c r="D10" s="664" t="s">
        <v>2101</v>
      </c>
      <c r="E10" s="664" t="s">
        <v>2102</v>
      </c>
      <c r="F10" s="667"/>
      <c r="G10" s="667"/>
      <c r="H10" s="667"/>
      <c r="I10" s="667"/>
      <c r="J10" s="667">
        <v>1</v>
      </c>
      <c r="K10" s="667">
        <v>691</v>
      </c>
      <c r="L10" s="667"/>
      <c r="M10" s="667">
        <v>691</v>
      </c>
      <c r="N10" s="667"/>
      <c r="O10" s="667"/>
      <c r="P10" s="680"/>
      <c r="Q10" s="668"/>
    </row>
    <row r="11" spans="1:17" ht="14.4" customHeight="1" x14ac:dyDescent="0.3">
      <c r="A11" s="663" t="s">
        <v>511</v>
      </c>
      <c r="B11" s="664" t="s">
        <v>2099</v>
      </c>
      <c r="C11" s="664" t="s">
        <v>1989</v>
      </c>
      <c r="D11" s="664" t="s">
        <v>2103</v>
      </c>
      <c r="E11" s="664" t="s">
        <v>2104</v>
      </c>
      <c r="F11" s="667"/>
      <c r="G11" s="667"/>
      <c r="H11" s="667"/>
      <c r="I11" s="667"/>
      <c r="J11" s="667">
        <v>1</v>
      </c>
      <c r="K11" s="667">
        <v>1803</v>
      </c>
      <c r="L11" s="667"/>
      <c r="M11" s="667">
        <v>1803</v>
      </c>
      <c r="N11" s="667"/>
      <c r="O11" s="667"/>
      <c r="P11" s="680"/>
      <c r="Q11" s="668"/>
    </row>
    <row r="12" spans="1:17" ht="14.4" customHeight="1" x14ac:dyDescent="0.3">
      <c r="A12" s="663" t="s">
        <v>511</v>
      </c>
      <c r="B12" s="664" t="s">
        <v>2105</v>
      </c>
      <c r="C12" s="664" t="s">
        <v>2061</v>
      </c>
      <c r="D12" s="664" t="s">
        <v>2106</v>
      </c>
      <c r="E12" s="664" t="s">
        <v>2107</v>
      </c>
      <c r="F12" s="667">
        <v>70</v>
      </c>
      <c r="G12" s="667">
        <v>8257.2000000000007</v>
      </c>
      <c r="H12" s="667">
        <v>1</v>
      </c>
      <c r="I12" s="667">
        <v>117.96000000000001</v>
      </c>
      <c r="J12" s="667">
        <v>81</v>
      </c>
      <c r="K12" s="667">
        <v>9149.49</v>
      </c>
      <c r="L12" s="667">
        <v>1.1080620549338758</v>
      </c>
      <c r="M12" s="667">
        <v>112.95666666666666</v>
      </c>
      <c r="N12" s="667">
        <v>145</v>
      </c>
      <c r="O12" s="667">
        <v>12394.599999999999</v>
      </c>
      <c r="P12" s="680">
        <v>1.5010657365692968</v>
      </c>
      <c r="Q12" s="668">
        <v>85.47999999999999</v>
      </c>
    </row>
    <row r="13" spans="1:17" ht="14.4" customHeight="1" x14ac:dyDescent="0.3">
      <c r="A13" s="663" t="s">
        <v>511</v>
      </c>
      <c r="B13" s="664" t="s">
        <v>2105</v>
      </c>
      <c r="C13" s="664" t="s">
        <v>2061</v>
      </c>
      <c r="D13" s="664" t="s">
        <v>2108</v>
      </c>
      <c r="E13" s="664" t="s">
        <v>2107</v>
      </c>
      <c r="F13" s="667">
        <v>3</v>
      </c>
      <c r="G13" s="667">
        <v>238.77</v>
      </c>
      <c r="H13" s="667">
        <v>1</v>
      </c>
      <c r="I13" s="667">
        <v>79.59</v>
      </c>
      <c r="J13" s="667"/>
      <c r="K13" s="667"/>
      <c r="L13" s="667"/>
      <c r="M13" s="667"/>
      <c r="N13" s="667">
        <v>110</v>
      </c>
      <c r="O13" s="667">
        <v>8374.2999999999993</v>
      </c>
      <c r="P13" s="680">
        <v>35.072664070025546</v>
      </c>
      <c r="Q13" s="668">
        <v>76.13</v>
      </c>
    </row>
    <row r="14" spans="1:17" ht="14.4" customHeight="1" x14ac:dyDescent="0.3">
      <c r="A14" s="663" t="s">
        <v>511</v>
      </c>
      <c r="B14" s="664" t="s">
        <v>2105</v>
      </c>
      <c r="C14" s="664" t="s">
        <v>2061</v>
      </c>
      <c r="D14" s="664" t="s">
        <v>2109</v>
      </c>
      <c r="E14" s="664" t="s">
        <v>2110</v>
      </c>
      <c r="F14" s="667"/>
      <c r="G14" s="667"/>
      <c r="H14" s="667"/>
      <c r="I14" s="667"/>
      <c r="J14" s="667"/>
      <c r="K14" s="667"/>
      <c r="L14" s="667"/>
      <c r="M14" s="667"/>
      <c r="N14" s="667">
        <v>1</v>
      </c>
      <c r="O14" s="667">
        <v>58.4</v>
      </c>
      <c r="P14" s="680"/>
      <c r="Q14" s="668">
        <v>58.4</v>
      </c>
    </row>
    <row r="15" spans="1:17" ht="14.4" customHeight="1" x14ac:dyDescent="0.3">
      <c r="A15" s="663" t="s">
        <v>511</v>
      </c>
      <c r="B15" s="664" t="s">
        <v>2105</v>
      </c>
      <c r="C15" s="664" t="s">
        <v>2061</v>
      </c>
      <c r="D15" s="664" t="s">
        <v>2111</v>
      </c>
      <c r="E15" s="664" t="s">
        <v>1256</v>
      </c>
      <c r="F15" s="667"/>
      <c r="G15" s="667"/>
      <c r="H15" s="667"/>
      <c r="I15" s="667"/>
      <c r="J15" s="667"/>
      <c r="K15" s="667"/>
      <c r="L15" s="667"/>
      <c r="M15" s="667"/>
      <c r="N15" s="667">
        <v>2</v>
      </c>
      <c r="O15" s="667">
        <v>1384.5</v>
      </c>
      <c r="P15" s="680"/>
      <c r="Q15" s="668">
        <v>692.25</v>
      </c>
    </row>
    <row r="16" spans="1:17" ht="14.4" customHeight="1" x14ac:dyDescent="0.3">
      <c r="A16" s="663" t="s">
        <v>511</v>
      </c>
      <c r="B16" s="664" t="s">
        <v>2105</v>
      </c>
      <c r="C16" s="664" t="s">
        <v>2061</v>
      </c>
      <c r="D16" s="664" t="s">
        <v>2112</v>
      </c>
      <c r="E16" s="664" t="s">
        <v>2113</v>
      </c>
      <c r="F16" s="667"/>
      <c r="G16" s="667"/>
      <c r="H16" s="667"/>
      <c r="I16" s="667"/>
      <c r="J16" s="667">
        <v>16</v>
      </c>
      <c r="K16" s="667">
        <v>53602.080000000002</v>
      </c>
      <c r="L16" s="667"/>
      <c r="M16" s="667">
        <v>3350.13</v>
      </c>
      <c r="N16" s="667"/>
      <c r="O16" s="667"/>
      <c r="P16" s="680"/>
      <c r="Q16" s="668"/>
    </row>
    <row r="17" spans="1:17" ht="14.4" customHeight="1" x14ac:dyDescent="0.3">
      <c r="A17" s="663" t="s">
        <v>511</v>
      </c>
      <c r="B17" s="664" t="s">
        <v>2105</v>
      </c>
      <c r="C17" s="664" t="s">
        <v>2061</v>
      </c>
      <c r="D17" s="664" t="s">
        <v>2114</v>
      </c>
      <c r="E17" s="664" t="s">
        <v>1234</v>
      </c>
      <c r="F17" s="667">
        <v>30</v>
      </c>
      <c r="G17" s="667">
        <v>11392.5</v>
      </c>
      <c r="H17" s="667">
        <v>1</v>
      </c>
      <c r="I17" s="667">
        <v>379.75</v>
      </c>
      <c r="J17" s="667">
        <v>25.8</v>
      </c>
      <c r="K17" s="667">
        <v>9371.85</v>
      </c>
      <c r="L17" s="667">
        <v>0.82263331138907181</v>
      </c>
      <c r="M17" s="667">
        <v>363.25</v>
      </c>
      <c r="N17" s="667">
        <v>39.4</v>
      </c>
      <c r="O17" s="667">
        <v>10705.71</v>
      </c>
      <c r="P17" s="680">
        <v>0.9397156023699802</v>
      </c>
      <c r="Q17" s="668">
        <v>271.71852791878172</v>
      </c>
    </row>
    <row r="18" spans="1:17" ht="14.4" customHeight="1" x14ac:dyDescent="0.3">
      <c r="A18" s="663" t="s">
        <v>511</v>
      </c>
      <c r="B18" s="664" t="s">
        <v>2105</v>
      </c>
      <c r="C18" s="664" t="s">
        <v>2061</v>
      </c>
      <c r="D18" s="664" t="s">
        <v>2115</v>
      </c>
      <c r="E18" s="664" t="s">
        <v>2116</v>
      </c>
      <c r="F18" s="667"/>
      <c r="G18" s="667"/>
      <c r="H18" s="667"/>
      <c r="I18" s="667"/>
      <c r="J18" s="667"/>
      <c r="K18" s="667"/>
      <c r="L18" s="667"/>
      <c r="M18" s="667"/>
      <c r="N18" s="667">
        <v>4</v>
      </c>
      <c r="O18" s="667">
        <v>543.46</v>
      </c>
      <c r="P18" s="680"/>
      <c r="Q18" s="668">
        <v>135.86500000000001</v>
      </c>
    </row>
    <row r="19" spans="1:17" ht="14.4" customHeight="1" x14ac:dyDescent="0.3">
      <c r="A19" s="663" t="s">
        <v>511</v>
      </c>
      <c r="B19" s="664" t="s">
        <v>2105</v>
      </c>
      <c r="C19" s="664" t="s">
        <v>2061</v>
      </c>
      <c r="D19" s="664" t="s">
        <v>2117</v>
      </c>
      <c r="E19" s="664" t="s">
        <v>2118</v>
      </c>
      <c r="F19" s="667"/>
      <c r="G19" s="667"/>
      <c r="H19" s="667"/>
      <c r="I19" s="667"/>
      <c r="J19" s="667">
        <v>6</v>
      </c>
      <c r="K19" s="667">
        <v>412.44</v>
      </c>
      <c r="L19" s="667"/>
      <c r="M19" s="667">
        <v>68.739999999999995</v>
      </c>
      <c r="N19" s="667"/>
      <c r="O19" s="667"/>
      <c r="P19" s="680"/>
      <c r="Q19" s="668"/>
    </row>
    <row r="20" spans="1:17" ht="14.4" customHeight="1" x14ac:dyDescent="0.3">
      <c r="A20" s="663" t="s">
        <v>511</v>
      </c>
      <c r="B20" s="664" t="s">
        <v>2105</v>
      </c>
      <c r="C20" s="664" t="s">
        <v>2061</v>
      </c>
      <c r="D20" s="664" t="s">
        <v>2119</v>
      </c>
      <c r="E20" s="664" t="s">
        <v>2120</v>
      </c>
      <c r="F20" s="667"/>
      <c r="G20" s="667"/>
      <c r="H20" s="667"/>
      <c r="I20" s="667"/>
      <c r="J20" s="667"/>
      <c r="K20" s="667"/>
      <c r="L20" s="667"/>
      <c r="M20" s="667"/>
      <c r="N20" s="667">
        <v>19</v>
      </c>
      <c r="O20" s="667">
        <v>2498.12</v>
      </c>
      <c r="P20" s="680"/>
      <c r="Q20" s="668">
        <v>131.47999999999999</v>
      </c>
    </row>
    <row r="21" spans="1:17" ht="14.4" customHeight="1" x14ac:dyDescent="0.3">
      <c r="A21" s="663" t="s">
        <v>511</v>
      </c>
      <c r="B21" s="664" t="s">
        <v>2105</v>
      </c>
      <c r="C21" s="664" t="s">
        <v>2061</v>
      </c>
      <c r="D21" s="664" t="s">
        <v>2121</v>
      </c>
      <c r="E21" s="664" t="s">
        <v>992</v>
      </c>
      <c r="F21" s="667">
        <v>1</v>
      </c>
      <c r="G21" s="667">
        <v>4445.99</v>
      </c>
      <c r="H21" s="667">
        <v>1</v>
      </c>
      <c r="I21" s="667">
        <v>4445.99</v>
      </c>
      <c r="J21" s="667"/>
      <c r="K21" s="667"/>
      <c r="L21" s="667"/>
      <c r="M21" s="667"/>
      <c r="N21" s="667">
        <v>10</v>
      </c>
      <c r="O21" s="667">
        <v>38274.300000000003</v>
      </c>
      <c r="P21" s="680">
        <v>8.6087238162928852</v>
      </c>
      <c r="Q21" s="668">
        <v>3827.4300000000003</v>
      </c>
    </row>
    <row r="22" spans="1:17" ht="14.4" customHeight="1" x14ac:dyDescent="0.3">
      <c r="A22" s="663" t="s">
        <v>511</v>
      </c>
      <c r="B22" s="664" t="s">
        <v>2105</v>
      </c>
      <c r="C22" s="664" t="s">
        <v>2061</v>
      </c>
      <c r="D22" s="664" t="s">
        <v>2122</v>
      </c>
      <c r="E22" s="664" t="s">
        <v>2123</v>
      </c>
      <c r="F22" s="667"/>
      <c r="G22" s="667"/>
      <c r="H22" s="667"/>
      <c r="I22" s="667"/>
      <c r="J22" s="667"/>
      <c r="K22" s="667"/>
      <c r="L22" s="667"/>
      <c r="M22" s="667"/>
      <c r="N22" s="667">
        <v>21</v>
      </c>
      <c r="O22" s="667">
        <v>178613.19</v>
      </c>
      <c r="P22" s="680"/>
      <c r="Q22" s="668">
        <v>8505.39</v>
      </c>
    </row>
    <row r="23" spans="1:17" ht="14.4" customHeight="1" x14ac:dyDescent="0.3">
      <c r="A23" s="663" t="s">
        <v>511</v>
      </c>
      <c r="B23" s="664" t="s">
        <v>2105</v>
      </c>
      <c r="C23" s="664" t="s">
        <v>2061</v>
      </c>
      <c r="D23" s="664" t="s">
        <v>2124</v>
      </c>
      <c r="E23" s="664" t="s">
        <v>1025</v>
      </c>
      <c r="F23" s="667"/>
      <c r="G23" s="667"/>
      <c r="H23" s="667"/>
      <c r="I23" s="667"/>
      <c r="J23" s="667">
        <v>2.1</v>
      </c>
      <c r="K23" s="667">
        <v>194.74</v>
      </c>
      <c r="L23" s="667"/>
      <c r="M23" s="667">
        <v>92.733333333333334</v>
      </c>
      <c r="N23" s="667">
        <v>0.7</v>
      </c>
      <c r="O23" s="667">
        <v>55.16</v>
      </c>
      <c r="P23" s="680"/>
      <c r="Q23" s="668">
        <v>78.8</v>
      </c>
    </row>
    <row r="24" spans="1:17" ht="14.4" customHeight="1" x14ac:dyDescent="0.3">
      <c r="A24" s="663" t="s">
        <v>511</v>
      </c>
      <c r="B24" s="664" t="s">
        <v>2105</v>
      </c>
      <c r="C24" s="664" t="s">
        <v>2061</v>
      </c>
      <c r="D24" s="664" t="s">
        <v>2125</v>
      </c>
      <c r="E24" s="664" t="s">
        <v>1259</v>
      </c>
      <c r="F24" s="667"/>
      <c r="G24" s="667"/>
      <c r="H24" s="667"/>
      <c r="I24" s="667"/>
      <c r="J24" s="667">
        <v>3</v>
      </c>
      <c r="K24" s="667">
        <v>183.63</v>
      </c>
      <c r="L24" s="667"/>
      <c r="M24" s="667">
        <v>61.21</v>
      </c>
      <c r="N24" s="667">
        <v>5</v>
      </c>
      <c r="O24" s="667">
        <v>350.75</v>
      </c>
      <c r="P24" s="680"/>
      <c r="Q24" s="668">
        <v>70.150000000000006</v>
      </c>
    </row>
    <row r="25" spans="1:17" ht="14.4" customHeight="1" x14ac:dyDescent="0.3">
      <c r="A25" s="663" t="s">
        <v>511</v>
      </c>
      <c r="B25" s="664" t="s">
        <v>2105</v>
      </c>
      <c r="C25" s="664" t="s">
        <v>2061</v>
      </c>
      <c r="D25" s="664" t="s">
        <v>2126</v>
      </c>
      <c r="E25" s="664" t="s">
        <v>1239</v>
      </c>
      <c r="F25" s="667"/>
      <c r="G25" s="667"/>
      <c r="H25" s="667"/>
      <c r="I25" s="667"/>
      <c r="J25" s="667">
        <v>7.1</v>
      </c>
      <c r="K25" s="667">
        <v>5721.93</v>
      </c>
      <c r="L25" s="667"/>
      <c r="M25" s="667">
        <v>805.90563380281696</v>
      </c>
      <c r="N25" s="667"/>
      <c r="O25" s="667"/>
      <c r="P25" s="680"/>
      <c r="Q25" s="668"/>
    </row>
    <row r="26" spans="1:17" ht="14.4" customHeight="1" x14ac:dyDescent="0.3">
      <c r="A26" s="663" t="s">
        <v>511</v>
      </c>
      <c r="B26" s="664" t="s">
        <v>2105</v>
      </c>
      <c r="C26" s="664" t="s">
        <v>2061</v>
      </c>
      <c r="D26" s="664" t="s">
        <v>2127</v>
      </c>
      <c r="E26" s="664" t="s">
        <v>2128</v>
      </c>
      <c r="F26" s="667"/>
      <c r="G26" s="667"/>
      <c r="H26" s="667"/>
      <c r="I26" s="667"/>
      <c r="J26" s="667"/>
      <c r="K26" s="667"/>
      <c r="L26" s="667"/>
      <c r="M26" s="667"/>
      <c r="N26" s="667">
        <v>3.1</v>
      </c>
      <c r="O26" s="667">
        <v>4897.2199999999993</v>
      </c>
      <c r="P26" s="680"/>
      <c r="Q26" s="668">
        <v>1579.748387096774</v>
      </c>
    </row>
    <row r="27" spans="1:17" ht="14.4" customHeight="1" x14ac:dyDescent="0.3">
      <c r="A27" s="663" t="s">
        <v>511</v>
      </c>
      <c r="B27" s="664" t="s">
        <v>2105</v>
      </c>
      <c r="C27" s="664" t="s">
        <v>2061</v>
      </c>
      <c r="D27" s="664" t="s">
        <v>2129</v>
      </c>
      <c r="E27" s="664" t="s">
        <v>2130</v>
      </c>
      <c r="F27" s="667"/>
      <c r="G27" s="667"/>
      <c r="H27" s="667"/>
      <c r="I27" s="667"/>
      <c r="J27" s="667"/>
      <c r="K27" s="667"/>
      <c r="L27" s="667"/>
      <c r="M27" s="667"/>
      <c r="N27" s="667">
        <v>3</v>
      </c>
      <c r="O27" s="667">
        <v>657.6</v>
      </c>
      <c r="P27" s="680"/>
      <c r="Q27" s="668">
        <v>219.20000000000002</v>
      </c>
    </row>
    <row r="28" spans="1:17" ht="14.4" customHeight="1" x14ac:dyDescent="0.3">
      <c r="A28" s="663" t="s">
        <v>511</v>
      </c>
      <c r="B28" s="664" t="s">
        <v>2105</v>
      </c>
      <c r="C28" s="664" t="s">
        <v>2061</v>
      </c>
      <c r="D28" s="664" t="s">
        <v>2131</v>
      </c>
      <c r="E28" s="664" t="s">
        <v>1050</v>
      </c>
      <c r="F28" s="667"/>
      <c r="G28" s="667"/>
      <c r="H28" s="667"/>
      <c r="I28" s="667"/>
      <c r="J28" s="667"/>
      <c r="K28" s="667"/>
      <c r="L28" s="667"/>
      <c r="M28" s="667"/>
      <c r="N28" s="667">
        <v>5.2</v>
      </c>
      <c r="O28" s="667">
        <v>2007.46</v>
      </c>
      <c r="P28" s="680"/>
      <c r="Q28" s="668">
        <v>386.05</v>
      </c>
    </row>
    <row r="29" spans="1:17" ht="14.4" customHeight="1" x14ac:dyDescent="0.3">
      <c r="A29" s="663" t="s">
        <v>511</v>
      </c>
      <c r="B29" s="664" t="s">
        <v>2105</v>
      </c>
      <c r="C29" s="664" t="s">
        <v>2061</v>
      </c>
      <c r="D29" s="664" t="s">
        <v>2132</v>
      </c>
      <c r="E29" s="664" t="s">
        <v>2133</v>
      </c>
      <c r="F29" s="667"/>
      <c r="G29" s="667"/>
      <c r="H29" s="667"/>
      <c r="I29" s="667"/>
      <c r="J29" s="667">
        <v>5.4</v>
      </c>
      <c r="K29" s="667">
        <v>4288.9399999999996</v>
      </c>
      <c r="L29" s="667"/>
      <c r="M29" s="667">
        <v>794.24814814814806</v>
      </c>
      <c r="N29" s="667"/>
      <c r="O29" s="667"/>
      <c r="P29" s="680"/>
      <c r="Q29" s="668"/>
    </row>
    <row r="30" spans="1:17" ht="14.4" customHeight="1" x14ac:dyDescent="0.3">
      <c r="A30" s="663" t="s">
        <v>511</v>
      </c>
      <c r="B30" s="664" t="s">
        <v>2105</v>
      </c>
      <c r="C30" s="664" t="s">
        <v>2061</v>
      </c>
      <c r="D30" s="664" t="s">
        <v>2134</v>
      </c>
      <c r="E30" s="664" t="s">
        <v>2135</v>
      </c>
      <c r="F30" s="667"/>
      <c r="G30" s="667"/>
      <c r="H30" s="667"/>
      <c r="I30" s="667"/>
      <c r="J30" s="667">
        <v>1.2</v>
      </c>
      <c r="K30" s="667">
        <v>3060.84</v>
      </c>
      <c r="L30" s="667"/>
      <c r="M30" s="667">
        <v>2550.7000000000003</v>
      </c>
      <c r="N30" s="667"/>
      <c r="O30" s="667"/>
      <c r="P30" s="680"/>
      <c r="Q30" s="668"/>
    </row>
    <row r="31" spans="1:17" ht="14.4" customHeight="1" x14ac:dyDescent="0.3">
      <c r="A31" s="663" t="s">
        <v>511</v>
      </c>
      <c r="B31" s="664" t="s">
        <v>2105</v>
      </c>
      <c r="C31" s="664" t="s">
        <v>2061</v>
      </c>
      <c r="D31" s="664" t="s">
        <v>2136</v>
      </c>
      <c r="E31" s="664" t="s">
        <v>1075</v>
      </c>
      <c r="F31" s="667"/>
      <c r="G31" s="667"/>
      <c r="H31" s="667"/>
      <c r="I31" s="667"/>
      <c r="J31" s="667"/>
      <c r="K31" s="667"/>
      <c r="L31" s="667"/>
      <c r="M31" s="667"/>
      <c r="N31" s="667">
        <v>3.9</v>
      </c>
      <c r="O31" s="667">
        <v>3344.46</v>
      </c>
      <c r="P31" s="680"/>
      <c r="Q31" s="668">
        <v>857.55384615384617</v>
      </c>
    </row>
    <row r="32" spans="1:17" ht="14.4" customHeight="1" x14ac:dyDescent="0.3">
      <c r="A32" s="663" t="s">
        <v>511</v>
      </c>
      <c r="B32" s="664" t="s">
        <v>2105</v>
      </c>
      <c r="C32" s="664" t="s">
        <v>2061</v>
      </c>
      <c r="D32" s="664" t="s">
        <v>2137</v>
      </c>
      <c r="E32" s="664" t="s">
        <v>1047</v>
      </c>
      <c r="F32" s="667"/>
      <c r="G32" s="667"/>
      <c r="H32" s="667"/>
      <c r="I32" s="667"/>
      <c r="J32" s="667"/>
      <c r="K32" s="667"/>
      <c r="L32" s="667"/>
      <c r="M32" s="667"/>
      <c r="N32" s="667">
        <v>13</v>
      </c>
      <c r="O32" s="667">
        <v>27632.799999999999</v>
      </c>
      <c r="P32" s="680"/>
      <c r="Q32" s="668">
        <v>2125.6</v>
      </c>
    </row>
    <row r="33" spans="1:17" ht="14.4" customHeight="1" x14ac:dyDescent="0.3">
      <c r="A33" s="663" t="s">
        <v>511</v>
      </c>
      <c r="B33" s="664" t="s">
        <v>2105</v>
      </c>
      <c r="C33" s="664" t="s">
        <v>2061</v>
      </c>
      <c r="D33" s="664" t="s">
        <v>2138</v>
      </c>
      <c r="E33" s="664" t="s">
        <v>2139</v>
      </c>
      <c r="F33" s="667"/>
      <c r="G33" s="667"/>
      <c r="H33" s="667"/>
      <c r="I33" s="667"/>
      <c r="J33" s="667"/>
      <c r="K33" s="667"/>
      <c r="L33" s="667"/>
      <c r="M33" s="667"/>
      <c r="N33" s="667">
        <v>2.8</v>
      </c>
      <c r="O33" s="667">
        <v>9138.4500000000007</v>
      </c>
      <c r="P33" s="680"/>
      <c r="Q33" s="668">
        <v>3263.7321428571431</v>
      </c>
    </row>
    <row r="34" spans="1:17" ht="14.4" customHeight="1" x14ac:dyDescent="0.3">
      <c r="A34" s="663" t="s">
        <v>511</v>
      </c>
      <c r="B34" s="664" t="s">
        <v>2105</v>
      </c>
      <c r="C34" s="664" t="s">
        <v>2140</v>
      </c>
      <c r="D34" s="664" t="s">
        <v>2141</v>
      </c>
      <c r="E34" s="664"/>
      <c r="F34" s="667">
        <v>2</v>
      </c>
      <c r="G34" s="667">
        <v>3626</v>
      </c>
      <c r="H34" s="667">
        <v>1</v>
      </c>
      <c r="I34" s="667">
        <v>1813</v>
      </c>
      <c r="J34" s="667">
        <v>4</v>
      </c>
      <c r="K34" s="667">
        <v>7246</v>
      </c>
      <c r="L34" s="667">
        <v>1.9983452840595697</v>
      </c>
      <c r="M34" s="667">
        <v>1811.5</v>
      </c>
      <c r="N34" s="667">
        <v>12</v>
      </c>
      <c r="O34" s="667">
        <v>24000</v>
      </c>
      <c r="P34" s="680">
        <v>6.6188637617209043</v>
      </c>
      <c r="Q34" s="668">
        <v>2000</v>
      </c>
    </row>
    <row r="35" spans="1:17" ht="14.4" customHeight="1" x14ac:dyDescent="0.3">
      <c r="A35" s="663" t="s">
        <v>511</v>
      </c>
      <c r="B35" s="664" t="s">
        <v>2105</v>
      </c>
      <c r="C35" s="664" t="s">
        <v>2140</v>
      </c>
      <c r="D35" s="664" t="s">
        <v>2142</v>
      </c>
      <c r="E35" s="664"/>
      <c r="F35" s="667"/>
      <c r="G35" s="667"/>
      <c r="H35" s="667"/>
      <c r="I35" s="667"/>
      <c r="J35" s="667"/>
      <c r="K35" s="667"/>
      <c r="L35" s="667"/>
      <c r="M35" s="667"/>
      <c r="N35" s="667">
        <v>4</v>
      </c>
      <c r="O35" s="667">
        <v>9841</v>
      </c>
      <c r="P35" s="680"/>
      <c r="Q35" s="668">
        <v>2460.25</v>
      </c>
    </row>
    <row r="36" spans="1:17" ht="14.4" customHeight="1" x14ac:dyDescent="0.3">
      <c r="A36" s="663" t="s">
        <v>511</v>
      </c>
      <c r="B36" s="664" t="s">
        <v>2105</v>
      </c>
      <c r="C36" s="664" t="s">
        <v>2140</v>
      </c>
      <c r="D36" s="664" t="s">
        <v>2143</v>
      </c>
      <c r="E36" s="664"/>
      <c r="F36" s="667">
        <v>2</v>
      </c>
      <c r="G36" s="667">
        <v>1851.14</v>
      </c>
      <c r="H36" s="667">
        <v>1</v>
      </c>
      <c r="I36" s="667">
        <v>925.57</v>
      </c>
      <c r="J36" s="667">
        <v>2</v>
      </c>
      <c r="K36" s="667">
        <v>1832</v>
      </c>
      <c r="L36" s="667">
        <v>0.98966042546754962</v>
      </c>
      <c r="M36" s="667">
        <v>916</v>
      </c>
      <c r="N36" s="667">
        <v>8</v>
      </c>
      <c r="O36" s="667">
        <v>7554</v>
      </c>
      <c r="P36" s="680">
        <v>4.0807286320861733</v>
      </c>
      <c r="Q36" s="668">
        <v>944.25</v>
      </c>
    </row>
    <row r="37" spans="1:17" ht="14.4" customHeight="1" x14ac:dyDescent="0.3">
      <c r="A37" s="663" t="s">
        <v>511</v>
      </c>
      <c r="B37" s="664" t="s">
        <v>2105</v>
      </c>
      <c r="C37" s="664" t="s">
        <v>2144</v>
      </c>
      <c r="D37" s="664" t="s">
        <v>2145</v>
      </c>
      <c r="E37" s="664" t="s">
        <v>2146</v>
      </c>
      <c r="F37" s="667">
        <v>2</v>
      </c>
      <c r="G37" s="667">
        <v>9236</v>
      </c>
      <c r="H37" s="667">
        <v>1</v>
      </c>
      <c r="I37" s="667">
        <v>4618</v>
      </c>
      <c r="J37" s="667">
        <v>1</v>
      </c>
      <c r="K37" s="667">
        <v>4618</v>
      </c>
      <c r="L37" s="667">
        <v>0.5</v>
      </c>
      <c r="M37" s="667">
        <v>4618</v>
      </c>
      <c r="N37" s="667"/>
      <c r="O37" s="667"/>
      <c r="P37" s="680"/>
      <c r="Q37" s="668"/>
    </row>
    <row r="38" spans="1:17" ht="14.4" customHeight="1" x14ac:dyDescent="0.3">
      <c r="A38" s="663" t="s">
        <v>511</v>
      </c>
      <c r="B38" s="664" t="s">
        <v>2105</v>
      </c>
      <c r="C38" s="664" t="s">
        <v>2144</v>
      </c>
      <c r="D38" s="664" t="s">
        <v>2147</v>
      </c>
      <c r="E38" s="664" t="s">
        <v>2148</v>
      </c>
      <c r="F38" s="667"/>
      <c r="G38" s="667"/>
      <c r="H38" s="667"/>
      <c r="I38" s="667"/>
      <c r="J38" s="667">
        <v>1</v>
      </c>
      <c r="K38" s="667">
        <v>556.5</v>
      </c>
      <c r="L38" s="667"/>
      <c r="M38" s="667">
        <v>556.5</v>
      </c>
      <c r="N38" s="667">
        <v>5</v>
      </c>
      <c r="O38" s="667">
        <v>2782.5</v>
      </c>
      <c r="P38" s="680"/>
      <c r="Q38" s="668">
        <v>556.5</v>
      </c>
    </row>
    <row r="39" spans="1:17" ht="14.4" customHeight="1" x14ac:dyDescent="0.3">
      <c r="A39" s="663" t="s">
        <v>511</v>
      </c>
      <c r="B39" s="664" t="s">
        <v>2105</v>
      </c>
      <c r="C39" s="664" t="s">
        <v>2144</v>
      </c>
      <c r="D39" s="664" t="s">
        <v>2149</v>
      </c>
      <c r="E39" s="664" t="s">
        <v>2150</v>
      </c>
      <c r="F39" s="667">
        <v>1</v>
      </c>
      <c r="G39" s="667">
        <v>135.69</v>
      </c>
      <c r="H39" s="667">
        <v>1</v>
      </c>
      <c r="I39" s="667">
        <v>135.69</v>
      </c>
      <c r="J39" s="667">
        <v>3</v>
      </c>
      <c r="K39" s="667">
        <v>407.07</v>
      </c>
      <c r="L39" s="667">
        <v>3</v>
      </c>
      <c r="M39" s="667">
        <v>135.69</v>
      </c>
      <c r="N39" s="667">
        <v>1</v>
      </c>
      <c r="O39" s="667">
        <v>135.69</v>
      </c>
      <c r="P39" s="680">
        <v>1</v>
      </c>
      <c r="Q39" s="668">
        <v>135.69</v>
      </c>
    </row>
    <row r="40" spans="1:17" ht="14.4" customHeight="1" x14ac:dyDescent="0.3">
      <c r="A40" s="663" t="s">
        <v>511</v>
      </c>
      <c r="B40" s="664" t="s">
        <v>2105</v>
      </c>
      <c r="C40" s="664" t="s">
        <v>2144</v>
      </c>
      <c r="D40" s="664" t="s">
        <v>2151</v>
      </c>
      <c r="E40" s="664" t="s">
        <v>2150</v>
      </c>
      <c r="F40" s="667">
        <v>3</v>
      </c>
      <c r="G40" s="667">
        <v>510.9</v>
      </c>
      <c r="H40" s="667">
        <v>1</v>
      </c>
      <c r="I40" s="667">
        <v>170.29999999999998</v>
      </c>
      <c r="J40" s="667">
        <v>1</v>
      </c>
      <c r="K40" s="667">
        <v>170.3</v>
      </c>
      <c r="L40" s="667">
        <v>0.33333333333333337</v>
      </c>
      <c r="M40" s="667">
        <v>170.3</v>
      </c>
      <c r="N40" s="667">
        <v>4</v>
      </c>
      <c r="O40" s="667">
        <v>681.2</v>
      </c>
      <c r="P40" s="680">
        <v>1.3333333333333335</v>
      </c>
      <c r="Q40" s="668">
        <v>170.3</v>
      </c>
    </row>
    <row r="41" spans="1:17" ht="14.4" customHeight="1" x14ac:dyDescent="0.3">
      <c r="A41" s="663" t="s">
        <v>511</v>
      </c>
      <c r="B41" s="664" t="s">
        <v>2105</v>
      </c>
      <c r="C41" s="664" t="s">
        <v>2144</v>
      </c>
      <c r="D41" s="664" t="s">
        <v>2152</v>
      </c>
      <c r="E41" s="664" t="s">
        <v>2153</v>
      </c>
      <c r="F41" s="667"/>
      <c r="G41" s="667"/>
      <c r="H41" s="667"/>
      <c r="I41" s="667"/>
      <c r="J41" s="667">
        <v>1</v>
      </c>
      <c r="K41" s="667">
        <v>96.6</v>
      </c>
      <c r="L41" s="667"/>
      <c r="M41" s="667">
        <v>96.6</v>
      </c>
      <c r="N41" s="667"/>
      <c r="O41" s="667"/>
      <c r="P41" s="680"/>
      <c r="Q41" s="668"/>
    </row>
    <row r="42" spans="1:17" ht="14.4" customHeight="1" x14ac:dyDescent="0.3">
      <c r="A42" s="663" t="s">
        <v>511</v>
      </c>
      <c r="B42" s="664" t="s">
        <v>2105</v>
      </c>
      <c r="C42" s="664" t="s">
        <v>2144</v>
      </c>
      <c r="D42" s="664" t="s">
        <v>2154</v>
      </c>
      <c r="E42" s="664" t="s">
        <v>2155</v>
      </c>
      <c r="F42" s="667">
        <v>17</v>
      </c>
      <c r="G42" s="667">
        <v>2660.33</v>
      </c>
      <c r="H42" s="667">
        <v>1</v>
      </c>
      <c r="I42" s="667">
        <v>156.49</v>
      </c>
      <c r="J42" s="667">
        <v>41</v>
      </c>
      <c r="K42" s="667">
        <v>6416.09</v>
      </c>
      <c r="L42" s="667">
        <v>2.4117647058823533</v>
      </c>
      <c r="M42" s="667">
        <v>156.49</v>
      </c>
      <c r="N42" s="667">
        <v>13</v>
      </c>
      <c r="O42" s="667">
        <v>2034.3700000000001</v>
      </c>
      <c r="P42" s="680">
        <v>0.76470588235294124</v>
      </c>
      <c r="Q42" s="668">
        <v>156.49</v>
      </c>
    </row>
    <row r="43" spans="1:17" ht="14.4" customHeight="1" x14ac:dyDescent="0.3">
      <c r="A43" s="663" t="s">
        <v>511</v>
      </c>
      <c r="B43" s="664" t="s">
        <v>2105</v>
      </c>
      <c r="C43" s="664" t="s">
        <v>2144</v>
      </c>
      <c r="D43" s="664" t="s">
        <v>2156</v>
      </c>
      <c r="E43" s="664" t="s">
        <v>2155</v>
      </c>
      <c r="F43" s="667">
        <v>54</v>
      </c>
      <c r="G43" s="667">
        <v>9290.16</v>
      </c>
      <c r="H43" s="667">
        <v>1</v>
      </c>
      <c r="I43" s="667">
        <v>172.04</v>
      </c>
      <c r="J43" s="667">
        <v>14</v>
      </c>
      <c r="K43" s="667">
        <v>2408.56</v>
      </c>
      <c r="L43" s="667">
        <v>0.25925925925925924</v>
      </c>
      <c r="M43" s="667">
        <v>172.04</v>
      </c>
      <c r="N43" s="667">
        <v>22</v>
      </c>
      <c r="O43" s="667">
        <v>3784.88</v>
      </c>
      <c r="P43" s="680">
        <v>0.40740740740740744</v>
      </c>
      <c r="Q43" s="668">
        <v>172.04</v>
      </c>
    </row>
    <row r="44" spans="1:17" ht="14.4" customHeight="1" x14ac:dyDescent="0.3">
      <c r="A44" s="663" t="s">
        <v>511</v>
      </c>
      <c r="B44" s="664" t="s">
        <v>2105</v>
      </c>
      <c r="C44" s="664" t="s">
        <v>2144</v>
      </c>
      <c r="D44" s="664" t="s">
        <v>2157</v>
      </c>
      <c r="E44" s="664" t="s">
        <v>2155</v>
      </c>
      <c r="F44" s="667">
        <v>14</v>
      </c>
      <c r="G44" s="667">
        <v>2756.74</v>
      </c>
      <c r="H44" s="667">
        <v>1</v>
      </c>
      <c r="I44" s="667">
        <v>196.91</v>
      </c>
      <c r="J44" s="667"/>
      <c r="K44" s="667"/>
      <c r="L44" s="667"/>
      <c r="M44" s="667"/>
      <c r="N44" s="667"/>
      <c r="O44" s="667"/>
      <c r="P44" s="680"/>
      <c r="Q44" s="668"/>
    </row>
    <row r="45" spans="1:17" ht="14.4" customHeight="1" x14ac:dyDescent="0.3">
      <c r="A45" s="663" t="s">
        <v>511</v>
      </c>
      <c r="B45" s="664" t="s">
        <v>2105</v>
      </c>
      <c r="C45" s="664" t="s">
        <v>2144</v>
      </c>
      <c r="D45" s="664" t="s">
        <v>2158</v>
      </c>
      <c r="E45" s="664" t="s">
        <v>2155</v>
      </c>
      <c r="F45" s="667"/>
      <c r="G45" s="667"/>
      <c r="H45" s="667"/>
      <c r="I45" s="667"/>
      <c r="J45" s="667">
        <v>4</v>
      </c>
      <c r="K45" s="667">
        <v>1251.92</v>
      </c>
      <c r="L45" s="667"/>
      <c r="M45" s="667">
        <v>312.98</v>
      </c>
      <c r="N45" s="667">
        <v>2</v>
      </c>
      <c r="O45" s="667">
        <v>625.96</v>
      </c>
      <c r="P45" s="680"/>
      <c r="Q45" s="668">
        <v>312.98</v>
      </c>
    </row>
    <row r="46" spans="1:17" ht="14.4" customHeight="1" x14ac:dyDescent="0.3">
      <c r="A46" s="663" t="s">
        <v>511</v>
      </c>
      <c r="B46" s="664" t="s">
        <v>2105</v>
      </c>
      <c r="C46" s="664" t="s">
        <v>2144</v>
      </c>
      <c r="D46" s="664" t="s">
        <v>2159</v>
      </c>
      <c r="E46" s="664" t="s">
        <v>2155</v>
      </c>
      <c r="F46" s="667">
        <v>9</v>
      </c>
      <c r="G46" s="667">
        <v>3376.44</v>
      </c>
      <c r="H46" s="667">
        <v>1</v>
      </c>
      <c r="I46" s="667">
        <v>375.16</v>
      </c>
      <c r="J46" s="667">
        <v>6</v>
      </c>
      <c r="K46" s="667">
        <v>2250.96</v>
      </c>
      <c r="L46" s="667">
        <v>0.66666666666666663</v>
      </c>
      <c r="M46" s="667">
        <v>375.16</v>
      </c>
      <c r="N46" s="667">
        <v>4</v>
      </c>
      <c r="O46" s="667">
        <v>1500.64</v>
      </c>
      <c r="P46" s="680">
        <v>0.44444444444444448</v>
      </c>
      <c r="Q46" s="668">
        <v>375.16</v>
      </c>
    </row>
    <row r="47" spans="1:17" ht="14.4" customHeight="1" x14ac:dyDescent="0.3">
      <c r="A47" s="663" t="s">
        <v>511</v>
      </c>
      <c r="B47" s="664" t="s">
        <v>2105</v>
      </c>
      <c r="C47" s="664" t="s">
        <v>2144</v>
      </c>
      <c r="D47" s="664" t="s">
        <v>2160</v>
      </c>
      <c r="E47" s="664" t="s">
        <v>2155</v>
      </c>
      <c r="F47" s="667">
        <v>2</v>
      </c>
      <c r="G47" s="667">
        <v>837.38</v>
      </c>
      <c r="H47" s="667">
        <v>1</v>
      </c>
      <c r="I47" s="667">
        <v>418.69</v>
      </c>
      <c r="J47" s="667"/>
      <c r="K47" s="667"/>
      <c r="L47" s="667"/>
      <c r="M47" s="667"/>
      <c r="N47" s="667">
        <v>1</v>
      </c>
      <c r="O47" s="667">
        <v>418.69</v>
      </c>
      <c r="P47" s="680">
        <v>0.5</v>
      </c>
      <c r="Q47" s="668">
        <v>418.69</v>
      </c>
    </row>
    <row r="48" spans="1:17" ht="14.4" customHeight="1" x14ac:dyDescent="0.3">
      <c r="A48" s="663" t="s">
        <v>511</v>
      </c>
      <c r="B48" s="664" t="s">
        <v>2105</v>
      </c>
      <c r="C48" s="664" t="s">
        <v>2144</v>
      </c>
      <c r="D48" s="664" t="s">
        <v>2161</v>
      </c>
      <c r="E48" s="664" t="s">
        <v>2155</v>
      </c>
      <c r="F48" s="667"/>
      <c r="G48" s="667"/>
      <c r="H48" s="667"/>
      <c r="I48" s="667"/>
      <c r="J48" s="667">
        <v>1</v>
      </c>
      <c r="K48" s="667">
        <v>536.84</v>
      </c>
      <c r="L48" s="667"/>
      <c r="M48" s="667">
        <v>536.84</v>
      </c>
      <c r="N48" s="667"/>
      <c r="O48" s="667"/>
      <c r="P48" s="680"/>
      <c r="Q48" s="668"/>
    </row>
    <row r="49" spans="1:17" ht="14.4" customHeight="1" x14ac:dyDescent="0.3">
      <c r="A49" s="663" t="s">
        <v>511</v>
      </c>
      <c r="B49" s="664" t="s">
        <v>2105</v>
      </c>
      <c r="C49" s="664" t="s">
        <v>2144</v>
      </c>
      <c r="D49" s="664" t="s">
        <v>2162</v>
      </c>
      <c r="E49" s="664" t="s">
        <v>2155</v>
      </c>
      <c r="F49" s="667"/>
      <c r="G49" s="667"/>
      <c r="H49" s="667"/>
      <c r="I49" s="667"/>
      <c r="J49" s="667">
        <v>1</v>
      </c>
      <c r="K49" s="667">
        <v>417.65</v>
      </c>
      <c r="L49" s="667"/>
      <c r="M49" s="667">
        <v>417.65</v>
      </c>
      <c r="N49" s="667"/>
      <c r="O49" s="667"/>
      <c r="P49" s="680"/>
      <c r="Q49" s="668"/>
    </row>
    <row r="50" spans="1:17" ht="14.4" customHeight="1" x14ac:dyDescent="0.3">
      <c r="A50" s="663" t="s">
        <v>511</v>
      </c>
      <c r="B50" s="664" t="s">
        <v>2105</v>
      </c>
      <c r="C50" s="664" t="s">
        <v>2144</v>
      </c>
      <c r="D50" s="664" t="s">
        <v>2163</v>
      </c>
      <c r="E50" s="664" t="s">
        <v>2164</v>
      </c>
      <c r="F50" s="667">
        <v>12</v>
      </c>
      <c r="G50" s="667">
        <v>2064.48</v>
      </c>
      <c r="H50" s="667">
        <v>1</v>
      </c>
      <c r="I50" s="667">
        <v>172.04</v>
      </c>
      <c r="J50" s="667"/>
      <c r="K50" s="667"/>
      <c r="L50" s="667"/>
      <c r="M50" s="667"/>
      <c r="N50" s="667">
        <v>7</v>
      </c>
      <c r="O50" s="667">
        <v>1204.28</v>
      </c>
      <c r="P50" s="680">
        <v>0.58333333333333337</v>
      </c>
      <c r="Q50" s="668">
        <v>172.04</v>
      </c>
    </row>
    <row r="51" spans="1:17" ht="14.4" customHeight="1" x14ac:dyDescent="0.3">
      <c r="A51" s="663" t="s">
        <v>511</v>
      </c>
      <c r="B51" s="664" t="s">
        <v>2105</v>
      </c>
      <c r="C51" s="664" t="s">
        <v>2144</v>
      </c>
      <c r="D51" s="664" t="s">
        <v>2165</v>
      </c>
      <c r="E51" s="664" t="s">
        <v>2164</v>
      </c>
      <c r="F51" s="667">
        <v>3</v>
      </c>
      <c r="G51" s="667">
        <v>590.73</v>
      </c>
      <c r="H51" s="667">
        <v>1</v>
      </c>
      <c r="I51" s="667">
        <v>196.91</v>
      </c>
      <c r="J51" s="667"/>
      <c r="K51" s="667"/>
      <c r="L51" s="667"/>
      <c r="M51" s="667"/>
      <c r="N51" s="667"/>
      <c r="O51" s="667"/>
      <c r="P51" s="680"/>
      <c r="Q51" s="668"/>
    </row>
    <row r="52" spans="1:17" ht="14.4" customHeight="1" x14ac:dyDescent="0.3">
      <c r="A52" s="663" t="s">
        <v>511</v>
      </c>
      <c r="B52" s="664" t="s">
        <v>2105</v>
      </c>
      <c r="C52" s="664" t="s">
        <v>2144</v>
      </c>
      <c r="D52" s="664" t="s">
        <v>2166</v>
      </c>
      <c r="E52" s="664" t="s">
        <v>2164</v>
      </c>
      <c r="F52" s="667">
        <v>1</v>
      </c>
      <c r="G52" s="667">
        <v>2370.16</v>
      </c>
      <c r="H52" s="667">
        <v>1</v>
      </c>
      <c r="I52" s="667">
        <v>2370.16</v>
      </c>
      <c r="J52" s="667"/>
      <c r="K52" s="667"/>
      <c r="L52" s="667"/>
      <c r="M52" s="667"/>
      <c r="N52" s="667"/>
      <c r="O52" s="667"/>
      <c r="P52" s="680"/>
      <c r="Q52" s="668"/>
    </row>
    <row r="53" spans="1:17" ht="14.4" customHeight="1" x14ac:dyDescent="0.3">
      <c r="A53" s="663" t="s">
        <v>511</v>
      </c>
      <c r="B53" s="664" t="s">
        <v>2105</v>
      </c>
      <c r="C53" s="664" t="s">
        <v>2144</v>
      </c>
      <c r="D53" s="664" t="s">
        <v>2167</v>
      </c>
      <c r="E53" s="664" t="s">
        <v>2164</v>
      </c>
      <c r="F53" s="667">
        <v>1</v>
      </c>
      <c r="G53" s="667">
        <v>4349.62</v>
      </c>
      <c r="H53" s="667">
        <v>1</v>
      </c>
      <c r="I53" s="667">
        <v>4349.62</v>
      </c>
      <c r="J53" s="667"/>
      <c r="K53" s="667"/>
      <c r="L53" s="667"/>
      <c r="M53" s="667"/>
      <c r="N53" s="667">
        <v>1</v>
      </c>
      <c r="O53" s="667">
        <v>4349.62</v>
      </c>
      <c r="P53" s="680">
        <v>1</v>
      </c>
      <c r="Q53" s="668">
        <v>4349.62</v>
      </c>
    </row>
    <row r="54" spans="1:17" ht="14.4" customHeight="1" x14ac:dyDescent="0.3">
      <c r="A54" s="663" t="s">
        <v>511</v>
      </c>
      <c r="B54" s="664" t="s">
        <v>2105</v>
      </c>
      <c r="C54" s="664" t="s">
        <v>2144</v>
      </c>
      <c r="D54" s="664" t="s">
        <v>2168</v>
      </c>
      <c r="E54" s="664" t="s">
        <v>2169</v>
      </c>
      <c r="F54" s="667"/>
      <c r="G54" s="667"/>
      <c r="H54" s="667"/>
      <c r="I54" s="667"/>
      <c r="J54" s="667">
        <v>5</v>
      </c>
      <c r="K54" s="667">
        <v>2815</v>
      </c>
      <c r="L54" s="667"/>
      <c r="M54" s="667">
        <v>563</v>
      </c>
      <c r="N54" s="667"/>
      <c r="O54" s="667"/>
      <c r="P54" s="680"/>
      <c r="Q54" s="668"/>
    </row>
    <row r="55" spans="1:17" ht="14.4" customHeight="1" x14ac:dyDescent="0.3">
      <c r="A55" s="663" t="s">
        <v>511</v>
      </c>
      <c r="B55" s="664" t="s">
        <v>2105</v>
      </c>
      <c r="C55" s="664" t="s">
        <v>2144</v>
      </c>
      <c r="D55" s="664" t="s">
        <v>2170</v>
      </c>
      <c r="E55" s="664" t="s">
        <v>2171</v>
      </c>
      <c r="F55" s="667">
        <v>2</v>
      </c>
      <c r="G55" s="667">
        <v>31114</v>
      </c>
      <c r="H55" s="667">
        <v>1</v>
      </c>
      <c r="I55" s="667">
        <v>15557</v>
      </c>
      <c r="J55" s="667"/>
      <c r="K55" s="667"/>
      <c r="L55" s="667"/>
      <c r="M55" s="667"/>
      <c r="N55" s="667"/>
      <c r="O55" s="667"/>
      <c r="P55" s="680"/>
      <c r="Q55" s="668"/>
    </row>
    <row r="56" spans="1:17" ht="14.4" customHeight="1" x14ac:dyDescent="0.3">
      <c r="A56" s="663" t="s">
        <v>511</v>
      </c>
      <c r="B56" s="664" t="s">
        <v>2105</v>
      </c>
      <c r="C56" s="664" t="s">
        <v>2144</v>
      </c>
      <c r="D56" s="664" t="s">
        <v>2172</v>
      </c>
      <c r="E56" s="664" t="s">
        <v>2155</v>
      </c>
      <c r="F56" s="667"/>
      <c r="G56" s="667"/>
      <c r="H56" s="667"/>
      <c r="I56" s="667"/>
      <c r="J56" s="667"/>
      <c r="K56" s="667"/>
      <c r="L56" s="667"/>
      <c r="M56" s="667"/>
      <c r="N56" s="667">
        <v>1</v>
      </c>
      <c r="O56" s="667">
        <v>417.65</v>
      </c>
      <c r="P56" s="680"/>
      <c r="Q56" s="668">
        <v>417.65</v>
      </c>
    </row>
    <row r="57" spans="1:17" ht="14.4" customHeight="1" x14ac:dyDescent="0.3">
      <c r="A57" s="663" t="s">
        <v>511</v>
      </c>
      <c r="B57" s="664" t="s">
        <v>2105</v>
      </c>
      <c r="C57" s="664" t="s">
        <v>2144</v>
      </c>
      <c r="D57" s="664" t="s">
        <v>2173</v>
      </c>
      <c r="E57" s="664" t="s">
        <v>2174</v>
      </c>
      <c r="F57" s="667"/>
      <c r="G57" s="667"/>
      <c r="H57" s="667"/>
      <c r="I57" s="667"/>
      <c r="J57" s="667">
        <v>6</v>
      </c>
      <c r="K57" s="667">
        <v>1181.46</v>
      </c>
      <c r="L57" s="667"/>
      <c r="M57" s="667">
        <v>196.91</v>
      </c>
      <c r="N57" s="667"/>
      <c r="O57" s="667"/>
      <c r="P57" s="680"/>
      <c r="Q57" s="668"/>
    </row>
    <row r="58" spans="1:17" ht="14.4" customHeight="1" x14ac:dyDescent="0.3">
      <c r="A58" s="663" t="s">
        <v>511</v>
      </c>
      <c r="B58" s="664" t="s">
        <v>2105</v>
      </c>
      <c r="C58" s="664" t="s">
        <v>2144</v>
      </c>
      <c r="D58" s="664" t="s">
        <v>2175</v>
      </c>
      <c r="E58" s="664" t="s">
        <v>2174</v>
      </c>
      <c r="F58" s="667"/>
      <c r="G58" s="667"/>
      <c r="H58" s="667"/>
      <c r="I58" s="667"/>
      <c r="J58" s="667">
        <v>1</v>
      </c>
      <c r="K58" s="667">
        <v>1356.6</v>
      </c>
      <c r="L58" s="667"/>
      <c r="M58" s="667">
        <v>1356.6</v>
      </c>
      <c r="N58" s="667"/>
      <c r="O58" s="667"/>
      <c r="P58" s="680"/>
      <c r="Q58" s="668"/>
    </row>
    <row r="59" spans="1:17" ht="14.4" customHeight="1" x14ac:dyDescent="0.3">
      <c r="A59" s="663" t="s">
        <v>511</v>
      </c>
      <c r="B59" s="664" t="s">
        <v>2105</v>
      </c>
      <c r="C59" s="664" t="s">
        <v>2144</v>
      </c>
      <c r="D59" s="664" t="s">
        <v>2176</v>
      </c>
      <c r="E59" s="664" t="s">
        <v>2155</v>
      </c>
      <c r="F59" s="667"/>
      <c r="G59" s="667"/>
      <c r="H59" s="667"/>
      <c r="I59" s="667"/>
      <c r="J59" s="667"/>
      <c r="K59" s="667"/>
      <c r="L59" s="667"/>
      <c r="M59" s="667"/>
      <c r="N59" s="667">
        <v>4</v>
      </c>
      <c r="O59" s="667">
        <v>630.12</v>
      </c>
      <c r="P59" s="680"/>
      <c r="Q59" s="668">
        <v>157.53</v>
      </c>
    </row>
    <row r="60" spans="1:17" ht="14.4" customHeight="1" x14ac:dyDescent="0.3">
      <c r="A60" s="663" t="s">
        <v>511</v>
      </c>
      <c r="B60" s="664" t="s">
        <v>2105</v>
      </c>
      <c r="C60" s="664" t="s">
        <v>2144</v>
      </c>
      <c r="D60" s="664" t="s">
        <v>2177</v>
      </c>
      <c r="E60" s="664" t="s">
        <v>2178</v>
      </c>
      <c r="F60" s="667"/>
      <c r="G60" s="667"/>
      <c r="H60" s="667"/>
      <c r="I60" s="667"/>
      <c r="J60" s="667">
        <v>5</v>
      </c>
      <c r="K60" s="667">
        <v>1243.6500000000001</v>
      </c>
      <c r="L60" s="667"/>
      <c r="M60" s="667">
        <v>248.73000000000002</v>
      </c>
      <c r="N60" s="667"/>
      <c r="O60" s="667"/>
      <c r="P60" s="680"/>
      <c r="Q60" s="668"/>
    </row>
    <row r="61" spans="1:17" ht="14.4" customHeight="1" x14ac:dyDescent="0.3">
      <c r="A61" s="663" t="s">
        <v>511</v>
      </c>
      <c r="B61" s="664" t="s">
        <v>2105</v>
      </c>
      <c r="C61" s="664" t="s">
        <v>2144</v>
      </c>
      <c r="D61" s="664" t="s">
        <v>2179</v>
      </c>
      <c r="E61" s="664" t="s">
        <v>2155</v>
      </c>
      <c r="F61" s="667"/>
      <c r="G61" s="667"/>
      <c r="H61" s="667"/>
      <c r="I61" s="667"/>
      <c r="J61" s="667"/>
      <c r="K61" s="667"/>
      <c r="L61" s="667"/>
      <c r="M61" s="667"/>
      <c r="N61" s="667">
        <v>132</v>
      </c>
      <c r="O61" s="667">
        <v>73324.679999999993</v>
      </c>
      <c r="P61" s="680"/>
      <c r="Q61" s="668">
        <v>555.4899999999999</v>
      </c>
    </row>
    <row r="62" spans="1:17" ht="14.4" customHeight="1" x14ac:dyDescent="0.3">
      <c r="A62" s="663" t="s">
        <v>511</v>
      </c>
      <c r="B62" s="664" t="s">
        <v>2105</v>
      </c>
      <c r="C62" s="664" t="s">
        <v>2144</v>
      </c>
      <c r="D62" s="664" t="s">
        <v>2180</v>
      </c>
      <c r="E62" s="664" t="s">
        <v>2155</v>
      </c>
      <c r="F62" s="667"/>
      <c r="G62" s="667"/>
      <c r="H62" s="667"/>
      <c r="I62" s="667"/>
      <c r="J62" s="667"/>
      <c r="K62" s="667"/>
      <c r="L62" s="667"/>
      <c r="M62" s="667"/>
      <c r="N62" s="667">
        <v>7</v>
      </c>
      <c r="O62" s="667">
        <v>15002.400000000001</v>
      </c>
      <c r="P62" s="680"/>
      <c r="Q62" s="668">
        <v>2143.2000000000003</v>
      </c>
    </row>
    <row r="63" spans="1:17" ht="14.4" customHeight="1" x14ac:dyDescent="0.3">
      <c r="A63" s="663" t="s">
        <v>511</v>
      </c>
      <c r="B63" s="664" t="s">
        <v>2105</v>
      </c>
      <c r="C63" s="664" t="s">
        <v>2144</v>
      </c>
      <c r="D63" s="664" t="s">
        <v>2181</v>
      </c>
      <c r="E63" s="664" t="s">
        <v>2182</v>
      </c>
      <c r="F63" s="667"/>
      <c r="G63" s="667"/>
      <c r="H63" s="667"/>
      <c r="I63" s="667"/>
      <c r="J63" s="667"/>
      <c r="K63" s="667"/>
      <c r="L63" s="667"/>
      <c r="M63" s="667"/>
      <c r="N63" s="667">
        <v>7</v>
      </c>
      <c r="O63" s="667">
        <v>9953.23</v>
      </c>
      <c r="P63" s="680"/>
      <c r="Q63" s="668">
        <v>1421.8899999999999</v>
      </c>
    </row>
    <row r="64" spans="1:17" ht="14.4" customHeight="1" x14ac:dyDescent="0.3">
      <c r="A64" s="663" t="s">
        <v>511</v>
      </c>
      <c r="B64" s="664" t="s">
        <v>2105</v>
      </c>
      <c r="C64" s="664" t="s">
        <v>2144</v>
      </c>
      <c r="D64" s="664" t="s">
        <v>2183</v>
      </c>
      <c r="E64" s="664" t="s">
        <v>2155</v>
      </c>
      <c r="F64" s="667"/>
      <c r="G64" s="667"/>
      <c r="H64" s="667"/>
      <c r="I64" s="667"/>
      <c r="J64" s="667"/>
      <c r="K64" s="667"/>
      <c r="L64" s="667"/>
      <c r="M64" s="667"/>
      <c r="N64" s="667">
        <v>12</v>
      </c>
      <c r="O64" s="667">
        <v>24350.400000000001</v>
      </c>
      <c r="P64" s="680"/>
      <c r="Q64" s="668">
        <v>2029.2</v>
      </c>
    </row>
    <row r="65" spans="1:17" ht="14.4" customHeight="1" x14ac:dyDescent="0.3">
      <c r="A65" s="663" t="s">
        <v>511</v>
      </c>
      <c r="B65" s="664" t="s">
        <v>2105</v>
      </c>
      <c r="C65" s="664" t="s">
        <v>2144</v>
      </c>
      <c r="D65" s="664" t="s">
        <v>2184</v>
      </c>
      <c r="E65" s="664" t="s">
        <v>2185</v>
      </c>
      <c r="F65" s="667"/>
      <c r="G65" s="667"/>
      <c r="H65" s="667"/>
      <c r="I65" s="667"/>
      <c r="J65" s="667"/>
      <c r="K65" s="667"/>
      <c r="L65" s="667"/>
      <c r="M65" s="667"/>
      <c r="N65" s="667">
        <v>1</v>
      </c>
      <c r="O65" s="667">
        <v>2467.58</v>
      </c>
      <c r="P65" s="680"/>
      <c r="Q65" s="668">
        <v>2467.58</v>
      </c>
    </row>
    <row r="66" spans="1:17" ht="14.4" customHeight="1" x14ac:dyDescent="0.3">
      <c r="A66" s="663" t="s">
        <v>511</v>
      </c>
      <c r="B66" s="664" t="s">
        <v>2105</v>
      </c>
      <c r="C66" s="664" t="s">
        <v>2144</v>
      </c>
      <c r="D66" s="664" t="s">
        <v>2186</v>
      </c>
      <c r="E66" s="664" t="s">
        <v>2187</v>
      </c>
      <c r="F66" s="667"/>
      <c r="G66" s="667"/>
      <c r="H66" s="667"/>
      <c r="I66" s="667"/>
      <c r="J66" s="667"/>
      <c r="K66" s="667"/>
      <c r="L66" s="667"/>
      <c r="M66" s="667"/>
      <c r="N66" s="667">
        <v>26</v>
      </c>
      <c r="O66" s="667">
        <v>14631.5</v>
      </c>
      <c r="P66" s="680"/>
      <c r="Q66" s="668">
        <v>562.75</v>
      </c>
    </row>
    <row r="67" spans="1:17" ht="14.4" customHeight="1" x14ac:dyDescent="0.3">
      <c r="A67" s="663" t="s">
        <v>511</v>
      </c>
      <c r="B67" s="664" t="s">
        <v>2105</v>
      </c>
      <c r="C67" s="664" t="s">
        <v>1989</v>
      </c>
      <c r="D67" s="664" t="s">
        <v>2188</v>
      </c>
      <c r="E67" s="664" t="s">
        <v>2189</v>
      </c>
      <c r="F67" s="667"/>
      <c r="G67" s="667"/>
      <c r="H67" s="667"/>
      <c r="I67" s="667"/>
      <c r="J67" s="667">
        <v>1</v>
      </c>
      <c r="K67" s="667">
        <v>72</v>
      </c>
      <c r="L67" s="667"/>
      <c r="M67" s="667">
        <v>72</v>
      </c>
      <c r="N67" s="667"/>
      <c r="O67" s="667"/>
      <c r="P67" s="680"/>
      <c r="Q67" s="668"/>
    </row>
    <row r="68" spans="1:17" ht="14.4" customHeight="1" x14ac:dyDescent="0.3">
      <c r="A68" s="663" t="s">
        <v>511</v>
      </c>
      <c r="B68" s="664" t="s">
        <v>2105</v>
      </c>
      <c r="C68" s="664" t="s">
        <v>1989</v>
      </c>
      <c r="D68" s="664" t="s">
        <v>2190</v>
      </c>
      <c r="E68" s="664" t="s">
        <v>2018</v>
      </c>
      <c r="F68" s="667">
        <v>21</v>
      </c>
      <c r="G68" s="667">
        <v>5817</v>
      </c>
      <c r="H68" s="667">
        <v>1</v>
      </c>
      <c r="I68" s="667">
        <v>277</v>
      </c>
      <c r="J68" s="667">
        <v>25</v>
      </c>
      <c r="K68" s="667">
        <v>7050</v>
      </c>
      <c r="L68" s="667">
        <v>1.2119649303764828</v>
      </c>
      <c r="M68" s="667">
        <v>282</v>
      </c>
      <c r="N68" s="667">
        <v>38</v>
      </c>
      <c r="O68" s="667">
        <v>11160</v>
      </c>
      <c r="P68" s="680">
        <v>1.9185146982980918</v>
      </c>
      <c r="Q68" s="668">
        <v>293.68421052631578</v>
      </c>
    </row>
    <row r="69" spans="1:17" ht="14.4" customHeight="1" x14ac:dyDescent="0.3">
      <c r="A69" s="663" t="s">
        <v>511</v>
      </c>
      <c r="B69" s="664" t="s">
        <v>2105</v>
      </c>
      <c r="C69" s="664" t="s">
        <v>1989</v>
      </c>
      <c r="D69" s="664" t="s">
        <v>2191</v>
      </c>
      <c r="E69" s="664" t="s">
        <v>2028</v>
      </c>
      <c r="F69" s="667">
        <v>29</v>
      </c>
      <c r="G69" s="667">
        <v>2204</v>
      </c>
      <c r="H69" s="667">
        <v>1</v>
      </c>
      <c r="I69" s="667">
        <v>76</v>
      </c>
      <c r="J69" s="667">
        <v>58</v>
      </c>
      <c r="K69" s="667">
        <v>4524</v>
      </c>
      <c r="L69" s="667">
        <v>2.0526315789473686</v>
      </c>
      <c r="M69" s="667">
        <v>78</v>
      </c>
      <c r="N69" s="667">
        <v>91</v>
      </c>
      <c r="O69" s="667">
        <v>7458</v>
      </c>
      <c r="P69" s="680">
        <v>3.3838475499092557</v>
      </c>
      <c r="Q69" s="668">
        <v>81.956043956043956</v>
      </c>
    </row>
    <row r="70" spans="1:17" ht="14.4" customHeight="1" x14ac:dyDescent="0.3">
      <c r="A70" s="663" t="s">
        <v>511</v>
      </c>
      <c r="B70" s="664" t="s">
        <v>2105</v>
      </c>
      <c r="C70" s="664" t="s">
        <v>1989</v>
      </c>
      <c r="D70" s="664" t="s">
        <v>2192</v>
      </c>
      <c r="E70" s="664" t="s">
        <v>2193</v>
      </c>
      <c r="F70" s="667">
        <v>55</v>
      </c>
      <c r="G70" s="667">
        <v>7040</v>
      </c>
      <c r="H70" s="667">
        <v>1</v>
      </c>
      <c r="I70" s="667">
        <v>128</v>
      </c>
      <c r="J70" s="667">
        <v>66</v>
      </c>
      <c r="K70" s="667">
        <v>8580</v>
      </c>
      <c r="L70" s="667">
        <v>1.21875</v>
      </c>
      <c r="M70" s="667">
        <v>130</v>
      </c>
      <c r="N70" s="667">
        <v>61</v>
      </c>
      <c r="O70" s="667">
        <v>8350</v>
      </c>
      <c r="P70" s="680">
        <v>1.1860795454545454</v>
      </c>
      <c r="Q70" s="668">
        <v>136.88524590163934</v>
      </c>
    </row>
    <row r="71" spans="1:17" ht="14.4" customHeight="1" x14ac:dyDescent="0.3">
      <c r="A71" s="663" t="s">
        <v>511</v>
      </c>
      <c r="B71" s="664" t="s">
        <v>2105</v>
      </c>
      <c r="C71" s="664" t="s">
        <v>1989</v>
      </c>
      <c r="D71" s="664" t="s">
        <v>2194</v>
      </c>
      <c r="E71" s="664" t="s">
        <v>2195</v>
      </c>
      <c r="F71" s="667">
        <v>59</v>
      </c>
      <c r="G71" s="667">
        <v>5310</v>
      </c>
      <c r="H71" s="667">
        <v>1</v>
      </c>
      <c r="I71" s="667">
        <v>90</v>
      </c>
      <c r="J71" s="667">
        <v>60</v>
      </c>
      <c r="K71" s="667">
        <v>5519</v>
      </c>
      <c r="L71" s="667">
        <v>1.0393596986817326</v>
      </c>
      <c r="M71" s="667">
        <v>91.983333333333334</v>
      </c>
      <c r="N71" s="667">
        <v>86</v>
      </c>
      <c r="O71" s="667">
        <v>8256</v>
      </c>
      <c r="P71" s="680">
        <v>1.5548022598870057</v>
      </c>
      <c r="Q71" s="668">
        <v>96</v>
      </c>
    </row>
    <row r="72" spans="1:17" ht="14.4" customHeight="1" x14ac:dyDescent="0.3">
      <c r="A72" s="663" t="s">
        <v>511</v>
      </c>
      <c r="B72" s="664" t="s">
        <v>2105</v>
      </c>
      <c r="C72" s="664" t="s">
        <v>1989</v>
      </c>
      <c r="D72" s="664" t="s">
        <v>2196</v>
      </c>
      <c r="E72" s="664" t="s">
        <v>2197</v>
      </c>
      <c r="F72" s="667">
        <v>13</v>
      </c>
      <c r="G72" s="667">
        <v>2002</v>
      </c>
      <c r="H72" s="667">
        <v>1</v>
      </c>
      <c r="I72" s="667">
        <v>154</v>
      </c>
      <c r="J72" s="667">
        <v>2</v>
      </c>
      <c r="K72" s="667">
        <v>314</v>
      </c>
      <c r="L72" s="667">
        <v>0.15684315684315683</v>
      </c>
      <c r="M72" s="667">
        <v>157</v>
      </c>
      <c r="N72" s="667">
        <v>15</v>
      </c>
      <c r="O72" s="667">
        <v>2490</v>
      </c>
      <c r="P72" s="680">
        <v>1.2437562437562437</v>
      </c>
      <c r="Q72" s="668">
        <v>166</v>
      </c>
    </row>
    <row r="73" spans="1:17" ht="14.4" customHeight="1" x14ac:dyDescent="0.3">
      <c r="A73" s="663" t="s">
        <v>511</v>
      </c>
      <c r="B73" s="664" t="s">
        <v>2105</v>
      </c>
      <c r="C73" s="664" t="s">
        <v>1989</v>
      </c>
      <c r="D73" s="664" t="s">
        <v>2198</v>
      </c>
      <c r="E73" s="664" t="s">
        <v>2199</v>
      </c>
      <c r="F73" s="667">
        <v>48</v>
      </c>
      <c r="G73" s="667">
        <v>22848</v>
      </c>
      <c r="H73" s="667">
        <v>1</v>
      </c>
      <c r="I73" s="667">
        <v>476</v>
      </c>
      <c r="J73" s="667">
        <v>133</v>
      </c>
      <c r="K73" s="667">
        <v>64771</v>
      </c>
      <c r="L73" s="667">
        <v>2.8348651960784315</v>
      </c>
      <c r="M73" s="667">
        <v>487</v>
      </c>
      <c r="N73" s="667">
        <v>98</v>
      </c>
      <c r="O73" s="667">
        <v>50176</v>
      </c>
      <c r="P73" s="680">
        <v>2.1960784313725492</v>
      </c>
      <c r="Q73" s="668">
        <v>512</v>
      </c>
    </row>
    <row r="74" spans="1:17" ht="14.4" customHeight="1" x14ac:dyDescent="0.3">
      <c r="A74" s="663" t="s">
        <v>511</v>
      </c>
      <c r="B74" s="664" t="s">
        <v>2105</v>
      </c>
      <c r="C74" s="664" t="s">
        <v>1989</v>
      </c>
      <c r="D74" s="664" t="s">
        <v>2200</v>
      </c>
      <c r="E74" s="664" t="s">
        <v>2201</v>
      </c>
      <c r="F74" s="667">
        <v>57</v>
      </c>
      <c r="G74" s="667">
        <v>53010</v>
      </c>
      <c r="H74" s="667">
        <v>1</v>
      </c>
      <c r="I74" s="667">
        <v>930</v>
      </c>
      <c r="J74" s="667">
        <v>11</v>
      </c>
      <c r="K74" s="667">
        <v>10439</v>
      </c>
      <c r="L74" s="667">
        <v>0.19692510847009997</v>
      </c>
      <c r="M74" s="667">
        <v>949</v>
      </c>
      <c r="N74" s="667">
        <v>25</v>
      </c>
      <c r="O74" s="667">
        <v>24950</v>
      </c>
      <c r="P74" s="680">
        <v>0.4706659120920581</v>
      </c>
      <c r="Q74" s="668">
        <v>998</v>
      </c>
    </row>
    <row r="75" spans="1:17" ht="14.4" customHeight="1" x14ac:dyDescent="0.3">
      <c r="A75" s="663" t="s">
        <v>511</v>
      </c>
      <c r="B75" s="664" t="s">
        <v>2105</v>
      </c>
      <c r="C75" s="664" t="s">
        <v>1989</v>
      </c>
      <c r="D75" s="664" t="s">
        <v>2202</v>
      </c>
      <c r="E75" s="664" t="s">
        <v>2203</v>
      </c>
      <c r="F75" s="667">
        <v>43</v>
      </c>
      <c r="G75" s="667">
        <v>81012</v>
      </c>
      <c r="H75" s="667">
        <v>1</v>
      </c>
      <c r="I75" s="667">
        <v>1884</v>
      </c>
      <c r="J75" s="667">
        <v>58</v>
      </c>
      <c r="K75" s="667">
        <v>110896</v>
      </c>
      <c r="L75" s="667">
        <v>1.3688836221794303</v>
      </c>
      <c r="M75" s="667">
        <v>1912</v>
      </c>
      <c r="N75" s="667">
        <v>82</v>
      </c>
      <c r="O75" s="667">
        <v>167071</v>
      </c>
      <c r="P75" s="680">
        <v>2.0622994124327261</v>
      </c>
      <c r="Q75" s="668">
        <v>2037.4512195121952</v>
      </c>
    </row>
    <row r="76" spans="1:17" ht="14.4" customHeight="1" x14ac:dyDescent="0.3">
      <c r="A76" s="663" t="s">
        <v>511</v>
      </c>
      <c r="B76" s="664" t="s">
        <v>2105</v>
      </c>
      <c r="C76" s="664" t="s">
        <v>1989</v>
      </c>
      <c r="D76" s="664" t="s">
        <v>2204</v>
      </c>
      <c r="E76" s="664" t="s">
        <v>2205</v>
      </c>
      <c r="F76" s="667">
        <v>16</v>
      </c>
      <c r="G76" s="667">
        <v>1248</v>
      </c>
      <c r="H76" s="667">
        <v>1</v>
      </c>
      <c r="I76" s="667">
        <v>78</v>
      </c>
      <c r="J76" s="667">
        <v>39</v>
      </c>
      <c r="K76" s="667">
        <v>3095</v>
      </c>
      <c r="L76" s="667">
        <v>2.4799679487179489</v>
      </c>
      <c r="M76" s="667">
        <v>79.358974358974365</v>
      </c>
      <c r="N76" s="667">
        <v>4</v>
      </c>
      <c r="O76" s="667">
        <v>332</v>
      </c>
      <c r="P76" s="680">
        <v>0.26602564102564102</v>
      </c>
      <c r="Q76" s="668">
        <v>83</v>
      </c>
    </row>
    <row r="77" spans="1:17" ht="14.4" customHeight="1" x14ac:dyDescent="0.3">
      <c r="A77" s="663" t="s">
        <v>511</v>
      </c>
      <c r="B77" s="664" t="s">
        <v>2105</v>
      </c>
      <c r="C77" s="664" t="s">
        <v>1989</v>
      </c>
      <c r="D77" s="664" t="s">
        <v>2206</v>
      </c>
      <c r="E77" s="664" t="s">
        <v>2207</v>
      </c>
      <c r="F77" s="667">
        <v>6</v>
      </c>
      <c r="G77" s="667">
        <v>492</v>
      </c>
      <c r="H77" s="667">
        <v>1</v>
      </c>
      <c r="I77" s="667">
        <v>82</v>
      </c>
      <c r="J77" s="667"/>
      <c r="K77" s="667"/>
      <c r="L77" s="667"/>
      <c r="M77" s="667"/>
      <c r="N77" s="667"/>
      <c r="O77" s="667"/>
      <c r="P77" s="680"/>
      <c r="Q77" s="668"/>
    </row>
    <row r="78" spans="1:17" ht="14.4" customHeight="1" x14ac:dyDescent="0.3">
      <c r="A78" s="663" t="s">
        <v>511</v>
      </c>
      <c r="B78" s="664" t="s">
        <v>2105</v>
      </c>
      <c r="C78" s="664" t="s">
        <v>1989</v>
      </c>
      <c r="D78" s="664" t="s">
        <v>2208</v>
      </c>
      <c r="E78" s="664" t="s">
        <v>2209</v>
      </c>
      <c r="F78" s="667">
        <v>1</v>
      </c>
      <c r="G78" s="667">
        <v>156</v>
      </c>
      <c r="H78" s="667">
        <v>1</v>
      </c>
      <c r="I78" s="667">
        <v>156</v>
      </c>
      <c r="J78" s="667"/>
      <c r="K78" s="667"/>
      <c r="L78" s="667"/>
      <c r="M78" s="667"/>
      <c r="N78" s="667">
        <v>1</v>
      </c>
      <c r="O78" s="667">
        <v>168</v>
      </c>
      <c r="P78" s="680">
        <v>1.0769230769230769</v>
      </c>
      <c r="Q78" s="668">
        <v>168</v>
      </c>
    </row>
    <row r="79" spans="1:17" ht="14.4" customHeight="1" x14ac:dyDescent="0.3">
      <c r="A79" s="663" t="s">
        <v>511</v>
      </c>
      <c r="B79" s="664" t="s">
        <v>2105</v>
      </c>
      <c r="C79" s="664" t="s">
        <v>1989</v>
      </c>
      <c r="D79" s="664" t="s">
        <v>2210</v>
      </c>
      <c r="E79" s="664" t="s">
        <v>2211</v>
      </c>
      <c r="F79" s="667">
        <v>1</v>
      </c>
      <c r="G79" s="667">
        <v>1359</v>
      </c>
      <c r="H79" s="667">
        <v>1</v>
      </c>
      <c r="I79" s="667">
        <v>1359</v>
      </c>
      <c r="J79" s="667">
        <v>8</v>
      </c>
      <c r="K79" s="667">
        <v>11024</v>
      </c>
      <c r="L79" s="667">
        <v>8.1118469462840324</v>
      </c>
      <c r="M79" s="667">
        <v>1378</v>
      </c>
      <c r="N79" s="667">
        <v>5</v>
      </c>
      <c r="O79" s="667">
        <v>7350</v>
      </c>
      <c r="P79" s="680">
        <v>5.4083885209713021</v>
      </c>
      <c r="Q79" s="668">
        <v>1470</v>
      </c>
    </row>
    <row r="80" spans="1:17" ht="14.4" customHeight="1" x14ac:dyDescent="0.3">
      <c r="A80" s="663" t="s">
        <v>511</v>
      </c>
      <c r="B80" s="664" t="s">
        <v>2105</v>
      </c>
      <c r="C80" s="664" t="s">
        <v>1989</v>
      </c>
      <c r="D80" s="664" t="s">
        <v>2212</v>
      </c>
      <c r="E80" s="664" t="s">
        <v>2213</v>
      </c>
      <c r="F80" s="667">
        <v>2</v>
      </c>
      <c r="G80" s="667">
        <v>2026</v>
      </c>
      <c r="H80" s="667">
        <v>1</v>
      </c>
      <c r="I80" s="667">
        <v>1013</v>
      </c>
      <c r="J80" s="667">
        <v>1</v>
      </c>
      <c r="K80" s="667">
        <v>1028</v>
      </c>
      <c r="L80" s="667">
        <v>0.50740375123395853</v>
      </c>
      <c r="M80" s="667">
        <v>1028</v>
      </c>
      <c r="N80" s="667">
        <v>3</v>
      </c>
      <c r="O80" s="667">
        <v>3285</v>
      </c>
      <c r="P80" s="680">
        <v>1.62142152023692</v>
      </c>
      <c r="Q80" s="668">
        <v>1095</v>
      </c>
    </row>
    <row r="81" spans="1:17" ht="14.4" customHeight="1" x14ac:dyDescent="0.3">
      <c r="A81" s="663" t="s">
        <v>511</v>
      </c>
      <c r="B81" s="664" t="s">
        <v>2105</v>
      </c>
      <c r="C81" s="664" t="s">
        <v>1989</v>
      </c>
      <c r="D81" s="664" t="s">
        <v>2214</v>
      </c>
      <c r="E81" s="664" t="s">
        <v>2042</v>
      </c>
      <c r="F81" s="667"/>
      <c r="G81" s="667"/>
      <c r="H81" s="667"/>
      <c r="I81" s="667"/>
      <c r="J81" s="667">
        <v>2</v>
      </c>
      <c r="K81" s="667">
        <v>403</v>
      </c>
      <c r="L81" s="667"/>
      <c r="M81" s="667">
        <v>201.5</v>
      </c>
      <c r="N81" s="667">
        <v>2</v>
      </c>
      <c r="O81" s="667">
        <v>426</v>
      </c>
      <c r="P81" s="680"/>
      <c r="Q81" s="668">
        <v>213</v>
      </c>
    </row>
    <row r="82" spans="1:17" ht="14.4" customHeight="1" x14ac:dyDescent="0.3">
      <c r="A82" s="663" t="s">
        <v>511</v>
      </c>
      <c r="B82" s="664" t="s">
        <v>2105</v>
      </c>
      <c r="C82" s="664" t="s">
        <v>1989</v>
      </c>
      <c r="D82" s="664" t="s">
        <v>2215</v>
      </c>
      <c r="E82" s="664" t="s">
        <v>2216</v>
      </c>
      <c r="F82" s="667">
        <v>8</v>
      </c>
      <c r="G82" s="667">
        <v>5536</v>
      </c>
      <c r="H82" s="667">
        <v>1</v>
      </c>
      <c r="I82" s="667">
        <v>692</v>
      </c>
      <c r="J82" s="667">
        <v>5</v>
      </c>
      <c r="K82" s="667">
        <v>3515</v>
      </c>
      <c r="L82" s="667">
        <v>0.63493497109826591</v>
      </c>
      <c r="M82" s="667">
        <v>703</v>
      </c>
      <c r="N82" s="667">
        <v>5</v>
      </c>
      <c r="O82" s="667">
        <v>3707</v>
      </c>
      <c r="P82" s="680">
        <v>0.66961705202312138</v>
      </c>
      <c r="Q82" s="668">
        <v>741.4</v>
      </c>
    </row>
    <row r="83" spans="1:17" ht="14.4" customHeight="1" x14ac:dyDescent="0.3">
      <c r="A83" s="663" t="s">
        <v>511</v>
      </c>
      <c r="B83" s="664" t="s">
        <v>2105</v>
      </c>
      <c r="C83" s="664" t="s">
        <v>1989</v>
      </c>
      <c r="D83" s="664" t="s">
        <v>2217</v>
      </c>
      <c r="E83" s="664" t="s">
        <v>2218</v>
      </c>
      <c r="F83" s="667">
        <v>1</v>
      </c>
      <c r="G83" s="667">
        <v>654</v>
      </c>
      <c r="H83" s="667">
        <v>1</v>
      </c>
      <c r="I83" s="667">
        <v>654</v>
      </c>
      <c r="J83" s="667"/>
      <c r="K83" s="667"/>
      <c r="L83" s="667"/>
      <c r="M83" s="667"/>
      <c r="N83" s="667">
        <v>3</v>
      </c>
      <c r="O83" s="667">
        <v>2103</v>
      </c>
      <c r="P83" s="680">
        <v>3.2155963302752295</v>
      </c>
      <c r="Q83" s="668">
        <v>701</v>
      </c>
    </row>
    <row r="84" spans="1:17" ht="14.4" customHeight="1" x14ac:dyDescent="0.3">
      <c r="A84" s="663" t="s">
        <v>511</v>
      </c>
      <c r="B84" s="664" t="s">
        <v>2105</v>
      </c>
      <c r="C84" s="664" t="s">
        <v>1989</v>
      </c>
      <c r="D84" s="664" t="s">
        <v>2219</v>
      </c>
      <c r="E84" s="664" t="s">
        <v>2220</v>
      </c>
      <c r="F84" s="667">
        <v>11</v>
      </c>
      <c r="G84" s="667">
        <v>19448</v>
      </c>
      <c r="H84" s="667">
        <v>1</v>
      </c>
      <c r="I84" s="667">
        <v>1768</v>
      </c>
      <c r="J84" s="667">
        <v>13</v>
      </c>
      <c r="K84" s="667">
        <v>23309</v>
      </c>
      <c r="L84" s="667">
        <v>1.1985294117647058</v>
      </c>
      <c r="M84" s="667">
        <v>1793</v>
      </c>
      <c r="N84" s="667">
        <v>18</v>
      </c>
      <c r="O84" s="667">
        <v>34416</v>
      </c>
      <c r="P84" s="680">
        <v>1.769642122583299</v>
      </c>
      <c r="Q84" s="668">
        <v>1912</v>
      </c>
    </row>
    <row r="85" spans="1:17" ht="14.4" customHeight="1" x14ac:dyDescent="0.3">
      <c r="A85" s="663" t="s">
        <v>511</v>
      </c>
      <c r="B85" s="664" t="s">
        <v>2105</v>
      </c>
      <c r="C85" s="664" t="s">
        <v>1989</v>
      </c>
      <c r="D85" s="664" t="s">
        <v>2221</v>
      </c>
      <c r="E85" s="664" t="s">
        <v>2222</v>
      </c>
      <c r="F85" s="667">
        <v>5</v>
      </c>
      <c r="G85" s="667">
        <v>1690</v>
      </c>
      <c r="H85" s="667">
        <v>1</v>
      </c>
      <c r="I85" s="667">
        <v>338</v>
      </c>
      <c r="J85" s="667">
        <v>1</v>
      </c>
      <c r="K85" s="667">
        <v>344</v>
      </c>
      <c r="L85" s="667">
        <v>0.20355029585798817</v>
      </c>
      <c r="M85" s="667">
        <v>344</v>
      </c>
      <c r="N85" s="667">
        <v>1</v>
      </c>
      <c r="O85" s="667">
        <v>361</v>
      </c>
      <c r="P85" s="680">
        <v>0.21360946745562129</v>
      </c>
      <c r="Q85" s="668">
        <v>361</v>
      </c>
    </row>
    <row r="86" spans="1:17" ht="14.4" customHeight="1" x14ac:dyDescent="0.3">
      <c r="A86" s="663" t="s">
        <v>511</v>
      </c>
      <c r="B86" s="664" t="s">
        <v>2105</v>
      </c>
      <c r="C86" s="664" t="s">
        <v>1989</v>
      </c>
      <c r="D86" s="664" t="s">
        <v>2223</v>
      </c>
      <c r="E86" s="664" t="s">
        <v>2224</v>
      </c>
      <c r="F86" s="667"/>
      <c r="G86" s="667"/>
      <c r="H86" s="667"/>
      <c r="I86" s="667"/>
      <c r="J86" s="667"/>
      <c r="K86" s="667"/>
      <c r="L86" s="667"/>
      <c r="M86" s="667"/>
      <c r="N86" s="667">
        <v>2</v>
      </c>
      <c r="O86" s="667">
        <v>1960</v>
      </c>
      <c r="P86" s="680"/>
      <c r="Q86" s="668">
        <v>980</v>
      </c>
    </row>
    <row r="87" spans="1:17" ht="14.4" customHeight="1" x14ac:dyDescent="0.3">
      <c r="A87" s="663" t="s">
        <v>511</v>
      </c>
      <c r="B87" s="664" t="s">
        <v>2105</v>
      </c>
      <c r="C87" s="664" t="s">
        <v>1989</v>
      </c>
      <c r="D87" s="664" t="s">
        <v>2225</v>
      </c>
      <c r="E87" s="664" t="s">
        <v>2226</v>
      </c>
      <c r="F87" s="667">
        <v>1</v>
      </c>
      <c r="G87" s="667">
        <v>1420</v>
      </c>
      <c r="H87" s="667">
        <v>1</v>
      </c>
      <c r="I87" s="667">
        <v>1420</v>
      </c>
      <c r="J87" s="667">
        <v>2</v>
      </c>
      <c r="K87" s="667">
        <v>2880</v>
      </c>
      <c r="L87" s="667">
        <v>2.028169014084507</v>
      </c>
      <c r="M87" s="667">
        <v>1440</v>
      </c>
      <c r="N87" s="667">
        <v>7</v>
      </c>
      <c r="O87" s="667">
        <v>10752</v>
      </c>
      <c r="P87" s="680">
        <v>7.5718309859154926</v>
      </c>
      <c r="Q87" s="668">
        <v>1536</v>
      </c>
    </row>
    <row r="88" spans="1:17" ht="14.4" customHeight="1" x14ac:dyDescent="0.3">
      <c r="A88" s="663" t="s">
        <v>511</v>
      </c>
      <c r="B88" s="664" t="s">
        <v>2105</v>
      </c>
      <c r="C88" s="664" t="s">
        <v>1989</v>
      </c>
      <c r="D88" s="664" t="s">
        <v>2227</v>
      </c>
      <c r="E88" s="664" t="s">
        <v>2228</v>
      </c>
      <c r="F88" s="667">
        <v>3</v>
      </c>
      <c r="G88" s="667">
        <v>4350</v>
      </c>
      <c r="H88" s="667">
        <v>1</v>
      </c>
      <c r="I88" s="667">
        <v>1450</v>
      </c>
      <c r="J88" s="667">
        <v>3</v>
      </c>
      <c r="K88" s="667">
        <v>4410</v>
      </c>
      <c r="L88" s="667">
        <v>1.0137931034482759</v>
      </c>
      <c r="M88" s="667">
        <v>1470</v>
      </c>
      <c r="N88" s="667">
        <v>4</v>
      </c>
      <c r="O88" s="667">
        <v>6264</v>
      </c>
      <c r="P88" s="680">
        <v>1.44</v>
      </c>
      <c r="Q88" s="668">
        <v>1566</v>
      </c>
    </row>
    <row r="89" spans="1:17" ht="14.4" customHeight="1" x14ac:dyDescent="0.3">
      <c r="A89" s="663" t="s">
        <v>511</v>
      </c>
      <c r="B89" s="664" t="s">
        <v>2105</v>
      </c>
      <c r="C89" s="664" t="s">
        <v>1989</v>
      </c>
      <c r="D89" s="664" t="s">
        <v>2066</v>
      </c>
      <c r="E89" s="664" t="s">
        <v>2067</v>
      </c>
      <c r="F89" s="667">
        <v>9</v>
      </c>
      <c r="G89" s="667">
        <v>3159</v>
      </c>
      <c r="H89" s="667">
        <v>1</v>
      </c>
      <c r="I89" s="667">
        <v>351</v>
      </c>
      <c r="J89" s="667">
        <v>4</v>
      </c>
      <c r="K89" s="667">
        <v>1424</v>
      </c>
      <c r="L89" s="667">
        <v>0.450775561886673</v>
      </c>
      <c r="M89" s="667">
        <v>356</v>
      </c>
      <c r="N89" s="667">
        <v>8</v>
      </c>
      <c r="O89" s="667">
        <v>3032</v>
      </c>
      <c r="P89" s="680">
        <v>0.95979740424184867</v>
      </c>
      <c r="Q89" s="668">
        <v>379</v>
      </c>
    </row>
    <row r="90" spans="1:17" ht="14.4" customHeight="1" x14ac:dyDescent="0.3">
      <c r="A90" s="663" t="s">
        <v>511</v>
      </c>
      <c r="B90" s="664" t="s">
        <v>2105</v>
      </c>
      <c r="C90" s="664" t="s">
        <v>1989</v>
      </c>
      <c r="D90" s="664" t="s">
        <v>2068</v>
      </c>
      <c r="E90" s="664" t="s">
        <v>2069</v>
      </c>
      <c r="F90" s="667"/>
      <c r="G90" s="667"/>
      <c r="H90" s="667"/>
      <c r="I90" s="667"/>
      <c r="J90" s="667"/>
      <c r="K90" s="667"/>
      <c r="L90" s="667"/>
      <c r="M90" s="667"/>
      <c r="N90" s="667">
        <v>1</v>
      </c>
      <c r="O90" s="667">
        <v>164</v>
      </c>
      <c r="P90" s="680"/>
      <c r="Q90" s="668">
        <v>164</v>
      </c>
    </row>
    <row r="91" spans="1:17" ht="14.4" customHeight="1" x14ac:dyDescent="0.3">
      <c r="A91" s="663" t="s">
        <v>511</v>
      </c>
      <c r="B91" s="664" t="s">
        <v>2105</v>
      </c>
      <c r="C91" s="664" t="s">
        <v>1989</v>
      </c>
      <c r="D91" s="664" t="s">
        <v>2229</v>
      </c>
      <c r="E91" s="664" t="s">
        <v>2230</v>
      </c>
      <c r="F91" s="667">
        <v>62</v>
      </c>
      <c r="G91" s="667">
        <v>9424</v>
      </c>
      <c r="H91" s="667">
        <v>1</v>
      </c>
      <c r="I91" s="667">
        <v>152</v>
      </c>
      <c r="J91" s="667">
        <v>13</v>
      </c>
      <c r="K91" s="667">
        <v>2015</v>
      </c>
      <c r="L91" s="667">
        <v>0.21381578947368421</v>
      </c>
      <c r="M91" s="667">
        <v>155</v>
      </c>
      <c r="N91" s="667">
        <v>91</v>
      </c>
      <c r="O91" s="667">
        <v>14924</v>
      </c>
      <c r="P91" s="680">
        <v>1.583616298811545</v>
      </c>
      <c r="Q91" s="668">
        <v>164</v>
      </c>
    </row>
    <row r="92" spans="1:17" ht="14.4" customHeight="1" x14ac:dyDescent="0.3">
      <c r="A92" s="663" t="s">
        <v>511</v>
      </c>
      <c r="B92" s="664" t="s">
        <v>2105</v>
      </c>
      <c r="C92" s="664" t="s">
        <v>1989</v>
      </c>
      <c r="D92" s="664" t="s">
        <v>2231</v>
      </c>
      <c r="E92" s="664" t="s">
        <v>2232</v>
      </c>
      <c r="F92" s="667">
        <v>1</v>
      </c>
      <c r="G92" s="667">
        <v>185</v>
      </c>
      <c r="H92" s="667">
        <v>1</v>
      </c>
      <c r="I92" s="667">
        <v>185</v>
      </c>
      <c r="J92" s="667">
        <v>1</v>
      </c>
      <c r="K92" s="667">
        <v>188</v>
      </c>
      <c r="L92" s="667">
        <v>1.0162162162162163</v>
      </c>
      <c r="M92" s="667">
        <v>188</v>
      </c>
      <c r="N92" s="667">
        <v>9</v>
      </c>
      <c r="O92" s="667">
        <v>1755</v>
      </c>
      <c r="P92" s="680">
        <v>9.486486486486486</v>
      </c>
      <c r="Q92" s="668">
        <v>195</v>
      </c>
    </row>
    <row r="93" spans="1:17" ht="14.4" customHeight="1" x14ac:dyDescent="0.3">
      <c r="A93" s="663" t="s">
        <v>511</v>
      </c>
      <c r="B93" s="664" t="s">
        <v>2105</v>
      </c>
      <c r="C93" s="664" t="s">
        <v>1989</v>
      </c>
      <c r="D93" s="664" t="s">
        <v>2233</v>
      </c>
      <c r="E93" s="664" t="s">
        <v>2234</v>
      </c>
      <c r="F93" s="667">
        <v>5</v>
      </c>
      <c r="G93" s="667">
        <v>2405</v>
      </c>
      <c r="H93" s="667">
        <v>1</v>
      </c>
      <c r="I93" s="667">
        <v>481</v>
      </c>
      <c r="J93" s="667">
        <v>4</v>
      </c>
      <c r="K93" s="667">
        <v>1944</v>
      </c>
      <c r="L93" s="667">
        <v>0.80831600831600836</v>
      </c>
      <c r="M93" s="667">
        <v>486</v>
      </c>
      <c r="N93" s="667">
        <v>7</v>
      </c>
      <c r="O93" s="667">
        <v>3500</v>
      </c>
      <c r="P93" s="680">
        <v>1.4553014553014554</v>
      </c>
      <c r="Q93" s="668">
        <v>500</v>
      </c>
    </row>
    <row r="94" spans="1:17" ht="14.4" customHeight="1" x14ac:dyDescent="0.3">
      <c r="A94" s="663" t="s">
        <v>511</v>
      </c>
      <c r="B94" s="664" t="s">
        <v>2105</v>
      </c>
      <c r="C94" s="664" t="s">
        <v>1989</v>
      </c>
      <c r="D94" s="664" t="s">
        <v>2074</v>
      </c>
      <c r="E94" s="664" t="s">
        <v>2075</v>
      </c>
      <c r="F94" s="667">
        <v>6</v>
      </c>
      <c r="G94" s="667">
        <v>6006</v>
      </c>
      <c r="H94" s="667">
        <v>1</v>
      </c>
      <c r="I94" s="667">
        <v>1001</v>
      </c>
      <c r="J94" s="667">
        <v>6</v>
      </c>
      <c r="K94" s="667">
        <v>6072</v>
      </c>
      <c r="L94" s="667">
        <v>1.0109890109890109</v>
      </c>
      <c r="M94" s="667">
        <v>1012</v>
      </c>
      <c r="N94" s="667">
        <v>8</v>
      </c>
      <c r="O94" s="667">
        <v>8248</v>
      </c>
      <c r="P94" s="680">
        <v>1.3732933732933732</v>
      </c>
      <c r="Q94" s="668">
        <v>1031</v>
      </c>
    </row>
    <row r="95" spans="1:17" ht="14.4" customHeight="1" x14ac:dyDescent="0.3">
      <c r="A95" s="663" t="s">
        <v>511</v>
      </c>
      <c r="B95" s="664" t="s">
        <v>2105</v>
      </c>
      <c r="C95" s="664" t="s">
        <v>1989</v>
      </c>
      <c r="D95" s="664" t="s">
        <v>2235</v>
      </c>
      <c r="E95" s="664" t="s">
        <v>2236</v>
      </c>
      <c r="F95" s="667">
        <v>1</v>
      </c>
      <c r="G95" s="667">
        <v>2000</v>
      </c>
      <c r="H95" s="667">
        <v>1</v>
      </c>
      <c r="I95" s="667">
        <v>2000</v>
      </c>
      <c r="J95" s="667">
        <v>2</v>
      </c>
      <c r="K95" s="667">
        <v>4034</v>
      </c>
      <c r="L95" s="667">
        <v>2.0169999999999999</v>
      </c>
      <c r="M95" s="667">
        <v>2017</v>
      </c>
      <c r="N95" s="667">
        <v>1</v>
      </c>
      <c r="O95" s="667">
        <v>2098</v>
      </c>
      <c r="P95" s="680">
        <v>1.0489999999999999</v>
      </c>
      <c r="Q95" s="668">
        <v>2098</v>
      </c>
    </row>
    <row r="96" spans="1:17" ht="14.4" customHeight="1" x14ac:dyDescent="0.3">
      <c r="A96" s="663" t="s">
        <v>511</v>
      </c>
      <c r="B96" s="664" t="s">
        <v>2105</v>
      </c>
      <c r="C96" s="664" t="s">
        <v>1989</v>
      </c>
      <c r="D96" s="664" t="s">
        <v>2237</v>
      </c>
      <c r="E96" s="664" t="s">
        <v>2238</v>
      </c>
      <c r="F96" s="667">
        <v>150</v>
      </c>
      <c r="G96" s="667">
        <v>34800</v>
      </c>
      <c r="H96" s="667">
        <v>1</v>
      </c>
      <c r="I96" s="667">
        <v>232</v>
      </c>
      <c r="J96" s="667">
        <v>113</v>
      </c>
      <c r="K96" s="667">
        <v>26555</v>
      </c>
      <c r="L96" s="667">
        <v>0.76307471264367821</v>
      </c>
      <c r="M96" s="667">
        <v>235</v>
      </c>
      <c r="N96" s="667">
        <v>169</v>
      </c>
      <c r="O96" s="667">
        <v>42403</v>
      </c>
      <c r="P96" s="680">
        <v>1.2184770114942529</v>
      </c>
      <c r="Q96" s="668">
        <v>250.90532544378698</v>
      </c>
    </row>
    <row r="97" spans="1:17" ht="14.4" customHeight="1" x14ac:dyDescent="0.3">
      <c r="A97" s="663" t="s">
        <v>511</v>
      </c>
      <c r="B97" s="664" t="s">
        <v>2105</v>
      </c>
      <c r="C97" s="664" t="s">
        <v>1989</v>
      </c>
      <c r="D97" s="664" t="s">
        <v>2239</v>
      </c>
      <c r="E97" s="664" t="s">
        <v>2240</v>
      </c>
      <c r="F97" s="667">
        <v>1</v>
      </c>
      <c r="G97" s="667">
        <v>6819</v>
      </c>
      <c r="H97" s="667">
        <v>1</v>
      </c>
      <c r="I97" s="667">
        <v>6819</v>
      </c>
      <c r="J97" s="667"/>
      <c r="K97" s="667"/>
      <c r="L97" s="667"/>
      <c r="M97" s="667"/>
      <c r="N97" s="667"/>
      <c r="O97" s="667"/>
      <c r="P97" s="680"/>
      <c r="Q97" s="668"/>
    </row>
    <row r="98" spans="1:17" ht="14.4" customHeight="1" x14ac:dyDescent="0.3">
      <c r="A98" s="663" t="s">
        <v>511</v>
      </c>
      <c r="B98" s="664" t="s">
        <v>2105</v>
      </c>
      <c r="C98" s="664" t="s">
        <v>1989</v>
      </c>
      <c r="D98" s="664" t="s">
        <v>2241</v>
      </c>
      <c r="E98" s="664" t="s">
        <v>2242</v>
      </c>
      <c r="F98" s="667"/>
      <c r="G98" s="667"/>
      <c r="H98" s="667"/>
      <c r="I98" s="667"/>
      <c r="J98" s="667"/>
      <c r="K98" s="667"/>
      <c r="L98" s="667"/>
      <c r="M98" s="667"/>
      <c r="N98" s="667">
        <v>2</v>
      </c>
      <c r="O98" s="667">
        <v>10818</v>
      </c>
      <c r="P98" s="680"/>
      <c r="Q98" s="668">
        <v>5409</v>
      </c>
    </row>
    <row r="99" spans="1:17" ht="14.4" customHeight="1" x14ac:dyDescent="0.3">
      <c r="A99" s="663" t="s">
        <v>511</v>
      </c>
      <c r="B99" s="664" t="s">
        <v>2105</v>
      </c>
      <c r="C99" s="664" t="s">
        <v>1989</v>
      </c>
      <c r="D99" s="664" t="s">
        <v>2243</v>
      </c>
      <c r="E99" s="664" t="s">
        <v>2244</v>
      </c>
      <c r="F99" s="667"/>
      <c r="G99" s="667"/>
      <c r="H99" s="667"/>
      <c r="I99" s="667"/>
      <c r="J99" s="667">
        <v>1</v>
      </c>
      <c r="K99" s="667">
        <v>2377</v>
      </c>
      <c r="L99" s="667"/>
      <c r="M99" s="667">
        <v>2377</v>
      </c>
      <c r="N99" s="667">
        <v>1</v>
      </c>
      <c r="O99" s="667">
        <v>2486</v>
      </c>
      <c r="P99" s="680"/>
      <c r="Q99" s="668">
        <v>2486</v>
      </c>
    </row>
    <row r="100" spans="1:17" ht="14.4" customHeight="1" x14ac:dyDescent="0.3">
      <c r="A100" s="663" t="s">
        <v>511</v>
      </c>
      <c r="B100" s="664" t="s">
        <v>2105</v>
      </c>
      <c r="C100" s="664" t="s">
        <v>1989</v>
      </c>
      <c r="D100" s="664" t="s">
        <v>2245</v>
      </c>
      <c r="E100" s="664" t="s">
        <v>2246</v>
      </c>
      <c r="F100" s="667"/>
      <c r="G100" s="667"/>
      <c r="H100" s="667"/>
      <c r="I100" s="667"/>
      <c r="J100" s="667">
        <v>1</v>
      </c>
      <c r="K100" s="667">
        <v>5315</v>
      </c>
      <c r="L100" s="667"/>
      <c r="M100" s="667">
        <v>5315</v>
      </c>
      <c r="N100" s="667">
        <v>3</v>
      </c>
      <c r="O100" s="667">
        <v>16803</v>
      </c>
      <c r="P100" s="680"/>
      <c r="Q100" s="668">
        <v>5601</v>
      </c>
    </row>
    <row r="101" spans="1:17" ht="14.4" customHeight="1" x14ac:dyDescent="0.3">
      <c r="A101" s="663" t="s">
        <v>511</v>
      </c>
      <c r="B101" s="664" t="s">
        <v>2105</v>
      </c>
      <c r="C101" s="664" t="s">
        <v>1989</v>
      </c>
      <c r="D101" s="664" t="s">
        <v>2247</v>
      </c>
      <c r="E101" s="664" t="s">
        <v>2248</v>
      </c>
      <c r="F101" s="667">
        <v>1</v>
      </c>
      <c r="G101" s="667">
        <v>4925</v>
      </c>
      <c r="H101" s="667">
        <v>1</v>
      </c>
      <c r="I101" s="667">
        <v>4925</v>
      </c>
      <c r="J101" s="667"/>
      <c r="K101" s="667"/>
      <c r="L101" s="667"/>
      <c r="M101" s="667"/>
      <c r="N101" s="667"/>
      <c r="O101" s="667"/>
      <c r="P101" s="680"/>
      <c r="Q101" s="668"/>
    </row>
    <row r="102" spans="1:17" ht="14.4" customHeight="1" x14ac:dyDescent="0.3">
      <c r="A102" s="663" t="s">
        <v>511</v>
      </c>
      <c r="B102" s="664" t="s">
        <v>2105</v>
      </c>
      <c r="C102" s="664" t="s">
        <v>1989</v>
      </c>
      <c r="D102" s="664" t="s">
        <v>2249</v>
      </c>
      <c r="E102" s="664" t="s">
        <v>2250</v>
      </c>
      <c r="F102" s="667">
        <v>4</v>
      </c>
      <c r="G102" s="667">
        <v>4332</v>
      </c>
      <c r="H102" s="667">
        <v>1</v>
      </c>
      <c r="I102" s="667">
        <v>1083</v>
      </c>
      <c r="J102" s="667">
        <v>3</v>
      </c>
      <c r="K102" s="667">
        <v>3315</v>
      </c>
      <c r="L102" s="667">
        <v>0.76523545706371188</v>
      </c>
      <c r="M102" s="667">
        <v>1105</v>
      </c>
      <c r="N102" s="667">
        <v>6</v>
      </c>
      <c r="O102" s="667">
        <v>6852</v>
      </c>
      <c r="P102" s="680">
        <v>1.5817174515235457</v>
      </c>
      <c r="Q102" s="668">
        <v>1142</v>
      </c>
    </row>
    <row r="103" spans="1:17" ht="14.4" customHeight="1" x14ac:dyDescent="0.3">
      <c r="A103" s="663" t="s">
        <v>511</v>
      </c>
      <c r="B103" s="664" t="s">
        <v>2105</v>
      </c>
      <c r="C103" s="664" t="s">
        <v>1989</v>
      </c>
      <c r="D103" s="664" t="s">
        <v>2251</v>
      </c>
      <c r="E103" s="664" t="s">
        <v>2252</v>
      </c>
      <c r="F103" s="667">
        <v>1</v>
      </c>
      <c r="G103" s="667">
        <v>1132</v>
      </c>
      <c r="H103" s="667">
        <v>1</v>
      </c>
      <c r="I103" s="667">
        <v>1132</v>
      </c>
      <c r="J103" s="667">
        <v>1</v>
      </c>
      <c r="K103" s="667">
        <v>1154</v>
      </c>
      <c r="L103" s="667">
        <v>1.0194346289752649</v>
      </c>
      <c r="M103" s="667">
        <v>1154</v>
      </c>
      <c r="N103" s="667"/>
      <c r="O103" s="667"/>
      <c r="P103" s="680"/>
      <c r="Q103" s="668"/>
    </row>
    <row r="104" spans="1:17" ht="14.4" customHeight="1" x14ac:dyDescent="0.3">
      <c r="A104" s="663" t="s">
        <v>511</v>
      </c>
      <c r="B104" s="664" t="s">
        <v>2105</v>
      </c>
      <c r="C104" s="664" t="s">
        <v>1989</v>
      </c>
      <c r="D104" s="664" t="s">
        <v>2253</v>
      </c>
      <c r="E104" s="664" t="s">
        <v>2254</v>
      </c>
      <c r="F104" s="667">
        <v>10</v>
      </c>
      <c r="G104" s="667">
        <v>11440</v>
      </c>
      <c r="H104" s="667">
        <v>1</v>
      </c>
      <c r="I104" s="667">
        <v>1144</v>
      </c>
      <c r="J104" s="667">
        <v>3</v>
      </c>
      <c r="K104" s="667">
        <v>3498</v>
      </c>
      <c r="L104" s="667">
        <v>0.30576923076923079</v>
      </c>
      <c r="M104" s="667">
        <v>1166</v>
      </c>
      <c r="N104" s="667">
        <v>5</v>
      </c>
      <c r="O104" s="667">
        <v>6065</v>
      </c>
      <c r="P104" s="680">
        <v>0.53015734265734271</v>
      </c>
      <c r="Q104" s="668">
        <v>1213</v>
      </c>
    </row>
    <row r="105" spans="1:17" ht="14.4" customHeight="1" x14ac:dyDescent="0.3">
      <c r="A105" s="663" t="s">
        <v>511</v>
      </c>
      <c r="B105" s="664" t="s">
        <v>2105</v>
      </c>
      <c r="C105" s="664" t="s">
        <v>1989</v>
      </c>
      <c r="D105" s="664" t="s">
        <v>2255</v>
      </c>
      <c r="E105" s="664" t="s">
        <v>2256</v>
      </c>
      <c r="F105" s="667">
        <v>5</v>
      </c>
      <c r="G105" s="667">
        <v>3360</v>
      </c>
      <c r="H105" s="667">
        <v>1</v>
      </c>
      <c r="I105" s="667">
        <v>672</v>
      </c>
      <c r="J105" s="667">
        <v>4</v>
      </c>
      <c r="K105" s="667">
        <v>2748</v>
      </c>
      <c r="L105" s="667">
        <v>0.81785714285714284</v>
      </c>
      <c r="M105" s="667">
        <v>687</v>
      </c>
      <c r="N105" s="667">
        <v>3</v>
      </c>
      <c r="O105" s="667">
        <v>2133</v>
      </c>
      <c r="P105" s="680">
        <v>0.63482142857142854</v>
      </c>
      <c r="Q105" s="668">
        <v>711</v>
      </c>
    </row>
    <row r="106" spans="1:17" ht="14.4" customHeight="1" x14ac:dyDescent="0.3">
      <c r="A106" s="663" t="s">
        <v>511</v>
      </c>
      <c r="B106" s="664" t="s">
        <v>2105</v>
      </c>
      <c r="C106" s="664" t="s">
        <v>1989</v>
      </c>
      <c r="D106" s="664" t="s">
        <v>2257</v>
      </c>
      <c r="E106" s="664" t="s">
        <v>2258</v>
      </c>
      <c r="F106" s="667">
        <v>2</v>
      </c>
      <c r="G106" s="667">
        <v>3822</v>
      </c>
      <c r="H106" s="667">
        <v>1</v>
      </c>
      <c r="I106" s="667">
        <v>1911</v>
      </c>
      <c r="J106" s="667">
        <v>2</v>
      </c>
      <c r="K106" s="667">
        <v>3896</v>
      </c>
      <c r="L106" s="667">
        <v>1.0193615907901623</v>
      </c>
      <c r="M106" s="667">
        <v>1948</v>
      </c>
      <c r="N106" s="667"/>
      <c r="O106" s="667"/>
      <c r="P106" s="680"/>
      <c r="Q106" s="668"/>
    </row>
    <row r="107" spans="1:17" ht="14.4" customHeight="1" x14ac:dyDescent="0.3">
      <c r="A107" s="663" t="s">
        <v>511</v>
      </c>
      <c r="B107" s="664" t="s">
        <v>2105</v>
      </c>
      <c r="C107" s="664" t="s">
        <v>1989</v>
      </c>
      <c r="D107" s="664" t="s">
        <v>2259</v>
      </c>
      <c r="E107" s="664" t="s">
        <v>2260</v>
      </c>
      <c r="F107" s="667"/>
      <c r="G107" s="667"/>
      <c r="H107" s="667"/>
      <c r="I107" s="667"/>
      <c r="J107" s="667"/>
      <c r="K107" s="667"/>
      <c r="L107" s="667"/>
      <c r="M107" s="667"/>
      <c r="N107" s="667">
        <v>1</v>
      </c>
      <c r="O107" s="667">
        <v>417</v>
      </c>
      <c r="P107" s="680"/>
      <c r="Q107" s="668">
        <v>417</v>
      </c>
    </row>
    <row r="108" spans="1:17" ht="14.4" customHeight="1" x14ac:dyDescent="0.3">
      <c r="A108" s="663" t="s">
        <v>511</v>
      </c>
      <c r="B108" s="664" t="s">
        <v>2105</v>
      </c>
      <c r="C108" s="664" t="s">
        <v>1989</v>
      </c>
      <c r="D108" s="664" t="s">
        <v>2261</v>
      </c>
      <c r="E108" s="664" t="s">
        <v>2262</v>
      </c>
      <c r="F108" s="667">
        <v>4</v>
      </c>
      <c r="G108" s="667">
        <v>7456</v>
      </c>
      <c r="H108" s="667">
        <v>1</v>
      </c>
      <c r="I108" s="667">
        <v>1864</v>
      </c>
      <c r="J108" s="667">
        <v>6</v>
      </c>
      <c r="K108" s="667">
        <v>11418</v>
      </c>
      <c r="L108" s="667">
        <v>1.5313841201716738</v>
      </c>
      <c r="M108" s="667">
        <v>1903</v>
      </c>
      <c r="N108" s="667">
        <v>7</v>
      </c>
      <c r="O108" s="667">
        <v>13867</v>
      </c>
      <c r="P108" s="680">
        <v>1.8598444206008584</v>
      </c>
      <c r="Q108" s="668">
        <v>1981</v>
      </c>
    </row>
    <row r="109" spans="1:17" ht="14.4" customHeight="1" x14ac:dyDescent="0.3">
      <c r="A109" s="663" t="s">
        <v>511</v>
      </c>
      <c r="B109" s="664" t="s">
        <v>2105</v>
      </c>
      <c r="C109" s="664" t="s">
        <v>1989</v>
      </c>
      <c r="D109" s="664" t="s">
        <v>2263</v>
      </c>
      <c r="E109" s="664" t="s">
        <v>2264</v>
      </c>
      <c r="F109" s="667"/>
      <c r="G109" s="667"/>
      <c r="H109" s="667"/>
      <c r="I109" s="667"/>
      <c r="J109" s="667">
        <v>1</v>
      </c>
      <c r="K109" s="667">
        <v>819</v>
      </c>
      <c r="L109" s="667"/>
      <c r="M109" s="667">
        <v>819</v>
      </c>
      <c r="N109" s="667">
        <v>4</v>
      </c>
      <c r="O109" s="667">
        <v>3344</v>
      </c>
      <c r="P109" s="680"/>
      <c r="Q109" s="668">
        <v>836</v>
      </c>
    </row>
    <row r="110" spans="1:17" ht="14.4" customHeight="1" x14ac:dyDescent="0.3">
      <c r="A110" s="663" t="s">
        <v>511</v>
      </c>
      <c r="B110" s="664" t="s">
        <v>2105</v>
      </c>
      <c r="C110" s="664" t="s">
        <v>1989</v>
      </c>
      <c r="D110" s="664" t="s">
        <v>2265</v>
      </c>
      <c r="E110" s="664" t="s">
        <v>2266</v>
      </c>
      <c r="F110" s="667">
        <v>2</v>
      </c>
      <c r="G110" s="667">
        <v>4722</v>
      </c>
      <c r="H110" s="667">
        <v>1</v>
      </c>
      <c r="I110" s="667">
        <v>2361</v>
      </c>
      <c r="J110" s="667">
        <v>1</v>
      </c>
      <c r="K110" s="667">
        <v>2391</v>
      </c>
      <c r="L110" s="667">
        <v>0.50635324015247773</v>
      </c>
      <c r="M110" s="667">
        <v>2391</v>
      </c>
      <c r="N110" s="667">
        <v>7</v>
      </c>
      <c r="O110" s="667">
        <v>17500</v>
      </c>
      <c r="P110" s="680">
        <v>3.7060567556120287</v>
      </c>
      <c r="Q110" s="668">
        <v>2500</v>
      </c>
    </row>
    <row r="111" spans="1:17" ht="14.4" customHeight="1" x14ac:dyDescent="0.3">
      <c r="A111" s="663" t="s">
        <v>511</v>
      </c>
      <c r="B111" s="664" t="s">
        <v>2105</v>
      </c>
      <c r="C111" s="664" t="s">
        <v>1989</v>
      </c>
      <c r="D111" s="664" t="s">
        <v>2267</v>
      </c>
      <c r="E111" s="664" t="s">
        <v>2268</v>
      </c>
      <c r="F111" s="667">
        <v>1</v>
      </c>
      <c r="G111" s="667">
        <v>1266</v>
      </c>
      <c r="H111" s="667">
        <v>1</v>
      </c>
      <c r="I111" s="667">
        <v>1266</v>
      </c>
      <c r="J111" s="667">
        <v>1</v>
      </c>
      <c r="K111" s="667">
        <v>1286</v>
      </c>
      <c r="L111" s="667">
        <v>1.0157977883096367</v>
      </c>
      <c r="M111" s="667">
        <v>1286</v>
      </c>
      <c r="N111" s="667"/>
      <c r="O111" s="667"/>
      <c r="P111" s="680"/>
      <c r="Q111" s="668"/>
    </row>
    <row r="112" spans="1:17" ht="14.4" customHeight="1" x14ac:dyDescent="0.3">
      <c r="A112" s="663" t="s">
        <v>511</v>
      </c>
      <c r="B112" s="664" t="s">
        <v>2105</v>
      </c>
      <c r="C112" s="664" t="s">
        <v>1989</v>
      </c>
      <c r="D112" s="664" t="s">
        <v>2269</v>
      </c>
      <c r="E112" s="664" t="s">
        <v>2270</v>
      </c>
      <c r="F112" s="667"/>
      <c r="G112" s="667"/>
      <c r="H112" s="667"/>
      <c r="I112" s="667"/>
      <c r="J112" s="667"/>
      <c r="K112" s="667"/>
      <c r="L112" s="667"/>
      <c r="M112" s="667"/>
      <c r="N112" s="667">
        <v>1</v>
      </c>
      <c r="O112" s="667">
        <v>559</v>
      </c>
      <c r="P112" s="680"/>
      <c r="Q112" s="668">
        <v>559</v>
      </c>
    </row>
    <row r="113" spans="1:17" ht="14.4" customHeight="1" x14ac:dyDescent="0.3">
      <c r="A113" s="663" t="s">
        <v>511</v>
      </c>
      <c r="B113" s="664" t="s">
        <v>2105</v>
      </c>
      <c r="C113" s="664" t="s">
        <v>1989</v>
      </c>
      <c r="D113" s="664" t="s">
        <v>2271</v>
      </c>
      <c r="E113" s="664" t="s">
        <v>2272</v>
      </c>
      <c r="F113" s="667"/>
      <c r="G113" s="667"/>
      <c r="H113" s="667"/>
      <c r="I113" s="667"/>
      <c r="J113" s="667">
        <v>4</v>
      </c>
      <c r="K113" s="667">
        <v>376</v>
      </c>
      <c r="L113" s="667"/>
      <c r="M113" s="667">
        <v>94</v>
      </c>
      <c r="N113" s="667"/>
      <c r="O113" s="667"/>
      <c r="P113" s="680"/>
      <c r="Q113" s="668"/>
    </row>
    <row r="114" spans="1:17" ht="14.4" customHeight="1" x14ac:dyDescent="0.3">
      <c r="A114" s="663" t="s">
        <v>511</v>
      </c>
      <c r="B114" s="664" t="s">
        <v>2105</v>
      </c>
      <c r="C114" s="664" t="s">
        <v>1989</v>
      </c>
      <c r="D114" s="664" t="s">
        <v>2273</v>
      </c>
      <c r="E114" s="664" t="s">
        <v>2274</v>
      </c>
      <c r="F114" s="667"/>
      <c r="G114" s="667"/>
      <c r="H114" s="667"/>
      <c r="I114" s="667"/>
      <c r="J114" s="667"/>
      <c r="K114" s="667"/>
      <c r="L114" s="667"/>
      <c r="M114" s="667"/>
      <c r="N114" s="667">
        <v>1</v>
      </c>
      <c r="O114" s="667">
        <v>2185</v>
      </c>
      <c r="P114" s="680"/>
      <c r="Q114" s="668">
        <v>2185</v>
      </c>
    </row>
    <row r="115" spans="1:17" ht="14.4" customHeight="1" x14ac:dyDescent="0.3">
      <c r="A115" s="663" t="s">
        <v>511</v>
      </c>
      <c r="B115" s="664" t="s">
        <v>2105</v>
      </c>
      <c r="C115" s="664" t="s">
        <v>1989</v>
      </c>
      <c r="D115" s="664" t="s">
        <v>2275</v>
      </c>
      <c r="E115" s="664" t="s">
        <v>2276</v>
      </c>
      <c r="F115" s="667">
        <v>0</v>
      </c>
      <c r="G115" s="667">
        <v>0</v>
      </c>
      <c r="H115" s="667"/>
      <c r="I115" s="667"/>
      <c r="J115" s="667">
        <v>0</v>
      </c>
      <c r="K115" s="667">
        <v>0</v>
      </c>
      <c r="L115" s="667"/>
      <c r="M115" s="667"/>
      <c r="N115" s="667">
        <v>0</v>
      </c>
      <c r="O115" s="667">
        <v>0</v>
      </c>
      <c r="P115" s="680"/>
      <c r="Q115" s="668"/>
    </row>
    <row r="116" spans="1:17" ht="14.4" customHeight="1" x14ac:dyDescent="0.3">
      <c r="A116" s="663" t="s">
        <v>511</v>
      </c>
      <c r="B116" s="664" t="s">
        <v>2105</v>
      </c>
      <c r="C116" s="664" t="s">
        <v>1989</v>
      </c>
      <c r="D116" s="664" t="s">
        <v>2277</v>
      </c>
      <c r="E116" s="664" t="s">
        <v>2278</v>
      </c>
      <c r="F116" s="667">
        <v>56</v>
      </c>
      <c r="G116" s="667">
        <v>0</v>
      </c>
      <c r="H116" s="667"/>
      <c r="I116" s="667">
        <v>0</v>
      </c>
      <c r="J116" s="667">
        <v>46</v>
      </c>
      <c r="K116" s="667">
        <v>0</v>
      </c>
      <c r="L116" s="667"/>
      <c r="M116" s="667">
        <v>0</v>
      </c>
      <c r="N116" s="667">
        <v>34</v>
      </c>
      <c r="O116" s="667">
        <v>0</v>
      </c>
      <c r="P116" s="680"/>
      <c r="Q116" s="668">
        <v>0</v>
      </c>
    </row>
    <row r="117" spans="1:17" ht="14.4" customHeight="1" x14ac:dyDescent="0.3">
      <c r="A117" s="663" t="s">
        <v>511</v>
      </c>
      <c r="B117" s="664" t="s">
        <v>2105</v>
      </c>
      <c r="C117" s="664" t="s">
        <v>1989</v>
      </c>
      <c r="D117" s="664" t="s">
        <v>2279</v>
      </c>
      <c r="E117" s="664" t="s">
        <v>2280</v>
      </c>
      <c r="F117" s="667">
        <v>9</v>
      </c>
      <c r="G117" s="667">
        <v>0</v>
      </c>
      <c r="H117" s="667"/>
      <c r="I117" s="667">
        <v>0</v>
      </c>
      <c r="J117" s="667">
        <v>11</v>
      </c>
      <c r="K117" s="667">
        <v>0</v>
      </c>
      <c r="L117" s="667"/>
      <c r="M117" s="667">
        <v>0</v>
      </c>
      <c r="N117" s="667">
        <v>4</v>
      </c>
      <c r="O117" s="667">
        <v>0</v>
      </c>
      <c r="P117" s="680"/>
      <c r="Q117" s="668">
        <v>0</v>
      </c>
    </row>
    <row r="118" spans="1:17" ht="14.4" customHeight="1" x14ac:dyDescent="0.3">
      <c r="A118" s="663" t="s">
        <v>511</v>
      </c>
      <c r="B118" s="664" t="s">
        <v>2105</v>
      </c>
      <c r="C118" s="664" t="s">
        <v>1989</v>
      </c>
      <c r="D118" s="664" t="s">
        <v>2080</v>
      </c>
      <c r="E118" s="664" t="s">
        <v>2081</v>
      </c>
      <c r="F118" s="667">
        <v>2</v>
      </c>
      <c r="G118" s="667">
        <v>162</v>
      </c>
      <c r="H118" s="667">
        <v>1</v>
      </c>
      <c r="I118" s="667">
        <v>81</v>
      </c>
      <c r="J118" s="667">
        <v>4</v>
      </c>
      <c r="K118" s="667">
        <v>328</v>
      </c>
      <c r="L118" s="667">
        <v>2.0246913580246915</v>
      </c>
      <c r="M118" s="667">
        <v>82</v>
      </c>
      <c r="N118" s="667">
        <v>6</v>
      </c>
      <c r="O118" s="667">
        <v>516</v>
      </c>
      <c r="P118" s="680">
        <v>3.1851851851851851</v>
      </c>
      <c r="Q118" s="668">
        <v>86</v>
      </c>
    </row>
    <row r="119" spans="1:17" ht="14.4" customHeight="1" x14ac:dyDescent="0.3">
      <c r="A119" s="663" t="s">
        <v>511</v>
      </c>
      <c r="B119" s="664" t="s">
        <v>2105</v>
      </c>
      <c r="C119" s="664" t="s">
        <v>1989</v>
      </c>
      <c r="D119" s="664" t="s">
        <v>2281</v>
      </c>
      <c r="E119" s="664" t="s">
        <v>2282</v>
      </c>
      <c r="F119" s="667">
        <v>550</v>
      </c>
      <c r="G119" s="667">
        <v>581447</v>
      </c>
      <c r="H119" s="667">
        <v>1</v>
      </c>
      <c r="I119" s="667">
        <v>1057.1763636363637</v>
      </c>
      <c r="J119" s="667">
        <v>422</v>
      </c>
      <c r="K119" s="667">
        <v>442527</v>
      </c>
      <c r="L119" s="667">
        <v>0.76107882575711971</v>
      </c>
      <c r="M119" s="667">
        <v>1048.6421800947867</v>
      </c>
      <c r="N119" s="667">
        <v>627</v>
      </c>
      <c r="O119" s="667">
        <v>648532</v>
      </c>
      <c r="P119" s="680">
        <v>1.115375950000602</v>
      </c>
      <c r="Q119" s="668">
        <v>1034.341307814992</v>
      </c>
    </row>
    <row r="120" spans="1:17" ht="14.4" customHeight="1" x14ac:dyDescent="0.3">
      <c r="A120" s="663" t="s">
        <v>511</v>
      </c>
      <c r="B120" s="664" t="s">
        <v>2105</v>
      </c>
      <c r="C120" s="664" t="s">
        <v>1989</v>
      </c>
      <c r="D120" s="664" t="s">
        <v>2283</v>
      </c>
      <c r="E120" s="664" t="s">
        <v>2284</v>
      </c>
      <c r="F120" s="667"/>
      <c r="G120" s="667"/>
      <c r="H120" s="667"/>
      <c r="I120" s="667"/>
      <c r="J120" s="667">
        <v>2</v>
      </c>
      <c r="K120" s="667">
        <v>0</v>
      </c>
      <c r="L120" s="667"/>
      <c r="M120" s="667">
        <v>0</v>
      </c>
      <c r="N120" s="667">
        <v>22</v>
      </c>
      <c r="O120" s="667">
        <v>0</v>
      </c>
      <c r="P120" s="680"/>
      <c r="Q120" s="668">
        <v>0</v>
      </c>
    </row>
    <row r="121" spans="1:17" ht="14.4" customHeight="1" x14ac:dyDescent="0.3">
      <c r="A121" s="663" t="s">
        <v>511</v>
      </c>
      <c r="B121" s="664" t="s">
        <v>2105</v>
      </c>
      <c r="C121" s="664" t="s">
        <v>1989</v>
      </c>
      <c r="D121" s="664" t="s">
        <v>2285</v>
      </c>
      <c r="E121" s="664" t="s">
        <v>2286</v>
      </c>
      <c r="F121" s="667">
        <v>1</v>
      </c>
      <c r="G121" s="667">
        <v>1892</v>
      </c>
      <c r="H121" s="667">
        <v>1</v>
      </c>
      <c r="I121" s="667">
        <v>1892</v>
      </c>
      <c r="J121" s="667">
        <v>2</v>
      </c>
      <c r="K121" s="667">
        <v>3844</v>
      </c>
      <c r="L121" s="667">
        <v>2.0317124735729388</v>
      </c>
      <c r="M121" s="667">
        <v>1922</v>
      </c>
      <c r="N121" s="667"/>
      <c r="O121" s="667"/>
      <c r="P121" s="680"/>
      <c r="Q121" s="668"/>
    </row>
    <row r="122" spans="1:17" ht="14.4" customHeight="1" x14ac:dyDescent="0.3">
      <c r="A122" s="663" t="s">
        <v>511</v>
      </c>
      <c r="B122" s="664" t="s">
        <v>2105</v>
      </c>
      <c r="C122" s="664" t="s">
        <v>1989</v>
      </c>
      <c r="D122" s="664" t="s">
        <v>2287</v>
      </c>
      <c r="E122" s="664" t="s">
        <v>2288</v>
      </c>
      <c r="F122" s="667">
        <v>1</v>
      </c>
      <c r="G122" s="667">
        <v>684</v>
      </c>
      <c r="H122" s="667">
        <v>1</v>
      </c>
      <c r="I122" s="667">
        <v>684</v>
      </c>
      <c r="J122" s="667">
        <v>5</v>
      </c>
      <c r="K122" s="667">
        <v>3455</v>
      </c>
      <c r="L122" s="667">
        <v>5.0511695906432745</v>
      </c>
      <c r="M122" s="667">
        <v>691</v>
      </c>
      <c r="N122" s="667"/>
      <c r="O122" s="667"/>
      <c r="P122" s="680"/>
      <c r="Q122" s="668"/>
    </row>
    <row r="123" spans="1:17" ht="14.4" customHeight="1" x14ac:dyDescent="0.3">
      <c r="A123" s="663" t="s">
        <v>511</v>
      </c>
      <c r="B123" s="664" t="s">
        <v>2105</v>
      </c>
      <c r="C123" s="664" t="s">
        <v>1989</v>
      </c>
      <c r="D123" s="664" t="s">
        <v>2289</v>
      </c>
      <c r="E123" s="664" t="s">
        <v>2290</v>
      </c>
      <c r="F123" s="667">
        <v>2</v>
      </c>
      <c r="G123" s="667">
        <v>5686</v>
      </c>
      <c r="H123" s="667">
        <v>1</v>
      </c>
      <c r="I123" s="667">
        <v>2843</v>
      </c>
      <c r="J123" s="667">
        <v>2</v>
      </c>
      <c r="K123" s="667">
        <v>5764</v>
      </c>
      <c r="L123" s="667">
        <v>1.0137179036229336</v>
      </c>
      <c r="M123" s="667">
        <v>2882</v>
      </c>
      <c r="N123" s="667">
        <v>1</v>
      </c>
      <c r="O123" s="667">
        <v>3027</v>
      </c>
      <c r="P123" s="680">
        <v>0.53236018290538167</v>
      </c>
      <c r="Q123" s="668">
        <v>3027</v>
      </c>
    </row>
    <row r="124" spans="1:17" ht="14.4" customHeight="1" x14ac:dyDescent="0.3">
      <c r="A124" s="663" t="s">
        <v>511</v>
      </c>
      <c r="B124" s="664" t="s">
        <v>2105</v>
      </c>
      <c r="C124" s="664" t="s">
        <v>1989</v>
      </c>
      <c r="D124" s="664" t="s">
        <v>2092</v>
      </c>
      <c r="E124" s="664" t="s">
        <v>2093</v>
      </c>
      <c r="F124" s="667">
        <v>4</v>
      </c>
      <c r="G124" s="667">
        <v>10528</v>
      </c>
      <c r="H124" s="667">
        <v>1</v>
      </c>
      <c r="I124" s="667">
        <v>2632</v>
      </c>
      <c r="J124" s="667">
        <v>5</v>
      </c>
      <c r="K124" s="667">
        <v>13264</v>
      </c>
      <c r="L124" s="667">
        <v>1.2598784194528876</v>
      </c>
      <c r="M124" s="667">
        <v>2652.8</v>
      </c>
      <c r="N124" s="667">
        <v>1</v>
      </c>
      <c r="O124" s="667">
        <v>2760</v>
      </c>
      <c r="P124" s="680">
        <v>0.2621580547112462</v>
      </c>
      <c r="Q124" s="668">
        <v>2760</v>
      </c>
    </row>
    <row r="125" spans="1:17" ht="14.4" customHeight="1" x14ac:dyDescent="0.3">
      <c r="A125" s="663" t="s">
        <v>511</v>
      </c>
      <c r="B125" s="664" t="s">
        <v>2105</v>
      </c>
      <c r="C125" s="664" t="s">
        <v>1989</v>
      </c>
      <c r="D125" s="664" t="s">
        <v>2291</v>
      </c>
      <c r="E125" s="664" t="s">
        <v>2292</v>
      </c>
      <c r="F125" s="667">
        <v>5</v>
      </c>
      <c r="G125" s="667">
        <v>12340</v>
      </c>
      <c r="H125" s="667">
        <v>1</v>
      </c>
      <c r="I125" s="667">
        <v>2468</v>
      </c>
      <c r="J125" s="667">
        <v>2</v>
      </c>
      <c r="K125" s="667">
        <v>5010</v>
      </c>
      <c r="L125" s="667">
        <v>0.40599675850891409</v>
      </c>
      <c r="M125" s="667">
        <v>2505</v>
      </c>
      <c r="N125" s="667"/>
      <c r="O125" s="667"/>
      <c r="P125" s="680"/>
      <c r="Q125" s="668"/>
    </row>
    <row r="126" spans="1:17" ht="14.4" customHeight="1" x14ac:dyDescent="0.3">
      <c r="A126" s="663" t="s">
        <v>511</v>
      </c>
      <c r="B126" s="664" t="s">
        <v>2105</v>
      </c>
      <c r="C126" s="664" t="s">
        <v>1989</v>
      </c>
      <c r="D126" s="664" t="s">
        <v>2293</v>
      </c>
      <c r="E126" s="664" t="s">
        <v>2294</v>
      </c>
      <c r="F126" s="667">
        <v>1</v>
      </c>
      <c r="G126" s="667">
        <v>5227</v>
      </c>
      <c r="H126" s="667">
        <v>1</v>
      </c>
      <c r="I126" s="667">
        <v>5227</v>
      </c>
      <c r="J126" s="667"/>
      <c r="K126" s="667"/>
      <c r="L126" s="667"/>
      <c r="M126" s="667"/>
      <c r="N126" s="667">
        <v>1</v>
      </c>
      <c r="O126" s="667">
        <v>5568</v>
      </c>
      <c r="P126" s="680">
        <v>1.0652381863401568</v>
      </c>
      <c r="Q126" s="668">
        <v>5568</v>
      </c>
    </row>
    <row r="127" spans="1:17" ht="14.4" customHeight="1" x14ac:dyDescent="0.3">
      <c r="A127" s="663" t="s">
        <v>511</v>
      </c>
      <c r="B127" s="664" t="s">
        <v>2105</v>
      </c>
      <c r="C127" s="664" t="s">
        <v>1989</v>
      </c>
      <c r="D127" s="664" t="s">
        <v>2295</v>
      </c>
      <c r="E127" s="664" t="s">
        <v>2296</v>
      </c>
      <c r="F127" s="667">
        <v>2</v>
      </c>
      <c r="G127" s="667">
        <v>4378</v>
      </c>
      <c r="H127" s="667">
        <v>1</v>
      </c>
      <c r="I127" s="667">
        <v>2189</v>
      </c>
      <c r="J127" s="667">
        <v>1</v>
      </c>
      <c r="K127" s="667">
        <v>2233</v>
      </c>
      <c r="L127" s="667">
        <v>0.51005025125628145</v>
      </c>
      <c r="M127" s="667">
        <v>2233</v>
      </c>
      <c r="N127" s="667"/>
      <c r="O127" s="667"/>
      <c r="P127" s="680"/>
      <c r="Q127" s="668"/>
    </row>
    <row r="128" spans="1:17" ht="14.4" customHeight="1" x14ac:dyDescent="0.3">
      <c r="A128" s="663" t="s">
        <v>511</v>
      </c>
      <c r="B128" s="664" t="s">
        <v>2105</v>
      </c>
      <c r="C128" s="664" t="s">
        <v>1989</v>
      </c>
      <c r="D128" s="664" t="s">
        <v>2297</v>
      </c>
      <c r="E128" s="664" t="s">
        <v>2298</v>
      </c>
      <c r="F128" s="667">
        <v>132</v>
      </c>
      <c r="G128" s="667">
        <v>45408</v>
      </c>
      <c r="H128" s="667">
        <v>1</v>
      </c>
      <c r="I128" s="667">
        <v>344</v>
      </c>
      <c r="J128" s="667">
        <v>90</v>
      </c>
      <c r="K128" s="667">
        <v>31408</v>
      </c>
      <c r="L128" s="667">
        <v>0.69168428470754051</v>
      </c>
      <c r="M128" s="667">
        <v>348.97777777777776</v>
      </c>
      <c r="N128" s="667">
        <v>131</v>
      </c>
      <c r="O128" s="667">
        <v>48686</v>
      </c>
      <c r="P128" s="680">
        <v>1.0721899224806202</v>
      </c>
      <c r="Q128" s="668">
        <v>371.64885496183206</v>
      </c>
    </row>
    <row r="129" spans="1:17" ht="14.4" customHeight="1" x14ac:dyDescent="0.3">
      <c r="A129" s="663" t="s">
        <v>511</v>
      </c>
      <c r="B129" s="664" t="s">
        <v>2105</v>
      </c>
      <c r="C129" s="664" t="s">
        <v>1989</v>
      </c>
      <c r="D129" s="664" t="s">
        <v>2299</v>
      </c>
      <c r="E129" s="664" t="s">
        <v>2300</v>
      </c>
      <c r="F129" s="667">
        <v>4</v>
      </c>
      <c r="G129" s="667">
        <v>5352</v>
      </c>
      <c r="H129" s="667">
        <v>1</v>
      </c>
      <c r="I129" s="667">
        <v>1338</v>
      </c>
      <c r="J129" s="667"/>
      <c r="K129" s="667"/>
      <c r="L129" s="667"/>
      <c r="M129" s="667"/>
      <c r="N129" s="667">
        <v>1</v>
      </c>
      <c r="O129" s="667">
        <v>1430</v>
      </c>
      <c r="P129" s="680">
        <v>0.26718983557548581</v>
      </c>
      <c r="Q129" s="668">
        <v>1430</v>
      </c>
    </row>
    <row r="130" spans="1:17" ht="14.4" customHeight="1" x14ac:dyDescent="0.3">
      <c r="A130" s="663" t="s">
        <v>511</v>
      </c>
      <c r="B130" s="664" t="s">
        <v>2105</v>
      </c>
      <c r="C130" s="664" t="s">
        <v>1989</v>
      </c>
      <c r="D130" s="664" t="s">
        <v>2301</v>
      </c>
      <c r="E130" s="664" t="s">
        <v>2302</v>
      </c>
      <c r="F130" s="667">
        <v>13</v>
      </c>
      <c r="G130" s="667">
        <v>31304</v>
      </c>
      <c r="H130" s="667">
        <v>1</v>
      </c>
      <c r="I130" s="667">
        <v>2408</v>
      </c>
      <c r="J130" s="667">
        <v>13</v>
      </c>
      <c r="K130" s="667">
        <v>31862</v>
      </c>
      <c r="L130" s="667">
        <v>1.0178251980577562</v>
      </c>
      <c r="M130" s="667">
        <v>2450.9230769230771</v>
      </c>
      <c r="N130" s="667">
        <v>36</v>
      </c>
      <c r="O130" s="667">
        <v>92196</v>
      </c>
      <c r="P130" s="680">
        <v>2.9451827242524917</v>
      </c>
      <c r="Q130" s="668">
        <v>2561</v>
      </c>
    </row>
    <row r="131" spans="1:17" ht="14.4" customHeight="1" x14ac:dyDescent="0.3">
      <c r="A131" s="663" t="s">
        <v>511</v>
      </c>
      <c r="B131" s="664" t="s">
        <v>2105</v>
      </c>
      <c r="C131" s="664" t="s">
        <v>1989</v>
      </c>
      <c r="D131" s="664" t="s">
        <v>2303</v>
      </c>
      <c r="E131" s="664" t="s">
        <v>2304</v>
      </c>
      <c r="F131" s="667"/>
      <c r="G131" s="667"/>
      <c r="H131" s="667"/>
      <c r="I131" s="667"/>
      <c r="J131" s="667"/>
      <c r="K131" s="667"/>
      <c r="L131" s="667"/>
      <c r="M131" s="667"/>
      <c r="N131" s="667">
        <v>1</v>
      </c>
      <c r="O131" s="667">
        <v>4830</v>
      </c>
      <c r="P131" s="680"/>
      <c r="Q131" s="668">
        <v>4830</v>
      </c>
    </row>
    <row r="132" spans="1:17" ht="14.4" customHeight="1" x14ac:dyDescent="0.3">
      <c r="A132" s="663" t="s">
        <v>511</v>
      </c>
      <c r="B132" s="664" t="s">
        <v>2105</v>
      </c>
      <c r="C132" s="664" t="s">
        <v>1989</v>
      </c>
      <c r="D132" s="664" t="s">
        <v>2305</v>
      </c>
      <c r="E132" s="664" t="s">
        <v>2306</v>
      </c>
      <c r="F132" s="667"/>
      <c r="G132" s="667"/>
      <c r="H132" s="667"/>
      <c r="I132" s="667"/>
      <c r="J132" s="667">
        <v>1</v>
      </c>
      <c r="K132" s="667">
        <v>5132</v>
      </c>
      <c r="L132" s="667"/>
      <c r="M132" s="667">
        <v>5132</v>
      </c>
      <c r="N132" s="667">
        <v>5</v>
      </c>
      <c r="O132" s="667">
        <v>27090</v>
      </c>
      <c r="P132" s="680"/>
      <c r="Q132" s="668">
        <v>5418</v>
      </c>
    </row>
    <row r="133" spans="1:17" ht="14.4" customHeight="1" x14ac:dyDescent="0.3">
      <c r="A133" s="663" t="s">
        <v>511</v>
      </c>
      <c r="B133" s="664" t="s">
        <v>2105</v>
      </c>
      <c r="C133" s="664" t="s">
        <v>1989</v>
      </c>
      <c r="D133" s="664" t="s">
        <v>2307</v>
      </c>
      <c r="E133" s="664" t="s">
        <v>2308</v>
      </c>
      <c r="F133" s="667"/>
      <c r="G133" s="667"/>
      <c r="H133" s="667"/>
      <c r="I133" s="667"/>
      <c r="J133" s="667">
        <v>1</v>
      </c>
      <c r="K133" s="667">
        <v>2953</v>
      </c>
      <c r="L133" s="667"/>
      <c r="M133" s="667">
        <v>2953</v>
      </c>
      <c r="N133" s="667">
        <v>1</v>
      </c>
      <c r="O133" s="667">
        <v>3117</v>
      </c>
      <c r="P133" s="680"/>
      <c r="Q133" s="668">
        <v>3117</v>
      </c>
    </row>
    <row r="134" spans="1:17" ht="14.4" customHeight="1" x14ac:dyDescent="0.3">
      <c r="A134" s="663" t="s">
        <v>511</v>
      </c>
      <c r="B134" s="664" t="s">
        <v>2105</v>
      </c>
      <c r="C134" s="664" t="s">
        <v>1989</v>
      </c>
      <c r="D134" s="664" t="s">
        <v>2309</v>
      </c>
      <c r="E134" s="664" t="s">
        <v>2310</v>
      </c>
      <c r="F134" s="667">
        <v>2</v>
      </c>
      <c r="G134" s="667">
        <v>2502</v>
      </c>
      <c r="H134" s="667">
        <v>1</v>
      </c>
      <c r="I134" s="667">
        <v>1251</v>
      </c>
      <c r="J134" s="667"/>
      <c r="K134" s="667"/>
      <c r="L134" s="667"/>
      <c r="M134" s="667"/>
      <c r="N134" s="667"/>
      <c r="O134" s="667"/>
      <c r="P134" s="680"/>
      <c r="Q134" s="668"/>
    </row>
    <row r="135" spans="1:17" ht="14.4" customHeight="1" x14ac:dyDescent="0.3">
      <c r="A135" s="663" t="s">
        <v>511</v>
      </c>
      <c r="B135" s="664" t="s">
        <v>2105</v>
      </c>
      <c r="C135" s="664" t="s">
        <v>1989</v>
      </c>
      <c r="D135" s="664" t="s">
        <v>2311</v>
      </c>
      <c r="E135" s="664" t="s">
        <v>2312</v>
      </c>
      <c r="F135" s="667">
        <v>2</v>
      </c>
      <c r="G135" s="667">
        <v>4666</v>
      </c>
      <c r="H135" s="667">
        <v>1</v>
      </c>
      <c r="I135" s="667">
        <v>2333</v>
      </c>
      <c r="J135" s="667"/>
      <c r="K135" s="667"/>
      <c r="L135" s="667"/>
      <c r="M135" s="667"/>
      <c r="N135" s="667"/>
      <c r="O135" s="667"/>
      <c r="P135" s="680"/>
      <c r="Q135" s="668"/>
    </row>
    <row r="136" spans="1:17" ht="14.4" customHeight="1" x14ac:dyDescent="0.3">
      <c r="A136" s="663" t="s">
        <v>511</v>
      </c>
      <c r="B136" s="664" t="s">
        <v>2105</v>
      </c>
      <c r="C136" s="664" t="s">
        <v>1989</v>
      </c>
      <c r="D136" s="664" t="s">
        <v>2313</v>
      </c>
      <c r="E136" s="664" t="s">
        <v>2314</v>
      </c>
      <c r="F136" s="667">
        <v>12</v>
      </c>
      <c r="G136" s="667">
        <v>7164</v>
      </c>
      <c r="H136" s="667">
        <v>1</v>
      </c>
      <c r="I136" s="667">
        <v>597</v>
      </c>
      <c r="J136" s="667">
        <v>8</v>
      </c>
      <c r="K136" s="667">
        <v>4864</v>
      </c>
      <c r="L136" s="667">
        <v>0.67895030709101056</v>
      </c>
      <c r="M136" s="667">
        <v>608</v>
      </c>
      <c r="N136" s="667">
        <v>2</v>
      </c>
      <c r="O136" s="667">
        <v>1288</v>
      </c>
      <c r="P136" s="680">
        <v>0.17978782802903406</v>
      </c>
      <c r="Q136" s="668">
        <v>644</v>
      </c>
    </row>
    <row r="137" spans="1:17" ht="14.4" customHeight="1" x14ac:dyDescent="0.3">
      <c r="A137" s="663" t="s">
        <v>511</v>
      </c>
      <c r="B137" s="664" t="s">
        <v>2105</v>
      </c>
      <c r="C137" s="664" t="s">
        <v>1989</v>
      </c>
      <c r="D137" s="664" t="s">
        <v>2315</v>
      </c>
      <c r="E137" s="664" t="s">
        <v>2316</v>
      </c>
      <c r="F137" s="667">
        <v>6</v>
      </c>
      <c r="G137" s="667">
        <v>8676</v>
      </c>
      <c r="H137" s="667">
        <v>1</v>
      </c>
      <c r="I137" s="667">
        <v>1446</v>
      </c>
      <c r="J137" s="667">
        <v>4</v>
      </c>
      <c r="K137" s="667">
        <v>5900</v>
      </c>
      <c r="L137" s="667">
        <v>0.68003688335638546</v>
      </c>
      <c r="M137" s="667">
        <v>1475</v>
      </c>
      <c r="N137" s="667">
        <v>2</v>
      </c>
      <c r="O137" s="667">
        <v>3096</v>
      </c>
      <c r="P137" s="680">
        <v>0.35684647302904565</v>
      </c>
      <c r="Q137" s="668">
        <v>1548</v>
      </c>
    </row>
    <row r="138" spans="1:17" ht="14.4" customHeight="1" x14ac:dyDescent="0.3">
      <c r="A138" s="663" t="s">
        <v>511</v>
      </c>
      <c r="B138" s="664" t="s">
        <v>2105</v>
      </c>
      <c r="C138" s="664" t="s">
        <v>1989</v>
      </c>
      <c r="D138" s="664" t="s">
        <v>2317</v>
      </c>
      <c r="E138" s="664" t="s">
        <v>2318</v>
      </c>
      <c r="F138" s="667">
        <v>2</v>
      </c>
      <c r="G138" s="667">
        <v>6248</v>
      </c>
      <c r="H138" s="667">
        <v>1</v>
      </c>
      <c r="I138" s="667">
        <v>3124</v>
      </c>
      <c r="J138" s="667">
        <v>1</v>
      </c>
      <c r="K138" s="667">
        <v>3163</v>
      </c>
      <c r="L138" s="667">
        <v>0.50624199743918052</v>
      </c>
      <c r="M138" s="667">
        <v>3163</v>
      </c>
      <c r="N138" s="667"/>
      <c r="O138" s="667"/>
      <c r="P138" s="680"/>
      <c r="Q138" s="668"/>
    </row>
    <row r="139" spans="1:17" ht="14.4" customHeight="1" x14ac:dyDescent="0.3">
      <c r="A139" s="663" t="s">
        <v>511</v>
      </c>
      <c r="B139" s="664" t="s">
        <v>2105</v>
      </c>
      <c r="C139" s="664" t="s">
        <v>1989</v>
      </c>
      <c r="D139" s="664" t="s">
        <v>2319</v>
      </c>
      <c r="E139" s="664" t="s">
        <v>2320</v>
      </c>
      <c r="F139" s="667"/>
      <c r="G139" s="667"/>
      <c r="H139" s="667"/>
      <c r="I139" s="667"/>
      <c r="J139" s="667">
        <v>2</v>
      </c>
      <c r="K139" s="667">
        <v>6194</v>
      </c>
      <c r="L139" s="667"/>
      <c r="M139" s="667">
        <v>3097</v>
      </c>
      <c r="N139" s="667">
        <v>2</v>
      </c>
      <c r="O139" s="667">
        <v>6484</v>
      </c>
      <c r="P139" s="680"/>
      <c r="Q139" s="668">
        <v>3242</v>
      </c>
    </row>
    <row r="140" spans="1:17" ht="14.4" customHeight="1" x14ac:dyDescent="0.3">
      <c r="A140" s="663" t="s">
        <v>511</v>
      </c>
      <c r="B140" s="664" t="s">
        <v>2105</v>
      </c>
      <c r="C140" s="664" t="s">
        <v>1989</v>
      </c>
      <c r="D140" s="664" t="s">
        <v>2321</v>
      </c>
      <c r="E140" s="664" t="s">
        <v>2322</v>
      </c>
      <c r="F140" s="667"/>
      <c r="G140" s="667"/>
      <c r="H140" s="667"/>
      <c r="I140" s="667"/>
      <c r="J140" s="667">
        <v>2</v>
      </c>
      <c r="K140" s="667">
        <v>7376</v>
      </c>
      <c r="L140" s="667"/>
      <c r="M140" s="667">
        <v>3688</v>
      </c>
      <c r="N140" s="667">
        <v>10</v>
      </c>
      <c r="O140" s="667">
        <v>38790</v>
      </c>
      <c r="P140" s="680"/>
      <c r="Q140" s="668">
        <v>3879</v>
      </c>
    </row>
    <row r="141" spans="1:17" ht="14.4" customHeight="1" x14ac:dyDescent="0.3">
      <c r="A141" s="663" t="s">
        <v>511</v>
      </c>
      <c r="B141" s="664" t="s">
        <v>2105</v>
      </c>
      <c r="C141" s="664" t="s">
        <v>1989</v>
      </c>
      <c r="D141" s="664" t="s">
        <v>2323</v>
      </c>
      <c r="E141" s="664" t="s">
        <v>2324</v>
      </c>
      <c r="F141" s="667">
        <v>4</v>
      </c>
      <c r="G141" s="667">
        <v>7012</v>
      </c>
      <c r="H141" s="667">
        <v>1</v>
      </c>
      <c r="I141" s="667">
        <v>1753</v>
      </c>
      <c r="J141" s="667">
        <v>6</v>
      </c>
      <c r="K141" s="667">
        <v>10692</v>
      </c>
      <c r="L141" s="667">
        <v>1.524814603536794</v>
      </c>
      <c r="M141" s="667">
        <v>1782</v>
      </c>
      <c r="N141" s="667">
        <v>8</v>
      </c>
      <c r="O141" s="667">
        <v>14840</v>
      </c>
      <c r="P141" s="680">
        <v>2.116371933827724</v>
      </c>
      <c r="Q141" s="668">
        <v>1855</v>
      </c>
    </row>
    <row r="142" spans="1:17" ht="14.4" customHeight="1" x14ac:dyDescent="0.3">
      <c r="A142" s="663" t="s">
        <v>511</v>
      </c>
      <c r="B142" s="664" t="s">
        <v>2105</v>
      </c>
      <c r="C142" s="664" t="s">
        <v>1989</v>
      </c>
      <c r="D142" s="664" t="s">
        <v>2325</v>
      </c>
      <c r="E142" s="664" t="s">
        <v>2326</v>
      </c>
      <c r="F142" s="667"/>
      <c r="G142" s="667"/>
      <c r="H142" s="667"/>
      <c r="I142" s="667"/>
      <c r="J142" s="667"/>
      <c r="K142" s="667"/>
      <c r="L142" s="667"/>
      <c r="M142" s="667"/>
      <c r="N142" s="667">
        <v>2</v>
      </c>
      <c r="O142" s="667">
        <v>5864</v>
      </c>
      <c r="P142" s="680"/>
      <c r="Q142" s="668">
        <v>2932</v>
      </c>
    </row>
    <row r="143" spans="1:17" ht="14.4" customHeight="1" x14ac:dyDescent="0.3">
      <c r="A143" s="663" t="s">
        <v>511</v>
      </c>
      <c r="B143" s="664" t="s">
        <v>2105</v>
      </c>
      <c r="C143" s="664" t="s">
        <v>1989</v>
      </c>
      <c r="D143" s="664" t="s">
        <v>2327</v>
      </c>
      <c r="E143" s="664" t="s">
        <v>2328</v>
      </c>
      <c r="F143" s="667">
        <v>3</v>
      </c>
      <c r="G143" s="667">
        <v>3234</v>
      </c>
      <c r="H143" s="667">
        <v>1</v>
      </c>
      <c r="I143" s="667">
        <v>1078</v>
      </c>
      <c r="J143" s="667">
        <v>3</v>
      </c>
      <c r="K143" s="667">
        <v>3300</v>
      </c>
      <c r="L143" s="667">
        <v>1.0204081632653061</v>
      </c>
      <c r="M143" s="667">
        <v>1100</v>
      </c>
      <c r="N143" s="667">
        <v>1</v>
      </c>
      <c r="O143" s="667">
        <v>1137</v>
      </c>
      <c r="P143" s="680">
        <v>0.35157699443413731</v>
      </c>
      <c r="Q143" s="668">
        <v>1137</v>
      </c>
    </row>
    <row r="144" spans="1:17" ht="14.4" customHeight="1" x14ac:dyDescent="0.3">
      <c r="A144" s="663" t="s">
        <v>511</v>
      </c>
      <c r="B144" s="664" t="s">
        <v>2105</v>
      </c>
      <c r="C144" s="664" t="s">
        <v>1989</v>
      </c>
      <c r="D144" s="664" t="s">
        <v>2329</v>
      </c>
      <c r="E144" s="664" t="s">
        <v>2330</v>
      </c>
      <c r="F144" s="667">
        <v>2</v>
      </c>
      <c r="G144" s="667">
        <v>1062</v>
      </c>
      <c r="H144" s="667">
        <v>1</v>
      </c>
      <c r="I144" s="667">
        <v>531</v>
      </c>
      <c r="J144" s="667">
        <v>2</v>
      </c>
      <c r="K144" s="667">
        <v>1076</v>
      </c>
      <c r="L144" s="667">
        <v>1.0131826741996233</v>
      </c>
      <c r="M144" s="667">
        <v>538</v>
      </c>
      <c r="N144" s="667">
        <v>2</v>
      </c>
      <c r="O144" s="667">
        <v>1148</v>
      </c>
      <c r="P144" s="680">
        <v>1.0809792843691148</v>
      </c>
      <c r="Q144" s="668">
        <v>574</v>
      </c>
    </row>
    <row r="145" spans="1:17" ht="14.4" customHeight="1" x14ac:dyDescent="0.3">
      <c r="A145" s="663" t="s">
        <v>511</v>
      </c>
      <c r="B145" s="664" t="s">
        <v>2105</v>
      </c>
      <c r="C145" s="664" t="s">
        <v>1989</v>
      </c>
      <c r="D145" s="664" t="s">
        <v>2331</v>
      </c>
      <c r="E145" s="664" t="s">
        <v>2332</v>
      </c>
      <c r="F145" s="667"/>
      <c r="G145" s="667"/>
      <c r="H145" s="667"/>
      <c r="I145" s="667"/>
      <c r="J145" s="667"/>
      <c r="K145" s="667"/>
      <c r="L145" s="667"/>
      <c r="M145" s="667"/>
      <c r="N145" s="667">
        <v>2</v>
      </c>
      <c r="O145" s="667">
        <v>998</v>
      </c>
      <c r="P145" s="680"/>
      <c r="Q145" s="668">
        <v>499</v>
      </c>
    </row>
    <row r="146" spans="1:17" ht="14.4" customHeight="1" x14ac:dyDescent="0.3">
      <c r="A146" s="663" t="s">
        <v>511</v>
      </c>
      <c r="B146" s="664" t="s">
        <v>2105</v>
      </c>
      <c r="C146" s="664" t="s">
        <v>1989</v>
      </c>
      <c r="D146" s="664" t="s">
        <v>2333</v>
      </c>
      <c r="E146" s="664" t="s">
        <v>2334</v>
      </c>
      <c r="F146" s="667">
        <v>1</v>
      </c>
      <c r="G146" s="667">
        <v>1119</v>
      </c>
      <c r="H146" s="667">
        <v>1</v>
      </c>
      <c r="I146" s="667">
        <v>1119</v>
      </c>
      <c r="J146" s="667"/>
      <c r="K146" s="667"/>
      <c r="L146" s="667"/>
      <c r="M146" s="667"/>
      <c r="N146" s="667"/>
      <c r="O146" s="667"/>
      <c r="P146" s="680"/>
      <c r="Q146" s="668"/>
    </row>
    <row r="147" spans="1:17" ht="14.4" customHeight="1" x14ac:dyDescent="0.3">
      <c r="A147" s="663" t="s">
        <v>511</v>
      </c>
      <c r="B147" s="664" t="s">
        <v>2105</v>
      </c>
      <c r="C147" s="664" t="s">
        <v>1989</v>
      </c>
      <c r="D147" s="664" t="s">
        <v>2335</v>
      </c>
      <c r="E147" s="664" t="s">
        <v>2336</v>
      </c>
      <c r="F147" s="667"/>
      <c r="G147" s="667"/>
      <c r="H147" s="667"/>
      <c r="I147" s="667"/>
      <c r="J147" s="667"/>
      <c r="K147" s="667"/>
      <c r="L147" s="667"/>
      <c r="M147" s="667"/>
      <c r="N147" s="667">
        <v>1</v>
      </c>
      <c r="O147" s="667">
        <v>1307</v>
      </c>
      <c r="P147" s="680"/>
      <c r="Q147" s="668">
        <v>1307</v>
      </c>
    </row>
    <row r="148" spans="1:17" ht="14.4" customHeight="1" x14ac:dyDescent="0.3">
      <c r="A148" s="663" t="s">
        <v>511</v>
      </c>
      <c r="B148" s="664" t="s">
        <v>2105</v>
      </c>
      <c r="C148" s="664" t="s">
        <v>1989</v>
      </c>
      <c r="D148" s="664" t="s">
        <v>2337</v>
      </c>
      <c r="E148" s="664" t="s">
        <v>2338</v>
      </c>
      <c r="F148" s="667"/>
      <c r="G148" s="667"/>
      <c r="H148" s="667"/>
      <c r="I148" s="667"/>
      <c r="J148" s="667"/>
      <c r="K148" s="667"/>
      <c r="L148" s="667"/>
      <c r="M148" s="667"/>
      <c r="N148" s="667">
        <v>1</v>
      </c>
      <c r="O148" s="667">
        <v>3801</v>
      </c>
      <c r="P148" s="680"/>
      <c r="Q148" s="668">
        <v>3801</v>
      </c>
    </row>
    <row r="149" spans="1:17" ht="14.4" customHeight="1" x14ac:dyDescent="0.3">
      <c r="A149" s="663" t="s">
        <v>511</v>
      </c>
      <c r="B149" s="664" t="s">
        <v>2105</v>
      </c>
      <c r="C149" s="664" t="s">
        <v>1989</v>
      </c>
      <c r="D149" s="664" t="s">
        <v>2339</v>
      </c>
      <c r="E149" s="664" t="s">
        <v>2340</v>
      </c>
      <c r="F149" s="667"/>
      <c r="G149" s="667"/>
      <c r="H149" s="667"/>
      <c r="I149" s="667"/>
      <c r="J149" s="667">
        <v>1</v>
      </c>
      <c r="K149" s="667">
        <v>2086</v>
      </c>
      <c r="L149" s="667"/>
      <c r="M149" s="667">
        <v>2086</v>
      </c>
      <c r="N149" s="667"/>
      <c r="O149" s="667"/>
      <c r="P149" s="680"/>
      <c r="Q149" s="668"/>
    </row>
    <row r="150" spans="1:17" ht="14.4" customHeight="1" x14ac:dyDescent="0.3">
      <c r="A150" s="663" t="s">
        <v>511</v>
      </c>
      <c r="B150" s="664" t="s">
        <v>2105</v>
      </c>
      <c r="C150" s="664" t="s">
        <v>1989</v>
      </c>
      <c r="D150" s="664" t="s">
        <v>2341</v>
      </c>
      <c r="E150" s="664" t="s">
        <v>2342</v>
      </c>
      <c r="F150" s="667"/>
      <c r="G150" s="667"/>
      <c r="H150" s="667"/>
      <c r="I150" s="667"/>
      <c r="J150" s="667">
        <v>1</v>
      </c>
      <c r="K150" s="667">
        <v>1879</v>
      </c>
      <c r="L150" s="667"/>
      <c r="M150" s="667">
        <v>1879</v>
      </c>
      <c r="N150" s="667"/>
      <c r="O150" s="667"/>
      <c r="P150" s="680"/>
      <c r="Q150" s="668"/>
    </row>
    <row r="151" spans="1:17" ht="14.4" customHeight="1" x14ac:dyDescent="0.3">
      <c r="A151" s="663" t="s">
        <v>511</v>
      </c>
      <c r="B151" s="664" t="s">
        <v>2105</v>
      </c>
      <c r="C151" s="664" t="s">
        <v>1989</v>
      </c>
      <c r="D151" s="664" t="s">
        <v>2343</v>
      </c>
      <c r="E151" s="664" t="s">
        <v>2344</v>
      </c>
      <c r="F151" s="667"/>
      <c r="G151" s="667"/>
      <c r="H151" s="667"/>
      <c r="I151" s="667"/>
      <c r="J151" s="667"/>
      <c r="K151" s="667"/>
      <c r="L151" s="667"/>
      <c r="M151" s="667"/>
      <c r="N151" s="667">
        <v>1</v>
      </c>
      <c r="O151" s="667">
        <v>1723</v>
      </c>
      <c r="P151" s="680"/>
      <c r="Q151" s="668">
        <v>1723</v>
      </c>
    </row>
    <row r="152" spans="1:17" ht="14.4" customHeight="1" thickBot="1" x14ac:dyDescent="0.35">
      <c r="A152" s="669" t="s">
        <v>511</v>
      </c>
      <c r="B152" s="670" t="s">
        <v>2105</v>
      </c>
      <c r="C152" s="670" t="s">
        <v>1989</v>
      </c>
      <c r="D152" s="670" t="s">
        <v>2345</v>
      </c>
      <c r="E152" s="670" t="s">
        <v>2346</v>
      </c>
      <c r="F152" s="673"/>
      <c r="G152" s="673"/>
      <c r="H152" s="673"/>
      <c r="I152" s="673"/>
      <c r="J152" s="673"/>
      <c r="K152" s="673"/>
      <c r="L152" s="673"/>
      <c r="M152" s="673"/>
      <c r="N152" s="673">
        <v>1</v>
      </c>
      <c r="O152" s="673">
        <v>1642</v>
      </c>
      <c r="P152" s="681"/>
      <c r="Q152" s="674">
        <v>1642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79.906999999999996</v>
      </c>
      <c r="C5" s="114">
        <v>50.604999999999997</v>
      </c>
      <c r="D5" s="114">
        <v>90.683999999999997</v>
      </c>
      <c r="E5" s="131">
        <v>1.1348692855444453</v>
      </c>
      <c r="F5" s="132">
        <v>62</v>
      </c>
      <c r="G5" s="114">
        <v>37</v>
      </c>
      <c r="H5" s="114">
        <v>64</v>
      </c>
      <c r="I5" s="133">
        <v>1.032258064516129</v>
      </c>
      <c r="J5" s="123"/>
      <c r="K5" s="123"/>
      <c r="L5" s="7">
        <f>D5-B5</f>
        <v>10.777000000000001</v>
      </c>
      <c r="M5" s="8">
        <f>H5-F5</f>
        <v>2</v>
      </c>
    </row>
    <row r="6" spans="1:13" ht="14.4" hidden="1" customHeight="1" outlineLevel="1" x14ac:dyDescent="0.3">
      <c r="A6" s="119" t="s">
        <v>169</v>
      </c>
      <c r="B6" s="122">
        <v>19.369</v>
      </c>
      <c r="C6" s="113">
        <v>9.5890000000000004</v>
      </c>
      <c r="D6" s="113">
        <v>20.667999999999999</v>
      </c>
      <c r="E6" s="134">
        <v>1.0670659300944809</v>
      </c>
      <c r="F6" s="135">
        <v>15</v>
      </c>
      <c r="G6" s="113">
        <v>8</v>
      </c>
      <c r="H6" s="113">
        <v>16</v>
      </c>
      <c r="I6" s="136">
        <v>1.0666666666666667</v>
      </c>
      <c r="J6" s="123"/>
      <c r="K6" s="123"/>
      <c r="L6" s="5">
        <f t="shared" ref="L6:L11" si="0">D6-B6</f>
        <v>1.2989999999999995</v>
      </c>
      <c r="M6" s="6">
        <f t="shared" ref="M6:M13" si="1">H6-F6</f>
        <v>1</v>
      </c>
    </row>
    <row r="7" spans="1:13" ht="14.4" hidden="1" customHeight="1" outlineLevel="1" x14ac:dyDescent="0.3">
      <c r="A7" s="119" t="s">
        <v>170</v>
      </c>
      <c r="B7" s="122">
        <v>42.573</v>
      </c>
      <c r="C7" s="113">
        <v>40.381</v>
      </c>
      <c r="D7" s="113">
        <v>46.835000000000001</v>
      </c>
      <c r="E7" s="134">
        <v>1.1001103986094474</v>
      </c>
      <c r="F7" s="135">
        <v>36</v>
      </c>
      <c r="G7" s="113">
        <v>29</v>
      </c>
      <c r="H7" s="113">
        <v>31</v>
      </c>
      <c r="I7" s="136">
        <v>0.86111111111111116</v>
      </c>
      <c r="J7" s="123"/>
      <c r="K7" s="123"/>
      <c r="L7" s="5">
        <f t="shared" si="0"/>
        <v>4.2620000000000005</v>
      </c>
      <c r="M7" s="6">
        <f t="shared" si="1"/>
        <v>-5</v>
      </c>
    </row>
    <row r="8" spans="1:13" ht="14.4" hidden="1" customHeight="1" outlineLevel="1" x14ac:dyDescent="0.3">
      <c r="A8" s="119" t="s">
        <v>171</v>
      </c>
      <c r="B8" s="122">
        <v>10.432</v>
      </c>
      <c r="C8" s="113">
        <v>16.193000000000001</v>
      </c>
      <c r="D8" s="113">
        <v>2.36</v>
      </c>
      <c r="E8" s="134">
        <v>0.22622699386503065</v>
      </c>
      <c r="F8" s="135">
        <v>8</v>
      </c>
      <c r="G8" s="113">
        <v>10</v>
      </c>
      <c r="H8" s="113">
        <v>2</v>
      </c>
      <c r="I8" s="136">
        <v>0.25</v>
      </c>
      <c r="J8" s="123"/>
      <c r="K8" s="123"/>
      <c r="L8" s="5">
        <f t="shared" si="0"/>
        <v>-8.072000000000001</v>
      </c>
      <c r="M8" s="6">
        <f t="shared" si="1"/>
        <v>-6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513</v>
      </c>
      <c r="F9" s="135">
        <v>0</v>
      </c>
      <c r="G9" s="113">
        <v>0</v>
      </c>
      <c r="H9" s="113">
        <v>0</v>
      </c>
      <c r="I9" s="136" t="s">
        <v>513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26.036999999999999</v>
      </c>
      <c r="C10" s="113">
        <v>19.238</v>
      </c>
      <c r="D10" s="113">
        <v>19.677</v>
      </c>
      <c r="E10" s="134">
        <v>0.75573222721511701</v>
      </c>
      <c r="F10" s="135">
        <v>21</v>
      </c>
      <c r="G10" s="113">
        <v>12</v>
      </c>
      <c r="H10" s="113">
        <v>18</v>
      </c>
      <c r="I10" s="136">
        <v>0.8571428571428571</v>
      </c>
      <c r="J10" s="123"/>
      <c r="K10" s="123"/>
      <c r="L10" s="5">
        <f t="shared" si="0"/>
        <v>-6.3599999999999994</v>
      </c>
      <c r="M10" s="6">
        <f t="shared" si="1"/>
        <v>-3</v>
      </c>
    </row>
    <row r="11" spans="1:13" ht="14.4" hidden="1" customHeight="1" outlineLevel="1" x14ac:dyDescent="0.3">
      <c r="A11" s="119" t="s">
        <v>174</v>
      </c>
      <c r="B11" s="122">
        <v>5.1280000000000001</v>
      </c>
      <c r="C11" s="113">
        <v>10.233000000000001</v>
      </c>
      <c r="D11" s="113">
        <v>25.137</v>
      </c>
      <c r="E11" s="134">
        <v>4.9019110764430573</v>
      </c>
      <c r="F11" s="135">
        <v>6</v>
      </c>
      <c r="G11" s="113">
        <v>9</v>
      </c>
      <c r="H11" s="113">
        <v>19</v>
      </c>
      <c r="I11" s="136">
        <v>3.1666666666666665</v>
      </c>
      <c r="J11" s="123"/>
      <c r="K11" s="123"/>
      <c r="L11" s="5">
        <f t="shared" si="0"/>
        <v>20.009</v>
      </c>
      <c r="M11" s="6">
        <f t="shared" si="1"/>
        <v>13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1.841</v>
      </c>
      <c r="D12" s="246">
        <v>0</v>
      </c>
      <c r="E12" s="247"/>
      <c r="F12" s="248">
        <v>0</v>
      </c>
      <c r="G12" s="246">
        <v>1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183.44599999999997</v>
      </c>
      <c r="C13" s="116">
        <f>SUM(C5:C12)</f>
        <v>148.07999999999998</v>
      </c>
      <c r="D13" s="116">
        <f>SUM(D5:D12)</f>
        <v>205.36100000000002</v>
      </c>
      <c r="E13" s="137">
        <f>IF(OR(D13=0,B13=0),0,D13/B13)</f>
        <v>1.119462948224546</v>
      </c>
      <c r="F13" s="138">
        <f>SUM(F5:F12)</f>
        <v>148</v>
      </c>
      <c r="G13" s="116">
        <f>SUM(G5:G12)</f>
        <v>106</v>
      </c>
      <c r="H13" s="116">
        <f>SUM(H5:H12)</f>
        <v>150</v>
      </c>
      <c r="I13" s="139">
        <f>IF(OR(H13=0,F13=0),0,H13/F13)</f>
        <v>1.0135135135135136</v>
      </c>
      <c r="J13" s="123"/>
      <c r="K13" s="123"/>
      <c r="L13" s="129">
        <f>D13-B13</f>
        <v>21.915000000000049</v>
      </c>
      <c r="M13" s="140">
        <f t="shared" si="1"/>
        <v>2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79.906999999999996</v>
      </c>
      <c r="C18" s="114">
        <v>50.604999999999997</v>
      </c>
      <c r="D18" s="114">
        <v>90.683999999999997</v>
      </c>
      <c r="E18" s="131">
        <v>1.1348692855444453</v>
      </c>
      <c r="F18" s="121">
        <v>62</v>
      </c>
      <c r="G18" s="114">
        <v>37</v>
      </c>
      <c r="H18" s="114">
        <v>64</v>
      </c>
      <c r="I18" s="133">
        <v>1.032258064516129</v>
      </c>
      <c r="J18" s="575">
        <v>0.91871999999999998</v>
      </c>
      <c r="K18" s="576"/>
      <c r="L18" s="147">
        <f>D18-B18</f>
        <v>10.777000000000001</v>
      </c>
      <c r="M18" s="148">
        <f>H18-F18</f>
        <v>2</v>
      </c>
    </row>
    <row r="19" spans="1:13" ht="14.4" hidden="1" customHeight="1" outlineLevel="1" x14ac:dyDescent="0.3">
      <c r="A19" s="119" t="s">
        <v>169</v>
      </c>
      <c r="B19" s="122">
        <v>19.369</v>
      </c>
      <c r="C19" s="113">
        <v>9.5890000000000004</v>
      </c>
      <c r="D19" s="113">
        <v>20.667999999999999</v>
      </c>
      <c r="E19" s="134">
        <v>1.0670659300944809</v>
      </c>
      <c r="F19" s="122">
        <v>15</v>
      </c>
      <c r="G19" s="113">
        <v>8</v>
      </c>
      <c r="H19" s="113">
        <v>16</v>
      </c>
      <c r="I19" s="136">
        <v>1.0666666666666667</v>
      </c>
      <c r="J19" s="575">
        <v>0.99456</v>
      </c>
      <c r="K19" s="576"/>
      <c r="L19" s="149">
        <f t="shared" ref="L19:L26" si="2">D19-B19</f>
        <v>1.2989999999999995</v>
      </c>
      <c r="M19" s="150">
        <f t="shared" ref="M19:M26" si="3">H19-F19</f>
        <v>1</v>
      </c>
    </row>
    <row r="20" spans="1:13" ht="14.4" hidden="1" customHeight="1" outlineLevel="1" x14ac:dyDescent="0.3">
      <c r="A20" s="119" t="s">
        <v>170</v>
      </c>
      <c r="B20" s="122">
        <v>42.573</v>
      </c>
      <c r="C20" s="113">
        <v>40.381</v>
      </c>
      <c r="D20" s="113">
        <v>46.835000000000001</v>
      </c>
      <c r="E20" s="134">
        <v>1.1001103986094474</v>
      </c>
      <c r="F20" s="122">
        <v>36</v>
      </c>
      <c r="G20" s="113">
        <v>29</v>
      </c>
      <c r="H20" s="113">
        <v>31</v>
      </c>
      <c r="I20" s="136">
        <v>0.86111111111111116</v>
      </c>
      <c r="J20" s="575">
        <v>0.96671999999999991</v>
      </c>
      <c r="K20" s="576"/>
      <c r="L20" s="149">
        <f t="shared" si="2"/>
        <v>4.2620000000000005</v>
      </c>
      <c r="M20" s="150">
        <f t="shared" si="3"/>
        <v>-5</v>
      </c>
    </row>
    <row r="21" spans="1:13" ht="14.4" hidden="1" customHeight="1" outlineLevel="1" x14ac:dyDescent="0.3">
      <c r="A21" s="119" t="s">
        <v>171</v>
      </c>
      <c r="B21" s="122">
        <v>10.432</v>
      </c>
      <c r="C21" s="113">
        <v>16.193000000000001</v>
      </c>
      <c r="D21" s="113">
        <v>2.36</v>
      </c>
      <c r="E21" s="134">
        <v>0.22622699386503065</v>
      </c>
      <c r="F21" s="122">
        <v>8</v>
      </c>
      <c r="G21" s="113">
        <v>10</v>
      </c>
      <c r="H21" s="113">
        <v>2</v>
      </c>
      <c r="I21" s="136">
        <v>0.25</v>
      </c>
      <c r="J21" s="575">
        <v>1.11744</v>
      </c>
      <c r="K21" s="576"/>
      <c r="L21" s="149">
        <f t="shared" si="2"/>
        <v>-8.072000000000001</v>
      </c>
      <c r="M21" s="150">
        <f t="shared" si="3"/>
        <v>-6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513</v>
      </c>
      <c r="F22" s="122">
        <v>0</v>
      </c>
      <c r="G22" s="113">
        <v>0</v>
      </c>
      <c r="H22" s="113">
        <v>0</v>
      </c>
      <c r="I22" s="136" t="s">
        <v>513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26.036999999999999</v>
      </c>
      <c r="C23" s="113">
        <v>19.238</v>
      </c>
      <c r="D23" s="113">
        <v>19.677</v>
      </c>
      <c r="E23" s="134">
        <v>0.75573222721511701</v>
      </c>
      <c r="F23" s="122">
        <v>21</v>
      </c>
      <c r="G23" s="113">
        <v>12</v>
      </c>
      <c r="H23" s="113">
        <v>18</v>
      </c>
      <c r="I23" s="136">
        <v>0.8571428571428571</v>
      </c>
      <c r="J23" s="575">
        <v>0.98495999999999995</v>
      </c>
      <c r="K23" s="576"/>
      <c r="L23" s="149">
        <f t="shared" si="2"/>
        <v>-6.3599999999999994</v>
      </c>
      <c r="M23" s="150">
        <f t="shared" si="3"/>
        <v>-3</v>
      </c>
    </row>
    <row r="24" spans="1:13" ht="14.4" hidden="1" customHeight="1" outlineLevel="1" x14ac:dyDescent="0.3">
      <c r="A24" s="119" t="s">
        <v>174</v>
      </c>
      <c r="B24" s="122">
        <v>5.1280000000000001</v>
      </c>
      <c r="C24" s="113">
        <v>10.233000000000001</v>
      </c>
      <c r="D24" s="113">
        <v>25.137</v>
      </c>
      <c r="E24" s="134">
        <v>4.9019110764430573</v>
      </c>
      <c r="F24" s="122">
        <v>6</v>
      </c>
      <c r="G24" s="113">
        <v>9</v>
      </c>
      <c r="H24" s="113">
        <v>19</v>
      </c>
      <c r="I24" s="136">
        <v>3.1666666666666665</v>
      </c>
      <c r="J24" s="575">
        <v>1.0147199999999998</v>
      </c>
      <c r="K24" s="576"/>
      <c r="L24" s="149">
        <f t="shared" si="2"/>
        <v>20.009</v>
      </c>
      <c r="M24" s="150">
        <f t="shared" si="3"/>
        <v>13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1.841</v>
      </c>
      <c r="D25" s="246">
        <v>0</v>
      </c>
      <c r="E25" s="247"/>
      <c r="F25" s="245">
        <v>0</v>
      </c>
      <c r="G25" s="246">
        <v>1</v>
      </c>
      <c r="H25" s="246">
        <v>0</v>
      </c>
      <c r="I25" s="249"/>
      <c r="J25" s="364"/>
      <c r="K25" s="365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183.44599999999997</v>
      </c>
      <c r="C26" s="153">
        <f>SUM(C18:C25)</f>
        <v>148.07999999999998</v>
      </c>
      <c r="D26" s="153">
        <f>SUM(D18:D25)</f>
        <v>205.36100000000002</v>
      </c>
      <c r="E26" s="154">
        <f>IF(OR(D26=0,B26=0),0,D26/B26)</f>
        <v>1.119462948224546</v>
      </c>
      <c r="F26" s="152">
        <f>SUM(F18:F25)</f>
        <v>148</v>
      </c>
      <c r="G26" s="153">
        <f>SUM(G18:G25)</f>
        <v>106</v>
      </c>
      <c r="H26" s="153">
        <f>SUM(H18:H25)</f>
        <v>150</v>
      </c>
      <c r="I26" s="155">
        <f>IF(OR(H26=0,F26=0),0,H26/F26)</f>
        <v>1.0135135135135136</v>
      </c>
      <c r="J26" s="123"/>
      <c r="K26" s="123"/>
      <c r="L26" s="145">
        <f t="shared" si="2"/>
        <v>21.915000000000049</v>
      </c>
      <c r="M26" s="156">
        <f t="shared" si="3"/>
        <v>2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513</v>
      </c>
      <c r="F31" s="132">
        <v>0</v>
      </c>
      <c r="G31" s="114">
        <v>0</v>
      </c>
      <c r="H31" s="114">
        <v>0</v>
      </c>
      <c r="I31" s="133" t="s">
        <v>513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513</v>
      </c>
      <c r="F32" s="135">
        <v>0</v>
      </c>
      <c r="G32" s="113">
        <v>0</v>
      </c>
      <c r="H32" s="113">
        <v>0</v>
      </c>
      <c r="I32" s="136" t="s">
        <v>513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513</v>
      </c>
      <c r="F33" s="135">
        <v>0</v>
      </c>
      <c r="G33" s="113">
        <v>0</v>
      </c>
      <c r="H33" s="113">
        <v>0</v>
      </c>
      <c r="I33" s="136" t="s">
        <v>513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513</v>
      </c>
      <c r="F34" s="135">
        <v>0</v>
      </c>
      <c r="G34" s="113">
        <v>0</v>
      </c>
      <c r="H34" s="113">
        <v>0</v>
      </c>
      <c r="I34" s="136" t="s">
        <v>513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513</v>
      </c>
      <c r="F35" s="135">
        <v>0</v>
      </c>
      <c r="G35" s="113">
        <v>0</v>
      </c>
      <c r="H35" s="113">
        <v>0</v>
      </c>
      <c r="I35" s="136" t="s">
        <v>513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513</v>
      </c>
      <c r="F36" s="135">
        <v>0</v>
      </c>
      <c r="G36" s="113">
        <v>0</v>
      </c>
      <c r="H36" s="113">
        <v>0</v>
      </c>
      <c r="I36" s="136" t="s">
        <v>513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513</v>
      </c>
      <c r="F37" s="135">
        <v>0</v>
      </c>
      <c r="G37" s="113">
        <v>0</v>
      </c>
      <c r="H37" s="113">
        <v>0</v>
      </c>
      <c r="I37" s="136" t="s">
        <v>513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513</v>
      </c>
      <c r="F38" s="248">
        <v>0</v>
      </c>
      <c r="G38" s="246">
        <v>0</v>
      </c>
      <c r="H38" s="246">
        <v>0</v>
      </c>
      <c r="I38" s="249" t="s">
        <v>513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2445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3"/>
      <c r="B4" s="844" t="s">
        <v>84</v>
      </c>
      <c r="C4" s="845" t="s">
        <v>72</v>
      </c>
      <c r="D4" s="846" t="s">
        <v>85</v>
      </c>
      <c r="E4" s="844" t="s">
        <v>84</v>
      </c>
      <c r="F4" s="845" t="s">
        <v>72</v>
      </c>
      <c r="G4" s="846" t="s">
        <v>85</v>
      </c>
      <c r="H4" s="844" t="s">
        <v>84</v>
      </c>
      <c r="I4" s="845" t="s">
        <v>72</v>
      </c>
      <c r="J4" s="846" t="s">
        <v>85</v>
      </c>
      <c r="K4" s="847"/>
      <c r="L4" s="848"/>
      <c r="M4" s="848"/>
      <c r="N4" s="848"/>
      <c r="O4" s="849"/>
      <c r="P4" s="850"/>
      <c r="Q4" s="851" t="s">
        <v>73</v>
      </c>
      <c r="R4" s="852" t="s">
        <v>72</v>
      </c>
      <c r="S4" s="853" t="s">
        <v>86</v>
      </c>
      <c r="T4" s="854" t="s">
        <v>87</v>
      </c>
      <c r="U4" s="854" t="s">
        <v>88</v>
      </c>
      <c r="V4" s="855" t="s">
        <v>2</v>
      </c>
      <c r="W4" s="856" t="s">
        <v>89</v>
      </c>
    </row>
    <row r="5" spans="1:23" ht="14.4" customHeight="1" x14ac:dyDescent="0.3">
      <c r="A5" s="887" t="s">
        <v>2348</v>
      </c>
      <c r="B5" s="857"/>
      <c r="C5" s="858"/>
      <c r="D5" s="859"/>
      <c r="E5" s="860"/>
      <c r="F5" s="861"/>
      <c r="G5" s="862"/>
      <c r="H5" s="863">
        <v>1</v>
      </c>
      <c r="I5" s="864">
        <v>1.24</v>
      </c>
      <c r="J5" s="865">
        <v>4</v>
      </c>
      <c r="K5" s="866">
        <v>1.24</v>
      </c>
      <c r="L5" s="867">
        <v>2</v>
      </c>
      <c r="M5" s="867">
        <v>18</v>
      </c>
      <c r="N5" s="868">
        <v>6</v>
      </c>
      <c r="O5" s="867" t="s">
        <v>2349</v>
      </c>
      <c r="P5" s="869" t="s">
        <v>2350</v>
      </c>
      <c r="Q5" s="870">
        <f>H5-B5</f>
        <v>1</v>
      </c>
      <c r="R5" s="870">
        <f>I5-C5</f>
        <v>1.24</v>
      </c>
      <c r="S5" s="857">
        <f>IF(H5=0,"",H5*N5)</f>
        <v>6</v>
      </c>
      <c r="T5" s="857">
        <f>IF(H5=0,"",H5*J5)</f>
        <v>4</v>
      </c>
      <c r="U5" s="857">
        <f>IF(H5=0,"",T5-S5)</f>
        <v>-2</v>
      </c>
      <c r="V5" s="871">
        <f>IF(H5=0,"",T5/S5)</f>
        <v>0.66666666666666663</v>
      </c>
      <c r="W5" s="872"/>
    </row>
    <row r="6" spans="1:23" ht="14.4" customHeight="1" x14ac:dyDescent="0.3">
      <c r="A6" s="888" t="s">
        <v>2351</v>
      </c>
      <c r="B6" s="836"/>
      <c r="C6" s="837"/>
      <c r="D6" s="838"/>
      <c r="E6" s="819">
        <v>1</v>
      </c>
      <c r="F6" s="820">
        <v>0.67</v>
      </c>
      <c r="G6" s="821">
        <v>5</v>
      </c>
      <c r="H6" s="823"/>
      <c r="I6" s="817"/>
      <c r="J6" s="818"/>
      <c r="K6" s="822">
        <v>0.67</v>
      </c>
      <c r="L6" s="823">
        <v>2</v>
      </c>
      <c r="M6" s="823">
        <v>18</v>
      </c>
      <c r="N6" s="824">
        <v>6</v>
      </c>
      <c r="O6" s="823" t="s">
        <v>2349</v>
      </c>
      <c r="P6" s="840" t="s">
        <v>2352</v>
      </c>
      <c r="Q6" s="825">
        <f t="shared" ref="Q6:R54" si="0">H6-B6</f>
        <v>0</v>
      </c>
      <c r="R6" s="825">
        <f t="shared" si="0"/>
        <v>0</v>
      </c>
      <c r="S6" s="836" t="str">
        <f t="shared" ref="S6:S54" si="1">IF(H6=0,"",H6*N6)</f>
        <v/>
      </c>
      <c r="T6" s="836" t="str">
        <f t="shared" ref="T6:T54" si="2">IF(H6=0,"",H6*J6)</f>
        <v/>
      </c>
      <c r="U6" s="836" t="str">
        <f t="shared" ref="U6:U54" si="3">IF(H6=0,"",T6-S6)</f>
        <v/>
      </c>
      <c r="V6" s="841" t="str">
        <f t="shared" ref="V6:V54" si="4">IF(H6=0,"",T6/S6)</f>
        <v/>
      </c>
      <c r="W6" s="826"/>
    </row>
    <row r="7" spans="1:23" ht="14.4" customHeight="1" x14ac:dyDescent="0.3">
      <c r="A7" s="888" t="s">
        <v>2353</v>
      </c>
      <c r="B7" s="836"/>
      <c r="C7" s="837"/>
      <c r="D7" s="838"/>
      <c r="E7" s="839">
        <v>1</v>
      </c>
      <c r="F7" s="817">
        <v>0.38</v>
      </c>
      <c r="G7" s="818">
        <v>3</v>
      </c>
      <c r="H7" s="819">
        <v>3</v>
      </c>
      <c r="I7" s="820">
        <v>1.1499999999999999</v>
      </c>
      <c r="J7" s="827">
        <v>3.7</v>
      </c>
      <c r="K7" s="822">
        <v>0.38</v>
      </c>
      <c r="L7" s="823">
        <v>1</v>
      </c>
      <c r="M7" s="823">
        <v>9</v>
      </c>
      <c r="N7" s="824">
        <v>3</v>
      </c>
      <c r="O7" s="823" t="s">
        <v>2349</v>
      </c>
      <c r="P7" s="840" t="s">
        <v>2354</v>
      </c>
      <c r="Q7" s="825">
        <f t="shared" si="0"/>
        <v>3</v>
      </c>
      <c r="R7" s="825">
        <f t="shared" si="0"/>
        <v>1.1499999999999999</v>
      </c>
      <c r="S7" s="836">
        <f t="shared" si="1"/>
        <v>9</v>
      </c>
      <c r="T7" s="836">
        <f t="shared" si="2"/>
        <v>11.100000000000001</v>
      </c>
      <c r="U7" s="836">
        <f t="shared" si="3"/>
        <v>2.1000000000000014</v>
      </c>
      <c r="V7" s="841">
        <f t="shared" si="4"/>
        <v>1.2333333333333334</v>
      </c>
      <c r="W7" s="826">
        <v>2</v>
      </c>
    </row>
    <row r="8" spans="1:23" ht="14.4" customHeight="1" x14ac:dyDescent="0.3">
      <c r="A8" s="889" t="s">
        <v>2355</v>
      </c>
      <c r="B8" s="873"/>
      <c r="C8" s="874"/>
      <c r="D8" s="842"/>
      <c r="E8" s="875">
        <v>1</v>
      </c>
      <c r="F8" s="876">
        <v>0.51</v>
      </c>
      <c r="G8" s="828">
        <v>3</v>
      </c>
      <c r="H8" s="877"/>
      <c r="I8" s="878"/>
      <c r="J8" s="829"/>
      <c r="K8" s="879">
        <v>0.51</v>
      </c>
      <c r="L8" s="880">
        <v>2</v>
      </c>
      <c r="M8" s="880">
        <v>18</v>
      </c>
      <c r="N8" s="881">
        <v>6</v>
      </c>
      <c r="O8" s="880" t="s">
        <v>2349</v>
      </c>
      <c r="P8" s="882" t="s">
        <v>2356</v>
      </c>
      <c r="Q8" s="883">
        <f t="shared" si="0"/>
        <v>0</v>
      </c>
      <c r="R8" s="883">
        <f t="shared" si="0"/>
        <v>0</v>
      </c>
      <c r="S8" s="873" t="str">
        <f t="shared" si="1"/>
        <v/>
      </c>
      <c r="T8" s="873" t="str">
        <f t="shared" si="2"/>
        <v/>
      </c>
      <c r="U8" s="873" t="str">
        <f t="shared" si="3"/>
        <v/>
      </c>
      <c r="V8" s="884" t="str">
        <f t="shared" si="4"/>
        <v/>
      </c>
      <c r="W8" s="830"/>
    </row>
    <row r="9" spans="1:23" ht="14.4" customHeight="1" x14ac:dyDescent="0.3">
      <c r="A9" s="888" t="s">
        <v>2357</v>
      </c>
      <c r="B9" s="836">
        <v>1</v>
      </c>
      <c r="C9" s="837">
        <v>1.36</v>
      </c>
      <c r="D9" s="838">
        <v>23</v>
      </c>
      <c r="E9" s="819">
        <v>1</v>
      </c>
      <c r="F9" s="820">
        <v>1.1399999999999999</v>
      </c>
      <c r="G9" s="821">
        <v>5</v>
      </c>
      <c r="H9" s="823"/>
      <c r="I9" s="817"/>
      <c r="J9" s="818"/>
      <c r="K9" s="822">
        <v>1.1399999999999999</v>
      </c>
      <c r="L9" s="823">
        <v>2</v>
      </c>
      <c r="M9" s="823">
        <v>21</v>
      </c>
      <c r="N9" s="824">
        <v>7</v>
      </c>
      <c r="O9" s="823" t="s">
        <v>2349</v>
      </c>
      <c r="P9" s="840" t="s">
        <v>2358</v>
      </c>
      <c r="Q9" s="825">
        <f t="shared" si="0"/>
        <v>-1</v>
      </c>
      <c r="R9" s="825">
        <f t="shared" si="0"/>
        <v>-1.36</v>
      </c>
      <c r="S9" s="836" t="str">
        <f t="shared" si="1"/>
        <v/>
      </c>
      <c r="T9" s="836" t="str">
        <f t="shared" si="2"/>
        <v/>
      </c>
      <c r="U9" s="836" t="str">
        <f t="shared" si="3"/>
        <v/>
      </c>
      <c r="V9" s="841" t="str">
        <f t="shared" si="4"/>
        <v/>
      </c>
      <c r="W9" s="826"/>
    </row>
    <row r="10" spans="1:23" ht="14.4" customHeight="1" x14ac:dyDescent="0.3">
      <c r="A10" s="888" t="s">
        <v>2359</v>
      </c>
      <c r="B10" s="836"/>
      <c r="C10" s="837"/>
      <c r="D10" s="838"/>
      <c r="E10" s="839"/>
      <c r="F10" s="817"/>
      <c r="G10" s="818"/>
      <c r="H10" s="819">
        <v>2</v>
      </c>
      <c r="I10" s="820">
        <v>0.68</v>
      </c>
      <c r="J10" s="821">
        <v>3</v>
      </c>
      <c r="K10" s="822">
        <v>0.34</v>
      </c>
      <c r="L10" s="823">
        <v>1</v>
      </c>
      <c r="M10" s="823">
        <v>12</v>
      </c>
      <c r="N10" s="824">
        <v>4</v>
      </c>
      <c r="O10" s="823" t="s">
        <v>2349</v>
      </c>
      <c r="P10" s="840" t="s">
        <v>2360</v>
      </c>
      <c r="Q10" s="825">
        <f t="shared" si="0"/>
        <v>2</v>
      </c>
      <c r="R10" s="825">
        <f t="shared" si="0"/>
        <v>0.68</v>
      </c>
      <c r="S10" s="836">
        <f t="shared" si="1"/>
        <v>8</v>
      </c>
      <c r="T10" s="836">
        <f t="shared" si="2"/>
        <v>6</v>
      </c>
      <c r="U10" s="836">
        <f t="shared" si="3"/>
        <v>-2</v>
      </c>
      <c r="V10" s="841">
        <f t="shared" si="4"/>
        <v>0.75</v>
      </c>
      <c r="W10" s="826"/>
    </row>
    <row r="11" spans="1:23" ht="14.4" customHeight="1" x14ac:dyDescent="0.3">
      <c r="A11" s="889" t="s">
        <v>2361</v>
      </c>
      <c r="B11" s="873">
        <v>1</v>
      </c>
      <c r="C11" s="874">
        <v>0.41</v>
      </c>
      <c r="D11" s="842">
        <v>6</v>
      </c>
      <c r="E11" s="875"/>
      <c r="F11" s="876"/>
      <c r="G11" s="828"/>
      <c r="H11" s="877"/>
      <c r="I11" s="878"/>
      <c r="J11" s="829"/>
      <c r="K11" s="879">
        <v>0.41</v>
      </c>
      <c r="L11" s="880">
        <v>1</v>
      </c>
      <c r="M11" s="880">
        <v>12</v>
      </c>
      <c r="N11" s="881">
        <v>4</v>
      </c>
      <c r="O11" s="880" t="s">
        <v>2349</v>
      </c>
      <c r="P11" s="882" t="s">
        <v>2362</v>
      </c>
      <c r="Q11" s="883">
        <f t="shared" si="0"/>
        <v>-1</v>
      </c>
      <c r="R11" s="883">
        <f t="shared" si="0"/>
        <v>-0.41</v>
      </c>
      <c r="S11" s="873" t="str">
        <f t="shared" si="1"/>
        <v/>
      </c>
      <c r="T11" s="873" t="str">
        <f t="shared" si="2"/>
        <v/>
      </c>
      <c r="U11" s="873" t="str">
        <f t="shared" si="3"/>
        <v/>
      </c>
      <c r="V11" s="884" t="str">
        <f t="shared" si="4"/>
        <v/>
      </c>
      <c r="W11" s="830"/>
    </row>
    <row r="12" spans="1:23" ht="14.4" customHeight="1" x14ac:dyDescent="0.3">
      <c r="A12" s="888" t="s">
        <v>2363</v>
      </c>
      <c r="B12" s="836">
        <v>2</v>
      </c>
      <c r="C12" s="837">
        <v>7.12</v>
      </c>
      <c r="D12" s="838">
        <v>28</v>
      </c>
      <c r="E12" s="839">
        <v>1</v>
      </c>
      <c r="F12" s="817">
        <v>2.4</v>
      </c>
      <c r="G12" s="818">
        <v>15</v>
      </c>
      <c r="H12" s="819">
        <v>3</v>
      </c>
      <c r="I12" s="820">
        <v>7.16</v>
      </c>
      <c r="J12" s="827">
        <v>9.6999999999999993</v>
      </c>
      <c r="K12" s="822">
        <v>2.19</v>
      </c>
      <c r="L12" s="823">
        <v>3</v>
      </c>
      <c r="M12" s="823">
        <v>27</v>
      </c>
      <c r="N12" s="824">
        <v>9</v>
      </c>
      <c r="O12" s="823" t="s">
        <v>2349</v>
      </c>
      <c r="P12" s="840" t="s">
        <v>2364</v>
      </c>
      <c r="Q12" s="825">
        <f t="shared" si="0"/>
        <v>1</v>
      </c>
      <c r="R12" s="825">
        <f t="shared" si="0"/>
        <v>4.0000000000000036E-2</v>
      </c>
      <c r="S12" s="836">
        <f t="shared" si="1"/>
        <v>27</v>
      </c>
      <c r="T12" s="836">
        <f t="shared" si="2"/>
        <v>29.099999999999998</v>
      </c>
      <c r="U12" s="836">
        <f t="shared" si="3"/>
        <v>2.0999999999999979</v>
      </c>
      <c r="V12" s="841">
        <f t="shared" si="4"/>
        <v>1.0777777777777777</v>
      </c>
      <c r="W12" s="826">
        <v>11</v>
      </c>
    </row>
    <row r="13" spans="1:23" ht="14.4" customHeight="1" x14ac:dyDescent="0.3">
      <c r="A13" s="889" t="s">
        <v>2365</v>
      </c>
      <c r="B13" s="873"/>
      <c r="C13" s="874"/>
      <c r="D13" s="842"/>
      <c r="E13" s="875">
        <v>2</v>
      </c>
      <c r="F13" s="876">
        <v>8.73</v>
      </c>
      <c r="G13" s="828">
        <v>22.5</v>
      </c>
      <c r="H13" s="877">
        <v>1</v>
      </c>
      <c r="I13" s="878">
        <v>4.46</v>
      </c>
      <c r="J13" s="831">
        <v>38</v>
      </c>
      <c r="K13" s="879">
        <v>4.29</v>
      </c>
      <c r="L13" s="880">
        <v>5</v>
      </c>
      <c r="M13" s="880">
        <v>45</v>
      </c>
      <c r="N13" s="881">
        <v>15</v>
      </c>
      <c r="O13" s="880" t="s">
        <v>2349</v>
      </c>
      <c r="P13" s="882" t="s">
        <v>2366</v>
      </c>
      <c r="Q13" s="883">
        <f t="shared" si="0"/>
        <v>1</v>
      </c>
      <c r="R13" s="883">
        <f t="shared" si="0"/>
        <v>4.46</v>
      </c>
      <c r="S13" s="873">
        <f t="shared" si="1"/>
        <v>15</v>
      </c>
      <c r="T13" s="873">
        <f t="shared" si="2"/>
        <v>38</v>
      </c>
      <c r="U13" s="873">
        <f t="shared" si="3"/>
        <v>23</v>
      </c>
      <c r="V13" s="884">
        <f t="shared" si="4"/>
        <v>2.5333333333333332</v>
      </c>
      <c r="W13" s="830">
        <v>23</v>
      </c>
    </row>
    <row r="14" spans="1:23" ht="14.4" customHeight="1" x14ac:dyDescent="0.3">
      <c r="A14" s="888" t="s">
        <v>2367</v>
      </c>
      <c r="B14" s="832">
        <v>12</v>
      </c>
      <c r="C14" s="833">
        <v>35.9</v>
      </c>
      <c r="D14" s="834">
        <v>6</v>
      </c>
      <c r="E14" s="839">
        <v>9</v>
      </c>
      <c r="F14" s="817">
        <v>26.93</v>
      </c>
      <c r="G14" s="818">
        <v>6.4</v>
      </c>
      <c r="H14" s="823">
        <v>12</v>
      </c>
      <c r="I14" s="817">
        <v>36.94</v>
      </c>
      <c r="J14" s="818">
        <v>5.2</v>
      </c>
      <c r="K14" s="822">
        <v>2.95</v>
      </c>
      <c r="L14" s="823">
        <v>2</v>
      </c>
      <c r="M14" s="823">
        <v>18</v>
      </c>
      <c r="N14" s="824">
        <v>6</v>
      </c>
      <c r="O14" s="823" t="s">
        <v>2349</v>
      </c>
      <c r="P14" s="840" t="s">
        <v>2368</v>
      </c>
      <c r="Q14" s="825">
        <f t="shared" si="0"/>
        <v>0</v>
      </c>
      <c r="R14" s="825">
        <f t="shared" si="0"/>
        <v>1.0399999999999991</v>
      </c>
      <c r="S14" s="836">
        <f t="shared" si="1"/>
        <v>72</v>
      </c>
      <c r="T14" s="836">
        <f t="shared" si="2"/>
        <v>62.400000000000006</v>
      </c>
      <c r="U14" s="836">
        <f t="shared" si="3"/>
        <v>-9.5999999999999943</v>
      </c>
      <c r="V14" s="841">
        <f t="shared" si="4"/>
        <v>0.8666666666666667</v>
      </c>
      <c r="W14" s="826">
        <v>3</v>
      </c>
    </row>
    <row r="15" spans="1:23" ht="14.4" customHeight="1" x14ac:dyDescent="0.3">
      <c r="A15" s="889" t="s">
        <v>2369</v>
      </c>
      <c r="B15" s="885">
        <v>2</v>
      </c>
      <c r="C15" s="886">
        <v>6.2</v>
      </c>
      <c r="D15" s="835">
        <v>8.5</v>
      </c>
      <c r="E15" s="875">
        <v>1</v>
      </c>
      <c r="F15" s="876">
        <v>3.1</v>
      </c>
      <c r="G15" s="828">
        <v>5</v>
      </c>
      <c r="H15" s="880">
        <v>1</v>
      </c>
      <c r="I15" s="876">
        <v>3.1</v>
      </c>
      <c r="J15" s="831">
        <v>9</v>
      </c>
      <c r="K15" s="879">
        <v>3.1</v>
      </c>
      <c r="L15" s="880">
        <v>3</v>
      </c>
      <c r="M15" s="880">
        <v>24</v>
      </c>
      <c r="N15" s="881">
        <v>8</v>
      </c>
      <c r="O15" s="880" t="s">
        <v>2349</v>
      </c>
      <c r="P15" s="882" t="s">
        <v>2368</v>
      </c>
      <c r="Q15" s="883">
        <f t="shared" si="0"/>
        <v>-1</v>
      </c>
      <c r="R15" s="883">
        <f t="shared" si="0"/>
        <v>-3.1</v>
      </c>
      <c r="S15" s="873">
        <f t="shared" si="1"/>
        <v>8</v>
      </c>
      <c r="T15" s="873">
        <f t="shared" si="2"/>
        <v>9</v>
      </c>
      <c r="U15" s="873">
        <f t="shared" si="3"/>
        <v>1</v>
      </c>
      <c r="V15" s="884">
        <f t="shared" si="4"/>
        <v>1.125</v>
      </c>
      <c r="W15" s="830">
        <v>1</v>
      </c>
    </row>
    <row r="16" spans="1:23" ht="14.4" customHeight="1" x14ac:dyDescent="0.3">
      <c r="A16" s="888" t="s">
        <v>2370</v>
      </c>
      <c r="B16" s="836">
        <v>33</v>
      </c>
      <c r="C16" s="837">
        <v>45</v>
      </c>
      <c r="D16" s="838">
        <v>4.7</v>
      </c>
      <c r="E16" s="839">
        <v>24</v>
      </c>
      <c r="F16" s="817">
        <v>32.729999999999997</v>
      </c>
      <c r="G16" s="818">
        <v>4.5999999999999996</v>
      </c>
      <c r="H16" s="819">
        <v>37</v>
      </c>
      <c r="I16" s="820">
        <v>50.86</v>
      </c>
      <c r="J16" s="821">
        <v>4.7</v>
      </c>
      <c r="K16" s="822">
        <v>1.36</v>
      </c>
      <c r="L16" s="823">
        <v>2</v>
      </c>
      <c r="M16" s="823">
        <v>15</v>
      </c>
      <c r="N16" s="824">
        <v>5</v>
      </c>
      <c r="O16" s="823" t="s">
        <v>2349</v>
      </c>
      <c r="P16" s="840" t="s">
        <v>2371</v>
      </c>
      <c r="Q16" s="825">
        <f t="shared" si="0"/>
        <v>4</v>
      </c>
      <c r="R16" s="825">
        <f t="shared" si="0"/>
        <v>5.8599999999999994</v>
      </c>
      <c r="S16" s="836">
        <f t="shared" si="1"/>
        <v>185</v>
      </c>
      <c r="T16" s="836">
        <f t="shared" si="2"/>
        <v>173.9</v>
      </c>
      <c r="U16" s="836">
        <f t="shared" si="3"/>
        <v>-11.099999999999994</v>
      </c>
      <c r="V16" s="841">
        <f t="shared" si="4"/>
        <v>0.94000000000000006</v>
      </c>
      <c r="W16" s="826">
        <v>26</v>
      </c>
    </row>
    <row r="17" spans="1:23" ht="14.4" customHeight="1" x14ac:dyDescent="0.3">
      <c r="A17" s="889" t="s">
        <v>2372</v>
      </c>
      <c r="B17" s="873">
        <v>4</v>
      </c>
      <c r="C17" s="874">
        <v>8.48</v>
      </c>
      <c r="D17" s="842">
        <v>5</v>
      </c>
      <c r="E17" s="875">
        <v>6</v>
      </c>
      <c r="F17" s="876">
        <v>12.72</v>
      </c>
      <c r="G17" s="828">
        <v>6.7</v>
      </c>
      <c r="H17" s="877">
        <v>5</v>
      </c>
      <c r="I17" s="878">
        <v>10.96</v>
      </c>
      <c r="J17" s="829">
        <v>7.2</v>
      </c>
      <c r="K17" s="879">
        <v>2.12</v>
      </c>
      <c r="L17" s="880">
        <v>3</v>
      </c>
      <c r="M17" s="880">
        <v>24</v>
      </c>
      <c r="N17" s="881">
        <v>8</v>
      </c>
      <c r="O17" s="880" t="s">
        <v>2349</v>
      </c>
      <c r="P17" s="882" t="s">
        <v>2373</v>
      </c>
      <c r="Q17" s="883">
        <f t="shared" si="0"/>
        <v>1</v>
      </c>
      <c r="R17" s="883">
        <f t="shared" si="0"/>
        <v>2.4800000000000004</v>
      </c>
      <c r="S17" s="873">
        <f t="shared" si="1"/>
        <v>40</v>
      </c>
      <c r="T17" s="873">
        <f t="shared" si="2"/>
        <v>36</v>
      </c>
      <c r="U17" s="873">
        <f t="shared" si="3"/>
        <v>-4</v>
      </c>
      <c r="V17" s="884">
        <f t="shared" si="4"/>
        <v>0.9</v>
      </c>
      <c r="W17" s="830">
        <v>9</v>
      </c>
    </row>
    <row r="18" spans="1:23" ht="14.4" customHeight="1" x14ac:dyDescent="0.3">
      <c r="A18" s="889" t="s">
        <v>2374</v>
      </c>
      <c r="B18" s="873">
        <v>1</v>
      </c>
      <c r="C18" s="874">
        <v>2.36</v>
      </c>
      <c r="D18" s="842">
        <v>9</v>
      </c>
      <c r="E18" s="875">
        <v>1</v>
      </c>
      <c r="F18" s="876">
        <v>2.36</v>
      </c>
      <c r="G18" s="828">
        <v>5</v>
      </c>
      <c r="H18" s="877"/>
      <c r="I18" s="878"/>
      <c r="J18" s="829"/>
      <c r="K18" s="879">
        <v>2.36</v>
      </c>
      <c r="L18" s="880">
        <v>2</v>
      </c>
      <c r="M18" s="880">
        <v>21</v>
      </c>
      <c r="N18" s="881">
        <v>7</v>
      </c>
      <c r="O18" s="880" t="s">
        <v>2349</v>
      </c>
      <c r="P18" s="882" t="s">
        <v>2375</v>
      </c>
      <c r="Q18" s="883">
        <f t="shared" si="0"/>
        <v>-1</v>
      </c>
      <c r="R18" s="883">
        <f t="shared" si="0"/>
        <v>-2.36</v>
      </c>
      <c r="S18" s="873" t="str">
        <f t="shared" si="1"/>
        <v/>
      </c>
      <c r="T18" s="873" t="str">
        <f t="shared" si="2"/>
        <v/>
      </c>
      <c r="U18" s="873" t="str">
        <f t="shared" si="3"/>
        <v/>
      </c>
      <c r="V18" s="884" t="str">
        <f t="shared" si="4"/>
        <v/>
      </c>
      <c r="W18" s="830"/>
    </row>
    <row r="19" spans="1:23" ht="14.4" customHeight="1" x14ac:dyDescent="0.3">
      <c r="A19" s="888" t="s">
        <v>2376</v>
      </c>
      <c r="B19" s="836">
        <v>2</v>
      </c>
      <c r="C19" s="837">
        <v>2.6</v>
      </c>
      <c r="D19" s="838">
        <v>5.5</v>
      </c>
      <c r="E19" s="839">
        <v>3</v>
      </c>
      <c r="F19" s="817">
        <v>3.9</v>
      </c>
      <c r="G19" s="818">
        <v>5</v>
      </c>
      <c r="H19" s="819">
        <v>4</v>
      </c>
      <c r="I19" s="820">
        <v>5.2</v>
      </c>
      <c r="J19" s="821">
        <v>4.3</v>
      </c>
      <c r="K19" s="822">
        <v>1.3</v>
      </c>
      <c r="L19" s="823">
        <v>2</v>
      </c>
      <c r="M19" s="823">
        <v>18</v>
      </c>
      <c r="N19" s="824">
        <v>6</v>
      </c>
      <c r="O19" s="823" t="s">
        <v>2349</v>
      </c>
      <c r="P19" s="840" t="s">
        <v>2377</v>
      </c>
      <c r="Q19" s="825">
        <f t="shared" si="0"/>
        <v>2</v>
      </c>
      <c r="R19" s="825">
        <f t="shared" si="0"/>
        <v>2.6</v>
      </c>
      <c r="S19" s="836">
        <f t="shared" si="1"/>
        <v>24</v>
      </c>
      <c r="T19" s="836">
        <f t="shared" si="2"/>
        <v>17.2</v>
      </c>
      <c r="U19" s="836">
        <f t="shared" si="3"/>
        <v>-6.8000000000000007</v>
      </c>
      <c r="V19" s="841">
        <f t="shared" si="4"/>
        <v>0.71666666666666667</v>
      </c>
      <c r="W19" s="826"/>
    </row>
    <row r="20" spans="1:23" ht="14.4" customHeight="1" x14ac:dyDescent="0.3">
      <c r="A20" s="889" t="s">
        <v>2378</v>
      </c>
      <c r="B20" s="873"/>
      <c r="C20" s="874"/>
      <c r="D20" s="842"/>
      <c r="E20" s="875">
        <v>2</v>
      </c>
      <c r="F20" s="876">
        <v>3.19</v>
      </c>
      <c r="G20" s="828">
        <v>7</v>
      </c>
      <c r="H20" s="877">
        <v>1</v>
      </c>
      <c r="I20" s="878">
        <v>1.6</v>
      </c>
      <c r="J20" s="829">
        <v>6</v>
      </c>
      <c r="K20" s="879">
        <v>1.6</v>
      </c>
      <c r="L20" s="880">
        <v>2</v>
      </c>
      <c r="M20" s="880">
        <v>18</v>
      </c>
      <c r="N20" s="881">
        <v>6</v>
      </c>
      <c r="O20" s="880" t="s">
        <v>2349</v>
      </c>
      <c r="P20" s="882" t="s">
        <v>2379</v>
      </c>
      <c r="Q20" s="883">
        <f t="shared" si="0"/>
        <v>1</v>
      </c>
      <c r="R20" s="883">
        <f t="shared" si="0"/>
        <v>1.6</v>
      </c>
      <c r="S20" s="873">
        <f t="shared" si="1"/>
        <v>6</v>
      </c>
      <c r="T20" s="873">
        <f t="shared" si="2"/>
        <v>6</v>
      </c>
      <c r="U20" s="873">
        <f t="shared" si="3"/>
        <v>0</v>
      </c>
      <c r="V20" s="884">
        <f t="shared" si="4"/>
        <v>1</v>
      </c>
      <c r="W20" s="830"/>
    </row>
    <row r="21" spans="1:23" ht="14.4" customHeight="1" x14ac:dyDescent="0.3">
      <c r="A21" s="888" t="s">
        <v>2380</v>
      </c>
      <c r="B21" s="836">
        <v>1</v>
      </c>
      <c r="C21" s="837">
        <v>1.0900000000000001</v>
      </c>
      <c r="D21" s="838">
        <v>5</v>
      </c>
      <c r="E21" s="839">
        <v>2</v>
      </c>
      <c r="F21" s="817">
        <v>2.19</v>
      </c>
      <c r="G21" s="818">
        <v>5.5</v>
      </c>
      <c r="H21" s="819">
        <v>3</v>
      </c>
      <c r="I21" s="820">
        <v>3.26</v>
      </c>
      <c r="J21" s="821">
        <v>5</v>
      </c>
      <c r="K21" s="822">
        <v>1.0900000000000001</v>
      </c>
      <c r="L21" s="823">
        <v>2</v>
      </c>
      <c r="M21" s="823">
        <v>18</v>
      </c>
      <c r="N21" s="824">
        <v>6</v>
      </c>
      <c r="O21" s="823" t="s">
        <v>2349</v>
      </c>
      <c r="P21" s="840" t="s">
        <v>2381</v>
      </c>
      <c r="Q21" s="825">
        <f t="shared" si="0"/>
        <v>2</v>
      </c>
      <c r="R21" s="825">
        <f t="shared" si="0"/>
        <v>2.17</v>
      </c>
      <c r="S21" s="836">
        <f t="shared" si="1"/>
        <v>18</v>
      </c>
      <c r="T21" s="836">
        <f t="shared" si="2"/>
        <v>15</v>
      </c>
      <c r="U21" s="836">
        <f t="shared" si="3"/>
        <v>-3</v>
      </c>
      <c r="V21" s="841">
        <f t="shared" si="4"/>
        <v>0.83333333333333337</v>
      </c>
      <c r="W21" s="826"/>
    </row>
    <row r="22" spans="1:23" ht="14.4" customHeight="1" x14ac:dyDescent="0.3">
      <c r="A22" s="888" t="s">
        <v>2382</v>
      </c>
      <c r="B22" s="832">
        <v>7</v>
      </c>
      <c r="C22" s="833">
        <v>4.1500000000000004</v>
      </c>
      <c r="D22" s="834">
        <v>5.7</v>
      </c>
      <c r="E22" s="839">
        <v>4</v>
      </c>
      <c r="F22" s="817">
        <v>2.2799999999999998</v>
      </c>
      <c r="G22" s="818">
        <v>3</v>
      </c>
      <c r="H22" s="823">
        <v>5</v>
      </c>
      <c r="I22" s="817">
        <v>6</v>
      </c>
      <c r="J22" s="827">
        <v>12.4</v>
      </c>
      <c r="K22" s="822">
        <v>0.56999999999999995</v>
      </c>
      <c r="L22" s="823">
        <v>1</v>
      </c>
      <c r="M22" s="823">
        <v>12</v>
      </c>
      <c r="N22" s="824">
        <v>4</v>
      </c>
      <c r="O22" s="823" t="s">
        <v>2349</v>
      </c>
      <c r="P22" s="840" t="s">
        <v>2383</v>
      </c>
      <c r="Q22" s="825">
        <f t="shared" si="0"/>
        <v>-2</v>
      </c>
      <c r="R22" s="825">
        <f t="shared" si="0"/>
        <v>1.8499999999999996</v>
      </c>
      <c r="S22" s="836">
        <f t="shared" si="1"/>
        <v>20</v>
      </c>
      <c r="T22" s="836">
        <f t="shared" si="2"/>
        <v>62</v>
      </c>
      <c r="U22" s="836">
        <f t="shared" si="3"/>
        <v>42</v>
      </c>
      <c r="V22" s="841">
        <f t="shared" si="4"/>
        <v>3.1</v>
      </c>
      <c r="W22" s="826">
        <v>45</v>
      </c>
    </row>
    <row r="23" spans="1:23" ht="14.4" customHeight="1" x14ac:dyDescent="0.3">
      <c r="A23" s="889" t="s">
        <v>2384</v>
      </c>
      <c r="B23" s="885">
        <v>1</v>
      </c>
      <c r="C23" s="886">
        <v>0.82</v>
      </c>
      <c r="D23" s="835">
        <v>11</v>
      </c>
      <c r="E23" s="875">
        <v>2</v>
      </c>
      <c r="F23" s="876">
        <v>1.65</v>
      </c>
      <c r="G23" s="828">
        <v>9</v>
      </c>
      <c r="H23" s="880"/>
      <c r="I23" s="876"/>
      <c r="J23" s="828"/>
      <c r="K23" s="879">
        <v>0.82</v>
      </c>
      <c r="L23" s="880">
        <v>2</v>
      </c>
      <c r="M23" s="880">
        <v>18</v>
      </c>
      <c r="N23" s="881">
        <v>6</v>
      </c>
      <c r="O23" s="880" t="s">
        <v>2349</v>
      </c>
      <c r="P23" s="882" t="s">
        <v>2383</v>
      </c>
      <c r="Q23" s="883">
        <f t="shared" si="0"/>
        <v>-1</v>
      </c>
      <c r="R23" s="883">
        <f t="shared" si="0"/>
        <v>-0.82</v>
      </c>
      <c r="S23" s="873" t="str">
        <f t="shared" si="1"/>
        <v/>
      </c>
      <c r="T23" s="873" t="str">
        <f t="shared" si="2"/>
        <v/>
      </c>
      <c r="U23" s="873" t="str">
        <f t="shared" si="3"/>
        <v/>
      </c>
      <c r="V23" s="884" t="str">
        <f t="shared" si="4"/>
        <v/>
      </c>
      <c r="W23" s="830"/>
    </row>
    <row r="24" spans="1:23" ht="14.4" customHeight="1" x14ac:dyDescent="0.3">
      <c r="A24" s="888" t="s">
        <v>2385</v>
      </c>
      <c r="B24" s="836">
        <v>2</v>
      </c>
      <c r="C24" s="837">
        <v>0.96</v>
      </c>
      <c r="D24" s="838">
        <v>10</v>
      </c>
      <c r="E24" s="839">
        <v>2</v>
      </c>
      <c r="F24" s="817">
        <v>1.26</v>
      </c>
      <c r="G24" s="818">
        <v>6.5</v>
      </c>
      <c r="H24" s="819">
        <v>6</v>
      </c>
      <c r="I24" s="820">
        <v>3.13</v>
      </c>
      <c r="J24" s="827">
        <v>6.8</v>
      </c>
      <c r="K24" s="822">
        <v>0.45</v>
      </c>
      <c r="L24" s="823">
        <v>2</v>
      </c>
      <c r="M24" s="823">
        <v>15</v>
      </c>
      <c r="N24" s="824">
        <v>5</v>
      </c>
      <c r="O24" s="823" t="s">
        <v>2349</v>
      </c>
      <c r="P24" s="840" t="s">
        <v>2386</v>
      </c>
      <c r="Q24" s="825">
        <f t="shared" si="0"/>
        <v>4</v>
      </c>
      <c r="R24" s="825">
        <f t="shared" si="0"/>
        <v>2.17</v>
      </c>
      <c r="S24" s="836">
        <f t="shared" si="1"/>
        <v>30</v>
      </c>
      <c r="T24" s="836">
        <f t="shared" si="2"/>
        <v>40.799999999999997</v>
      </c>
      <c r="U24" s="836">
        <f t="shared" si="3"/>
        <v>10.799999999999997</v>
      </c>
      <c r="V24" s="841">
        <f t="shared" si="4"/>
        <v>1.3599999999999999</v>
      </c>
      <c r="W24" s="826">
        <v>17</v>
      </c>
    </row>
    <row r="25" spans="1:23" ht="14.4" customHeight="1" x14ac:dyDescent="0.3">
      <c r="A25" s="889" t="s">
        <v>2387</v>
      </c>
      <c r="B25" s="873"/>
      <c r="C25" s="874"/>
      <c r="D25" s="842"/>
      <c r="E25" s="875"/>
      <c r="F25" s="876"/>
      <c r="G25" s="828"/>
      <c r="H25" s="877">
        <v>1</v>
      </c>
      <c r="I25" s="878">
        <v>0.51</v>
      </c>
      <c r="J25" s="829">
        <v>5</v>
      </c>
      <c r="K25" s="879">
        <v>0.51</v>
      </c>
      <c r="L25" s="880">
        <v>2</v>
      </c>
      <c r="M25" s="880">
        <v>18</v>
      </c>
      <c r="N25" s="881">
        <v>6</v>
      </c>
      <c r="O25" s="880" t="s">
        <v>2349</v>
      </c>
      <c r="P25" s="882" t="s">
        <v>2388</v>
      </c>
      <c r="Q25" s="883">
        <f t="shared" si="0"/>
        <v>1</v>
      </c>
      <c r="R25" s="883">
        <f t="shared" si="0"/>
        <v>0.51</v>
      </c>
      <c r="S25" s="873">
        <f t="shared" si="1"/>
        <v>6</v>
      </c>
      <c r="T25" s="873">
        <f t="shared" si="2"/>
        <v>5</v>
      </c>
      <c r="U25" s="873">
        <f t="shared" si="3"/>
        <v>-1</v>
      </c>
      <c r="V25" s="884">
        <f t="shared" si="4"/>
        <v>0.83333333333333337</v>
      </c>
      <c r="W25" s="830"/>
    </row>
    <row r="26" spans="1:23" ht="14.4" customHeight="1" x14ac:dyDescent="0.3">
      <c r="A26" s="889" t="s">
        <v>2389</v>
      </c>
      <c r="B26" s="873"/>
      <c r="C26" s="874"/>
      <c r="D26" s="842"/>
      <c r="E26" s="875"/>
      <c r="F26" s="876"/>
      <c r="G26" s="828"/>
      <c r="H26" s="877">
        <v>1</v>
      </c>
      <c r="I26" s="878">
        <v>0.92</v>
      </c>
      <c r="J26" s="831">
        <v>16</v>
      </c>
      <c r="K26" s="879">
        <v>0.86</v>
      </c>
      <c r="L26" s="880">
        <v>3</v>
      </c>
      <c r="M26" s="880">
        <v>27</v>
      </c>
      <c r="N26" s="881">
        <v>9</v>
      </c>
      <c r="O26" s="880" t="s">
        <v>2349</v>
      </c>
      <c r="P26" s="882" t="s">
        <v>2390</v>
      </c>
      <c r="Q26" s="883">
        <f t="shared" si="0"/>
        <v>1</v>
      </c>
      <c r="R26" s="883">
        <f t="shared" si="0"/>
        <v>0.92</v>
      </c>
      <c r="S26" s="873">
        <f t="shared" si="1"/>
        <v>9</v>
      </c>
      <c r="T26" s="873">
        <f t="shared" si="2"/>
        <v>16</v>
      </c>
      <c r="U26" s="873">
        <f t="shared" si="3"/>
        <v>7</v>
      </c>
      <c r="V26" s="884">
        <f t="shared" si="4"/>
        <v>1.7777777777777777</v>
      </c>
      <c r="W26" s="830">
        <v>7</v>
      </c>
    </row>
    <row r="27" spans="1:23" ht="14.4" customHeight="1" x14ac:dyDescent="0.3">
      <c r="A27" s="888" t="s">
        <v>2391</v>
      </c>
      <c r="B27" s="836"/>
      <c r="C27" s="837"/>
      <c r="D27" s="838"/>
      <c r="E27" s="819">
        <v>1</v>
      </c>
      <c r="F27" s="820">
        <v>1.57</v>
      </c>
      <c r="G27" s="821">
        <v>9</v>
      </c>
      <c r="H27" s="823"/>
      <c r="I27" s="817"/>
      <c r="J27" s="818"/>
      <c r="K27" s="822">
        <v>0.32</v>
      </c>
      <c r="L27" s="823">
        <v>1</v>
      </c>
      <c r="M27" s="823">
        <v>12</v>
      </c>
      <c r="N27" s="824">
        <v>4</v>
      </c>
      <c r="O27" s="823" t="s">
        <v>2349</v>
      </c>
      <c r="P27" s="840" t="s">
        <v>2392</v>
      </c>
      <c r="Q27" s="825">
        <f t="shared" si="0"/>
        <v>0</v>
      </c>
      <c r="R27" s="825">
        <f t="shared" si="0"/>
        <v>0</v>
      </c>
      <c r="S27" s="836" t="str">
        <f t="shared" si="1"/>
        <v/>
      </c>
      <c r="T27" s="836" t="str">
        <f t="shared" si="2"/>
        <v/>
      </c>
      <c r="U27" s="836" t="str">
        <f t="shared" si="3"/>
        <v/>
      </c>
      <c r="V27" s="841" t="str">
        <f t="shared" si="4"/>
        <v/>
      </c>
      <c r="W27" s="826"/>
    </row>
    <row r="28" spans="1:23" ht="14.4" customHeight="1" x14ac:dyDescent="0.3">
      <c r="A28" s="888" t="s">
        <v>2393</v>
      </c>
      <c r="B28" s="832">
        <v>36</v>
      </c>
      <c r="C28" s="833">
        <v>35.9</v>
      </c>
      <c r="D28" s="834">
        <v>3.8</v>
      </c>
      <c r="E28" s="839">
        <v>21</v>
      </c>
      <c r="F28" s="817">
        <v>20.94</v>
      </c>
      <c r="G28" s="818">
        <v>3.9</v>
      </c>
      <c r="H28" s="823">
        <v>36</v>
      </c>
      <c r="I28" s="817">
        <v>35.880000000000003</v>
      </c>
      <c r="J28" s="818">
        <v>3.7</v>
      </c>
      <c r="K28" s="822">
        <v>1</v>
      </c>
      <c r="L28" s="823">
        <v>1</v>
      </c>
      <c r="M28" s="823">
        <v>12</v>
      </c>
      <c r="N28" s="824">
        <v>4</v>
      </c>
      <c r="O28" s="823" t="s">
        <v>2349</v>
      </c>
      <c r="P28" s="840" t="s">
        <v>2394</v>
      </c>
      <c r="Q28" s="825">
        <f t="shared" si="0"/>
        <v>0</v>
      </c>
      <c r="R28" s="825">
        <f t="shared" si="0"/>
        <v>-1.9999999999996021E-2</v>
      </c>
      <c r="S28" s="836">
        <f t="shared" si="1"/>
        <v>144</v>
      </c>
      <c r="T28" s="836">
        <f t="shared" si="2"/>
        <v>133.20000000000002</v>
      </c>
      <c r="U28" s="836">
        <f t="shared" si="3"/>
        <v>-10.799999999999983</v>
      </c>
      <c r="V28" s="841">
        <f t="shared" si="4"/>
        <v>0.92500000000000016</v>
      </c>
      <c r="W28" s="826">
        <v>21</v>
      </c>
    </row>
    <row r="29" spans="1:23" ht="14.4" customHeight="1" x14ac:dyDescent="0.3">
      <c r="A29" s="889" t="s">
        <v>2395</v>
      </c>
      <c r="B29" s="885">
        <v>11</v>
      </c>
      <c r="C29" s="886">
        <v>11.21</v>
      </c>
      <c r="D29" s="835">
        <v>3.4</v>
      </c>
      <c r="E29" s="875">
        <v>8</v>
      </c>
      <c r="F29" s="876">
        <v>8.0299999999999994</v>
      </c>
      <c r="G29" s="828">
        <v>4.4000000000000004</v>
      </c>
      <c r="H29" s="880">
        <v>6</v>
      </c>
      <c r="I29" s="876">
        <v>6.19</v>
      </c>
      <c r="J29" s="831">
        <v>5.2</v>
      </c>
      <c r="K29" s="879">
        <v>1</v>
      </c>
      <c r="L29" s="880">
        <v>1</v>
      </c>
      <c r="M29" s="880">
        <v>12</v>
      </c>
      <c r="N29" s="881">
        <v>4</v>
      </c>
      <c r="O29" s="880" t="s">
        <v>2349</v>
      </c>
      <c r="P29" s="882" t="s">
        <v>2396</v>
      </c>
      <c r="Q29" s="883">
        <f t="shared" si="0"/>
        <v>-5</v>
      </c>
      <c r="R29" s="883">
        <f t="shared" si="0"/>
        <v>-5.0200000000000005</v>
      </c>
      <c r="S29" s="873">
        <f t="shared" si="1"/>
        <v>24</v>
      </c>
      <c r="T29" s="873">
        <f t="shared" si="2"/>
        <v>31.200000000000003</v>
      </c>
      <c r="U29" s="873">
        <f t="shared" si="3"/>
        <v>7.2000000000000028</v>
      </c>
      <c r="V29" s="884">
        <f t="shared" si="4"/>
        <v>1.3</v>
      </c>
      <c r="W29" s="830">
        <v>9</v>
      </c>
    </row>
    <row r="30" spans="1:23" ht="14.4" customHeight="1" x14ac:dyDescent="0.3">
      <c r="A30" s="889" t="s">
        <v>2397</v>
      </c>
      <c r="B30" s="885">
        <v>1</v>
      </c>
      <c r="C30" s="886">
        <v>1.97</v>
      </c>
      <c r="D30" s="835">
        <v>3</v>
      </c>
      <c r="E30" s="875">
        <v>1</v>
      </c>
      <c r="F30" s="876">
        <v>1.49</v>
      </c>
      <c r="G30" s="828">
        <v>4</v>
      </c>
      <c r="H30" s="880">
        <v>5</v>
      </c>
      <c r="I30" s="876">
        <v>12.55</v>
      </c>
      <c r="J30" s="828">
        <v>4.5999999999999996</v>
      </c>
      <c r="K30" s="879">
        <v>1.49</v>
      </c>
      <c r="L30" s="880">
        <v>2</v>
      </c>
      <c r="M30" s="880">
        <v>18</v>
      </c>
      <c r="N30" s="881">
        <v>6</v>
      </c>
      <c r="O30" s="880" t="s">
        <v>2349</v>
      </c>
      <c r="P30" s="882" t="s">
        <v>2398</v>
      </c>
      <c r="Q30" s="883">
        <f t="shared" si="0"/>
        <v>4</v>
      </c>
      <c r="R30" s="883">
        <f t="shared" si="0"/>
        <v>10.58</v>
      </c>
      <c r="S30" s="873">
        <f t="shared" si="1"/>
        <v>30</v>
      </c>
      <c r="T30" s="873">
        <f t="shared" si="2"/>
        <v>23</v>
      </c>
      <c r="U30" s="873">
        <f t="shared" si="3"/>
        <v>-7</v>
      </c>
      <c r="V30" s="884">
        <f t="shared" si="4"/>
        <v>0.76666666666666672</v>
      </c>
      <c r="W30" s="830">
        <v>2</v>
      </c>
    </row>
    <row r="31" spans="1:23" ht="14.4" customHeight="1" x14ac:dyDescent="0.3">
      <c r="A31" s="888" t="s">
        <v>2399</v>
      </c>
      <c r="B31" s="832">
        <v>2</v>
      </c>
      <c r="C31" s="833">
        <v>0.71</v>
      </c>
      <c r="D31" s="834">
        <v>3.5</v>
      </c>
      <c r="E31" s="839">
        <v>1</v>
      </c>
      <c r="F31" s="817">
        <v>0.37</v>
      </c>
      <c r="G31" s="818">
        <v>7</v>
      </c>
      <c r="H31" s="823"/>
      <c r="I31" s="817"/>
      <c r="J31" s="818"/>
      <c r="K31" s="822">
        <v>0.35</v>
      </c>
      <c r="L31" s="823">
        <v>1</v>
      </c>
      <c r="M31" s="823">
        <v>12</v>
      </c>
      <c r="N31" s="824">
        <v>4</v>
      </c>
      <c r="O31" s="823" t="s">
        <v>2349</v>
      </c>
      <c r="P31" s="840" t="s">
        <v>2400</v>
      </c>
      <c r="Q31" s="825">
        <f t="shared" si="0"/>
        <v>-2</v>
      </c>
      <c r="R31" s="825">
        <f t="shared" si="0"/>
        <v>-0.71</v>
      </c>
      <c r="S31" s="836" t="str">
        <f t="shared" si="1"/>
        <v/>
      </c>
      <c r="T31" s="836" t="str">
        <f t="shared" si="2"/>
        <v/>
      </c>
      <c r="U31" s="836" t="str">
        <f t="shared" si="3"/>
        <v/>
      </c>
      <c r="V31" s="841" t="str">
        <f t="shared" si="4"/>
        <v/>
      </c>
      <c r="W31" s="826"/>
    </row>
    <row r="32" spans="1:23" ht="14.4" customHeight="1" x14ac:dyDescent="0.3">
      <c r="A32" s="888" t="s">
        <v>2401</v>
      </c>
      <c r="B32" s="836"/>
      <c r="C32" s="837"/>
      <c r="D32" s="838"/>
      <c r="E32" s="819">
        <v>1</v>
      </c>
      <c r="F32" s="820">
        <v>2.12</v>
      </c>
      <c r="G32" s="821">
        <v>4</v>
      </c>
      <c r="H32" s="823"/>
      <c r="I32" s="817"/>
      <c r="J32" s="818"/>
      <c r="K32" s="822">
        <v>2.12</v>
      </c>
      <c r="L32" s="823">
        <v>3</v>
      </c>
      <c r="M32" s="823">
        <v>24</v>
      </c>
      <c r="N32" s="824">
        <v>8</v>
      </c>
      <c r="O32" s="823" t="s">
        <v>2349</v>
      </c>
      <c r="P32" s="840" t="s">
        <v>2402</v>
      </c>
      <c r="Q32" s="825">
        <f t="shared" si="0"/>
        <v>0</v>
      </c>
      <c r="R32" s="825">
        <f t="shared" si="0"/>
        <v>0</v>
      </c>
      <c r="S32" s="836" t="str">
        <f t="shared" si="1"/>
        <v/>
      </c>
      <c r="T32" s="836" t="str">
        <f t="shared" si="2"/>
        <v/>
      </c>
      <c r="U32" s="836" t="str">
        <f t="shared" si="3"/>
        <v/>
      </c>
      <c r="V32" s="841" t="str">
        <f t="shared" si="4"/>
        <v/>
      </c>
      <c r="W32" s="826"/>
    </row>
    <row r="33" spans="1:23" ht="14.4" customHeight="1" x14ac:dyDescent="0.3">
      <c r="A33" s="888" t="s">
        <v>2403</v>
      </c>
      <c r="B33" s="832">
        <v>1</v>
      </c>
      <c r="C33" s="833">
        <v>0.35</v>
      </c>
      <c r="D33" s="834">
        <v>3</v>
      </c>
      <c r="E33" s="839"/>
      <c r="F33" s="817"/>
      <c r="G33" s="818"/>
      <c r="H33" s="823"/>
      <c r="I33" s="817"/>
      <c r="J33" s="818"/>
      <c r="K33" s="822">
        <v>0.35</v>
      </c>
      <c r="L33" s="823">
        <v>1</v>
      </c>
      <c r="M33" s="823">
        <v>12</v>
      </c>
      <c r="N33" s="824">
        <v>4</v>
      </c>
      <c r="O33" s="823" t="s">
        <v>2349</v>
      </c>
      <c r="P33" s="840" t="s">
        <v>2404</v>
      </c>
      <c r="Q33" s="825">
        <f t="shared" si="0"/>
        <v>-1</v>
      </c>
      <c r="R33" s="825">
        <f t="shared" si="0"/>
        <v>-0.35</v>
      </c>
      <c r="S33" s="836" t="str">
        <f t="shared" si="1"/>
        <v/>
      </c>
      <c r="T33" s="836" t="str">
        <f t="shared" si="2"/>
        <v/>
      </c>
      <c r="U33" s="836" t="str">
        <f t="shared" si="3"/>
        <v/>
      </c>
      <c r="V33" s="841" t="str">
        <f t="shared" si="4"/>
        <v/>
      </c>
      <c r="W33" s="826"/>
    </row>
    <row r="34" spans="1:23" ht="14.4" customHeight="1" x14ac:dyDescent="0.3">
      <c r="A34" s="888" t="s">
        <v>2405</v>
      </c>
      <c r="B34" s="836"/>
      <c r="C34" s="837"/>
      <c r="D34" s="838"/>
      <c r="E34" s="839"/>
      <c r="F34" s="817"/>
      <c r="G34" s="818"/>
      <c r="H34" s="819">
        <v>1</v>
      </c>
      <c r="I34" s="820">
        <v>0.32</v>
      </c>
      <c r="J34" s="821">
        <v>2</v>
      </c>
      <c r="K34" s="822">
        <v>0.32</v>
      </c>
      <c r="L34" s="823">
        <v>1</v>
      </c>
      <c r="M34" s="823">
        <v>12</v>
      </c>
      <c r="N34" s="824">
        <v>4</v>
      </c>
      <c r="O34" s="823" t="s">
        <v>2349</v>
      </c>
      <c r="P34" s="840" t="s">
        <v>2406</v>
      </c>
      <c r="Q34" s="825">
        <f t="shared" si="0"/>
        <v>1</v>
      </c>
      <c r="R34" s="825">
        <f t="shared" si="0"/>
        <v>0.32</v>
      </c>
      <c r="S34" s="836">
        <f t="shared" si="1"/>
        <v>4</v>
      </c>
      <c r="T34" s="836">
        <f t="shared" si="2"/>
        <v>2</v>
      </c>
      <c r="U34" s="836">
        <f t="shared" si="3"/>
        <v>-2</v>
      </c>
      <c r="V34" s="841">
        <f t="shared" si="4"/>
        <v>0.5</v>
      </c>
      <c r="W34" s="826"/>
    </row>
    <row r="35" spans="1:23" ht="14.4" customHeight="1" x14ac:dyDescent="0.3">
      <c r="A35" s="889" t="s">
        <v>2407</v>
      </c>
      <c r="B35" s="873">
        <v>1</v>
      </c>
      <c r="C35" s="874">
        <v>0.45</v>
      </c>
      <c r="D35" s="842">
        <v>4</v>
      </c>
      <c r="E35" s="875"/>
      <c r="F35" s="876"/>
      <c r="G35" s="828"/>
      <c r="H35" s="877"/>
      <c r="I35" s="878"/>
      <c r="J35" s="829"/>
      <c r="K35" s="879">
        <v>0.45</v>
      </c>
      <c r="L35" s="880">
        <v>2</v>
      </c>
      <c r="M35" s="880">
        <v>18</v>
      </c>
      <c r="N35" s="881">
        <v>6</v>
      </c>
      <c r="O35" s="880" t="s">
        <v>2349</v>
      </c>
      <c r="P35" s="882" t="s">
        <v>2408</v>
      </c>
      <c r="Q35" s="883">
        <f t="shared" si="0"/>
        <v>-1</v>
      </c>
      <c r="R35" s="883">
        <f t="shared" si="0"/>
        <v>-0.45</v>
      </c>
      <c r="S35" s="873" t="str">
        <f t="shared" si="1"/>
        <v/>
      </c>
      <c r="T35" s="873" t="str">
        <f t="shared" si="2"/>
        <v/>
      </c>
      <c r="U35" s="873" t="str">
        <f t="shared" si="3"/>
        <v/>
      </c>
      <c r="V35" s="884" t="str">
        <f t="shared" si="4"/>
        <v/>
      </c>
      <c r="W35" s="830"/>
    </row>
    <row r="36" spans="1:23" ht="14.4" customHeight="1" x14ac:dyDescent="0.3">
      <c r="A36" s="888" t="s">
        <v>2409</v>
      </c>
      <c r="B36" s="836"/>
      <c r="C36" s="837"/>
      <c r="D36" s="838"/>
      <c r="E36" s="819">
        <v>1</v>
      </c>
      <c r="F36" s="820">
        <v>1.84</v>
      </c>
      <c r="G36" s="821">
        <v>6</v>
      </c>
      <c r="H36" s="823"/>
      <c r="I36" s="817"/>
      <c r="J36" s="818"/>
      <c r="K36" s="822">
        <v>1.84</v>
      </c>
      <c r="L36" s="823">
        <v>5</v>
      </c>
      <c r="M36" s="823">
        <v>42</v>
      </c>
      <c r="N36" s="824">
        <v>14</v>
      </c>
      <c r="O36" s="823" t="s">
        <v>2349</v>
      </c>
      <c r="P36" s="840" t="s">
        <v>2410</v>
      </c>
      <c r="Q36" s="825">
        <f t="shared" si="0"/>
        <v>0</v>
      </c>
      <c r="R36" s="825">
        <f t="shared" si="0"/>
        <v>0</v>
      </c>
      <c r="S36" s="836" t="str">
        <f t="shared" si="1"/>
        <v/>
      </c>
      <c r="T36" s="836" t="str">
        <f t="shared" si="2"/>
        <v/>
      </c>
      <c r="U36" s="836" t="str">
        <f t="shared" si="3"/>
        <v/>
      </c>
      <c r="V36" s="841" t="str">
        <f t="shared" si="4"/>
        <v/>
      </c>
      <c r="W36" s="826"/>
    </row>
    <row r="37" spans="1:23" ht="14.4" customHeight="1" x14ac:dyDescent="0.3">
      <c r="A37" s="888" t="s">
        <v>2411</v>
      </c>
      <c r="B37" s="836">
        <v>1</v>
      </c>
      <c r="C37" s="837">
        <v>0.74</v>
      </c>
      <c r="D37" s="838">
        <v>11</v>
      </c>
      <c r="E37" s="819">
        <v>1</v>
      </c>
      <c r="F37" s="820">
        <v>0.74</v>
      </c>
      <c r="G37" s="821">
        <v>4</v>
      </c>
      <c r="H37" s="823"/>
      <c r="I37" s="817"/>
      <c r="J37" s="818"/>
      <c r="K37" s="822">
        <v>0.74</v>
      </c>
      <c r="L37" s="823">
        <v>1</v>
      </c>
      <c r="M37" s="823">
        <v>12</v>
      </c>
      <c r="N37" s="824">
        <v>4</v>
      </c>
      <c r="O37" s="823" t="s">
        <v>2349</v>
      </c>
      <c r="P37" s="840" t="s">
        <v>2412</v>
      </c>
      <c r="Q37" s="825">
        <f t="shared" si="0"/>
        <v>-1</v>
      </c>
      <c r="R37" s="825">
        <f t="shared" si="0"/>
        <v>-0.74</v>
      </c>
      <c r="S37" s="836" t="str">
        <f t="shared" si="1"/>
        <v/>
      </c>
      <c r="T37" s="836" t="str">
        <f t="shared" si="2"/>
        <v/>
      </c>
      <c r="U37" s="836" t="str">
        <f t="shared" si="3"/>
        <v/>
      </c>
      <c r="V37" s="841" t="str">
        <f t="shared" si="4"/>
        <v/>
      </c>
      <c r="W37" s="826"/>
    </row>
    <row r="38" spans="1:23" ht="14.4" customHeight="1" x14ac:dyDescent="0.3">
      <c r="A38" s="888" t="s">
        <v>2413</v>
      </c>
      <c r="B38" s="836"/>
      <c r="C38" s="837"/>
      <c r="D38" s="838"/>
      <c r="E38" s="839"/>
      <c r="F38" s="817"/>
      <c r="G38" s="818"/>
      <c r="H38" s="819">
        <v>1</v>
      </c>
      <c r="I38" s="820">
        <v>0.68</v>
      </c>
      <c r="J38" s="821">
        <v>4</v>
      </c>
      <c r="K38" s="822">
        <v>0.68</v>
      </c>
      <c r="L38" s="823">
        <v>3</v>
      </c>
      <c r="M38" s="823">
        <v>24</v>
      </c>
      <c r="N38" s="824">
        <v>8</v>
      </c>
      <c r="O38" s="823" t="s">
        <v>2349</v>
      </c>
      <c r="P38" s="840" t="s">
        <v>2414</v>
      </c>
      <c r="Q38" s="825">
        <f t="shared" si="0"/>
        <v>1</v>
      </c>
      <c r="R38" s="825">
        <f t="shared" si="0"/>
        <v>0.68</v>
      </c>
      <c r="S38" s="836">
        <f t="shared" si="1"/>
        <v>8</v>
      </c>
      <c r="T38" s="836">
        <f t="shared" si="2"/>
        <v>4</v>
      </c>
      <c r="U38" s="836">
        <f t="shared" si="3"/>
        <v>-4</v>
      </c>
      <c r="V38" s="841">
        <f t="shared" si="4"/>
        <v>0.5</v>
      </c>
      <c r="W38" s="826"/>
    </row>
    <row r="39" spans="1:23" ht="14.4" customHeight="1" x14ac:dyDescent="0.3">
      <c r="A39" s="888" t="s">
        <v>2415</v>
      </c>
      <c r="B39" s="836">
        <v>4</v>
      </c>
      <c r="C39" s="837">
        <v>3.09</v>
      </c>
      <c r="D39" s="838">
        <v>5.8</v>
      </c>
      <c r="E39" s="839">
        <v>1</v>
      </c>
      <c r="F39" s="817">
        <v>0.74</v>
      </c>
      <c r="G39" s="818">
        <v>5</v>
      </c>
      <c r="H39" s="819">
        <v>3</v>
      </c>
      <c r="I39" s="820">
        <v>2.21</v>
      </c>
      <c r="J39" s="821">
        <v>3</v>
      </c>
      <c r="K39" s="822">
        <v>0.74</v>
      </c>
      <c r="L39" s="823">
        <v>2</v>
      </c>
      <c r="M39" s="823">
        <v>15</v>
      </c>
      <c r="N39" s="824">
        <v>5</v>
      </c>
      <c r="O39" s="823" t="s">
        <v>2349</v>
      </c>
      <c r="P39" s="840" t="s">
        <v>2416</v>
      </c>
      <c r="Q39" s="825">
        <f t="shared" si="0"/>
        <v>-1</v>
      </c>
      <c r="R39" s="825">
        <f t="shared" si="0"/>
        <v>-0.87999999999999989</v>
      </c>
      <c r="S39" s="836">
        <f t="shared" si="1"/>
        <v>15</v>
      </c>
      <c r="T39" s="836">
        <f t="shared" si="2"/>
        <v>9</v>
      </c>
      <c r="U39" s="836">
        <f t="shared" si="3"/>
        <v>-6</v>
      </c>
      <c r="V39" s="841">
        <f t="shared" si="4"/>
        <v>0.6</v>
      </c>
      <c r="W39" s="826"/>
    </row>
    <row r="40" spans="1:23" ht="14.4" customHeight="1" x14ac:dyDescent="0.3">
      <c r="A40" s="889" t="s">
        <v>2417</v>
      </c>
      <c r="B40" s="873"/>
      <c r="C40" s="874"/>
      <c r="D40" s="842"/>
      <c r="E40" s="875"/>
      <c r="F40" s="876"/>
      <c r="G40" s="828"/>
      <c r="H40" s="877">
        <v>1</v>
      </c>
      <c r="I40" s="878">
        <v>1.32</v>
      </c>
      <c r="J40" s="829">
        <v>3</v>
      </c>
      <c r="K40" s="879">
        <v>2.48</v>
      </c>
      <c r="L40" s="880">
        <v>6</v>
      </c>
      <c r="M40" s="880">
        <v>57</v>
      </c>
      <c r="N40" s="881">
        <v>19</v>
      </c>
      <c r="O40" s="880" t="s">
        <v>2349</v>
      </c>
      <c r="P40" s="882" t="s">
        <v>2418</v>
      </c>
      <c r="Q40" s="883">
        <f t="shared" si="0"/>
        <v>1</v>
      </c>
      <c r="R40" s="883">
        <f t="shared" si="0"/>
        <v>1.32</v>
      </c>
      <c r="S40" s="873">
        <f t="shared" si="1"/>
        <v>19</v>
      </c>
      <c r="T40" s="873">
        <f t="shared" si="2"/>
        <v>3</v>
      </c>
      <c r="U40" s="873">
        <f t="shared" si="3"/>
        <v>-16</v>
      </c>
      <c r="V40" s="884">
        <f t="shared" si="4"/>
        <v>0.15789473684210525</v>
      </c>
      <c r="W40" s="830"/>
    </row>
    <row r="41" spans="1:23" ht="14.4" customHeight="1" x14ac:dyDescent="0.3">
      <c r="A41" s="888" t="s">
        <v>2419</v>
      </c>
      <c r="B41" s="836"/>
      <c r="C41" s="837"/>
      <c r="D41" s="838"/>
      <c r="E41" s="839"/>
      <c r="F41" s="817"/>
      <c r="G41" s="818"/>
      <c r="H41" s="819">
        <v>1</v>
      </c>
      <c r="I41" s="820">
        <v>0.72</v>
      </c>
      <c r="J41" s="821">
        <v>4</v>
      </c>
      <c r="K41" s="822">
        <v>0.72</v>
      </c>
      <c r="L41" s="823">
        <v>3</v>
      </c>
      <c r="M41" s="823">
        <v>24</v>
      </c>
      <c r="N41" s="824">
        <v>8</v>
      </c>
      <c r="O41" s="823" t="s">
        <v>2349</v>
      </c>
      <c r="P41" s="840" t="s">
        <v>2420</v>
      </c>
      <c r="Q41" s="825">
        <f t="shared" si="0"/>
        <v>1</v>
      </c>
      <c r="R41" s="825">
        <f t="shared" si="0"/>
        <v>0.72</v>
      </c>
      <c r="S41" s="836">
        <f t="shared" si="1"/>
        <v>8</v>
      </c>
      <c r="T41" s="836">
        <f t="shared" si="2"/>
        <v>4</v>
      </c>
      <c r="U41" s="836">
        <f t="shared" si="3"/>
        <v>-4</v>
      </c>
      <c r="V41" s="841">
        <f t="shared" si="4"/>
        <v>0.5</v>
      </c>
      <c r="W41" s="826"/>
    </row>
    <row r="42" spans="1:23" ht="14.4" customHeight="1" x14ac:dyDescent="0.3">
      <c r="A42" s="888" t="s">
        <v>2421</v>
      </c>
      <c r="B42" s="832">
        <v>2</v>
      </c>
      <c r="C42" s="833">
        <v>0.49</v>
      </c>
      <c r="D42" s="834">
        <v>5</v>
      </c>
      <c r="E42" s="839"/>
      <c r="F42" s="817"/>
      <c r="G42" s="818"/>
      <c r="H42" s="823">
        <v>1</v>
      </c>
      <c r="I42" s="817">
        <v>0.25</v>
      </c>
      <c r="J42" s="818">
        <v>2</v>
      </c>
      <c r="K42" s="822">
        <v>0.25</v>
      </c>
      <c r="L42" s="823">
        <v>1</v>
      </c>
      <c r="M42" s="823">
        <v>9</v>
      </c>
      <c r="N42" s="824">
        <v>3</v>
      </c>
      <c r="O42" s="823" t="s">
        <v>2349</v>
      </c>
      <c r="P42" s="840" t="s">
        <v>2422</v>
      </c>
      <c r="Q42" s="825">
        <f t="shared" si="0"/>
        <v>-1</v>
      </c>
      <c r="R42" s="825">
        <f t="shared" si="0"/>
        <v>-0.24</v>
      </c>
      <c r="S42" s="836">
        <f t="shared" si="1"/>
        <v>3</v>
      </c>
      <c r="T42" s="836">
        <f t="shared" si="2"/>
        <v>2</v>
      </c>
      <c r="U42" s="836">
        <f t="shared" si="3"/>
        <v>-1</v>
      </c>
      <c r="V42" s="841">
        <f t="shared" si="4"/>
        <v>0.66666666666666663</v>
      </c>
      <c r="W42" s="826"/>
    </row>
    <row r="43" spans="1:23" ht="14.4" customHeight="1" x14ac:dyDescent="0.3">
      <c r="A43" s="888" t="s">
        <v>2423</v>
      </c>
      <c r="B43" s="836"/>
      <c r="C43" s="837"/>
      <c r="D43" s="838"/>
      <c r="E43" s="819">
        <v>1</v>
      </c>
      <c r="F43" s="820">
        <v>0.34</v>
      </c>
      <c r="G43" s="821">
        <v>3</v>
      </c>
      <c r="H43" s="823"/>
      <c r="I43" s="817"/>
      <c r="J43" s="818"/>
      <c r="K43" s="822">
        <v>0.34</v>
      </c>
      <c r="L43" s="823">
        <v>2</v>
      </c>
      <c r="M43" s="823">
        <v>15</v>
      </c>
      <c r="N43" s="824">
        <v>5</v>
      </c>
      <c r="O43" s="823" t="s">
        <v>2349</v>
      </c>
      <c r="P43" s="840" t="s">
        <v>2424</v>
      </c>
      <c r="Q43" s="825">
        <f t="shared" si="0"/>
        <v>0</v>
      </c>
      <c r="R43" s="825">
        <f t="shared" si="0"/>
        <v>0</v>
      </c>
      <c r="S43" s="836" t="str">
        <f t="shared" si="1"/>
        <v/>
      </c>
      <c r="T43" s="836" t="str">
        <f t="shared" si="2"/>
        <v/>
      </c>
      <c r="U43" s="836" t="str">
        <f t="shared" si="3"/>
        <v/>
      </c>
      <c r="V43" s="841" t="str">
        <f t="shared" si="4"/>
        <v/>
      </c>
      <c r="W43" s="826"/>
    </row>
    <row r="44" spans="1:23" ht="14.4" customHeight="1" x14ac:dyDescent="0.3">
      <c r="A44" s="888" t="s">
        <v>2425</v>
      </c>
      <c r="B44" s="836"/>
      <c r="C44" s="837"/>
      <c r="D44" s="838"/>
      <c r="E44" s="839"/>
      <c r="F44" s="817"/>
      <c r="G44" s="818"/>
      <c r="H44" s="819">
        <v>1</v>
      </c>
      <c r="I44" s="820">
        <v>0.7</v>
      </c>
      <c r="J44" s="821">
        <v>4</v>
      </c>
      <c r="K44" s="822">
        <v>0.7</v>
      </c>
      <c r="L44" s="823">
        <v>1</v>
      </c>
      <c r="M44" s="823">
        <v>12</v>
      </c>
      <c r="N44" s="824">
        <v>4</v>
      </c>
      <c r="O44" s="823" t="s">
        <v>2349</v>
      </c>
      <c r="P44" s="840" t="s">
        <v>2426</v>
      </c>
      <c r="Q44" s="825">
        <f t="shared" si="0"/>
        <v>1</v>
      </c>
      <c r="R44" s="825">
        <f t="shared" si="0"/>
        <v>0.7</v>
      </c>
      <c r="S44" s="836">
        <f t="shared" si="1"/>
        <v>4</v>
      </c>
      <c r="T44" s="836">
        <f t="shared" si="2"/>
        <v>4</v>
      </c>
      <c r="U44" s="836">
        <f t="shared" si="3"/>
        <v>0</v>
      </c>
      <c r="V44" s="841">
        <f t="shared" si="4"/>
        <v>1</v>
      </c>
      <c r="W44" s="826"/>
    </row>
    <row r="45" spans="1:23" ht="14.4" customHeight="1" x14ac:dyDescent="0.3">
      <c r="A45" s="888" t="s">
        <v>2427</v>
      </c>
      <c r="B45" s="836">
        <v>1</v>
      </c>
      <c r="C45" s="837">
        <v>1.03</v>
      </c>
      <c r="D45" s="838">
        <v>6</v>
      </c>
      <c r="E45" s="839"/>
      <c r="F45" s="817"/>
      <c r="G45" s="818"/>
      <c r="H45" s="819">
        <v>2</v>
      </c>
      <c r="I45" s="820">
        <v>2.06</v>
      </c>
      <c r="J45" s="821">
        <v>3</v>
      </c>
      <c r="K45" s="822">
        <v>1.03</v>
      </c>
      <c r="L45" s="823">
        <v>2</v>
      </c>
      <c r="M45" s="823">
        <v>18</v>
      </c>
      <c r="N45" s="824">
        <v>6</v>
      </c>
      <c r="O45" s="823" t="s">
        <v>2349</v>
      </c>
      <c r="P45" s="840" t="s">
        <v>2428</v>
      </c>
      <c r="Q45" s="825">
        <f t="shared" si="0"/>
        <v>1</v>
      </c>
      <c r="R45" s="825">
        <f t="shared" si="0"/>
        <v>1.03</v>
      </c>
      <c r="S45" s="836">
        <f t="shared" si="1"/>
        <v>12</v>
      </c>
      <c r="T45" s="836">
        <f t="shared" si="2"/>
        <v>6</v>
      </c>
      <c r="U45" s="836">
        <f t="shared" si="3"/>
        <v>-6</v>
      </c>
      <c r="V45" s="841">
        <f t="shared" si="4"/>
        <v>0.5</v>
      </c>
      <c r="W45" s="826"/>
    </row>
    <row r="46" spans="1:23" ht="14.4" customHeight="1" x14ac:dyDescent="0.3">
      <c r="A46" s="888" t="s">
        <v>2429</v>
      </c>
      <c r="B46" s="832">
        <v>12</v>
      </c>
      <c r="C46" s="833">
        <v>4.6500000000000004</v>
      </c>
      <c r="D46" s="834">
        <v>4.0999999999999996</v>
      </c>
      <c r="E46" s="839"/>
      <c r="F46" s="817"/>
      <c r="G46" s="818"/>
      <c r="H46" s="823">
        <v>2</v>
      </c>
      <c r="I46" s="817">
        <v>0.77</v>
      </c>
      <c r="J46" s="818">
        <v>2</v>
      </c>
      <c r="K46" s="822">
        <v>0.39</v>
      </c>
      <c r="L46" s="823">
        <v>2</v>
      </c>
      <c r="M46" s="823">
        <v>15</v>
      </c>
      <c r="N46" s="824">
        <v>5</v>
      </c>
      <c r="O46" s="823" t="s">
        <v>2349</v>
      </c>
      <c r="P46" s="840" t="s">
        <v>2430</v>
      </c>
      <c r="Q46" s="825">
        <f t="shared" si="0"/>
        <v>-10</v>
      </c>
      <c r="R46" s="825">
        <f t="shared" si="0"/>
        <v>-3.8800000000000003</v>
      </c>
      <c r="S46" s="836">
        <f t="shared" si="1"/>
        <v>10</v>
      </c>
      <c r="T46" s="836">
        <f t="shared" si="2"/>
        <v>4</v>
      </c>
      <c r="U46" s="836">
        <f t="shared" si="3"/>
        <v>-6</v>
      </c>
      <c r="V46" s="841">
        <f t="shared" si="4"/>
        <v>0.4</v>
      </c>
      <c r="W46" s="826"/>
    </row>
    <row r="47" spans="1:23" ht="14.4" customHeight="1" x14ac:dyDescent="0.3">
      <c r="A47" s="889" t="s">
        <v>2431</v>
      </c>
      <c r="B47" s="885">
        <v>1</v>
      </c>
      <c r="C47" s="886">
        <v>0.64</v>
      </c>
      <c r="D47" s="835">
        <v>5</v>
      </c>
      <c r="E47" s="875">
        <v>1</v>
      </c>
      <c r="F47" s="876">
        <v>0.64</v>
      </c>
      <c r="G47" s="828">
        <v>3</v>
      </c>
      <c r="H47" s="880"/>
      <c r="I47" s="876"/>
      <c r="J47" s="828"/>
      <c r="K47" s="879">
        <v>0.64</v>
      </c>
      <c r="L47" s="880">
        <v>2</v>
      </c>
      <c r="M47" s="880">
        <v>21</v>
      </c>
      <c r="N47" s="881">
        <v>7</v>
      </c>
      <c r="O47" s="880" t="s">
        <v>2349</v>
      </c>
      <c r="P47" s="882" t="s">
        <v>2432</v>
      </c>
      <c r="Q47" s="883">
        <f t="shared" si="0"/>
        <v>-1</v>
      </c>
      <c r="R47" s="883">
        <f t="shared" si="0"/>
        <v>-0.64</v>
      </c>
      <c r="S47" s="873" t="str">
        <f t="shared" si="1"/>
        <v/>
      </c>
      <c r="T47" s="873" t="str">
        <f t="shared" si="2"/>
        <v/>
      </c>
      <c r="U47" s="873" t="str">
        <f t="shared" si="3"/>
        <v/>
      </c>
      <c r="V47" s="884" t="str">
        <f t="shared" si="4"/>
        <v/>
      </c>
      <c r="W47" s="830"/>
    </row>
    <row r="48" spans="1:23" ht="14.4" customHeight="1" x14ac:dyDescent="0.3">
      <c r="A48" s="888" t="s">
        <v>2433</v>
      </c>
      <c r="B48" s="836"/>
      <c r="C48" s="837"/>
      <c r="D48" s="838"/>
      <c r="E48" s="819">
        <v>2</v>
      </c>
      <c r="F48" s="820">
        <v>0.51</v>
      </c>
      <c r="G48" s="821">
        <v>3</v>
      </c>
      <c r="H48" s="823">
        <v>1</v>
      </c>
      <c r="I48" s="817">
        <v>0.26</v>
      </c>
      <c r="J48" s="818">
        <v>3</v>
      </c>
      <c r="K48" s="822">
        <v>0.26</v>
      </c>
      <c r="L48" s="823">
        <v>1</v>
      </c>
      <c r="M48" s="823">
        <v>9</v>
      </c>
      <c r="N48" s="824">
        <v>3</v>
      </c>
      <c r="O48" s="823" t="s">
        <v>2349</v>
      </c>
      <c r="P48" s="840" t="s">
        <v>2434</v>
      </c>
      <c r="Q48" s="825">
        <f t="shared" si="0"/>
        <v>1</v>
      </c>
      <c r="R48" s="825">
        <f t="shared" si="0"/>
        <v>0.26</v>
      </c>
      <c r="S48" s="836">
        <f t="shared" si="1"/>
        <v>3</v>
      </c>
      <c r="T48" s="836">
        <f t="shared" si="2"/>
        <v>3</v>
      </c>
      <c r="U48" s="836">
        <f t="shared" si="3"/>
        <v>0</v>
      </c>
      <c r="V48" s="841">
        <f t="shared" si="4"/>
        <v>1</v>
      </c>
      <c r="W48" s="826"/>
    </row>
    <row r="49" spans="1:23" ht="14.4" customHeight="1" x14ac:dyDescent="0.3">
      <c r="A49" s="889" t="s">
        <v>2435</v>
      </c>
      <c r="B49" s="873"/>
      <c r="C49" s="874"/>
      <c r="D49" s="842"/>
      <c r="E49" s="877">
        <v>1</v>
      </c>
      <c r="F49" s="878">
        <v>0.59</v>
      </c>
      <c r="G49" s="829">
        <v>2</v>
      </c>
      <c r="H49" s="880"/>
      <c r="I49" s="876"/>
      <c r="J49" s="828"/>
      <c r="K49" s="879">
        <v>0.85</v>
      </c>
      <c r="L49" s="880">
        <v>3</v>
      </c>
      <c r="M49" s="880">
        <v>24</v>
      </c>
      <c r="N49" s="881">
        <v>8</v>
      </c>
      <c r="O49" s="880" t="s">
        <v>2349</v>
      </c>
      <c r="P49" s="882" t="s">
        <v>2436</v>
      </c>
      <c r="Q49" s="883">
        <f t="shared" si="0"/>
        <v>0</v>
      </c>
      <c r="R49" s="883">
        <f t="shared" si="0"/>
        <v>0</v>
      </c>
      <c r="S49" s="873" t="str">
        <f t="shared" si="1"/>
        <v/>
      </c>
      <c r="T49" s="873" t="str">
        <f t="shared" si="2"/>
        <v/>
      </c>
      <c r="U49" s="873" t="str">
        <f t="shared" si="3"/>
        <v/>
      </c>
      <c r="V49" s="884" t="str">
        <f t="shared" si="4"/>
        <v/>
      </c>
      <c r="W49" s="830"/>
    </row>
    <row r="50" spans="1:23" ht="14.4" customHeight="1" x14ac:dyDescent="0.3">
      <c r="A50" s="888" t="s">
        <v>2437</v>
      </c>
      <c r="B50" s="836">
        <v>1</v>
      </c>
      <c r="C50" s="837">
        <v>1</v>
      </c>
      <c r="D50" s="838">
        <v>4</v>
      </c>
      <c r="E50" s="839">
        <v>2</v>
      </c>
      <c r="F50" s="817">
        <v>2.0099999999999998</v>
      </c>
      <c r="G50" s="818">
        <v>4</v>
      </c>
      <c r="H50" s="819">
        <v>2</v>
      </c>
      <c r="I50" s="820">
        <v>2.0099999999999998</v>
      </c>
      <c r="J50" s="821">
        <v>4.5</v>
      </c>
      <c r="K50" s="822">
        <v>1</v>
      </c>
      <c r="L50" s="823">
        <v>2</v>
      </c>
      <c r="M50" s="823">
        <v>18</v>
      </c>
      <c r="N50" s="824">
        <v>6</v>
      </c>
      <c r="O50" s="823" t="s">
        <v>2349</v>
      </c>
      <c r="P50" s="840" t="s">
        <v>2438</v>
      </c>
      <c r="Q50" s="825">
        <f t="shared" si="0"/>
        <v>1</v>
      </c>
      <c r="R50" s="825">
        <f t="shared" si="0"/>
        <v>1.0099999999999998</v>
      </c>
      <c r="S50" s="836">
        <f t="shared" si="1"/>
        <v>12</v>
      </c>
      <c r="T50" s="836">
        <f t="shared" si="2"/>
        <v>9</v>
      </c>
      <c r="U50" s="836">
        <f t="shared" si="3"/>
        <v>-3</v>
      </c>
      <c r="V50" s="841">
        <f t="shared" si="4"/>
        <v>0.75</v>
      </c>
      <c r="W50" s="826"/>
    </row>
    <row r="51" spans="1:23" ht="14.4" customHeight="1" x14ac:dyDescent="0.3">
      <c r="A51" s="889" t="s">
        <v>2439</v>
      </c>
      <c r="B51" s="873"/>
      <c r="C51" s="874"/>
      <c r="D51" s="842"/>
      <c r="E51" s="875"/>
      <c r="F51" s="876"/>
      <c r="G51" s="828"/>
      <c r="H51" s="877">
        <v>1</v>
      </c>
      <c r="I51" s="878">
        <v>2.2599999999999998</v>
      </c>
      <c r="J51" s="831">
        <v>18</v>
      </c>
      <c r="K51" s="879">
        <v>2.2599999999999998</v>
      </c>
      <c r="L51" s="880">
        <v>4</v>
      </c>
      <c r="M51" s="880">
        <v>39</v>
      </c>
      <c r="N51" s="881">
        <v>13</v>
      </c>
      <c r="O51" s="880" t="s">
        <v>2349</v>
      </c>
      <c r="P51" s="882" t="s">
        <v>2440</v>
      </c>
      <c r="Q51" s="883">
        <f t="shared" si="0"/>
        <v>1</v>
      </c>
      <c r="R51" s="883">
        <f t="shared" si="0"/>
        <v>2.2599999999999998</v>
      </c>
      <c r="S51" s="873">
        <f t="shared" si="1"/>
        <v>13</v>
      </c>
      <c r="T51" s="873">
        <f t="shared" si="2"/>
        <v>18</v>
      </c>
      <c r="U51" s="873">
        <f t="shared" si="3"/>
        <v>5</v>
      </c>
      <c r="V51" s="884">
        <f t="shared" si="4"/>
        <v>1.3846153846153846</v>
      </c>
      <c r="W51" s="830">
        <v>5</v>
      </c>
    </row>
    <row r="52" spans="1:23" ht="14.4" customHeight="1" x14ac:dyDescent="0.3">
      <c r="A52" s="888" t="s">
        <v>2441</v>
      </c>
      <c r="B52" s="832">
        <v>3</v>
      </c>
      <c r="C52" s="833">
        <v>2.04</v>
      </c>
      <c r="D52" s="834">
        <v>4.3</v>
      </c>
      <c r="E52" s="839"/>
      <c r="F52" s="817"/>
      <c r="G52" s="818"/>
      <c r="H52" s="823"/>
      <c r="I52" s="817"/>
      <c r="J52" s="818"/>
      <c r="K52" s="822">
        <v>0.68</v>
      </c>
      <c r="L52" s="823">
        <v>2</v>
      </c>
      <c r="M52" s="823">
        <v>15</v>
      </c>
      <c r="N52" s="824">
        <v>5</v>
      </c>
      <c r="O52" s="823" t="s">
        <v>2349</v>
      </c>
      <c r="P52" s="840" t="s">
        <v>2442</v>
      </c>
      <c r="Q52" s="825">
        <f t="shared" si="0"/>
        <v>-3</v>
      </c>
      <c r="R52" s="825">
        <f t="shared" si="0"/>
        <v>-2.04</v>
      </c>
      <c r="S52" s="836" t="str">
        <f t="shared" si="1"/>
        <v/>
      </c>
      <c r="T52" s="836" t="str">
        <f t="shared" si="2"/>
        <v/>
      </c>
      <c r="U52" s="836" t="str">
        <f t="shared" si="3"/>
        <v/>
      </c>
      <c r="V52" s="841" t="str">
        <f t="shared" si="4"/>
        <v/>
      </c>
      <c r="W52" s="826"/>
    </row>
    <row r="53" spans="1:23" ht="14.4" customHeight="1" x14ac:dyDescent="0.3">
      <c r="A53" s="889" t="s">
        <v>2443</v>
      </c>
      <c r="B53" s="885">
        <v>1</v>
      </c>
      <c r="C53" s="886">
        <v>1.1499999999999999</v>
      </c>
      <c r="D53" s="835">
        <v>4</v>
      </c>
      <c r="E53" s="875"/>
      <c r="F53" s="876"/>
      <c r="G53" s="828"/>
      <c r="H53" s="880"/>
      <c r="I53" s="876"/>
      <c r="J53" s="828"/>
      <c r="K53" s="879">
        <v>1.1499999999999999</v>
      </c>
      <c r="L53" s="880">
        <v>3</v>
      </c>
      <c r="M53" s="880">
        <v>27</v>
      </c>
      <c r="N53" s="881">
        <v>9</v>
      </c>
      <c r="O53" s="880" t="s">
        <v>2349</v>
      </c>
      <c r="P53" s="882" t="s">
        <v>2442</v>
      </c>
      <c r="Q53" s="883">
        <f t="shared" si="0"/>
        <v>-1</v>
      </c>
      <c r="R53" s="883">
        <f t="shared" si="0"/>
        <v>-1.1499999999999999</v>
      </c>
      <c r="S53" s="873" t="str">
        <f t="shared" si="1"/>
        <v/>
      </c>
      <c r="T53" s="873" t="str">
        <f t="shared" si="2"/>
        <v/>
      </c>
      <c r="U53" s="873" t="str">
        <f t="shared" si="3"/>
        <v/>
      </c>
      <c r="V53" s="884" t="str">
        <f t="shared" si="4"/>
        <v/>
      </c>
      <c r="W53" s="830"/>
    </row>
    <row r="54" spans="1:23" ht="14.4" customHeight="1" thickBot="1" x14ac:dyDescent="0.35">
      <c r="A54" s="890" t="s">
        <v>2444</v>
      </c>
      <c r="B54" s="891">
        <v>1</v>
      </c>
      <c r="C54" s="892">
        <v>1.55</v>
      </c>
      <c r="D54" s="893">
        <v>3</v>
      </c>
      <c r="E54" s="894"/>
      <c r="F54" s="895"/>
      <c r="G54" s="896"/>
      <c r="H54" s="897"/>
      <c r="I54" s="895"/>
      <c r="J54" s="896"/>
      <c r="K54" s="898">
        <v>2.44</v>
      </c>
      <c r="L54" s="897">
        <v>5</v>
      </c>
      <c r="M54" s="897">
        <v>45</v>
      </c>
      <c r="N54" s="899">
        <v>15</v>
      </c>
      <c r="O54" s="897" t="s">
        <v>2349</v>
      </c>
      <c r="P54" s="900" t="s">
        <v>2442</v>
      </c>
      <c r="Q54" s="901">
        <f t="shared" si="0"/>
        <v>-1</v>
      </c>
      <c r="R54" s="901">
        <f t="shared" si="0"/>
        <v>-1.55</v>
      </c>
      <c r="S54" s="902" t="str">
        <f t="shared" si="1"/>
        <v/>
      </c>
      <c r="T54" s="902" t="str">
        <f t="shared" si="2"/>
        <v/>
      </c>
      <c r="U54" s="902" t="str">
        <f t="shared" si="3"/>
        <v/>
      </c>
      <c r="V54" s="903" t="str">
        <f t="shared" si="4"/>
        <v/>
      </c>
      <c r="W54" s="904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5:Q1048576">
    <cfRule type="cellIs" dxfId="12" priority="9" stopIfTrue="1" operator="lessThan">
      <formula>0</formula>
    </cfRule>
  </conditionalFormatting>
  <conditionalFormatting sqref="U55:U1048576">
    <cfRule type="cellIs" dxfId="11" priority="8" stopIfTrue="1" operator="greaterThan">
      <formula>0</formula>
    </cfRule>
  </conditionalFormatting>
  <conditionalFormatting sqref="V55:V1048576">
    <cfRule type="cellIs" dxfId="10" priority="7" stopIfTrue="1" operator="greaterThan">
      <formula>1</formula>
    </cfRule>
  </conditionalFormatting>
  <conditionalFormatting sqref="V55:V1048576">
    <cfRule type="cellIs" dxfId="9" priority="4" stopIfTrue="1" operator="greaterThan">
      <formula>1</formula>
    </cfRule>
  </conditionalFormatting>
  <conditionalFormatting sqref="U55:U1048576">
    <cfRule type="cellIs" dxfId="8" priority="5" stopIfTrue="1" operator="greaterThan">
      <formula>0</formula>
    </cfRule>
  </conditionalFormatting>
  <conditionalFormatting sqref="Q55:Q1048576">
    <cfRule type="cellIs" dxfId="7" priority="6" stopIfTrue="1" operator="lessThan">
      <formula>0</formula>
    </cfRule>
  </conditionalFormatting>
  <conditionalFormatting sqref="V5:V54">
    <cfRule type="cellIs" dxfId="6" priority="1" stopIfTrue="1" operator="greaterThan">
      <formula>1</formula>
    </cfRule>
  </conditionalFormatting>
  <conditionalFormatting sqref="U5:U54">
    <cfRule type="cellIs" dxfId="5" priority="2" stopIfTrue="1" operator="greaterThan">
      <formula>0</formula>
    </cfRule>
  </conditionalFormatting>
  <conditionalFormatting sqref="Q5:Q5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125202</v>
      </c>
      <c r="C3" s="351">
        <f t="shared" ref="C3:L3" si="0">SUBTOTAL(9,C6:C1048576)</f>
        <v>6</v>
      </c>
      <c r="D3" s="351">
        <f t="shared" si="0"/>
        <v>100642</v>
      </c>
      <c r="E3" s="351">
        <f t="shared" si="0"/>
        <v>4.1990000717300164</v>
      </c>
      <c r="F3" s="351">
        <f t="shared" si="0"/>
        <v>209344</v>
      </c>
      <c r="G3" s="354">
        <f>IF(B3&lt;&gt;0,F3/B3,"")</f>
        <v>1.6720499672529192</v>
      </c>
      <c r="H3" s="350">
        <f t="shared" si="0"/>
        <v>2059</v>
      </c>
      <c r="I3" s="351">
        <f t="shared" si="0"/>
        <v>1</v>
      </c>
      <c r="J3" s="351">
        <f t="shared" si="0"/>
        <v>17035.7</v>
      </c>
      <c r="K3" s="351">
        <f t="shared" si="0"/>
        <v>0.62429820301117045</v>
      </c>
      <c r="L3" s="351">
        <f t="shared" si="0"/>
        <v>11759.4</v>
      </c>
      <c r="M3" s="352">
        <f>IF(H3&lt;&gt;0,L3/H3,"")</f>
        <v>5.7112190383681396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05"/>
      <c r="B5" s="906">
        <v>2014</v>
      </c>
      <c r="C5" s="907"/>
      <c r="D5" s="907">
        <v>2015</v>
      </c>
      <c r="E5" s="907"/>
      <c r="F5" s="907">
        <v>2016</v>
      </c>
      <c r="G5" s="794" t="s">
        <v>2</v>
      </c>
      <c r="H5" s="906">
        <v>2014</v>
      </c>
      <c r="I5" s="907"/>
      <c r="J5" s="907">
        <v>2015</v>
      </c>
      <c r="K5" s="907"/>
      <c r="L5" s="907">
        <v>2016</v>
      </c>
      <c r="M5" s="794" t="s">
        <v>2</v>
      </c>
    </row>
    <row r="6" spans="1:13" ht="14.4" customHeight="1" x14ac:dyDescent="0.3">
      <c r="A6" s="753" t="s">
        <v>2446</v>
      </c>
      <c r="B6" s="795"/>
      <c r="C6" s="739"/>
      <c r="D6" s="795">
        <v>14340</v>
      </c>
      <c r="E6" s="739"/>
      <c r="F6" s="795">
        <v>29012</v>
      </c>
      <c r="G6" s="744"/>
      <c r="H6" s="795"/>
      <c r="I6" s="739"/>
      <c r="J6" s="795">
        <v>15750.27</v>
      </c>
      <c r="K6" s="739"/>
      <c r="L6" s="795">
        <v>8483.42</v>
      </c>
      <c r="M6" s="235"/>
    </row>
    <row r="7" spans="1:13" ht="14.4" customHeight="1" x14ac:dyDescent="0.3">
      <c r="A7" s="692" t="s">
        <v>2447</v>
      </c>
      <c r="B7" s="796">
        <v>6772</v>
      </c>
      <c r="C7" s="664">
        <v>1</v>
      </c>
      <c r="D7" s="796">
        <v>3095</v>
      </c>
      <c r="E7" s="664">
        <v>0.45702894270525696</v>
      </c>
      <c r="F7" s="796">
        <v>23583</v>
      </c>
      <c r="G7" s="680">
        <v>3.4824276432368575</v>
      </c>
      <c r="H7" s="796"/>
      <c r="I7" s="664"/>
      <c r="J7" s="796"/>
      <c r="K7" s="664"/>
      <c r="L7" s="796"/>
      <c r="M7" s="703"/>
    </row>
    <row r="8" spans="1:13" ht="14.4" customHeight="1" x14ac:dyDescent="0.3">
      <c r="A8" s="692" t="s">
        <v>2448</v>
      </c>
      <c r="B8" s="796">
        <v>10234</v>
      </c>
      <c r="C8" s="664">
        <v>1</v>
      </c>
      <c r="D8" s="796">
        <v>8821</v>
      </c>
      <c r="E8" s="664">
        <v>0.86193081883916356</v>
      </c>
      <c r="F8" s="796">
        <v>23672</v>
      </c>
      <c r="G8" s="680">
        <v>2.3130740668360366</v>
      </c>
      <c r="H8" s="796"/>
      <c r="I8" s="664"/>
      <c r="J8" s="796"/>
      <c r="K8" s="664"/>
      <c r="L8" s="796"/>
      <c r="M8" s="703"/>
    </row>
    <row r="9" spans="1:13" ht="14.4" customHeight="1" x14ac:dyDescent="0.3">
      <c r="A9" s="692" t="s">
        <v>2449</v>
      </c>
      <c r="B9" s="796">
        <v>20180</v>
      </c>
      <c r="C9" s="664">
        <v>1</v>
      </c>
      <c r="D9" s="796">
        <v>28475</v>
      </c>
      <c r="E9" s="664">
        <v>1.4110505450941526</v>
      </c>
      <c r="F9" s="796">
        <v>30016</v>
      </c>
      <c r="G9" s="680">
        <v>1.4874132804757185</v>
      </c>
      <c r="H9" s="796">
        <v>2059</v>
      </c>
      <c r="I9" s="664">
        <v>1</v>
      </c>
      <c r="J9" s="796">
        <v>1285.43</v>
      </c>
      <c r="K9" s="664">
        <v>0.62429820301117045</v>
      </c>
      <c r="L9" s="796">
        <v>3275.9799999999996</v>
      </c>
      <c r="M9" s="703">
        <v>1.5910539096648857</v>
      </c>
    </row>
    <row r="10" spans="1:13" ht="14.4" customHeight="1" x14ac:dyDescent="0.3">
      <c r="A10" s="692" t="s">
        <v>2450</v>
      </c>
      <c r="B10" s="796">
        <v>10311</v>
      </c>
      <c r="C10" s="664">
        <v>1</v>
      </c>
      <c r="D10" s="796">
        <v>2547</v>
      </c>
      <c r="E10" s="664">
        <v>0.24701774803607798</v>
      </c>
      <c r="F10" s="796">
        <v>8758</v>
      </c>
      <c r="G10" s="680">
        <v>0.84938415284647462</v>
      </c>
      <c r="H10" s="796"/>
      <c r="I10" s="664"/>
      <c r="J10" s="796"/>
      <c r="K10" s="664"/>
      <c r="L10" s="796"/>
      <c r="M10" s="703"/>
    </row>
    <row r="11" spans="1:13" ht="14.4" customHeight="1" x14ac:dyDescent="0.3">
      <c r="A11" s="692" t="s">
        <v>2451</v>
      </c>
      <c r="B11" s="796">
        <v>63273</v>
      </c>
      <c r="C11" s="664">
        <v>1</v>
      </c>
      <c r="D11" s="796">
        <v>33331</v>
      </c>
      <c r="E11" s="664">
        <v>0.52678077537022105</v>
      </c>
      <c r="F11" s="796">
        <v>76907</v>
      </c>
      <c r="G11" s="680">
        <v>1.2154789562688666</v>
      </c>
      <c r="H11" s="796"/>
      <c r="I11" s="664"/>
      <c r="J11" s="796"/>
      <c r="K11" s="664"/>
      <c r="L11" s="796"/>
      <c r="M11" s="703"/>
    </row>
    <row r="12" spans="1:13" ht="14.4" customHeight="1" thickBot="1" x14ac:dyDescent="0.35">
      <c r="A12" s="798" t="s">
        <v>2452</v>
      </c>
      <c r="B12" s="797">
        <v>14432</v>
      </c>
      <c r="C12" s="670">
        <v>1</v>
      </c>
      <c r="D12" s="797">
        <v>10033</v>
      </c>
      <c r="E12" s="670">
        <v>0.69519124168514412</v>
      </c>
      <c r="F12" s="797">
        <v>17396</v>
      </c>
      <c r="G12" s="681">
        <v>1.2053769401330376</v>
      </c>
      <c r="H12" s="797"/>
      <c r="I12" s="670"/>
      <c r="J12" s="797"/>
      <c r="K12" s="670"/>
      <c r="L12" s="797"/>
      <c r="M12" s="70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140.62976</v>
      </c>
      <c r="C5" s="33">
        <v>192.03399999999999</v>
      </c>
      <c r="D5" s="12"/>
      <c r="E5" s="230">
        <v>401.99135000000007</v>
      </c>
      <c r="F5" s="32">
        <v>262.83340578483217</v>
      </c>
      <c r="G5" s="229">
        <f>E5-F5</f>
        <v>139.1579442151679</v>
      </c>
      <c r="H5" s="235">
        <f>IF(F5&lt;0.00000001,"",E5/F5)</f>
        <v>1.5294530343265771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285.60617999999999</v>
      </c>
      <c r="C6" s="35">
        <v>201.73854</v>
      </c>
      <c r="D6" s="12"/>
      <c r="E6" s="231">
        <v>366.42846999999995</v>
      </c>
      <c r="F6" s="34">
        <v>407.21314558391566</v>
      </c>
      <c r="G6" s="232">
        <f>E6-F6</f>
        <v>-40.784675583915714</v>
      </c>
      <c r="H6" s="236">
        <f>IF(F6&lt;0.00000001,"",E6/F6)</f>
        <v>0.89984440329048487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4060.4377900000109</v>
      </c>
      <c r="C7" s="35">
        <v>4171.2943900000037</v>
      </c>
      <c r="D7" s="12"/>
      <c r="E7" s="231">
        <v>4362.80681</v>
      </c>
      <c r="F7" s="34">
        <v>4220.8344968300153</v>
      </c>
      <c r="G7" s="232">
        <f>E7-F7</f>
        <v>141.97231316998477</v>
      </c>
      <c r="H7" s="236">
        <f>IF(F7&lt;0.00000001,"",E7/F7)</f>
        <v>1.0336360767702715</v>
      </c>
    </row>
    <row r="8" spans="1:8" ht="14.4" customHeight="1" thickBot="1" x14ac:dyDescent="0.35">
      <c r="A8" s="1" t="s">
        <v>97</v>
      </c>
      <c r="B8" s="15">
        <v>1571.1159800000091</v>
      </c>
      <c r="C8" s="37">
        <v>1367.4345700000047</v>
      </c>
      <c r="D8" s="12"/>
      <c r="E8" s="233">
        <v>1561.9678100000001</v>
      </c>
      <c r="F8" s="36">
        <v>1324.6643753903281</v>
      </c>
      <c r="G8" s="234">
        <f>E8-F8</f>
        <v>237.30343460967197</v>
      </c>
      <c r="H8" s="237">
        <f>IF(F8&lt;0.00000001,"",E8/F8)</f>
        <v>1.179142308812938</v>
      </c>
    </row>
    <row r="9" spans="1:8" ht="14.4" customHeight="1" thickBot="1" x14ac:dyDescent="0.35">
      <c r="A9" s="2" t="s">
        <v>98</v>
      </c>
      <c r="B9" s="3">
        <v>6057.7897100000209</v>
      </c>
      <c r="C9" s="39">
        <v>5932.5015000000085</v>
      </c>
      <c r="D9" s="12"/>
      <c r="E9" s="3">
        <v>6693.1944400000002</v>
      </c>
      <c r="F9" s="38">
        <v>6215.5454235890911</v>
      </c>
      <c r="G9" s="38">
        <f>E9-F9</f>
        <v>477.6490164109091</v>
      </c>
      <c r="H9" s="238">
        <f>IF(F9&lt;0.00000001,"",E9/F9)</f>
        <v>1.076847482217433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3188.6356400000004</v>
      </c>
      <c r="C11" s="33">
        <f>IF(ISERROR(VLOOKUP("Celkem:",'ZV Vykáz.-A'!A:F,4,0)),0,VLOOKUP("Celkem:",'ZV Vykáz.-A'!A:F,4,0)/1000)</f>
        <v>3432.4546200000009</v>
      </c>
      <c r="D11" s="12"/>
      <c r="E11" s="230">
        <f>IF(ISERROR(VLOOKUP("Celkem:",'ZV Vykáz.-A'!A:F,6,0)),0,VLOOKUP("Celkem:",'ZV Vykáz.-A'!A:F,6,0)/1000)</f>
        <v>3804.1514100000027</v>
      </c>
      <c r="F11" s="32">
        <f>B11</f>
        <v>3188.6356400000004</v>
      </c>
      <c r="G11" s="229">
        <f>E11-F11</f>
        <v>615.51577000000225</v>
      </c>
      <c r="H11" s="235">
        <f>IF(F11&lt;0.00000001,"",E11/F11)</f>
        <v>1.1930342125888056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5503.3799999999992</v>
      </c>
      <c r="C12" s="37">
        <f>IF(ISERROR(VLOOKUP("Celkem",CaseMix!A:D,3,0)),0,VLOOKUP("Celkem",CaseMix!A:D,3,0)*30)</f>
        <v>4442.3999999999996</v>
      </c>
      <c r="D12" s="12"/>
      <c r="E12" s="233">
        <f>IF(ISERROR(VLOOKUP("Celkem",CaseMix!A:D,4,0)),0,VLOOKUP("Celkem",CaseMix!A:D,4,0)*30)</f>
        <v>6160.8300000000008</v>
      </c>
      <c r="F12" s="36">
        <f>B12</f>
        <v>5503.3799999999992</v>
      </c>
      <c r="G12" s="234">
        <f>E12-F12</f>
        <v>657.45000000000164</v>
      </c>
      <c r="H12" s="237">
        <f>IF(F12&lt;0.00000001,"",E12/F12)</f>
        <v>1.119462948224546</v>
      </c>
    </row>
    <row r="13" spans="1:8" ht="14.4" customHeight="1" thickBot="1" x14ac:dyDescent="0.35">
      <c r="A13" s="4" t="s">
        <v>101</v>
      </c>
      <c r="B13" s="9">
        <f>SUM(B11:B12)</f>
        <v>8692.0156399999996</v>
      </c>
      <c r="C13" s="41">
        <f>SUM(C11:C12)</f>
        <v>7874.8546200000001</v>
      </c>
      <c r="D13" s="12"/>
      <c r="E13" s="9">
        <f>SUM(E11:E12)</f>
        <v>9964.981410000004</v>
      </c>
      <c r="F13" s="40">
        <f>SUM(F11:F12)</f>
        <v>8692.0156399999996</v>
      </c>
      <c r="G13" s="40">
        <f>E13-F13</f>
        <v>1272.9657700000043</v>
      </c>
      <c r="H13" s="239">
        <f>IF(F13&lt;0.00000001,"",E13/F13)</f>
        <v>1.1464523101111221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1.4348493520089474</v>
      </c>
      <c r="C15" s="43">
        <f>IF(C9=0,"",C13/C9)</f>
        <v>1.3274087870015689</v>
      </c>
      <c r="D15" s="12"/>
      <c r="E15" s="10">
        <f>IF(E9=0,"",E13/E9)</f>
        <v>1.4888229378855462</v>
      </c>
      <c r="F15" s="42">
        <f>IF(F9=0,"",F13/F9)</f>
        <v>1.3984316817977498</v>
      </c>
      <c r="G15" s="42">
        <f>IF(ISERROR(F15-E15),"",E15-F15)</f>
        <v>9.0391256087796412E-2</v>
      </c>
      <c r="H15" s="240">
        <f>IF(ISERROR(F15-E15),"",IF(F15&lt;0.00000001,"",E15/F15))</f>
        <v>1.0646375917138793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2725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761.24</v>
      </c>
      <c r="G3" s="215">
        <f t="shared" si="0"/>
        <v>127261</v>
      </c>
      <c r="H3" s="216"/>
      <c r="I3" s="216"/>
      <c r="J3" s="211">
        <f t="shared" si="0"/>
        <v>979.63</v>
      </c>
      <c r="K3" s="215">
        <f t="shared" si="0"/>
        <v>117677.7</v>
      </c>
      <c r="L3" s="216"/>
      <c r="M3" s="216"/>
      <c r="N3" s="211">
        <f t="shared" si="0"/>
        <v>1144.8899999999999</v>
      </c>
      <c r="O3" s="215">
        <f t="shared" si="0"/>
        <v>221103.4</v>
      </c>
      <c r="P3" s="181">
        <f>IF(G3=0,"",O3/G3)</f>
        <v>1.7374010891003528</v>
      </c>
      <c r="Q3" s="213">
        <f>IF(N3=0,"",O3/N3)</f>
        <v>193.12195931486869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2453</v>
      </c>
      <c r="B6" s="739" t="s">
        <v>2454</v>
      </c>
      <c r="C6" s="739" t="s">
        <v>2061</v>
      </c>
      <c r="D6" s="739" t="s">
        <v>2455</v>
      </c>
      <c r="E6" s="739" t="s">
        <v>2456</v>
      </c>
      <c r="F6" s="229"/>
      <c r="G6" s="229"/>
      <c r="H6" s="229"/>
      <c r="I6" s="229"/>
      <c r="J6" s="229"/>
      <c r="K6" s="229"/>
      <c r="L6" s="229"/>
      <c r="M6" s="229"/>
      <c r="N6" s="229">
        <v>0.25</v>
      </c>
      <c r="O6" s="229">
        <v>502.41</v>
      </c>
      <c r="P6" s="744"/>
      <c r="Q6" s="752">
        <v>2009.64</v>
      </c>
    </row>
    <row r="7" spans="1:17" ht="14.4" customHeight="1" x14ac:dyDescent="0.3">
      <c r="A7" s="663" t="s">
        <v>2453</v>
      </c>
      <c r="B7" s="664" t="s">
        <v>2454</v>
      </c>
      <c r="C7" s="664" t="s">
        <v>2061</v>
      </c>
      <c r="D7" s="664" t="s">
        <v>2457</v>
      </c>
      <c r="E7" s="664" t="s">
        <v>2458</v>
      </c>
      <c r="F7" s="667"/>
      <c r="G7" s="667"/>
      <c r="H7" s="667"/>
      <c r="I7" s="667"/>
      <c r="J7" s="667">
        <v>0.45</v>
      </c>
      <c r="K7" s="667">
        <v>796.86</v>
      </c>
      <c r="L7" s="667"/>
      <c r="M7" s="667">
        <v>1770.8</v>
      </c>
      <c r="N7" s="667">
        <v>0.35</v>
      </c>
      <c r="O7" s="667">
        <v>619.78</v>
      </c>
      <c r="P7" s="680"/>
      <c r="Q7" s="668">
        <v>1770.8</v>
      </c>
    </row>
    <row r="8" spans="1:17" ht="14.4" customHeight="1" x14ac:dyDescent="0.3">
      <c r="A8" s="663" t="s">
        <v>2453</v>
      </c>
      <c r="B8" s="664" t="s">
        <v>2454</v>
      </c>
      <c r="C8" s="664" t="s">
        <v>2061</v>
      </c>
      <c r="D8" s="664" t="s">
        <v>2459</v>
      </c>
      <c r="E8" s="664" t="s">
        <v>2460</v>
      </c>
      <c r="F8" s="667"/>
      <c r="G8" s="667"/>
      <c r="H8" s="667"/>
      <c r="I8" s="667"/>
      <c r="J8" s="667">
        <v>0.05</v>
      </c>
      <c r="K8" s="667">
        <v>45.19</v>
      </c>
      <c r="L8" s="667"/>
      <c r="M8" s="667">
        <v>903.8</v>
      </c>
      <c r="N8" s="667"/>
      <c r="O8" s="667"/>
      <c r="P8" s="680"/>
      <c r="Q8" s="668"/>
    </row>
    <row r="9" spans="1:17" ht="14.4" customHeight="1" x14ac:dyDescent="0.3">
      <c r="A9" s="663" t="s">
        <v>2453</v>
      </c>
      <c r="B9" s="664" t="s">
        <v>2454</v>
      </c>
      <c r="C9" s="664" t="s">
        <v>2140</v>
      </c>
      <c r="D9" s="664" t="s">
        <v>2461</v>
      </c>
      <c r="E9" s="664"/>
      <c r="F9" s="667"/>
      <c r="G9" s="667"/>
      <c r="H9" s="667"/>
      <c r="I9" s="667"/>
      <c r="J9" s="667">
        <v>418</v>
      </c>
      <c r="K9" s="667">
        <v>14023.9</v>
      </c>
      <c r="L9" s="667"/>
      <c r="M9" s="667">
        <v>33.549999999999997</v>
      </c>
      <c r="N9" s="667">
        <v>223</v>
      </c>
      <c r="O9" s="667">
        <v>7361.23</v>
      </c>
      <c r="P9" s="680"/>
      <c r="Q9" s="668">
        <v>33.01</v>
      </c>
    </row>
    <row r="10" spans="1:17" ht="14.4" customHeight="1" x14ac:dyDescent="0.3">
      <c r="A10" s="663" t="s">
        <v>2453</v>
      </c>
      <c r="B10" s="664" t="s">
        <v>2454</v>
      </c>
      <c r="C10" s="664" t="s">
        <v>2144</v>
      </c>
      <c r="D10" s="664" t="s">
        <v>2462</v>
      </c>
      <c r="E10" s="664" t="s">
        <v>2463</v>
      </c>
      <c r="F10" s="667"/>
      <c r="G10" s="667"/>
      <c r="H10" s="667"/>
      <c r="I10" s="667"/>
      <c r="J10" s="667">
        <v>1</v>
      </c>
      <c r="K10" s="667">
        <v>884.32</v>
      </c>
      <c r="L10" s="667"/>
      <c r="M10" s="667">
        <v>884.32</v>
      </c>
      <c r="N10" s="667"/>
      <c r="O10" s="667"/>
      <c r="P10" s="680"/>
      <c r="Q10" s="668"/>
    </row>
    <row r="11" spans="1:17" ht="14.4" customHeight="1" x14ac:dyDescent="0.3">
      <c r="A11" s="663" t="s">
        <v>2453</v>
      </c>
      <c r="B11" s="664" t="s">
        <v>2454</v>
      </c>
      <c r="C11" s="664" t="s">
        <v>1989</v>
      </c>
      <c r="D11" s="664" t="s">
        <v>2464</v>
      </c>
      <c r="E11" s="664" t="s">
        <v>2465</v>
      </c>
      <c r="F11" s="667"/>
      <c r="G11" s="667"/>
      <c r="H11" s="667"/>
      <c r="I11" s="667"/>
      <c r="J11" s="667">
        <v>1</v>
      </c>
      <c r="K11" s="667">
        <v>14340</v>
      </c>
      <c r="L11" s="667"/>
      <c r="M11" s="667">
        <v>14340</v>
      </c>
      <c r="N11" s="667">
        <v>2</v>
      </c>
      <c r="O11" s="667">
        <v>29012</v>
      </c>
      <c r="P11" s="680"/>
      <c r="Q11" s="668">
        <v>14506</v>
      </c>
    </row>
    <row r="12" spans="1:17" ht="14.4" customHeight="1" x14ac:dyDescent="0.3">
      <c r="A12" s="663" t="s">
        <v>2466</v>
      </c>
      <c r="B12" s="664" t="s">
        <v>2467</v>
      </c>
      <c r="C12" s="664" t="s">
        <v>1989</v>
      </c>
      <c r="D12" s="664" t="s">
        <v>2468</v>
      </c>
      <c r="E12" s="664" t="s">
        <v>2469</v>
      </c>
      <c r="F12" s="667"/>
      <c r="G12" s="667"/>
      <c r="H12" s="667"/>
      <c r="I12" s="667"/>
      <c r="J12" s="667"/>
      <c r="K12" s="667"/>
      <c r="L12" s="667"/>
      <c r="M12" s="667"/>
      <c r="N12" s="667">
        <v>1</v>
      </c>
      <c r="O12" s="667">
        <v>314</v>
      </c>
      <c r="P12" s="680"/>
      <c r="Q12" s="668">
        <v>314</v>
      </c>
    </row>
    <row r="13" spans="1:17" ht="14.4" customHeight="1" x14ac:dyDescent="0.3">
      <c r="A13" s="663" t="s">
        <v>2466</v>
      </c>
      <c r="B13" s="664" t="s">
        <v>2467</v>
      </c>
      <c r="C13" s="664" t="s">
        <v>1989</v>
      </c>
      <c r="D13" s="664" t="s">
        <v>2470</v>
      </c>
      <c r="E13" s="664" t="s">
        <v>2471</v>
      </c>
      <c r="F13" s="667"/>
      <c r="G13" s="667"/>
      <c r="H13" s="667"/>
      <c r="I13" s="667"/>
      <c r="J13" s="667"/>
      <c r="K13" s="667"/>
      <c r="L13" s="667"/>
      <c r="M13" s="667"/>
      <c r="N13" s="667">
        <v>1</v>
      </c>
      <c r="O13" s="667">
        <v>10372</v>
      </c>
      <c r="P13" s="680"/>
      <c r="Q13" s="668">
        <v>10372</v>
      </c>
    </row>
    <row r="14" spans="1:17" ht="14.4" customHeight="1" x14ac:dyDescent="0.3">
      <c r="A14" s="663" t="s">
        <v>2466</v>
      </c>
      <c r="B14" s="664" t="s">
        <v>2472</v>
      </c>
      <c r="C14" s="664" t="s">
        <v>1989</v>
      </c>
      <c r="D14" s="664" t="s">
        <v>2473</v>
      </c>
      <c r="E14" s="664" t="s">
        <v>2474</v>
      </c>
      <c r="F14" s="667"/>
      <c r="G14" s="667"/>
      <c r="H14" s="667"/>
      <c r="I14" s="667"/>
      <c r="J14" s="667"/>
      <c r="K14" s="667"/>
      <c r="L14" s="667"/>
      <c r="M14" s="667"/>
      <c r="N14" s="667">
        <v>1</v>
      </c>
      <c r="O14" s="667">
        <v>354</v>
      </c>
      <c r="P14" s="680"/>
      <c r="Q14" s="668">
        <v>354</v>
      </c>
    </row>
    <row r="15" spans="1:17" ht="14.4" customHeight="1" x14ac:dyDescent="0.3">
      <c r="A15" s="663" t="s">
        <v>2466</v>
      </c>
      <c r="B15" s="664" t="s">
        <v>2472</v>
      </c>
      <c r="C15" s="664" t="s">
        <v>1989</v>
      </c>
      <c r="D15" s="664" t="s">
        <v>2475</v>
      </c>
      <c r="E15" s="664" t="s">
        <v>2476</v>
      </c>
      <c r="F15" s="667">
        <v>34</v>
      </c>
      <c r="G15" s="667">
        <v>2210</v>
      </c>
      <c r="H15" s="667">
        <v>1</v>
      </c>
      <c r="I15" s="667">
        <v>65</v>
      </c>
      <c r="J15" s="667">
        <v>13</v>
      </c>
      <c r="K15" s="667">
        <v>845</v>
      </c>
      <c r="L15" s="667">
        <v>0.38235294117647056</v>
      </c>
      <c r="M15" s="667">
        <v>65</v>
      </c>
      <c r="N15" s="667">
        <v>26</v>
      </c>
      <c r="O15" s="667">
        <v>1690</v>
      </c>
      <c r="P15" s="680">
        <v>0.76470588235294112</v>
      </c>
      <c r="Q15" s="668">
        <v>65</v>
      </c>
    </row>
    <row r="16" spans="1:17" ht="14.4" customHeight="1" x14ac:dyDescent="0.3">
      <c r="A16" s="663" t="s">
        <v>2466</v>
      </c>
      <c r="B16" s="664" t="s">
        <v>2472</v>
      </c>
      <c r="C16" s="664" t="s">
        <v>1989</v>
      </c>
      <c r="D16" s="664" t="s">
        <v>2477</v>
      </c>
      <c r="E16" s="664" t="s">
        <v>2478</v>
      </c>
      <c r="F16" s="667">
        <v>1</v>
      </c>
      <c r="G16" s="667">
        <v>590</v>
      </c>
      <c r="H16" s="667">
        <v>1</v>
      </c>
      <c r="I16" s="667">
        <v>590</v>
      </c>
      <c r="J16" s="667"/>
      <c r="K16" s="667"/>
      <c r="L16" s="667"/>
      <c r="M16" s="667"/>
      <c r="N16" s="667">
        <v>5</v>
      </c>
      <c r="O16" s="667">
        <v>2960</v>
      </c>
      <c r="P16" s="680">
        <v>5.0169491525423728</v>
      </c>
      <c r="Q16" s="668">
        <v>592</v>
      </c>
    </row>
    <row r="17" spans="1:17" ht="14.4" customHeight="1" x14ac:dyDescent="0.3">
      <c r="A17" s="663" t="s">
        <v>2466</v>
      </c>
      <c r="B17" s="664" t="s">
        <v>2472</v>
      </c>
      <c r="C17" s="664" t="s">
        <v>1989</v>
      </c>
      <c r="D17" s="664" t="s">
        <v>2479</v>
      </c>
      <c r="E17" s="664" t="s">
        <v>2480</v>
      </c>
      <c r="F17" s="667"/>
      <c r="G17" s="667"/>
      <c r="H17" s="667"/>
      <c r="I17" s="667"/>
      <c r="J17" s="667">
        <v>1</v>
      </c>
      <c r="K17" s="667">
        <v>24</v>
      </c>
      <c r="L17" s="667"/>
      <c r="M17" s="667">
        <v>24</v>
      </c>
      <c r="N17" s="667"/>
      <c r="O17" s="667"/>
      <c r="P17" s="680"/>
      <c r="Q17" s="668"/>
    </row>
    <row r="18" spans="1:17" ht="14.4" customHeight="1" x14ac:dyDescent="0.3">
      <c r="A18" s="663" t="s">
        <v>2466</v>
      </c>
      <c r="B18" s="664" t="s">
        <v>2472</v>
      </c>
      <c r="C18" s="664" t="s">
        <v>1989</v>
      </c>
      <c r="D18" s="664" t="s">
        <v>2481</v>
      </c>
      <c r="E18" s="664" t="s">
        <v>2482</v>
      </c>
      <c r="F18" s="667">
        <v>1</v>
      </c>
      <c r="G18" s="667">
        <v>54</v>
      </c>
      <c r="H18" s="667">
        <v>1</v>
      </c>
      <c r="I18" s="667">
        <v>54</v>
      </c>
      <c r="J18" s="667"/>
      <c r="K18" s="667"/>
      <c r="L18" s="667"/>
      <c r="M18" s="667"/>
      <c r="N18" s="667"/>
      <c r="O18" s="667"/>
      <c r="P18" s="680"/>
      <c r="Q18" s="668"/>
    </row>
    <row r="19" spans="1:17" ht="14.4" customHeight="1" x14ac:dyDescent="0.3">
      <c r="A19" s="663" t="s">
        <v>2466</v>
      </c>
      <c r="B19" s="664" t="s">
        <v>2472</v>
      </c>
      <c r="C19" s="664" t="s">
        <v>1989</v>
      </c>
      <c r="D19" s="664" t="s">
        <v>2483</v>
      </c>
      <c r="E19" s="664" t="s">
        <v>2484</v>
      </c>
      <c r="F19" s="667">
        <v>34</v>
      </c>
      <c r="G19" s="667">
        <v>2618</v>
      </c>
      <c r="H19" s="667">
        <v>1</v>
      </c>
      <c r="I19" s="667">
        <v>77</v>
      </c>
      <c r="J19" s="667">
        <v>28</v>
      </c>
      <c r="K19" s="667">
        <v>2156</v>
      </c>
      <c r="L19" s="667">
        <v>0.82352941176470584</v>
      </c>
      <c r="M19" s="667">
        <v>77</v>
      </c>
      <c r="N19" s="667">
        <v>32</v>
      </c>
      <c r="O19" s="667">
        <v>2464</v>
      </c>
      <c r="P19" s="680">
        <v>0.94117647058823528</v>
      </c>
      <c r="Q19" s="668">
        <v>77</v>
      </c>
    </row>
    <row r="20" spans="1:17" ht="14.4" customHeight="1" x14ac:dyDescent="0.3">
      <c r="A20" s="663" t="s">
        <v>2466</v>
      </c>
      <c r="B20" s="664" t="s">
        <v>2472</v>
      </c>
      <c r="C20" s="664" t="s">
        <v>1989</v>
      </c>
      <c r="D20" s="664" t="s">
        <v>2485</v>
      </c>
      <c r="E20" s="664" t="s">
        <v>2486</v>
      </c>
      <c r="F20" s="667">
        <v>2</v>
      </c>
      <c r="G20" s="667">
        <v>44</v>
      </c>
      <c r="H20" s="667">
        <v>1</v>
      </c>
      <c r="I20" s="667">
        <v>22</v>
      </c>
      <c r="J20" s="667">
        <v>2</v>
      </c>
      <c r="K20" s="667">
        <v>46</v>
      </c>
      <c r="L20" s="667">
        <v>1.0454545454545454</v>
      </c>
      <c r="M20" s="667">
        <v>23</v>
      </c>
      <c r="N20" s="667">
        <v>3</v>
      </c>
      <c r="O20" s="667">
        <v>72</v>
      </c>
      <c r="P20" s="680">
        <v>1.6363636363636365</v>
      </c>
      <c r="Q20" s="668">
        <v>24</v>
      </c>
    </row>
    <row r="21" spans="1:17" ht="14.4" customHeight="1" x14ac:dyDescent="0.3">
      <c r="A21" s="663" t="s">
        <v>2466</v>
      </c>
      <c r="B21" s="664" t="s">
        <v>2472</v>
      </c>
      <c r="C21" s="664" t="s">
        <v>1989</v>
      </c>
      <c r="D21" s="664" t="s">
        <v>2487</v>
      </c>
      <c r="E21" s="664" t="s">
        <v>2488</v>
      </c>
      <c r="F21" s="667"/>
      <c r="G21" s="667"/>
      <c r="H21" s="667"/>
      <c r="I21" s="667"/>
      <c r="J21" s="667"/>
      <c r="K21" s="667"/>
      <c r="L21" s="667"/>
      <c r="M21" s="667"/>
      <c r="N21" s="667">
        <v>1</v>
      </c>
      <c r="O21" s="667">
        <v>66</v>
      </c>
      <c r="P21" s="680"/>
      <c r="Q21" s="668">
        <v>66</v>
      </c>
    </row>
    <row r="22" spans="1:17" ht="14.4" customHeight="1" x14ac:dyDescent="0.3">
      <c r="A22" s="663" t="s">
        <v>2466</v>
      </c>
      <c r="B22" s="664" t="s">
        <v>2472</v>
      </c>
      <c r="C22" s="664" t="s">
        <v>1989</v>
      </c>
      <c r="D22" s="664" t="s">
        <v>2489</v>
      </c>
      <c r="E22" s="664" t="s">
        <v>2490</v>
      </c>
      <c r="F22" s="667"/>
      <c r="G22" s="667"/>
      <c r="H22" s="667"/>
      <c r="I22" s="667"/>
      <c r="J22" s="667"/>
      <c r="K22" s="667"/>
      <c r="L22" s="667"/>
      <c r="M22" s="667"/>
      <c r="N22" s="667">
        <v>12</v>
      </c>
      <c r="O22" s="667">
        <v>4200</v>
      </c>
      <c r="P22" s="680"/>
      <c r="Q22" s="668">
        <v>350</v>
      </c>
    </row>
    <row r="23" spans="1:17" ht="14.4" customHeight="1" x14ac:dyDescent="0.3">
      <c r="A23" s="663" t="s">
        <v>2466</v>
      </c>
      <c r="B23" s="664" t="s">
        <v>2472</v>
      </c>
      <c r="C23" s="664" t="s">
        <v>1989</v>
      </c>
      <c r="D23" s="664" t="s">
        <v>2491</v>
      </c>
      <c r="E23" s="664" t="s">
        <v>2492</v>
      </c>
      <c r="F23" s="667">
        <v>2</v>
      </c>
      <c r="G23" s="667">
        <v>48</v>
      </c>
      <c r="H23" s="667">
        <v>1</v>
      </c>
      <c r="I23" s="667">
        <v>24</v>
      </c>
      <c r="J23" s="667">
        <v>1</v>
      </c>
      <c r="K23" s="667">
        <v>24</v>
      </c>
      <c r="L23" s="667">
        <v>0.5</v>
      </c>
      <c r="M23" s="667">
        <v>24</v>
      </c>
      <c r="N23" s="667">
        <v>3</v>
      </c>
      <c r="O23" s="667">
        <v>75</v>
      </c>
      <c r="P23" s="680">
        <v>1.5625</v>
      </c>
      <c r="Q23" s="668">
        <v>25</v>
      </c>
    </row>
    <row r="24" spans="1:17" ht="14.4" customHeight="1" x14ac:dyDescent="0.3">
      <c r="A24" s="663" t="s">
        <v>2466</v>
      </c>
      <c r="B24" s="664" t="s">
        <v>2472</v>
      </c>
      <c r="C24" s="664" t="s">
        <v>1989</v>
      </c>
      <c r="D24" s="664" t="s">
        <v>2493</v>
      </c>
      <c r="E24" s="664" t="s">
        <v>2494</v>
      </c>
      <c r="F24" s="667"/>
      <c r="G24" s="667"/>
      <c r="H24" s="667"/>
      <c r="I24" s="667"/>
      <c r="J24" s="667"/>
      <c r="K24" s="667"/>
      <c r="L24" s="667"/>
      <c r="M24" s="667"/>
      <c r="N24" s="667">
        <v>4</v>
      </c>
      <c r="O24" s="667">
        <v>1016</v>
      </c>
      <c r="P24" s="680"/>
      <c r="Q24" s="668">
        <v>254</v>
      </c>
    </row>
    <row r="25" spans="1:17" ht="14.4" customHeight="1" x14ac:dyDescent="0.3">
      <c r="A25" s="663" t="s">
        <v>2466</v>
      </c>
      <c r="B25" s="664" t="s">
        <v>2472</v>
      </c>
      <c r="C25" s="664" t="s">
        <v>1989</v>
      </c>
      <c r="D25" s="664" t="s">
        <v>2495</v>
      </c>
      <c r="E25" s="664" t="s">
        <v>2496</v>
      </c>
      <c r="F25" s="667">
        <v>1</v>
      </c>
      <c r="G25" s="667">
        <v>216</v>
      </c>
      <c r="H25" s="667">
        <v>1</v>
      </c>
      <c r="I25" s="667">
        <v>216</v>
      </c>
      <c r="J25" s="667"/>
      <c r="K25" s="667"/>
      <c r="L25" s="667"/>
      <c r="M25" s="667"/>
      <c r="N25" s="667"/>
      <c r="O25" s="667"/>
      <c r="P25" s="680"/>
      <c r="Q25" s="668"/>
    </row>
    <row r="26" spans="1:17" ht="14.4" customHeight="1" x14ac:dyDescent="0.3">
      <c r="A26" s="663" t="s">
        <v>2466</v>
      </c>
      <c r="B26" s="664" t="s">
        <v>2472</v>
      </c>
      <c r="C26" s="664" t="s">
        <v>1989</v>
      </c>
      <c r="D26" s="664" t="s">
        <v>2497</v>
      </c>
      <c r="E26" s="664" t="s">
        <v>2498</v>
      </c>
      <c r="F26" s="667">
        <v>1</v>
      </c>
      <c r="G26" s="667">
        <v>406</v>
      </c>
      <c r="H26" s="667">
        <v>1</v>
      </c>
      <c r="I26" s="667">
        <v>406</v>
      </c>
      <c r="J26" s="667"/>
      <c r="K26" s="667"/>
      <c r="L26" s="667"/>
      <c r="M26" s="667"/>
      <c r="N26" s="667"/>
      <c r="O26" s="667"/>
      <c r="P26" s="680"/>
      <c r="Q26" s="668"/>
    </row>
    <row r="27" spans="1:17" ht="14.4" customHeight="1" x14ac:dyDescent="0.3">
      <c r="A27" s="663" t="s">
        <v>2466</v>
      </c>
      <c r="B27" s="664" t="s">
        <v>2472</v>
      </c>
      <c r="C27" s="664" t="s">
        <v>1989</v>
      </c>
      <c r="D27" s="664" t="s">
        <v>2499</v>
      </c>
      <c r="E27" s="664" t="s">
        <v>2500</v>
      </c>
      <c r="F27" s="667">
        <v>1</v>
      </c>
      <c r="G27" s="667">
        <v>586</v>
      </c>
      <c r="H27" s="667">
        <v>1</v>
      </c>
      <c r="I27" s="667">
        <v>586</v>
      </c>
      <c r="J27" s="667"/>
      <c r="K27" s="667"/>
      <c r="L27" s="667"/>
      <c r="M27" s="667"/>
      <c r="N27" s="667"/>
      <c r="O27" s="667"/>
      <c r="P27" s="680"/>
      <c r="Q27" s="668"/>
    </row>
    <row r="28" spans="1:17" ht="14.4" customHeight="1" x14ac:dyDescent="0.3">
      <c r="A28" s="663" t="s">
        <v>2501</v>
      </c>
      <c r="B28" s="664" t="s">
        <v>2502</v>
      </c>
      <c r="C28" s="664" t="s">
        <v>1989</v>
      </c>
      <c r="D28" s="664" t="s">
        <v>2503</v>
      </c>
      <c r="E28" s="664" t="s">
        <v>2504</v>
      </c>
      <c r="F28" s="667">
        <v>13</v>
      </c>
      <c r="G28" s="667">
        <v>351</v>
      </c>
      <c r="H28" s="667">
        <v>1</v>
      </c>
      <c r="I28" s="667">
        <v>27</v>
      </c>
      <c r="J28" s="667">
        <v>13</v>
      </c>
      <c r="K28" s="667">
        <v>351</v>
      </c>
      <c r="L28" s="667">
        <v>1</v>
      </c>
      <c r="M28" s="667">
        <v>27</v>
      </c>
      <c r="N28" s="667">
        <v>16</v>
      </c>
      <c r="O28" s="667">
        <v>432</v>
      </c>
      <c r="P28" s="680">
        <v>1.2307692307692308</v>
      </c>
      <c r="Q28" s="668">
        <v>27</v>
      </c>
    </row>
    <row r="29" spans="1:17" ht="14.4" customHeight="1" x14ac:dyDescent="0.3">
      <c r="A29" s="663" t="s">
        <v>2501</v>
      </c>
      <c r="B29" s="664" t="s">
        <v>2502</v>
      </c>
      <c r="C29" s="664" t="s">
        <v>1989</v>
      </c>
      <c r="D29" s="664" t="s">
        <v>2505</v>
      </c>
      <c r="E29" s="664" t="s">
        <v>2506</v>
      </c>
      <c r="F29" s="667">
        <v>1</v>
      </c>
      <c r="G29" s="667">
        <v>54</v>
      </c>
      <c r="H29" s="667">
        <v>1</v>
      </c>
      <c r="I29" s="667">
        <v>54</v>
      </c>
      <c r="J29" s="667">
        <v>2</v>
      </c>
      <c r="K29" s="667">
        <v>108</v>
      </c>
      <c r="L29" s="667">
        <v>2</v>
      </c>
      <c r="M29" s="667">
        <v>54</v>
      </c>
      <c r="N29" s="667">
        <v>1</v>
      </c>
      <c r="O29" s="667">
        <v>54</v>
      </c>
      <c r="P29" s="680">
        <v>1</v>
      </c>
      <c r="Q29" s="668">
        <v>54</v>
      </c>
    </row>
    <row r="30" spans="1:17" ht="14.4" customHeight="1" x14ac:dyDescent="0.3">
      <c r="A30" s="663" t="s">
        <v>2501</v>
      </c>
      <c r="B30" s="664" t="s">
        <v>2502</v>
      </c>
      <c r="C30" s="664" t="s">
        <v>1989</v>
      </c>
      <c r="D30" s="664" t="s">
        <v>2507</v>
      </c>
      <c r="E30" s="664" t="s">
        <v>2508</v>
      </c>
      <c r="F30" s="667">
        <v>14</v>
      </c>
      <c r="G30" s="667">
        <v>336</v>
      </c>
      <c r="H30" s="667">
        <v>1</v>
      </c>
      <c r="I30" s="667">
        <v>24</v>
      </c>
      <c r="J30" s="667">
        <v>13</v>
      </c>
      <c r="K30" s="667">
        <v>312</v>
      </c>
      <c r="L30" s="667">
        <v>0.9285714285714286</v>
      </c>
      <c r="M30" s="667">
        <v>24</v>
      </c>
      <c r="N30" s="667">
        <v>13</v>
      </c>
      <c r="O30" s="667">
        <v>312</v>
      </c>
      <c r="P30" s="680">
        <v>0.9285714285714286</v>
      </c>
      <c r="Q30" s="668">
        <v>24</v>
      </c>
    </row>
    <row r="31" spans="1:17" ht="14.4" customHeight="1" x14ac:dyDescent="0.3">
      <c r="A31" s="663" t="s">
        <v>2501</v>
      </c>
      <c r="B31" s="664" t="s">
        <v>2502</v>
      </c>
      <c r="C31" s="664" t="s">
        <v>1989</v>
      </c>
      <c r="D31" s="664" t="s">
        <v>2509</v>
      </c>
      <c r="E31" s="664" t="s">
        <v>2510</v>
      </c>
      <c r="F31" s="667">
        <v>14</v>
      </c>
      <c r="G31" s="667">
        <v>378</v>
      </c>
      <c r="H31" s="667">
        <v>1</v>
      </c>
      <c r="I31" s="667">
        <v>27</v>
      </c>
      <c r="J31" s="667">
        <v>14</v>
      </c>
      <c r="K31" s="667">
        <v>378</v>
      </c>
      <c r="L31" s="667">
        <v>1</v>
      </c>
      <c r="M31" s="667">
        <v>27</v>
      </c>
      <c r="N31" s="667">
        <v>18</v>
      </c>
      <c r="O31" s="667">
        <v>486</v>
      </c>
      <c r="P31" s="680">
        <v>1.2857142857142858</v>
      </c>
      <c r="Q31" s="668">
        <v>27</v>
      </c>
    </row>
    <row r="32" spans="1:17" ht="14.4" customHeight="1" x14ac:dyDescent="0.3">
      <c r="A32" s="663" t="s">
        <v>2501</v>
      </c>
      <c r="B32" s="664" t="s">
        <v>2502</v>
      </c>
      <c r="C32" s="664" t="s">
        <v>1989</v>
      </c>
      <c r="D32" s="664" t="s">
        <v>2511</v>
      </c>
      <c r="E32" s="664" t="s">
        <v>2512</v>
      </c>
      <c r="F32" s="667">
        <v>13</v>
      </c>
      <c r="G32" s="667">
        <v>351</v>
      </c>
      <c r="H32" s="667">
        <v>1</v>
      </c>
      <c r="I32" s="667">
        <v>27</v>
      </c>
      <c r="J32" s="667">
        <v>12</v>
      </c>
      <c r="K32" s="667">
        <v>324</v>
      </c>
      <c r="L32" s="667">
        <v>0.92307692307692313</v>
      </c>
      <c r="M32" s="667">
        <v>27</v>
      </c>
      <c r="N32" s="667">
        <v>8</v>
      </c>
      <c r="O32" s="667">
        <v>216</v>
      </c>
      <c r="P32" s="680">
        <v>0.61538461538461542</v>
      </c>
      <c r="Q32" s="668">
        <v>27</v>
      </c>
    </row>
    <row r="33" spans="1:17" ht="14.4" customHeight="1" x14ac:dyDescent="0.3">
      <c r="A33" s="663" t="s">
        <v>2501</v>
      </c>
      <c r="B33" s="664" t="s">
        <v>2502</v>
      </c>
      <c r="C33" s="664" t="s">
        <v>1989</v>
      </c>
      <c r="D33" s="664" t="s">
        <v>2513</v>
      </c>
      <c r="E33" s="664" t="s">
        <v>2514</v>
      </c>
      <c r="F33" s="667">
        <v>14</v>
      </c>
      <c r="G33" s="667">
        <v>308</v>
      </c>
      <c r="H33" s="667">
        <v>1</v>
      </c>
      <c r="I33" s="667">
        <v>22</v>
      </c>
      <c r="J33" s="667">
        <v>16</v>
      </c>
      <c r="K33" s="667">
        <v>352</v>
      </c>
      <c r="L33" s="667">
        <v>1.1428571428571428</v>
      </c>
      <c r="M33" s="667">
        <v>22</v>
      </c>
      <c r="N33" s="667">
        <v>17</v>
      </c>
      <c r="O33" s="667">
        <v>374</v>
      </c>
      <c r="P33" s="680">
        <v>1.2142857142857142</v>
      </c>
      <c r="Q33" s="668">
        <v>22</v>
      </c>
    </row>
    <row r="34" spans="1:17" ht="14.4" customHeight="1" x14ac:dyDescent="0.3">
      <c r="A34" s="663" t="s">
        <v>2501</v>
      </c>
      <c r="B34" s="664" t="s">
        <v>2502</v>
      </c>
      <c r="C34" s="664" t="s">
        <v>1989</v>
      </c>
      <c r="D34" s="664" t="s">
        <v>2515</v>
      </c>
      <c r="E34" s="664" t="s">
        <v>2516</v>
      </c>
      <c r="F34" s="667"/>
      <c r="G34" s="667"/>
      <c r="H34" s="667"/>
      <c r="I34" s="667"/>
      <c r="J34" s="667">
        <v>2</v>
      </c>
      <c r="K34" s="667">
        <v>124</v>
      </c>
      <c r="L34" s="667"/>
      <c r="M34" s="667">
        <v>62</v>
      </c>
      <c r="N34" s="667">
        <v>1</v>
      </c>
      <c r="O34" s="667">
        <v>62</v>
      </c>
      <c r="P34" s="680"/>
      <c r="Q34" s="668">
        <v>62</v>
      </c>
    </row>
    <row r="35" spans="1:17" ht="14.4" customHeight="1" x14ac:dyDescent="0.3">
      <c r="A35" s="663" t="s">
        <v>2501</v>
      </c>
      <c r="B35" s="664" t="s">
        <v>2502</v>
      </c>
      <c r="C35" s="664" t="s">
        <v>1989</v>
      </c>
      <c r="D35" s="664" t="s">
        <v>2517</v>
      </c>
      <c r="E35" s="664" t="s">
        <v>2518</v>
      </c>
      <c r="F35" s="667">
        <v>1</v>
      </c>
      <c r="G35" s="667">
        <v>987</v>
      </c>
      <c r="H35" s="667">
        <v>1</v>
      </c>
      <c r="I35" s="667">
        <v>987</v>
      </c>
      <c r="J35" s="667">
        <v>1</v>
      </c>
      <c r="K35" s="667">
        <v>987</v>
      </c>
      <c r="L35" s="667">
        <v>1</v>
      </c>
      <c r="M35" s="667">
        <v>987</v>
      </c>
      <c r="N35" s="667">
        <v>6</v>
      </c>
      <c r="O35" s="667">
        <v>5928</v>
      </c>
      <c r="P35" s="680">
        <v>6.0060790273556233</v>
      </c>
      <c r="Q35" s="668">
        <v>988</v>
      </c>
    </row>
    <row r="36" spans="1:17" ht="14.4" customHeight="1" x14ac:dyDescent="0.3">
      <c r="A36" s="663" t="s">
        <v>2501</v>
      </c>
      <c r="B36" s="664" t="s">
        <v>2502</v>
      </c>
      <c r="C36" s="664" t="s">
        <v>1989</v>
      </c>
      <c r="D36" s="664" t="s">
        <v>2519</v>
      </c>
      <c r="E36" s="664" t="s">
        <v>2520</v>
      </c>
      <c r="F36" s="667">
        <v>5</v>
      </c>
      <c r="G36" s="667">
        <v>85</v>
      </c>
      <c r="H36" s="667">
        <v>1</v>
      </c>
      <c r="I36" s="667">
        <v>17</v>
      </c>
      <c r="J36" s="667">
        <v>5</v>
      </c>
      <c r="K36" s="667">
        <v>85</v>
      </c>
      <c r="L36" s="667">
        <v>1</v>
      </c>
      <c r="M36" s="667">
        <v>17</v>
      </c>
      <c r="N36" s="667">
        <v>8</v>
      </c>
      <c r="O36" s="667">
        <v>136</v>
      </c>
      <c r="P36" s="680">
        <v>1.6</v>
      </c>
      <c r="Q36" s="668">
        <v>17</v>
      </c>
    </row>
    <row r="37" spans="1:17" ht="14.4" customHeight="1" x14ac:dyDescent="0.3">
      <c r="A37" s="663" t="s">
        <v>2501</v>
      </c>
      <c r="B37" s="664" t="s">
        <v>2502</v>
      </c>
      <c r="C37" s="664" t="s">
        <v>1989</v>
      </c>
      <c r="D37" s="664" t="s">
        <v>2521</v>
      </c>
      <c r="E37" s="664" t="s">
        <v>2522</v>
      </c>
      <c r="F37" s="667"/>
      <c r="G37" s="667"/>
      <c r="H37" s="667"/>
      <c r="I37" s="667"/>
      <c r="J37" s="667"/>
      <c r="K37" s="667"/>
      <c r="L37" s="667"/>
      <c r="M37" s="667"/>
      <c r="N37" s="667">
        <v>1</v>
      </c>
      <c r="O37" s="667">
        <v>19</v>
      </c>
      <c r="P37" s="680"/>
      <c r="Q37" s="668">
        <v>19</v>
      </c>
    </row>
    <row r="38" spans="1:17" ht="14.4" customHeight="1" x14ac:dyDescent="0.3">
      <c r="A38" s="663" t="s">
        <v>2501</v>
      </c>
      <c r="B38" s="664" t="s">
        <v>2502</v>
      </c>
      <c r="C38" s="664" t="s">
        <v>1989</v>
      </c>
      <c r="D38" s="664" t="s">
        <v>2523</v>
      </c>
      <c r="E38" s="664" t="s">
        <v>2524</v>
      </c>
      <c r="F38" s="667"/>
      <c r="G38" s="667"/>
      <c r="H38" s="667"/>
      <c r="I38" s="667"/>
      <c r="J38" s="667"/>
      <c r="K38" s="667"/>
      <c r="L38" s="667"/>
      <c r="M38" s="667"/>
      <c r="N38" s="667">
        <v>1</v>
      </c>
      <c r="O38" s="667">
        <v>313</v>
      </c>
      <c r="P38" s="680"/>
      <c r="Q38" s="668">
        <v>313</v>
      </c>
    </row>
    <row r="39" spans="1:17" ht="14.4" customHeight="1" x14ac:dyDescent="0.3">
      <c r="A39" s="663" t="s">
        <v>2501</v>
      </c>
      <c r="B39" s="664" t="s">
        <v>2502</v>
      </c>
      <c r="C39" s="664" t="s">
        <v>1989</v>
      </c>
      <c r="D39" s="664" t="s">
        <v>2525</v>
      </c>
      <c r="E39" s="664" t="s">
        <v>2526</v>
      </c>
      <c r="F39" s="667">
        <v>1</v>
      </c>
      <c r="G39" s="667">
        <v>851</v>
      </c>
      <c r="H39" s="667">
        <v>1</v>
      </c>
      <c r="I39" s="667">
        <v>851</v>
      </c>
      <c r="J39" s="667"/>
      <c r="K39" s="667"/>
      <c r="L39" s="667"/>
      <c r="M39" s="667"/>
      <c r="N39" s="667">
        <v>3</v>
      </c>
      <c r="O39" s="667">
        <v>2559</v>
      </c>
      <c r="P39" s="680">
        <v>3.0070505287896592</v>
      </c>
      <c r="Q39" s="668">
        <v>853</v>
      </c>
    </row>
    <row r="40" spans="1:17" ht="14.4" customHeight="1" x14ac:dyDescent="0.3">
      <c r="A40" s="663" t="s">
        <v>2501</v>
      </c>
      <c r="B40" s="664" t="s">
        <v>2502</v>
      </c>
      <c r="C40" s="664" t="s">
        <v>1989</v>
      </c>
      <c r="D40" s="664" t="s">
        <v>2527</v>
      </c>
      <c r="E40" s="664" t="s">
        <v>2528</v>
      </c>
      <c r="F40" s="667"/>
      <c r="G40" s="667"/>
      <c r="H40" s="667"/>
      <c r="I40" s="667"/>
      <c r="J40" s="667"/>
      <c r="K40" s="667"/>
      <c r="L40" s="667"/>
      <c r="M40" s="667"/>
      <c r="N40" s="667">
        <v>1</v>
      </c>
      <c r="O40" s="667">
        <v>229</v>
      </c>
      <c r="P40" s="680"/>
      <c r="Q40" s="668">
        <v>229</v>
      </c>
    </row>
    <row r="41" spans="1:17" ht="14.4" customHeight="1" x14ac:dyDescent="0.3">
      <c r="A41" s="663" t="s">
        <v>2501</v>
      </c>
      <c r="B41" s="664" t="s">
        <v>2502</v>
      </c>
      <c r="C41" s="664" t="s">
        <v>1989</v>
      </c>
      <c r="D41" s="664" t="s">
        <v>2529</v>
      </c>
      <c r="E41" s="664" t="s">
        <v>2530</v>
      </c>
      <c r="F41" s="667">
        <v>14</v>
      </c>
      <c r="G41" s="667">
        <v>406</v>
      </c>
      <c r="H41" s="667">
        <v>1</v>
      </c>
      <c r="I41" s="667">
        <v>29</v>
      </c>
      <c r="J41" s="667">
        <v>16</v>
      </c>
      <c r="K41" s="667">
        <v>480</v>
      </c>
      <c r="L41" s="667">
        <v>1.1822660098522169</v>
      </c>
      <c r="M41" s="667">
        <v>30</v>
      </c>
      <c r="N41" s="667">
        <v>18</v>
      </c>
      <c r="O41" s="667">
        <v>540</v>
      </c>
      <c r="P41" s="680">
        <v>1.3300492610837438</v>
      </c>
      <c r="Q41" s="668">
        <v>30</v>
      </c>
    </row>
    <row r="42" spans="1:17" ht="14.4" customHeight="1" x14ac:dyDescent="0.3">
      <c r="A42" s="663" t="s">
        <v>2501</v>
      </c>
      <c r="B42" s="664" t="s">
        <v>2502</v>
      </c>
      <c r="C42" s="664" t="s">
        <v>1989</v>
      </c>
      <c r="D42" s="664" t="s">
        <v>2531</v>
      </c>
      <c r="E42" s="664" t="s">
        <v>2532</v>
      </c>
      <c r="F42" s="667">
        <v>1</v>
      </c>
      <c r="G42" s="667">
        <v>12</v>
      </c>
      <c r="H42" s="667">
        <v>1</v>
      </c>
      <c r="I42" s="667">
        <v>12</v>
      </c>
      <c r="J42" s="667">
        <v>1</v>
      </c>
      <c r="K42" s="667">
        <v>12</v>
      </c>
      <c r="L42" s="667">
        <v>1</v>
      </c>
      <c r="M42" s="667">
        <v>12</v>
      </c>
      <c r="N42" s="667">
        <v>2</v>
      </c>
      <c r="O42" s="667">
        <v>24</v>
      </c>
      <c r="P42" s="680">
        <v>2</v>
      </c>
      <c r="Q42" s="668">
        <v>12</v>
      </c>
    </row>
    <row r="43" spans="1:17" ht="14.4" customHeight="1" x14ac:dyDescent="0.3">
      <c r="A43" s="663" t="s">
        <v>2501</v>
      </c>
      <c r="B43" s="664" t="s">
        <v>2502</v>
      </c>
      <c r="C43" s="664" t="s">
        <v>1989</v>
      </c>
      <c r="D43" s="664" t="s">
        <v>2533</v>
      </c>
      <c r="E43" s="664" t="s">
        <v>2534</v>
      </c>
      <c r="F43" s="667"/>
      <c r="G43" s="667"/>
      <c r="H43" s="667"/>
      <c r="I43" s="667"/>
      <c r="J43" s="667"/>
      <c r="K43" s="667"/>
      <c r="L43" s="667"/>
      <c r="M43" s="667"/>
      <c r="N43" s="667">
        <v>1</v>
      </c>
      <c r="O43" s="667">
        <v>183</v>
      </c>
      <c r="P43" s="680"/>
      <c r="Q43" s="668">
        <v>183</v>
      </c>
    </row>
    <row r="44" spans="1:17" ht="14.4" customHeight="1" x14ac:dyDescent="0.3">
      <c r="A44" s="663" t="s">
        <v>2501</v>
      </c>
      <c r="B44" s="664" t="s">
        <v>2502</v>
      </c>
      <c r="C44" s="664" t="s">
        <v>1989</v>
      </c>
      <c r="D44" s="664" t="s">
        <v>2535</v>
      </c>
      <c r="E44" s="664" t="s">
        <v>2536</v>
      </c>
      <c r="F44" s="667"/>
      <c r="G44" s="667"/>
      <c r="H44" s="667"/>
      <c r="I44" s="667"/>
      <c r="J44" s="667"/>
      <c r="K44" s="667"/>
      <c r="L44" s="667"/>
      <c r="M44" s="667"/>
      <c r="N44" s="667">
        <v>1</v>
      </c>
      <c r="O44" s="667">
        <v>73</v>
      </c>
      <c r="P44" s="680"/>
      <c r="Q44" s="668">
        <v>73</v>
      </c>
    </row>
    <row r="45" spans="1:17" ht="14.4" customHeight="1" x14ac:dyDescent="0.3">
      <c r="A45" s="663" t="s">
        <v>2501</v>
      </c>
      <c r="B45" s="664" t="s">
        <v>2502</v>
      </c>
      <c r="C45" s="664" t="s">
        <v>1989</v>
      </c>
      <c r="D45" s="664" t="s">
        <v>2537</v>
      </c>
      <c r="E45" s="664" t="s">
        <v>2538</v>
      </c>
      <c r="F45" s="667">
        <v>1</v>
      </c>
      <c r="G45" s="667">
        <v>1245</v>
      </c>
      <c r="H45" s="667">
        <v>1</v>
      </c>
      <c r="I45" s="667">
        <v>1245</v>
      </c>
      <c r="J45" s="667"/>
      <c r="K45" s="667"/>
      <c r="L45" s="667"/>
      <c r="M45" s="667"/>
      <c r="N45" s="667"/>
      <c r="O45" s="667"/>
      <c r="P45" s="680"/>
      <c r="Q45" s="668"/>
    </row>
    <row r="46" spans="1:17" ht="14.4" customHeight="1" x14ac:dyDescent="0.3">
      <c r="A46" s="663" t="s">
        <v>2501</v>
      </c>
      <c r="B46" s="664" t="s">
        <v>2502</v>
      </c>
      <c r="C46" s="664" t="s">
        <v>1989</v>
      </c>
      <c r="D46" s="664" t="s">
        <v>2539</v>
      </c>
      <c r="E46" s="664" t="s">
        <v>2540</v>
      </c>
      <c r="F46" s="667">
        <v>8</v>
      </c>
      <c r="G46" s="667">
        <v>1176</v>
      </c>
      <c r="H46" s="667">
        <v>1</v>
      </c>
      <c r="I46" s="667">
        <v>147</v>
      </c>
      <c r="J46" s="667">
        <v>19</v>
      </c>
      <c r="K46" s="667">
        <v>2812</v>
      </c>
      <c r="L46" s="667">
        <v>2.3911564625850339</v>
      </c>
      <c r="M46" s="667">
        <v>148</v>
      </c>
      <c r="N46" s="667">
        <v>42</v>
      </c>
      <c r="O46" s="667">
        <v>6258</v>
      </c>
      <c r="P46" s="680">
        <v>5.3214285714285712</v>
      </c>
      <c r="Q46" s="668">
        <v>149</v>
      </c>
    </row>
    <row r="47" spans="1:17" ht="14.4" customHeight="1" x14ac:dyDescent="0.3">
      <c r="A47" s="663" t="s">
        <v>2501</v>
      </c>
      <c r="B47" s="664" t="s">
        <v>2502</v>
      </c>
      <c r="C47" s="664" t="s">
        <v>1989</v>
      </c>
      <c r="D47" s="664" t="s">
        <v>2541</v>
      </c>
      <c r="E47" s="664" t="s">
        <v>2542</v>
      </c>
      <c r="F47" s="667">
        <v>17</v>
      </c>
      <c r="G47" s="667">
        <v>493</v>
      </c>
      <c r="H47" s="667">
        <v>1</v>
      </c>
      <c r="I47" s="667">
        <v>29</v>
      </c>
      <c r="J47" s="667">
        <v>17</v>
      </c>
      <c r="K47" s="667">
        <v>510</v>
      </c>
      <c r="L47" s="667">
        <v>1.0344827586206897</v>
      </c>
      <c r="M47" s="667">
        <v>30</v>
      </c>
      <c r="N47" s="667">
        <v>21</v>
      </c>
      <c r="O47" s="667">
        <v>630</v>
      </c>
      <c r="P47" s="680">
        <v>1.2778904665314401</v>
      </c>
      <c r="Q47" s="668">
        <v>30</v>
      </c>
    </row>
    <row r="48" spans="1:17" ht="14.4" customHeight="1" x14ac:dyDescent="0.3">
      <c r="A48" s="663" t="s">
        <v>2501</v>
      </c>
      <c r="B48" s="664" t="s">
        <v>2502</v>
      </c>
      <c r="C48" s="664" t="s">
        <v>1989</v>
      </c>
      <c r="D48" s="664" t="s">
        <v>2543</v>
      </c>
      <c r="E48" s="664" t="s">
        <v>2544</v>
      </c>
      <c r="F48" s="667">
        <v>13</v>
      </c>
      <c r="G48" s="667">
        <v>403</v>
      </c>
      <c r="H48" s="667">
        <v>1</v>
      </c>
      <c r="I48" s="667">
        <v>31</v>
      </c>
      <c r="J48" s="667">
        <v>11</v>
      </c>
      <c r="K48" s="667">
        <v>341</v>
      </c>
      <c r="L48" s="667">
        <v>0.84615384615384615</v>
      </c>
      <c r="M48" s="667">
        <v>31</v>
      </c>
      <c r="N48" s="667">
        <v>9</v>
      </c>
      <c r="O48" s="667">
        <v>279</v>
      </c>
      <c r="P48" s="680">
        <v>0.69230769230769229</v>
      </c>
      <c r="Q48" s="668">
        <v>31</v>
      </c>
    </row>
    <row r="49" spans="1:17" ht="14.4" customHeight="1" x14ac:dyDescent="0.3">
      <c r="A49" s="663" t="s">
        <v>2501</v>
      </c>
      <c r="B49" s="664" t="s">
        <v>2502</v>
      </c>
      <c r="C49" s="664" t="s">
        <v>1989</v>
      </c>
      <c r="D49" s="664" t="s">
        <v>2545</v>
      </c>
      <c r="E49" s="664" t="s">
        <v>2546</v>
      </c>
      <c r="F49" s="667">
        <v>13</v>
      </c>
      <c r="G49" s="667">
        <v>351</v>
      </c>
      <c r="H49" s="667">
        <v>1</v>
      </c>
      <c r="I49" s="667">
        <v>27</v>
      </c>
      <c r="J49" s="667">
        <v>13</v>
      </c>
      <c r="K49" s="667">
        <v>351</v>
      </c>
      <c r="L49" s="667">
        <v>1</v>
      </c>
      <c r="M49" s="667">
        <v>27</v>
      </c>
      <c r="N49" s="667">
        <v>16</v>
      </c>
      <c r="O49" s="667">
        <v>432</v>
      </c>
      <c r="P49" s="680">
        <v>1.2307692307692308</v>
      </c>
      <c r="Q49" s="668">
        <v>27</v>
      </c>
    </row>
    <row r="50" spans="1:17" ht="14.4" customHeight="1" x14ac:dyDescent="0.3">
      <c r="A50" s="663" t="s">
        <v>2501</v>
      </c>
      <c r="B50" s="664" t="s">
        <v>2502</v>
      </c>
      <c r="C50" s="664" t="s">
        <v>1989</v>
      </c>
      <c r="D50" s="664" t="s">
        <v>2547</v>
      </c>
      <c r="E50" s="664" t="s">
        <v>2548</v>
      </c>
      <c r="F50" s="667"/>
      <c r="G50" s="667"/>
      <c r="H50" s="667"/>
      <c r="I50" s="667"/>
      <c r="J50" s="667"/>
      <c r="K50" s="667"/>
      <c r="L50" s="667"/>
      <c r="M50" s="667"/>
      <c r="N50" s="667">
        <v>2</v>
      </c>
      <c r="O50" s="667">
        <v>44</v>
      </c>
      <c r="P50" s="680"/>
      <c r="Q50" s="668">
        <v>22</v>
      </c>
    </row>
    <row r="51" spans="1:17" ht="14.4" customHeight="1" x14ac:dyDescent="0.3">
      <c r="A51" s="663" t="s">
        <v>2501</v>
      </c>
      <c r="B51" s="664" t="s">
        <v>2502</v>
      </c>
      <c r="C51" s="664" t="s">
        <v>1989</v>
      </c>
      <c r="D51" s="664" t="s">
        <v>2549</v>
      </c>
      <c r="E51" s="664" t="s">
        <v>2550</v>
      </c>
      <c r="F51" s="667">
        <v>13</v>
      </c>
      <c r="G51" s="667">
        <v>325</v>
      </c>
      <c r="H51" s="667">
        <v>1</v>
      </c>
      <c r="I51" s="667">
        <v>25</v>
      </c>
      <c r="J51" s="667">
        <v>17</v>
      </c>
      <c r="K51" s="667">
        <v>425</v>
      </c>
      <c r="L51" s="667">
        <v>1.3076923076923077</v>
      </c>
      <c r="M51" s="667">
        <v>25</v>
      </c>
      <c r="N51" s="667">
        <v>18</v>
      </c>
      <c r="O51" s="667">
        <v>450</v>
      </c>
      <c r="P51" s="680">
        <v>1.3846153846153846</v>
      </c>
      <c r="Q51" s="668">
        <v>25</v>
      </c>
    </row>
    <row r="52" spans="1:17" ht="14.4" customHeight="1" x14ac:dyDescent="0.3">
      <c r="A52" s="663" t="s">
        <v>2501</v>
      </c>
      <c r="B52" s="664" t="s">
        <v>2502</v>
      </c>
      <c r="C52" s="664" t="s">
        <v>1989</v>
      </c>
      <c r="D52" s="664" t="s">
        <v>2551</v>
      </c>
      <c r="E52" s="664" t="s">
        <v>2552</v>
      </c>
      <c r="F52" s="667"/>
      <c r="G52" s="667"/>
      <c r="H52" s="667"/>
      <c r="I52" s="667"/>
      <c r="J52" s="667"/>
      <c r="K52" s="667"/>
      <c r="L52" s="667"/>
      <c r="M52" s="667"/>
      <c r="N52" s="667">
        <v>2</v>
      </c>
      <c r="O52" s="667">
        <v>66</v>
      </c>
      <c r="P52" s="680"/>
      <c r="Q52" s="668">
        <v>33</v>
      </c>
    </row>
    <row r="53" spans="1:17" ht="14.4" customHeight="1" x14ac:dyDescent="0.3">
      <c r="A53" s="663" t="s">
        <v>2501</v>
      </c>
      <c r="B53" s="664" t="s">
        <v>2502</v>
      </c>
      <c r="C53" s="664" t="s">
        <v>1989</v>
      </c>
      <c r="D53" s="664" t="s">
        <v>2553</v>
      </c>
      <c r="E53" s="664" t="s">
        <v>2554</v>
      </c>
      <c r="F53" s="667"/>
      <c r="G53" s="667"/>
      <c r="H53" s="667"/>
      <c r="I53" s="667"/>
      <c r="J53" s="667"/>
      <c r="K53" s="667"/>
      <c r="L53" s="667"/>
      <c r="M53" s="667"/>
      <c r="N53" s="667">
        <v>1</v>
      </c>
      <c r="O53" s="667">
        <v>26</v>
      </c>
      <c r="P53" s="680"/>
      <c r="Q53" s="668">
        <v>26</v>
      </c>
    </row>
    <row r="54" spans="1:17" ht="14.4" customHeight="1" x14ac:dyDescent="0.3">
      <c r="A54" s="663" t="s">
        <v>2501</v>
      </c>
      <c r="B54" s="664" t="s">
        <v>2502</v>
      </c>
      <c r="C54" s="664" t="s">
        <v>1989</v>
      </c>
      <c r="D54" s="664" t="s">
        <v>2555</v>
      </c>
      <c r="E54" s="664" t="s">
        <v>2556</v>
      </c>
      <c r="F54" s="667">
        <v>1</v>
      </c>
      <c r="G54" s="667">
        <v>84</v>
      </c>
      <c r="H54" s="667">
        <v>1</v>
      </c>
      <c r="I54" s="667">
        <v>84</v>
      </c>
      <c r="J54" s="667"/>
      <c r="K54" s="667"/>
      <c r="L54" s="667"/>
      <c r="M54" s="667"/>
      <c r="N54" s="667"/>
      <c r="O54" s="667"/>
      <c r="P54" s="680"/>
      <c r="Q54" s="668"/>
    </row>
    <row r="55" spans="1:17" ht="14.4" customHeight="1" x14ac:dyDescent="0.3">
      <c r="A55" s="663" t="s">
        <v>2501</v>
      </c>
      <c r="B55" s="664" t="s">
        <v>2502</v>
      </c>
      <c r="C55" s="664" t="s">
        <v>1989</v>
      </c>
      <c r="D55" s="664" t="s">
        <v>2557</v>
      </c>
      <c r="E55" s="664" t="s">
        <v>2558</v>
      </c>
      <c r="F55" s="667"/>
      <c r="G55" s="667"/>
      <c r="H55" s="667"/>
      <c r="I55" s="667"/>
      <c r="J55" s="667"/>
      <c r="K55" s="667"/>
      <c r="L55" s="667"/>
      <c r="M55" s="667"/>
      <c r="N55" s="667">
        <v>1</v>
      </c>
      <c r="O55" s="667">
        <v>176</v>
      </c>
      <c r="P55" s="680"/>
      <c r="Q55" s="668">
        <v>176</v>
      </c>
    </row>
    <row r="56" spans="1:17" ht="14.4" customHeight="1" x14ac:dyDescent="0.3">
      <c r="A56" s="663" t="s">
        <v>2501</v>
      </c>
      <c r="B56" s="664" t="s">
        <v>2502</v>
      </c>
      <c r="C56" s="664" t="s">
        <v>1989</v>
      </c>
      <c r="D56" s="664" t="s">
        <v>2559</v>
      </c>
      <c r="E56" s="664" t="s">
        <v>2560</v>
      </c>
      <c r="F56" s="667"/>
      <c r="G56" s="667"/>
      <c r="H56" s="667"/>
      <c r="I56" s="667"/>
      <c r="J56" s="667"/>
      <c r="K56" s="667"/>
      <c r="L56" s="667"/>
      <c r="M56" s="667"/>
      <c r="N56" s="667">
        <v>1</v>
      </c>
      <c r="O56" s="667">
        <v>253</v>
      </c>
      <c r="P56" s="680"/>
      <c r="Q56" s="668">
        <v>253</v>
      </c>
    </row>
    <row r="57" spans="1:17" ht="14.4" customHeight="1" x14ac:dyDescent="0.3">
      <c r="A57" s="663" t="s">
        <v>2501</v>
      </c>
      <c r="B57" s="664" t="s">
        <v>2502</v>
      </c>
      <c r="C57" s="664" t="s">
        <v>1989</v>
      </c>
      <c r="D57" s="664" t="s">
        <v>2561</v>
      </c>
      <c r="E57" s="664" t="s">
        <v>2562</v>
      </c>
      <c r="F57" s="667">
        <v>5</v>
      </c>
      <c r="G57" s="667">
        <v>75</v>
      </c>
      <c r="H57" s="667">
        <v>1</v>
      </c>
      <c r="I57" s="667">
        <v>15</v>
      </c>
      <c r="J57" s="667">
        <v>5</v>
      </c>
      <c r="K57" s="667">
        <v>75</v>
      </c>
      <c r="L57" s="667">
        <v>1</v>
      </c>
      <c r="M57" s="667">
        <v>15</v>
      </c>
      <c r="N57" s="667">
        <v>10</v>
      </c>
      <c r="O57" s="667">
        <v>150</v>
      </c>
      <c r="P57" s="680">
        <v>2</v>
      </c>
      <c r="Q57" s="668">
        <v>15</v>
      </c>
    </row>
    <row r="58" spans="1:17" ht="14.4" customHeight="1" x14ac:dyDescent="0.3">
      <c r="A58" s="663" t="s">
        <v>2501</v>
      </c>
      <c r="B58" s="664" t="s">
        <v>2502</v>
      </c>
      <c r="C58" s="664" t="s">
        <v>1989</v>
      </c>
      <c r="D58" s="664" t="s">
        <v>2563</v>
      </c>
      <c r="E58" s="664" t="s">
        <v>2564</v>
      </c>
      <c r="F58" s="667"/>
      <c r="G58" s="667"/>
      <c r="H58" s="667"/>
      <c r="I58" s="667"/>
      <c r="J58" s="667"/>
      <c r="K58" s="667"/>
      <c r="L58" s="667"/>
      <c r="M58" s="667"/>
      <c r="N58" s="667">
        <v>3</v>
      </c>
      <c r="O58" s="667">
        <v>69</v>
      </c>
      <c r="P58" s="680"/>
      <c r="Q58" s="668">
        <v>23</v>
      </c>
    </row>
    <row r="59" spans="1:17" ht="14.4" customHeight="1" x14ac:dyDescent="0.3">
      <c r="A59" s="663" t="s">
        <v>2501</v>
      </c>
      <c r="B59" s="664" t="s">
        <v>2502</v>
      </c>
      <c r="C59" s="664" t="s">
        <v>1989</v>
      </c>
      <c r="D59" s="664" t="s">
        <v>2565</v>
      </c>
      <c r="E59" s="664" t="s">
        <v>2566</v>
      </c>
      <c r="F59" s="667"/>
      <c r="G59" s="667"/>
      <c r="H59" s="667"/>
      <c r="I59" s="667"/>
      <c r="J59" s="667"/>
      <c r="K59" s="667"/>
      <c r="L59" s="667"/>
      <c r="M59" s="667"/>
      <c r="N59" s="667">
        <v>1</v>
      </c>
      <c r="O59" s="667">
        <v>252</v>
      </c>
      <c r="P59" s="680"/>
      <c r="Q59" s="668">
        <v>252</v>
      </c>
    </row>
    <row r="60" spans="1:17" ht="14.4" customHeight="1" x14ac:dyDescent="0.3">
      <c r="A60" s="663" t="s">
        <v>2501</v>
      </c>
      <c r="B60" s="664" t="s">
        <v>2502</v>
      </c>
      <c r="C60" s="664" t="s">
        <v>1989</v>
      </c>
      <c r="D60" s="664" t="s">
        <v>2567</v>
      </c>
      <c r="E60" s="664" t="s">
        <v>2568</v>
      </c>
      <c r="F60" s="667">
        <v>11</v>
      </c>
      <c r="G60" s="667">
        <v>253</v>
      </c>
      <c r="H60" s="667">
        <v>1</v>
      </c>
      <c r="I60" s="667">
        <v>23</v>
      </c>
      <c r="J60" s="667">
        <v>15</v>
      </c>
      <c r="K60" s="667">
        <v>345</v>
      </c>
      <c r="L60" s="667">
        <v>1.3636363636363635</v>
      </c>
      <c r="M60" s="667">
        <v>23</v>
      </c>
      <c r="N60" s="667">
        <v>13</v>
      </c>
      <c r="O60" s="667">
        <v>299</v>
      </c>
      <c r="P60" s="680">
        <v>1.1818181818181819</v>
      </c>
      <c r="Q60" s="668">
        <v>23</v>
      </c>
    </row>
    <row r="61" spans="1:17" ht="14.4" customHeight="1" x14ac:dyDescent="0.3">
      <c r="A61" s="663" t="s">
        <v>2501</v>
      </c>
      <c r="B61" s="664" t="s">
        <v>2502</v>
      </c>
      <c r="C61" s="664" t="s">
        <v>1989</v>
      </c>
      <c r="D61" s="664" t="s">
        <v>2569</v>
      </c>
      <c r="E61" s="664" t="s">
        <v>2570</v>
      </c>
      <c r="F61" s="667">
        <v>1</v>
      </c>
      <c r="G61" s="667">
        <v>29</v>
      </c>
      <c r="H61" s="667">
        <v>1</v>
      </c>
      <c r="I61" s="667">
        <v>29</v>
      </c>
      <c r="J61" s="667"/>
      <c r="K61" s="667"/>
      <c r="L61" s="667"/>
      <c r="M61" s="667"/>
      <c r="N61" s="667">
        <v>3</v>
      </c>
      <c r="O61" s="667">
        <v>87</v>
      </c>
      <c r="P61" s="680">
        <v>3</v>
      </c>
      <c r="Q61" s="668">
        <v>29</v>
      </c>
    </row>
    <row r="62" spans="1:17" ht="14.4" customHeight="1" x14ac:dyDescent="0.3">
      <c r="A62" s="663" t="s">
        <v>2501</v>
      </c>
      <c r="B62" s="664" t="s">
        <v>2502</v>
      </c>
      <c r="C62" s="664" t="s">
        <v>1989</v>
      </c>
      <c r="D62" s="664" t="s">
        <v>2571</v>
      </c>
      <c r="E62" s="664" t="s">
        <v>2572</v>
      </c>
      <c r="F62" s="667"/>
      <c r="G62" s="667"/>
      <c r="H62" s="667"/>
      <c r="I62" s="667"/>
      <c r="J62" s="667">
        <v>2</v>
      </c>
      <c r="K62" s="667">
        <v>354</v>
      </c>
      <c r="L62" s="667"/>
      <c r="M62" s="667">
        <v>177</v>
      </c>
      <c r="N62" s="667">
        <v>3</v>
      </c>
      <c r="O62" s="667">
        <v>534</v>
      </c>
      <c r="P62" s="680"/>
      <c r="Q62" s="668">
        <v>178</v>
      </c>
    </row>
    <row r="63" spans="1:17" ht="14.4" customHeight="1" x14ac:dyDescent="0.3">
      <c r="A63" s="663" t="s">
        <v>2501</v>
      </c>
      <c r="B63" s="664" t="s">
        <v>2502</v>
      </c>
      <c r="C63" s="664" t="s">
        <v>1989</v>
      </c>
      <c r="D63" s="664" t="s">
        <v>2573</v>
      </c>
      <c r="E63" s="664" t="s">
        <v>2574</v>
      </c>
      <c r="F63" s="667">
        <v>5</v>
      </c>
      <c r="G63" s="667">
        <v>95</v>
      </c>
      <c r="H63" s="667">
        <v>1</v>
      </c>
      <c r="I63" s="667">
        <v>19</v>
      </c>
      <c r="J63" s="667">
        <v>5</v>
      </c>
      <c r="K63" s="667">
        <v>95</v>
      </c>
      <c r="L63" s="667">
        <v>1</v>
      </c>
      <c r="M63" s="667">
        <v>19</v>
      </c>
      <c r="N63" s="667">
        <v>9</v>
      </c>
      <c r="O63" s="667">
        <v>171</v>
      </c>
      <c r="P63" s="680">
        <v>1.8</v>
      </c>
      <c r="Q63" s="668">
        <v>19</v>
      </c>
    </row>
    <row r="64" spans="1:17" ht="14.4" customHeight="1" x14ac:dyDescent="0.3">
      <c r="A64" s="663" t="s">
        <v>2501</v>
      </c>
      <c r="B64" s="664" t="s">
        <v>2502</v>
      </c>
      <c r="C64" s="664" t="s">
        <v>1989</v>
      </c>
      <c r="D64" s="664" t="s">
        <v>2575</v>
      </c>
      <c r="E64" s="664" t="s">
        <v>2576</v>
      </c>
      <c r="F64" s="667">
        <v>1</v>
      </c>
      <c r="G64" s="667">
        <v>20</v>
      </c>
      <c r="H64" s="667">
        <v>1</v>
      </c>
      <c r="I64" s="667">
        <v>20</v>
      </c>
      <c r="J64" s="667"/>
      <c r="K64" s="667"/>
      <c r="L64" s="667"/>
      <c r="M64" s="667"/>
      <c r="N64" s="667">
        <v>5</v>
      </c>
      <c r="O64" s="667">
        <v>100</v>
      </c>
      <c r="P64" s="680">
        <v>5</v>
      </c>
      <c r="Q64" s="668">
        <v>20</v>
      </c>
    </row>
    <row r="65" spans="1:17" ht="14.4" customHeight="1" x14ac:dyDescent="0.3">
      <c r="A65" s="663" t="s">
        <v>2501</v>
      </c>
      <c r="B65" s="664" t="s">
        <v>2502</v>
      </c>
      <c r="C65" s="664" t="s">
        <v>1989</v>
      </c>
      <c r="D65" s="664" t="s">
        <v>2577</v>
      </c>
      <c r="E65" s="664" t="s">
        <v>2578</v>
      </c>
      <c r="F65" s="667"/>
      <c r="G65" s="667"/>
      <c r="H65" s="667"/>
      <c r="I65" s="667"/>
      <c r="J65" s="667"/>
      <c r="K65" s="667"/>
      <c r="L65" s="667"/>
      <c r="M65" s="667"/>
      <c r="N65" s="667">
        <v>1</v>
      </c>
      <c r="O65" s="667">
        <v>21</v>
      </c>
      <c r="P65" s="680"/>
      <c r="Q65" s="668">
        <v>21</v>
      </c>
    </row>
    <row r="66" spans="1:17" ht="14.4" customHeight="1" x14ac:dyDescent="0.3">
      <c r="A66" s="663" t="s">
        <v>2501</v>
      </c>
      <c r="B66" s="664" t="s">
        <v>2502</v>
      </c>
      <c r="C66" s="664" t="s">
        <v>1989</v>
      </c>
      <c r="D66" s="664" t="s">
        <v>2579</v>
      </c>
      <c r="E66" s="664" t="s">
        <v>2580</v>
      </c>
      <c r="F66" s="667"/>
      <c r="G66" s="667"/>
      <c r="H66" s="667"/>
      <c r="I66" s="667"/>
      <c r="J66" s="667"/>
      <c r="K66" s="667"/>
      <c r="L66" s="667"/>
      <c r="M66" s="667"/>
      <c r="N66" s="667">
        <v>3</v>
      </c>
      <c r="O66" s="667">
        <v>66</v>
      </c>
      <c r="P66" s="680"/>
      <c r="Q66" s="668">
        <v>22</v>
      </c>
    </row>
    <row r="67" spans="1:17" ht="14.4" customHeight="1" x14ac:dyDescent="0.3">
      <c r="A67" s="663" t="s">
        <v>2501</v>
      </c>
      <c r="B67" s="664" t="s">
        <v>2502</v>
      </c>
      <c r="C67" s="664" t="s">
        <v>1989</v>
      </c>
      <c r="D67" s="664" t="s">
        <v>2581</v>
      </c>
      <c r="E67" s="664" t="s">
        <v>2582</v>
      </c>
      <c r="F67" s="667">
        <v>1</v>
      </c>
      <c r="G67" s="667">
        <v>564</v>
      </c>
      <c r="H67" s="667">
        <v>1</v>
      </c>
      <c r="I67" s="667">
        <v>564</v>
      </c>
      <c r="J67" s="667"/>
      <c r="K67" s="667"/>
      <c r="L67" s="667"/>
      <c r="M67" s="667"/>
      <c r="N67" s="667"/>
      <c r="O67" s="667"/>
      <c r="P67" s="680"/>
      <c r="Q67" s="668"/>
    </row>
    <row r="68" spans="1:17" ht="14.4" customHeight="1" x14ac:dyDescent="0.3">
      <c r="A68" s="663" t="s">
        <v>2501</v>
      </c>
      <c r="B68" s="664" t="s">
        <v>2502</v>
      </c>
      <c r="C68" s="664" t="s">
        <v>1989</v>
      </c>
      <c r="D68" s="664" t="s">
        <v>2583</v>
      </c>
      <c r="E68" s="664" t="s">
        <v>2584</v>
      </c>
      <c r="F68" s="667">
        <v>1</v>
      </c>
      <c r="G68" s="667">
        <v>1002</v>
      </c>
      <c r="H68" s="667">
        <v>1</v>
      </c>
      <c r="I68" s="667">
        <v>1002</v>
      </c>
      <c r="J68" s="667"/>
      <c r="K68" s="667"/>
      <c r="L68" s="667"/>
      <c r="M68" s="667"/>
      <c r="N68" s="667"/>
      <c r="O68" s="667"/>
      <c r="P68" s="680"/>
      <c r="Q68" s="668"/>
    </row>
    <row r="69" spans="1:17" ht="14.4" customHeight="1" x14ac:dyDescent="0.3">
      <c r="A69" s="663" t="s">
        <v>2501</v>
      </c>
      <c r="B69" s="664" t="s">
        <v>2502</v>
      </c>
      <c r="C69" s="664" t="s">
        <v>1989</v>
      </c>
      <c r="D69" s="664" t="s">
        <v>2585</v>
      </c>
      <c r="E69" s="664" t="s">
        <v>2586</v>
      </c>
      <c r="F69" s="667"/>
      <c r="G69" s="667"/>
      <c r="H69" s="667"/>
      <c r="I69" s="667"/>
      <c r="J69" s="667"/>
      <c r="K69" s="667"/>
      <c r="L69" s="667"/>
      <c r="M69" s="667"/>
      <c r="N69" s="667">
        <v>1</v>
      </c>
      <c r="O69" s="667">
        <v>45</v>
      </c>
      <c r="P69" s="680"/>
      <c r="Q69" s="668">
        <v>45</v>
      </c>
    </row>
    <row r="70" spans="1:17" ht="14.4" customHeight="1" x14ac:dyDescent="0.3">
      <c r="A70" s="663" t="s">
        <v>2501</v>
      </c>
      <c r="B70" s="664" t="s">
        <v>2502</v>
      </c>
      <c r="C70" s="664" t="s">
        <v>1989</v>
      </c>
      <c r="D70" s="664" t="s">
        <v>2587</v>
      </c>
      <c r="E70" s="664" t="s">
        <v>2588</v>
      </c>
      <c r="F70" s="667"/>
      <c r="G70" s="667"/>
      <c r="H70" s="667"/>
      <c r="I70" s="667"/>
      <c r="J70" s="667"/>
      <c r="K70" s="667"/>
      <c r="L70" s="667"/>
      <c r="M70" s="667"/>
      <c r="N70" s="667">
        <v>3</v>
      </c>
      <c r="O70" s="667">
        <v>399</v>
      </c>
      <c r="P70" s="680"/>
      <c r="Q70" s="668">
        <v>133</v>
      </c>
    </row>
    <row r="71" spans="1:17" ht="14.4" customHeight="1" x14ac:dyDescent="0.3">
      <c r="A71" s="663" t="s">
        <v>2501</v>
      </c>
      <c r="B71" s="664" t="s">
        <v>2502</v>
      </c>
      <c r="C71" s="664" t="s">
        <v>1989</v>
      </c>
      <c r="D71" s="664" t="s">
        <v>2589</v>
      </c>
      <c r="E71" s="664" t="s">
        <v>2590</v>
      </c>
      <c r="F71" s="667"/>
      <c r="G71" s="667"/>
      <c r="H71" s="667"/>
      <c r="I71" s="667"/>
      <c r="J71" s="667"/>
      <c r="K71" s="667"/>
      <c r="L71" s="667"/>
      <c r="M71" s="667"/>
      <c r="N71" s="667">
        <v>25</v>
      </c>
      <c r="O71" s="667">
        <v>925</v>
      </c>
      <c r="P71" s="680"/>
      <c r="Q71" s="668">
        <v>37</v>
      </c>
    </row>
    <row r="72" spans="1:17" ht="14.4" customHeight="1" x14ac:dyDescent="0.3">
      <c r="A72" s="663" t="s">
        <v>2591</v>
      </c>
      <c r="B72" s="664" t="s">
        <v>2592</v>
      </c>
      <c r="C72" s="664" t="s">
        <v>2061</v>
      </c>
      <c r="D72" s="664" t="s">
        <v>2593</v>
      </c>
      <c r="E72" s="664" t="s">
        <v>2594</v>
      </c>
      <c r="F72" s="667">
        <v>0.06</v>
      </c>
      <c r="G72" s="667">
        <v>620.24</v>
      </c>
      <c r="H72" s="667">
        <v>1</v>
      </c>
      <c r="I72" s="667">
        <v>10337.333333333334</v>
      </c>
      <c r="J72" s="667">
        <v>0.13</v>
      </c>
      <c r="K72" s="667">
        <v>1285.43</v>
      </c>
      <c r="L72" s="667">
        <v>2.072471946343351</v>
      </c>
      <c r="M72" s="667">
        <v>9887.9230769230762</v>
      </c>
      <c r="N72" s="667"/>
      <c r="O72" s="667"/>
      <c r="P72" s="680"/>
      <c r="Q72" s="668"/>
    </row>
    <row r="73" spans="1:17" ht="14.4" customHeight="1" x14ac:dyDescent="0.3">
      <c r="A73" s="663" t="s">
        <v>2591</v>
      </c>
      <c r="B73" s="664" t="s">
        <v>2592</v>
      </c>
      <c r="C73" s="664" t="s">
        <v>2061</v>
      </c>
      <c r="D73" s="664" t="s">
        <v>2595</v>
      </c>
      <c r="E73" s="664" t="s">
        <v>2458</v>
      </c>
      <c r="F73" s="667">
        <v>0.13</v>
      </c>
      <c r="G73" s="667">
        <v>1419.8</v>
      </c>
      <c r="H73" s="667">
        <v>1</v>
      </c>
      <c r="I73" s="667">
        <v>10921.538461538461</v>
      </c>
      <c r="J73" s="667"/>
      <c r="K73" s="667"/>
      <c r="L73" s="667"/>
      <c r="M73" s="667"/>
      <c r="N73" s="667"/>
      <c r="O73" s="667"/>
      <c r="P73" s="680"/>
      <c r="Q73" s="668"/>
    </row>
    <row r="74" spans="1:17" ht="14.4" customHeight="1" x14ac:dyDescent="0.3">
      <c r="A74" s="663" t="s">
        <v>2591</v>
      </c>
      <c r="B74" s="664" t="s">
        <v>2592</v>
      </c>
      <c r="C74" s="664" t="s">
        <v>2061</v>
      </c>
      <c r="D74" s="664" t="s">
        <v>2457</v>
      </c>
      <c r="E74" s="664" t="s">
        <v>2458</v>
      </c>
      <c r="F74" s="667"/>
      <c r="G74" s="667"/>
      <c r="H74" s="667"/>
      <c r="I74" s="667"/>
      <c r="J74" s="667"/>
      <c r="K74" s="667"/>
      <c r="L74" s="667"/>
      <c r="M74" s="667"/>
      <c r="N74" s="667">
        <v>1.25</v>
      </c>
      <c r="O74" s="667">
        <v>2213.5</v>
      </c>
      <c r="P74" s="680"/>
      <c r="Q74" s="668">
        <v>1770.8</v>
      </c>
    </row>
    <row r="75" spans="1:17" ht="14.4" customHeight="1" x14ac:dyDescent="0.3">
      <c r="A75" s="663" t="s">
        <v>2591</v>
      </c>
      <c r="B75" s="664" t="s">
        <v>2592</v>
      </c>
      <c r="C75" s="664" t="s">
        <v>2061</v>
      </c>
      <c r="D75" s="664" t="s">
        <v>2596</v>
      </c>
      <c r="E75" s="664" t="s">
        <v>2597</v>
      </c>
      <c r="F75" s="667">
        <v>0.05</v>
      </c>
      <c r="G75" s="667">
        <v>18.96</v>
      </c>
      <c r="H75" s="667">
        <v>1</v>
      </c>
      <c r="I75" s="667">
        <v>379.2</v>
      </c>
      <c r="J75" s="667"/>
      <c r="K75" s="667"/>
      <c r="L75" s="667"/>
      <c r="M75" s="667"/>
      <c r="N75" s="667"/>
      <c r="O75" s="667"/>
      <c r="P75" s="680"/>
      <c r="Q75" s="668"/>
    </row>
    <row r="76" spans="1:17" ht="14.4" customHeight="1" x14ac:dyDescent="0.3">
      <c r="A76" s="663" t="s">
        <v>2591</v>
      </c>
      <c r="B76" s="664" t="s">
        <v>2592</v>
      </c>
      <c r="C76" s="664" t="s">
        <v>2061</v>
      </c>
      <c r="D76" s="664" t="s">
        <v>2598</v>
      </c>
      <c r="E76" s="664" t="s">
        <v>2458</v>
      </c>
      <c r="F76" s="667"/>
      <c r="G76" s="667"/>
      <c r="H76" s="667"/>
      <c r="I76" s="667"/>
      <c r="J76" s="667"/>
      <c r="K76" s="667"/>
      <c r="L76" s="667"/>
      <c r="M76" s="667"/>
      <c r="N76" s="667">
        <v>0.04</v>
      </c>
      <c r="O76" s="667">
        <v>1062.48</v>
      </c>
      <c r="P76" s="680"/>
      <c r="Q76" s="668">
        <v>26562</v>
      </c>
    </row>
    <row r="77" spans="1:17" ht="14.4" customHeight="1" x14ac:dyDescent="0.3">
      <c r="A77" s="663" t="s">
        <v>2591</v>
      </c>
      <c r="B77" s="664" t="s">
        <v>2592</v>
      </c>
      <c r="C77" s="664" t="s">
        <v>1989</v>
      </c>
      <c r="D77" s="664" t="s">
        <v>2599</v>
      </c>
      <c r="E77" s="664" t="s">
        <v>2600</v>
      </c>
      <c r="F77" s="667">
        <v>8</v>
      </c>
      <c r="G77" s="667">
        <v>1640</v>
      </c>
      <c r="H77" s="667">
        <v>1</v>
      </c>
      <c r="I77" s="667">
        <v>205</v>
      </c>
      <c r="J77" s="667">
        <v>7</v>
      </c>
      <c r="K77" s="667">
        <v>1449</v>
      </c>
      <c r="L77" s="667">
        <v>0.88353658536585367</v>
      </c>
      <c r="M77" s="667">
        <v>207</v>
      </c>
      <c r="N77" s="667">
        <v>4</v>
      </c>
      <c r="O77" s="667">
        <v>852</v>
      </c>
      <c r="P77" s="680">
        <v>0.51951219512195124</v>
      </c>
      <c r="Q77" s="668">
        <v>213</v>
      </c>
    </row>
    <row r="78" spans="1:17" ht="14.4" customHeight="1" x14ac:dyDescent="0.3">
      <c r="A78" s="663" t="s">
        <v>2591</v>
      </c>
      <c r="B78" s="664" t="s">
        <v>2592</v>
      </c>
      <c r="C78" s="664" t="s">
        <v>1989</v>
      </c>
      <c r="D78" s="664" t="s">
        <v>2601</v>
      </c>
      <c r="E78" s="664" t="s">
        <v>2602</v>
      </c>
      <c r="F78" s="667">
        <v>1</v>
      </c>
      <c r="G78" s="667">
        <v>150</v>
      </c>
      <c r="H78" s="667">
        <v>1</v>
      </c>
      <c r="I78" s="667">
        <v>150</v>
      </c>
      <c r="J78" s="667">
        <v>1</v>
      </c>
      <c r="K78" s="667">
        <v>151</v>
      </c>
      <c r="L78" s="667">
        <v>1.0066666666666666</v>
      </c>
      <c r="M78" s="667">
        <v>151</v>
      </c>
      <c r="N78" s="667">
        <v>2</v>
      </c>
      <c r="O78" s="667">
        <v>310</v>
      </c>
      <c r="P78" s="680">
        <v>2.0666666666666669</v>
      </c>
      <c r="Q78" s="668">
        <v>155</v>
      </c>
    </row>
    <row r="79" spans="1:17" ht="14.4" customHeight="1" x14ac:dyDescent="0.3">
      <c r="A79" s="663" t="s">
        <v>2591</v>
      </c>
      <c r="B79" s="664" t="s">
        <v>2592</v>
      </c>
      <c r="C79" s="664" t="s">
        <v>1989</v>
      </c>
      <c r="D79" s="664" t="s">
        <v>2603</v>
      </c>
      <c r="E79" s="664" t="s">
        <v>2604</v>
      </c>
      <c r="F79" s="667">
        <v>1</v>
      </c>
      <c r="G79" s="667">
        <v>182</v>
      </c>
      <c r="H79" s="667">
        <v>1</v>
      </c>
      <c r="I79" s="667">
        <v>182</v>
      </c>
      <c r="J79" s="667"/>
      <c r="K79" s="667"/>
      <c r="L79" s="667"/>
      <c r="M79" s="667"/>
      <c r="N79" s="667"/>
      <c r="O79" s="667"/>
      <c r="P79" s="680"/>
      <c r="Q79" s="668"/>
    </row>
    <row r="80" spans="1:17" ht="14.4" customHeight="1" x14ac:dyDescent="0.3">
      <c r="A80" s="663" t="s">
        <v>2591</v>
      </c>
      <c r="B80" s="664" t="s">
        <v>2592</v>
      </c>
      <c r="C80" s="664" t="s">
        <v>1989</v>
      </c>
      <c r="D80" s="664" t="s">
        <v>2605</v>
      </c>
      <c r="E80" s="664" t="s">
        <v>2606</v>
      </c>
      <c r="F80" s="667">
        <v>5</v>
      </c>
      <c r="G80" s="667">
        <v>620</v>
      </c>
      <c r="H80" s="667">
        <v>1</v>
      </c>
      <c r="I80" s="667">
        <v>124</v>
      </c>
      <c r="J80" s="667"/>
      <c r="K80" s="667"/>
      <c r="L80" s="667"/>
      <c r="M80" s="667"/>
      <c r="N80" s="667"/>
      <c r="O80" s="667"/>
      <c r="P80" s="680"/>
      <c r="Q80" s="668"/>
    </row>
    <row r="81" spans="1:17" ht="14.4" customHeight="1" x14ac:dyDescent="0.3">
      <c r="A81" s="663" t="s">
        <v>2591</v>
      </c>
      <c r="B81" s="664" t="s">
        <v>2592</v>
      </c>
      <c r="C81" s="664" t="s">
        <v>1989</v>
      </c>
      <c r="D81" s="664" t="s">
        <v>2607</v>
      </c>
      <c r="E81" s="664" t="s">
        <v>2608</v>
      </c>
      <c r="F81" s="667"/>
      <c r="G81" s="667"/>
      <c r="H81" s="667"/>
      <c r="I81" s="667"/>
      <c r="J81" s="667"/>
      <c r="K81" s="667"/>
      <c r="L81" s="667"/>
      <c r="M81" s="667"/>
      <c r="N81" s="667">
        <v>2</v>
      </c>
      <c r="O81" s="667">
        <v>446</v>
      </c>
      <c r="P81" s="680"/>
      <c r="Q81" s="668">
        <v>223</v>
      </c>
    </row>
    <row r="82" spans="1:17" ht="14.4" customHeight="1" x14ac:dyDescent="0.3">
      <c r="A82" s="663" t="s">
        <v>2591</v>
      </c>
      <c r="B82" s="664" t="s">
        <v>2592</v>
      </c>
      <c r="C82" s="664" t="s">
        <v>1989</v>
      </c>
      <c r="D82" s="664" t="s">
        <v>2609</v>
      </c>
      <c r="E82" s="664" t="s">
        <v>2610</v>
      </c>
      <c r="F82" s="667">
        <v>1</v>
      </c>
      <c r="G82" s="667">
        <v>217</v>
      </c>
      <c r="H82" s="667">
        <v>1</v>
      </c>
      <c r="I82" s="667">
        <v>217</v>
      </c>
      <c r="J82" s="667">
        <v>1</v>
      </c>
      <c r="K82" s="667">
        <v>219</v>
      </c>
      <c r="L82" s="667">
        <v>1.0092165898617511</v>
      </c>
      <c r="M82" s="667">
        <v>219</v>
      </c>
      <c r="N82" s="667">
        <v>1</v>
      </c>
      <c r="O82" s="667">
        <v>223</v>
      </c>
      <c r="P82" s="680">
        <v>1.0276497695852536</v>
      </c>
      <c r="Q82" s="668">
        <v>223</v>
      </c>
    </row>
    <row r="83" spans="1:17" ht="14.4" customHeight="1" x14ac:dyDescent="0.3">
      <c r="A83" s="663" t="s">
        <v>2591</v>
      </c>
      <c r="B83" s="664" t="s">
        <v>2592</v>
      </c>
      <c r="C83" s="664" t="s">
        <v>1989</v>
      </c>
      <c r="D83" s="664" t="s">
        <v>2611</v>
      </c>
      <c r="E83" s="664" t="s">
        <v>2612</v>
      </c>
      <c r="F83" s="667">
        <v>6</v>
      </c>
      <c r="G83" s="667">
        <v>1038</v>
      </c>
      <c r="H83" s="667">
        <v>1</v>
      </c>
      <c r="I83" s="667">
        <v>173</v>
      </c>
      <c r="J83" s="667">
        <v>9</v>
      </c>
      <c r="K83" s="667">
        <v>1575</v>
      </c>
      <c r="L83" s="667">
        <v>1.5173410404624277</v>
      </c>
      <c r="M83" s="667">
        <v>175</v>
      </c>
      <c r="N83" s="667">
        <v>15</v>
      </c>
      <c r="O83" s="667">
        <v>2655</v>
      </c>
      <c r="P83" s="680">
        <v>2.5578034682080926</v>
      </c>
      <c r="Q83" s="668">
        <v>177</v>
      </c>
    </row>
    <row r="84" spans="1:17" ht="14.4" customHeight="1" x14ac:dyDescent="0.3">
      <c r="A84" s="663" t="s">
        <v>2591</v>
      </c>
      <c r="B84" s="664" t="s">
        <v>2592</v>
      </c>
      <c r="C84" s="664" t="s">
        <v>1989</v>
      </c>
      <c r="D84" s="664" t="s">
        <v>2613</v>
      </c>
      <c r="E84" s="664" t="s">
        <v>2614</v>
      </c>
      <c r="F84" s="667">
        <v>4</v>
      </c>
      <c r="G84" s="667">
        <v>7984</v>
      </c>
      <c r="H84" s="667">
        <v>1</v>
      </c>
      <c r="I84" s="667">
        <v>1996</v>
      </c>
      <c r="J84" s="667">
        <v>6</v>
      </c>
      <c r="K84" s="667">
        <v>12006</v>
      </c>
      <c r="L84" s="667">
        <v>1.5037575150300602</v>
      </c>
      <c r="M84" s="667">
        <v>2001</v>
      </c>
      <c r="N84" s="667">
        <v>6</v>
      </c>
      <c r="O84" s="667">
        <v>12288</v>
      </c>
      <c r="P84" s="680">
        <v>1.5390781563126252</v>
      </c>
      <c r="Q84" s="668">
        <v>2048</v>
      </c>
    </row>
    <row r="85" spans="1:17" ht="14.4" customHeight="1" x14ac:dyDescent="0.3">
      <c r="A85" s="663" t="s">
        <v>2591</v>
      </c>
      <c r="B85" s="664" t="s">
        <v>2592</v>
      </c>
      <c r="C85" s="664" t="s">
        <v>1989</v>
      </c>
      <c r="D85" s="664" t="s">
        <v>2615</v>
      </c>
      <c r="E85" s="664" t="s">
        <v>2616</v>
      </c>
      <c r="F85" s="667"/>
      <c r="G85" s="667"/>
      <c r="H85" s="667"/>
      <c r="I85" s="667"/>
      <c r="J85" s="667">
        <v>2</v>
      </c>
      <c r="K85" s="667">
        <v>302</v>
      </c>
      <c r="L85" s="667"/>
      <c r="M85" s="667">
        <v>151</v>
      </c>
      <c r="N85" s="667">
        <v>1</v>
      </c>
      <c r="O85" s="667">
        <v>155</v>
      </c>
      <c r="P85" s="680"/>
      <c r="Q85" s="668">
        <v>155</v>
      </c>
    </row>
    <row r="86" spans="1:17" ht="14.4" customHeight="1" x14ac:dyDescent="0.3">
      <c r="A86" s="663" t="s">
        <v>2591</v>
      </c>
      <c r="B86" s="664" t="s">
        <v>2592</v>
      </c>
      <c r="C86" s="664" t="s">
        <v>1989</v>
      </c>
      <c r="D86" s="664" t="s">
        <v>2617</v>
      </c>
      <c r="E86" s="664" t="s">
        <v>2618</v>
      </c>
      <c r="F86" s="667">
        <v>1</v>
      </c>
      <c r="G86" s="667">
        <v>415</v>
      </c>
      <c r="H86" s="667">
        <v>1</v>
      </c>
      <c r="I86" s="667">
        <v>415</v>
      </c>
      <c r="J86" s="667"/>
      <c r="K86" s="667"/>
      <c r="L86" s="667"/>
      <c r="M86" s="667"/>
      <c r="N86" s="667"/>
      <c r="O86" s="667"/>
      <c r="P86" s="680"/>
      <c r="Q86" s="668"/>
    </row>
    <row r="87" spans="1:17" ht="14.4" customHeight="1" x14ac:dyDescent="0.3">
      <c r="A87" s="663" t="s">
        <v>2591</v>
      </c>
      <c r="B87" s="664" t="s">
        <v>2592</v>
      </c>
      <c r="C87" s="664" t="s">
        <v>1989</v>
      </c>
      <c r="D87" s="664" t="s">
        <v>2619</v>
      </c>
      <c r="E87" s="664" t="s">
        <v>2620</v>
      </c>
      <c r="F87" s="667">
        <v>10</v>
      </c>
      <c r="G87" s="667">
        <v>1580</v>
      </c>
      <c r="H87" s="667">
        <v>1</v>
      </c>
      <c r="I87" s="667">
        <v>158</v>
      </c>
      <c r="J87" s="667">
        <v>4</v>
      </c>
      <c r="K87" s="667">
        <v>636</v>
      </c>
      <c r="L87" s="667">
        <v>0.40253164556962023</v>
      </c>
      <c r="M87" s="667">
        <v>159</v>
      </c>
      <c r="N87" s="667">
        <v>1</v>
      </c>
      <c r="O87" s="667">
        <v>163</v>
      </c>
      <c r="P87" s="680">
        <v>0.10316455696202531</v>
      </c>
      <c r="Q87" s="668">
        <v>163</v>
      </c>
    </row>
    <row r="88" spans="1:17" ht="14.4" customHeight="1" x14ac:dyDescent="0.3">
      <c r="A88" s="663" t="s">
        <v>2591</v>
      </c>
      <c r="B88" s="664" t="s">
        <v>2592</v>
      </c>
      <c r="C88" s="664" t="s">
        <v>1989</v>
      </c>
      <c r="D88" s="664" t="s">
        <v>2621</v>
      </c>
      <c r="E88" s="664" t="s">
        <v>2622</v>
      </c>
      <c r="F88" s="667">
        <v>3</v>
      </c>
      <c r="G88" s="667">
        <v>6354</v>
      </c>
      <c r="H88" s="667">
        <v>1</v>
      </c>
      <c r="I88" s="667">
        <v>2118</v>
      </c>
      <c r="J88" s="667"/>
      <c r="K88" s="667"/>
      <c r="L88" s="667"/>
      <c r="M88" s="667"/>
      <c r="N88" s="667">
        <v>6</v>
      </c>
      <c r="O88" s="667">
        <v>12924</v>
      </c>
      <c r="P88" s="680">
        <v>2.0339943342776206</v>
      </c>
      <c r="Q88" s="668">
        <v>2154</v>
      </c>
    </row>
    <row r="89" spans="1:17" ht="14.4" customHeight="1" x14ac:dyDescent="0.3">
      <c r="A89" s="663" t="s">
        <v>2591</v>
      </c>
      <c r="B89" s="664" t="s">
        <v>2592</v>
      </c>
      <c r="C89" s="664" t="s">
        <v>1989</v>
      </c>
      <c r="D89" s="664" t="s">
        <v>2623</v>
      </c>
      <c r="E89" s="664" t="s">
        <v>2624</v>
      </c>
      <c r="F89" s="667"/>
      <c r="G89" s="667"/>
      <c r="H89" s="667"/>
      <c r="I89" s="667"/>
      <c r="J89" s="667">
        <v>2</v>
      </c>
      <c r="K89" s="667">
        <v>3738</v>
      </c>
      <c r="L89" s="667"/>
      <c r="M89" s="667">
        <v>1869</v>
      </c>
      <c r="N89" s="667"/>
      <c r="O89" s="667"/>
      <c r="P89" s="680"/>
      <c r="Q89" s="668"/>
    </row>
    <row r="90" spans="1:17" ht="14.4" customHeight="1" x14ac:dyDescent="0.3">
      <c r="A90" s="663" t="s">
        <v>2591</v>
      </c>
      <c r="B90" s="664" t="s">
        <v>2592</v>
      </c>
      <c r="C90" s="664" t="s">
        <v>1989</v>
      </c>
      <c r="D90" s="664" t="s">
        <v>2625</v>
      </c>
      <c r="E90" s="664" t="s">
        <v>2626</v>
      </c>
      <c r="F90" s="667"/>
      <c r="G90" s="667"/>
      <c r="H90" s="667"/>
      <c r="I90" s="667"/>
      <c r="J90" s="667">
        <v>1</v>
      </c>
      <c r="K90" s="667">
        <v>8399</v>
      </c>
      <c r="L90" s="667"/>
      <c r="M90" s="667">
        <v>8399</v>
      </c>
      <c r="N90" s="667"/>
      <c r="O90" s="667"/>
      <c r="P90" s="680"/>
      <c r="Q90" s="668"/>
    </row>
    <row r="91" spans="1:17" ht="14.4" customHeight="1" x14ac:dyDescent="0.3">
      <c r="A91" s="663" t="s">
        <v>2627</v>
      </c>
      <c r="B91" s="664" t="s">
        <v>2628</v>
      </c>
      <c r="C91" s="664" t="s">
        <v>1989</v>
      </c>
      <c r="D91" s="664" t="s">
        <v>2629</v>
      </c>
      <c r="E91" s="664" t="s">
        <v>2630</v>
      </c>
      <c r="F91" s="667">
        <v>2</v>
      </c>
      <c r="G91" s="667">
        <v>406</v>
      </c>
      <c r="H91" s="667">
        <v>1</v>
      </c>
      <c r="I91" s="667">
        <v>203</v>
      </c>
      <c r="J91" s="667">
        <v>2</v>
      </c>
      <c r="K91" s="667">
        <v>412</v>
      </c>
      <c r="L91" s="667">
        <v>1.0147783251231528</v>
      </c>
      <c r="M91" s="667">
        <v>206</v>
      </c>
      <c r="N91" s="667">
        <v>12</v>
      </c>
      <c r="O91" s="667">
        <v>2532</v>
      </c>
      <c r="P91" s="680">
        <v>6.2364532019704431</v>
      </c>
      <c r="Q91" s="668">
        <v>211</v>
      </c>
    </row>
    <row r="92" spans="1:17" ht="14.4" customHeight="1" x14ac:dyDescent="0.3">
      <c r="A92" s="663" t="s">
        <v>2627</v>
      </c>
      <c r="B92" s="664" t="s">
        <v>2628</v>
      </c>
      <c r="C92" s="664" t="s">
        <v>1989</v>
      </c>
      <c r="D92" s="664" t="s">
        <v>2631</v>
      </c>
      <c r="E92" s="664" t="s">
        <v>2632</v>
      </c>
      <c r="F92" s="667">
        <v>12</v>
      </c>
      <c r="G92" s="667">
        <v>3504</v>
      </c>
      <c r="H92" s="667">
        <v>1</v>
      </c>
      <c r="I92" s="667">
        <v>292</v>
      </c>
      <c r="J92" s="667"/>
      <c r="K92" s="667"/>
      <c r="L92" s="667"/>
      <c r="M92" s="667"/>
      <c r="N92" s="667"/>
      <c r="O92" s="667"/>
      <c r="P92" s="680"/>
      <c r="Q92" s="668"/>
    </row>
    <row r="93" spans="1:17" ht="14.4" customHeight="1" x14ac:dyDescent="0.3">
      <c r="A93" s="663" t="s">
        <v>2627</v>
      </c>
      <c r="B93" s="664" t="s">
        <v>2628</v>
      </c>
      <c r="C93" s="664" t="s">
        <v>1989</v>
      </c>
      <c r="D93" s="664" t="s">
        <v>2633</v>
      </c>
      <c r="E93" s="664" t="s">
        <v>2634</v>
      </c>
      <c r="F93" s="667">
        <v>7</v>
      </c>
      <c r="G93" s="667">
        <v>938</v>
      </c>
      <c r="H93" s="667">
        <v>1</v>
      </c>
      <c r="I93" s="667">
        <v>134</v>
      </c>
      <c r="J93" s="667">
        <v>4</v>
      </c>
      <c r="K93" s="667">
        <v>540</v>
      </c>
      <c r="L93" s="667">
        <v>0.57569296375266521</v>
      </c>
      <c r="M93" s="667">
        <v>135</v>
      </c>
      <c r="N93" s="667">
        <v>9</v>
      </c>
      <c r="O93" s="667">
        <v>1233</v>
      </c>
      <c r="P93" s="680">
        <v>1.3144989339019191</v>
      </c>
      <c r="Q93" s="668">
        <v>137</v>
      </c>
    </row>
    <row r="94" spans="1:17" ht="14.4" customHeight="1" x14ac:dyDescent="0.3">
      <c r="A94" s="663" t="s">
        <v>2627</v>
      </c>
      <c r="B94" s="664" t="s">
        <v>2628</v>
      </c>
      <c r="C94" s="664" t="s">
        <v>1989</v>
      </c>
      <c r="D94" s="664" t="s">
        <v>2635</v>
      </c>
      <c r="E94" s="664" t="s">
        <v>2636</v>
      </c>
      <c r="F94" s="667">
        <v>1</v>
      </c>
      <c r="G94" s="667">
        <v>159</v>
      </c>
      <c r="H94" s="667">
        <v>1</v>
      </c>
      <c r="I94" s="667">
        <v>159</v>
      </c>
      <c r="J94" s="667"/>
      <c r="K94" s="667"/>
      <c r="L94" s="667"/>
      <c r="M94" s="667"/>
      <c r="N94" s="667"/>
      <c r="O94" s="667"/>
      <c r="P94" s="680"/>
      <c r="Q94" s="668"/>
    </row>
    <row r="95" spans="1:17" ht="14.4" customHeight="1" x14ac:dyDescent="0.3">
      <c r="A95" s="663" t="s">
        <v>2627</v>
      </c>
      <c r="B95" s="664" t="s">
        <v>2628</v>
      </c>
      <c r="C95" s="664" t="s">
        <v>1989</v>
      </c>
      <c r="D95" s="664" t="s">
        <v>2637</v>
      </c>
      <c r="E95" s="664" t="s">
        <v>2638</v>
      </c>
      <c r="F95" s="667">
        <v>1</v>
      </c>
      <c r="G95" s="667">
        <v>262</v>
      </c>
      <c r="H95" s="667">
        <v>1</v>
      </c>
      <c r="I95" s="667">
        <v>262</v>
      </c>
      <c r="J95" s="667"/>
      <c r="K95" s="667"/>
      <c r="L95" s="667"/>
      <c r="M95" s="667"/>
      <c r="N95" s="667">
        <v>2</v>
      </c>
      <c r="O95" s="667">
        <v>546</v>
      </c>
      <c r="P95" s="680">
        <v>2.0839694656488548</v>
      </c>
      <c r="Q95" s="668">
        <v>273</v>
      </c>
    </row>
    <row r="96" spans="1:17" ht="14.4" customHeight="1" x14ac:dyDescent="0.3">
      <c r="A96" s="663" t="s">
        <v>2627</v>
      </c>
      <c r="B96" s="664" t="s">
        <v>2628</v>
      </c>
      <c r="C96" s="664" t="s">
        <v>1989</v>
      </c>
      <c r="D96" s="664" t="s">
        <v>2639</v>
      </c>
      <c r="E96" s="664" t="s">
        <v>2640</v>
      </c>
      <c r="F96" s="667"/>
      <c r="G96" s="667"/>
      <c r="H96" s="667"/>
      <c r="I96" s="667"/>
      <c r="J96" s="667"/>
      <c r="K96" s="667"/>
      <c r="L96" s="667"/>
      <c r="M96" s="667"/>
      <c r="N96" s="667">
        <v>2</v>
      </c>
      <c r="O96" s="667">
        <v>284</v>
      </c>
      <c r="P96" s="680"/>
      <c r="Q96" s="668">
        <v>142</v>
      </c>
    </row>
    <row r="97" spans="1:17" ht="14.4" customHeight="1" x14ac:dyDescent="0.3">
      <c r="A97" s="663" t="s">
        <v>2627</v>
      </c>
      <c r="B97" s="664" t="s">
        <v>2628</v>
      </c>
      <c r="C97" s="664" t="s">
        <v>1989</v>
      </c>
      <c r="D97" s="664" t="s">
        <v>2641</v>
      </c>
      <c r="E97" s="664" t="s">
        <v>2640</v>
      </c>
      <c r="F97" s="667">
        <v>7</v>
      </c>
      <c r="G97" s="667">
        <v>546</v>
      </c>
      <c r="H97" s="667">
        <v>1</v>
      </c>
      <c r="I97" s="667">
        <v>78</v>
      </c>
      <c r="J97" s="667">
        <v>4</v>
      </c>
      <c r="K97" s="667">
        <v>312</v>
      </c>
      <c r="L97" s="667">
        <v>0.5714285714285714</v>
      </c>
      <c r="M97" s="667">
        <v>78</v>
      </c>
      <c r="N97" s="667">
        <v>9</v>
      </c>
      <c r="O97" s="667">
        <v>702</v>
      </c>
      <c r="P97" s="680">
        <v>1.2857142857142858</v>
      </c>
      <c r="Q97" s="668">
        <v>78</v>
      </c>
    </row>
    <row r="98" spans="1:17" ht="14.4" customHeight="1" x14ac:dyDescent="0.3">
      <c r="A98" s="663" t="s">
        <v>2627</v>
      </c>
      <c r="B98" s="664" t="s">
        <v>2628</v>
      </c>
      <c r="C98" s="664" t="s">
        <v>1989</v>
      </c>
      <c r="D98" s="664" t="s">
        <v>2642</v>
      </c>
      <c r="E98" s="664" t="s">
        <v>2643</v>
      </c>
      <c r="F98" s="667"/>
      <c r="G98" s="667"/>
      <c r="H98" s="667"/>
      <c r="I98" s="667"/>
      <c r="J98" s="667"/>
      <c r="K98" s="667"/>
      <c r="L98" s="667"/>
      <c r="M98" s="667"/>
      <c r="N98" s="667">
        <v>2</v>
      </c>
      <c r="O98" s="667">
        <v>626</v>
      </c>
      <c r="P98" s="680"/>
      <c r="Q98" s="668">
        <v>313</v>
      </c>
    </row>
    <row r="99" spans="1:17" ht="14.4" customHeight="1" x14ac:dyDescent="0.3">
      <c r="A99" s="663" t="s">
        <v>2627</v>
      </c>
      <c r="B99" s="664" t="s">
        <v>2628</v>
      </c>
      <c r="C99" s="664" t="s">
        <v>1989</v>
      </c>
      <c r="D99" s="664" t="s">
        <v>2644</v>
      </c>
      <c r="E99" s="664" t="s">
        <v>2645</v>
      </c>
      <c r="F99" s="667">
        <v>6</v>
      </c>
      <c r="G99" s="667">
        <v>960</v>
      </c>
      <c r="H99" s="667">
        <v>1</v>
      </c>
      <c r="I99" s="667">
        <v>160</v>
      </c>
      <c r="J99" s="667">
        <v>4</v>
      </c>
      <c r="K99" s="667">
        <v>644</v>
      </c>
      <c r="L99" s="667">
        <v>0.67083333333333328</v>
      </c>
      <c r="M99" s="667">
        <v>161</v>
      </c>
      <c r="N99" s="667">
        <v>9</v>
      </c>
      <c r="O99" s="667">
        <v>1467</v>
      </c>
      <c r="P99" s="680">
        <v>1.528125</v>
      </c>
      <c r="Q99" s="668">
        <v>163</v>
      </c>
    </row>
    <row r="100" spans="1:17" ht="14.4" customHeight="1" x14ac:dyDescent="0.3">
      <c r="A100" s="663" t="s">
        <v>2627</v>
      </c>
      <c r="B100" s="664" t="s">
        <v>2628</v>
      </c>
      <c r="C100" s="664" t="s">
        <v>1989</v>
      </c>
      <c r="D100" s="664" t="s">
        <v>2646</v>
      </c>
      <c r="E100" s="664" t="s">
        <v>2630</v>
      </c>
      <c r="F100" s="667">
        <v>15</v>
      </c>
      <c r="G100" s="667">
        <v>1050</v>
      </c>
      <c r="H100" s="667">
        <v>1</v>
      </c>
      <c r="I100" s="667">
        <v>70</v>
      </c>
      <c r="J100" s="667">
        <v>9</v>
      </c>
      <c r="K100" s="667">
        <v>639</v>
      </c>
      <c r="L100" s="667">
        <v>0.60857142857142854</v>
      </c>
      <c r="M100" s="667">
        <v>71</v>
      </c>
      <c r="N100" s="667">
        <v>19</v>
      </c>
      <c r="O100" s="667">
        <v>1368</v>
      </c>
      <c r="P100" s="680">
        <v>1.3028571428571429</v>
      </c>
      <c r="Q100" s="668">
        <v>72</v>
      </c>
    </row>
    <row r="101" spans="1:17" ht="14.4" customHeight="1" x14ac:dyDescent="0.3">
      <c r="A101" s="663" t="s">
        <v>2627</v>
      </c>
      <c r="B101" s="664" t="s">
        <v>2628</v>
      </c>
      <c r="C101" s="664" t="s">
        <v>1989</v>
      </c>
      <c r="D101" s="664" t="s">
        <v>2647</v>
      </c>
      <c r="E101" s="664" t="s">
        <v>2648</v>
      </c>
      <c r="F101" s="667">
        <v>2</v>
      </c>
      <c r="G101" s="667">
        <v>2378</v>
      </c>
      <c r="H101" s="667">
        <v>1</v>
      </c>
      <c r="I101" s="667">
        <v>1189</v>
      </c>
      <c r="J101" s="667"/>
      <c r="K101" s="667"/>
      <c r="L101" s="667"/>
      <c r="M101" s="667"/>
      <c r="N101" s="667"/>
      <c r="O101" s="667"/>
      <c r="P101" s="680"/>
      <c r="Q101" s="668"/>
    </row>
    <row r="102" spans="1:17" ht="14.4" customHeight="1" x14ac:dyDescent="0.3">
      <c r="A102" s="663" t="s">
        <v>2627</v>
      </c>
      <c r="B102" s="664" t="s">
        <v>2628</v>
      </c>
      <c r="C102" s="664" t="s">
        <v>1989</v>
      </c>
      <c r="D102" s="664" t="s">
        <v>2649</v>
      </c>
      <c r="E102" s="664" t="s">
        <v>2650</v>
      </c>
      <c r="F102" s="667">
        <v>1</v>
      </c>
      <c r="G102" s="667">
        <v>108</v>
      </c>
      <c r="H102" s="667">
        <v>1</v>
      </c>
      <c r="I102" s="667">
        <v>108</v>
      </c>
      <c r="J102" s="667"/>
      <c r="K102" s="667"/>
      <c r="L102" s="667"/>
      <c r="M102" s="667"/>
      <c r="N102" s="667"/>
      <c r="O102" s="667"/>
      <c r="P102" s="680"/>
      <c r="Q102" s="668"/>
    </row>
    <row r="103" spans="1:17" ht="14.4" customHeight="1" x14ac:dyDescent="0.3">
      <c r="A103" s="663" t="s">
        <v>2651</v>
      </c>
      <c r="B103" s="664" t="s">
        <v>2652</v>
      </c>
      <c r="C103" s="664" t="s">
        <v>1989</v>
      </c>
      <c r="D103" s="664" t="s">
        <v>2653</v>
      </c>
      <c r="E103" s="664" t="s">
        <v>2654</v>
      </c>
      <c r="F103" s="667">
        <v>94</v>
      </c>
      <c r="G103" s="667">
        <v>4982</v>
      </c>
      <c r="H103" s="667">
        <v>1</v>
      </c>
      <c r="I103" s="667">
        <v>53</v>
      </c>
      <c r="J103" s="667">
        <v>40</v>
      </c>
      <c r="K103" s="667">
        <v>2160</v>
      </c>
      <c r="L103" s="667">
        <v>0.43356081894821358</v>
      </c>
      <c r="M103" s="667">
        <v>54</v>
      </c>
      <c r="N103" s="667">
        <v>78</v>
      </c>
      <c r="O103" s="667">
        <v>4524</v>
      </c>
      <c r="P103" s="680">
        <v>0.90806904857486948</v>
      </c>
      <c r="Q103" s="668">
        <v>58</v>
      </c>
    </row>
    <row r="104" spans="1:17" ht="14.4" customHeight="1" x14ac:dyDescent="0.3">
      <c r="A104" s="663" t="s">
        <v>2651</v>
      </c>
      <c r="B104" s="664" t="s">
        <v>2652</v>
      </c>
      <c r="C104" s="664" t="s">
        <v>1989</v>
      </c>
      <c r="D104" s="664" t="s">
        <v>2655</v>
      </c>
      <c r="E104" s="664" t="s">
        <v>2656</v>
      </c>
      <c r="F104" s="667">
        <v>14</v>
      </c>
      <c r="G104" s="667">
        <v>1694</v>
      </c>
      <c r="H104" s="667">
        <v>1</v>
      </c>
      <c r="I104" s="667">
        <v>121</v>
      </c>
      <c r="J104" s="667"/>
      <c r="K104" s="667"/>
      <c r="L104" s="667"/>
      <c r="M104" s="667"/>
      <c r="N104" s="667">
        <v>6</v>
      </c>
      <c r="O104" s="667">
        <v>786</v>
      </c>
      <c r="P104" s="680">
        <v>0.4639905548996458</v>
      </c>
      <c r="Q104" s="668">
        <v>131</v>
      </c>
    </row>
    <row r="105" spans="1:17" ht="14.4" customHeight="1" x14ac:dyDescent="0.3">
      <c r="A105" s="663" t="s">
        <v>2651</v>
      </c>
      <c r="B105" s="664" t="s">
        <v>2652</v>
      </c>
      <c r="C105" s="664" t="s">
        <v>1989</v>
      </c>
      <c r="D105" s="664" t="s">
        <v>2657</v>
      </c>
      <c r="E105" s="664" t="s">
        <v>2658</v>
      </c>
      <c r="F105" s="667"/>
      <c r="G105" s="667"/>
      <c r="H105" s="667"/>
      <c r="I105" s="667"/>
      <c r="J105" s="667"/>
      <c r="K105" s="667"/>
      <c r="L105" s="667"/>
      <c r="M105" s="667"/>
      <c r="N105" s="667">
        <v>1</v>
      </c>
      <c r="O105" s="667">
        <v>407</v>
      </c>
      <c r="P105" s="680"/>
      <c r="Q105" s="668">
        <v>407</v>
      </c>
    </row>
    <row r="106" spans="1:17" ht="14.4" customHeight="1" x14ac:dyDescent="0.3">
      <c r="A106" s="663" t="s">
        <v>2651</v>
      </c>
      <c r="B106" s="664" t="s">
        <v>2652</v>
      </c>
      <c r="C106" s="664" t="s">
        <v>1989</v>
      </c>
      <c r="D106" s="664" t="s">
        <v>2659</v>
      </c>
      <c r="E106" s="664" t="s">
        <v>2660</v>
      </c>
      <c r="F106" s="667">
        <v>13</v>
      </c>
      <c r="G106" s="667">
        <v>2184</v>
      </c>
      <c r="H106" s="667">
        <v>1</v>
      </c>
      <c r="I106" s="667">
        <v>168</v>
      </c>
      <c r="J106" s="667">
        <v>10</v>
      </c>
      <c r="K106" s="667">
        <v>1720</v>
      </c>
      <c r="L106" s="667">
        <v>0.78754578754578752</v>
      </c>
      <c r="M106" s="667">
        <v>172</v>
      </c>
      <c r="N106" s="667"/>
      <c r="O106" s="667"/>
      <c r="P106" s="680"/>
      <c r="Q106" s="668"/>
    </row>
    <row r="107" spans="1:17" ht="14.4" customHeight="1" x14ac:dyDescent="0.3">
      <c r="A107" s="663" t="s">
        <v>2651</v>
      </c>
      <c r="B107" s="664" t="s">
        <v>2652</v>
      </c>
      <c r="C107" s="664" t="s">
        <v>1989</v>
      </c>
      <c r="D107" s="664" t="s">
        <v>2661</v>
      </c>
      <c r="E107" s="664" t="s">
        <v>2662</v>
      </c>
      <c r="F107" s="667">
        <v>6</v>
      </c>
      <c r="G107" s="667">
        <v>1896</v>
      </c>
      <c r="H107" s="667">
        <v>1</v>
      </c>
      <c r="I107" s="667">
        <v>316</v>
      </c>
      <c r="J107" s="667">
        <v>3</v>
      </c>
      <c r="K107" s="667">
        <v>966</v>
      </c>
      <c r="L107" s="667">
        <v>0.509493670886076</v>
      </c>
      <c r="M107" s="667">
        <v>322</v>
      </c>
      <c r="N107" s="667"/>
      <c r="O107" s="667"/>
      <c r="P107" s="680"/>
      <c r="Q107" s="668"/>
    </row>
    <row r="108" spans="1:17" ht="14.4" customHeight="1" x14ac:dyDescent="0.3">
      <c r="A108" s="663" t="s">
        <v>2651</v>
      </c>
      <c r="B108" s="664" t="s">
        <v>2652</v>
      </c>
      <c r="C108" s="664" t="s">
        <v>1989</v>
      </c>
      <c r="D108" s="664" t="s">
        <v>2663</v>
      </c>
      <c r="E108" s="664" t="s">
        <v>2664</v>
      </c>
      <c r="F108" s="667">
        <v>1</v>
      </c>
      <c r="G108" s="667">
        <v>435</v>
      </c>
      <c r="H108" s="667">
        <v>1</v>
      </c>
      <c r="I108" s="667">
        <v>435</v>
      </c>
      <c r="J108" s="667"/>
      <c r="K108" s="667"/>
      <c r="L108" s="667"/>
      <c r="M108" s="667"/>
      <c r="N108" s="667"/>
      <c r="O108" s="667"/>
      <c r="P108" s="680"/>
      <c r="Q108" s="668"/>
    </row>
    <row r="109" spans="1:17" ht="14.4" customHeight="1" x14ac:dyDescent="0.3">
      <c r="A109" s="663" t="s">
        <v>2651</v>
      </c>
      <c r="B109" s="664" t="s">
        <v>2652</v>
      </c>
      <c r="C109" s="664" t="s">
        <v>1989</v>
      </c>
      <c r="D109" s="664" t="s">
        <v>2665</v>
      </c>
      <c r="E109" s="664" t="s">
        <v>2666</v>
      </c>
      <c r="F109" s="667">
        <v>14</v>
      </c>
      <c r="G109" s="667">
        <v>4732</v>
      </c>
      <c r="H109" s="667">
        <v>1</v>
      </c>
      <c r="I109" s="667">
        <v>338</v>
      </c>
      <c r="J109" s="667">
        <v>10</v>
      </c>
      <c r="K109" s="667">
        <v>3410</v>
      </c>
      <c r="L109" s="667">
        <v>0.72062552831783599</v>
      </c>
      <c r="M109" s="667">
        <v>341</v>
      </c>
      <c r="N109" s="667">
        <v>22</v>
      </c>
      <c r="O109" s="667">
        <v>7678</v>
      </c>
      <c r="P109" s="680">
        <v>1.6225697379543533</v>
      </c>
      <c r="Q109" s="668">
        <v>349</v>
      </c>
    </row>
    <row r="110" spans="1:17" ht="14.4" customHeight="1" x14ac:dyDescent="0.3">
      <c r="A110" s="663" t="s">
        <v>2651</v>
      </c>
      <c r="B110" s="664" t="s">
        <v>2652</v>
      </c>
      <c r="C110" s="664" t="s">
        <v>1989</v>
      </c>
      <c r="D110" s="664" t="s">
        <v>2667</v>
      </c>
      <c r="E110" s="664" t="s">
        <v>2668</v>
      </c>
      <c r="F110" s="667"/>
      <c r="G110" s="667"/>
      <c r="H110" s="667"/>
      <c r="I110" s="667"/>
      <c r="J110" s="667"/>
      <c r="K110" s="667"/>
      <c r="L110" s="667"/>
      <c r="M110" s="667"/>
      <c r="N110" s="667">
        <v>1</v>
      </c>
      <c r="O110" s="667">
        <v>6226</v>
      </c>
      <c r="P110" s="680"/>
      <c r="Q110" s="668">
        <v>6226</v>
      </c>
    </row>
    <row r="111" spans="1:17" ht="14.4" customHeight="1" x14ac:dyDescent="0.3">
      <c r="A111" s="663" t="s">
        <v>2651</v>
      </c>
      <c r="B111" s="664" t="s">
        <v>2652</v>
      </c>
      <c r="C111" s="664" t="s">
        <v>1989</v>
      </c>
      <c r="D111" s="664" t="s">
        <v>2669</v>
      </c>
      <c r="E111" s="664" t="s">
        <v>2670</v>
      </c>
      <c r="F111" s="667">
        <v>1</v>
      </c>
      <c r="G111" s="667">
        <v>664</v>
      </c>
      <c r="H111" s="667">
        <v>1</v>
      </c>
      <c r="I111" s="667">
        <v>664</v>
      </c>
      <c r="J111" s="667"/>
      <c r="K111" s="667"/>
      <c r="L111" s="667"/>
      <c r="M111" s="667"/>
      <c r="N111" s="667"/>
      <c r="O111" s="667"/>
      <c r="P111" s="680"/>
      <c r="Q111" s="668"/>
    </row>
    <row r="112" spans="1:17" ht="14.4" customHeight="1" x14ac:dyDescent="0.3">
      <c r="A112" s="663" t="s">
        <v>2651</v>
      </c>
      <c r="B112" s="664" t="s">
        <v>2652</v>
      </c>
      <c r="C112" s="664" t="s">
        <v>1989</v>
      </c>
      <c r="D112" s="664" t="s">
        <v>2671</v>
      </c>
      <c r="E112" s="664" t="s">
        <v>2672</v>
      </c>
      <c r="F112" s="667">
        <v>35</v>
      </c>
      <c r="G112" s="667">
        <v>9835</v>
      </c>
      <c r="H112" s="667">
        <v>1</v>
      </c>
      <c r="I112" s="667">
        <v>281</v>
      </c>
      <c r="J112" s="667">
        <v>21</v>
      </c>
      <c r="K112" s="667">
        <v>5985</v>
      </c>
      <c r="L112" s="667">
        <v>0.60854092526690395</v>
      </c>
      <c r="M112" s="667">
        <v>285</v>
      </c>
      <c r="N112" s="667">
        <v>34</v>
      </c>
      <c r="O112" s="667">
        <v>10336</v>
      </c>
      <c r="P112" s="680">
        <v>1.0509405185561769</v>
      </c>
      <c r="Q112" s="668">
        <v>304</v>
      </c>
    </row>
    <row r="113" spans="1:17" ht="14.4" customHeight="1" x14ac:dyDescent="0.3">
      <c r="A113" s="663" t="s">
        <v>2651</v>
      </c>
      <c r="B113" s="664" t="s">
        <v>2652</v>
      </c>
      <c r="C113" s="664" t="s">
        <v>1989</v>
      </c>
      <c r="D113" s="664" t="s">
        <v>2673</v>
      </c>
      <c r="E113" s="664" t="s">
        <v>2674</v>
      </c>
      <c r="F113" s="667">
        <v>12</v>
      </c>
      <c r="G113" s="667">
        <v>5472</v>
      </c>
      <c r="H113" s="667">
        <v>1</v>
      </c>
      <c r="I113" s="667">
        <v>456</v>
      </c>
      <c r="J113" s="667">
        <v>7</v>
      </c>
      <c r="K113" s="667">
        <v>3234</v>
      </c>
      <c r="L113" s="667">
        <v>0.59100877192982459</v>
      </c>
      <c r="M113" s="667">
        <v>462</v>
      </c>
      <c r="N113" s="667">
        <v>10</v>
      </c>
      <c r="O113" s="667">
        <v>4940</v>
      </c>
      <c r="P113" s="680">
        <v>0.90277777777777779</v>
      </c>
      <c r="Q113" s="668">
        <v>494</v>
      </c>
    </row>
    <row r="114" spans="1:17" ht="14.4" customHeight="1" x14ac:dyDescent="0.3">
      <c r="A114" s="663" t="s">
        <v>2651</v>
      </c>
      <c r="B114" s="664" t="s">
        <v>2652</v>
      </c>
      <c r="C114" s="664" t="s">
        <v>1989</v>
      </c>
      <c r="D114" s="664" t="s">
        <v>2675</v>
      </c>
      <c r="E114" s="664" t="s">
        <v>2676</v>
      </c>
      <c r="F114" s="667">
        <v>46</v>
      </c>
      <c r="G114" s="667">
        <v>16008</v>
      </c>
      <c r="H114" s="667">
        <v>1</v>
      </c>
      <c r="I114" s="667">
        <v>348</v>
      </c>
      <c r="J114" s="667">
        <v>28</v>
      </c>
      <c r="K114" s="667">
        <v>9968</v>
      </c>
      <c r="L114" s="667">
        <v>0.62268865567216392</v>
      </c>
      <c r="M114" s="667">
        <v>356</v>
      </c>
      <c r="N114" s="667">
        <v>43</v>
      </c>
      <c r="O114" s="667">
        <v>15910</v>
      </c>
      <c r="P114" s="680">
        <v>0.99387806096951525</v>
      </c>
      <c r="Q114" s="668">
        <v>370</v>
      </c>
    </row>
    <row r="115" spans="1:17" ht="14.4" customHeight="1" x14ac:dyDescent="0.3">
      <c r="A115" s="663" t="s">
        <v>2651</v>
      </c>
      <c r="B115" s="664" t="s">
        <v>2652</v>
      </c>
      <c r="C115" s="664" t="s">
        <v>1989</v>
      </c>
      <c r="D115" s="664" t="s">
        <v>2677</v>
      </c>
      <c r="E115" s="664" t="s">
        <v>2678</v>
      </c>
      <c r="F115" s="667">
        <v>1</v>
      </c>
      <c r="G115" s="667">
        <v>103</v>
      </c>
      <c r="H115" s="667">
        <v>1</v>
      </c>
      <c r="I115" s="667">
        <v>103</v>
      </c>
      <c r="J115" s="667"/>
      <c r="K115" s="667"/>
      <c r="L115" s="667"/>
      <c r="M115" s="667"/>
      <c r="N115" s="667"/>
      <c r="O115" s="667"/>
      <c r="P115" s="680"/>
      <c r="Q115" s="668"/>
    </row>
    <row r="116" spans="1:17" ht="14.4" customHeight="1" x14ac:dyDescent="0.3">
      <c r="A116" s="663" t="s">
        <v>2651</v>
      </c>
      <c r="B116" s="664" t="s">
        <v>2652</v>
      </c>
      <c r="C116" s="664" t="s">
        <v>1989</v>
      </c>
      <c r="D116" s="664" t="s">
        <v>2679</v>
      </c>
      <c r="E116" s="664" t="s">
        <v>2680</v>
      </c>
      <c r="F116" s="667">
        <v>1</v>
      </c>
      <c r="G116" s="667">
        <v>115</v>
      </c>
      <c r="H116" s="667">
        <v>1</v>
      </c>
      <c r="I116" s="667">
        <v>115</v>
      </c>
      <c r="J116" s="667"/>
      <c r="K116" s="667"/>
      <c r="L116" s="667"/>
      <c r="M116" s="667"/>
      <c r="N116" s="667"/>
      <c r="O116" s="667"/>
      <c r="P116" s="680"/>
      <c r="Q116" s="668"/>
    </row>
    <row r="117" spans="1:17" ht="14.4" customHeight="1" x14ac:dyDescent="0.3">
      <c r="A117" s="663" t="s">
        <v>2651</v>
      </c>
      <c r="B117" s="664" t="s">
        <v>2652</v>
      </c>
      <c r="C117" s="664" t="s">
        <v>1989</v>
      </c>
      <c r="D117" s="664" t="s">
        <v>2681</v>
      </c>
      <c r="E117" s="664" t="s">
        <v>2682</v>
      </c>
      <c r="F117" s="667">
        <v>1</v>
      </c>
      <c r="G117" s="667">
        <v>457</v>
      </c>
      <c r="H117" s="667">
        <v>1</v>
      </c>
      <c r="I117" s="667">
        <v>457</v>
      </c>
      <c r="J117" s="667"/>
      <c r="K117" s="667"/>
      <c r="L117" s="667"/>
      <c r="M117" s="667"/>
      <c r="N117" s="667">
        <v>5</v>
      </c>
      <c r="O117" s="667">
        <v>2475</v>
      </c>
      <c r="P117" s="680">
        <v>5.4157549234135667</v>
      </c>
      <c r="Q117" s="668">
        <v>495</v>
      </c>
    </row>
    <row r="118" spans="1:17" ht="14.4" customHeight="1" x14ac:dyDescent="0.3">
      <c r="A118" s="663" t="s">
        <v>2651</v>
      </c>
      <c r="B118" s="664" t="s">
        <v>2652</v>
      </c>
      <c r="C118" s="664" t="s">
        <v>1989</v>
      </c>
      <c r="D118" s="664" t="s">
        <v>2683</v>
      </c>
      <c r="E118" s="664" t="s">
        <v>2684</v>
      </c>
      <c r="F118" s="667">
        <v>2</v>
      </c>
      <c r="G118" s="667">
        <v>858</v>
      </c>
      <c r="H118" s="667">
        <v>1</v>
      </c>
      <c r="I118" s="667">
        <v>429</v>
      </c>
      <c r="J118" s="667">
        <v>2</v>
      </c>
      <c r="K118" s="667">
        <v>874</v>
      </c>
      <c r="L118" s="667">
        <v>1.0186480186480187</v>
      </c>
      <c r="M118" s="667">
        <v>437</v>
      </c>
      <c r="N118" s="667">
        <v>1</v>
      </c>
      <c r="O118" s="667">
        <v>456</v>
      </c>
      <c r="P118" s="680">
        <v>0.53146853146853146</v>
      </c>
      <c r="Q118" s="668">
        <v>456</v>
      </c>
    </row>
    <row r="119" spans="1:17" ht="14.4" customHeight="1" x14ac:dyDescent="0.3">
      <c r="A119" s="663" t="s">
        <v>2651</v>
      </c>
      <c r="B119" s="664" t="s">
        <v>2652</v>
      </c>
      <c r="C119" s="664" t="s">
        <v>1989</v>
      </c>
      <c r="D119" s="664" t="s">
        <v>2685</v>
      </c>
      <c r="E119" s="664" t="s">
        <v>2686</v>
      </c>
      <c r="F119" s="667">
        <v>18</v>
      </c>
      <c r="G119" s="667">
        <v>954</v>
      </c>
      <c r="H119" s="667">
        <v>1</v>
      </c>
      <c r="I119" s="667">
        <v>53</v>
      </c>
      <c r="J119" s="667">
        <v>24</v>
      </c>
      <c r="K119" s="667">
        <v>1296</v>
      </c>
      <c r="L119" s="667">
        <v>1.3584905660377358</v>
      </c>
      <c r="M119" s="667">
        <v>54</v>
      </c>
      <c r="N119" s="667">
        <v>14</v>
      </c>
      <c r="O119" s="667">
        <v>812</v>
      </c>
      <c r="P119" s="680">
        <v>0.85115303983228507</v>
      </c>
      <c r="Q119" s="668">
        <v>58</v>
      </c>
    </row>
    <row r="120" spans="1:17" ht="14.4" customHeight="1" x14ac:dyDescent="0.3">
      <c r="A120" s="663" t="s">
        <v>2651</v>
      </c>
      <c r="B120" s="664" t="s">
        <v>2652</v>
      </c>
      <c r="C120" s="664" t="s">
        <v>1989</v>
      </c>
      <c r="D120" s="664" t="s">
        <v>2687</v>
      </c>
      <c r="E120" s="664" t="s">
        <v>2688</v>
      </c>
      <c r="F120" s="667">
        <v>65</v>
      </c>
      <c r="G120" s="667">
        <v>10725</v>
      </c>
      <c r="H120" s="667">
        <v>1</v>
      </c>
      <c r="I120" s="667">
        <v>165</v>
      </c>
      <c r="J120" s="667">
        <v>22</v>
      </c>
      <c r="K120" s="667">
        <v>3718</v>
      </c>
      <c r="L120" s="667">
        <v>0.34666666666666668</v>
      </c>
      <c r="M120" s="667">
        <v>169</v>
      </c>
      <c r="N120" s="667">
        <v>45</v>
      </c>
      <c r="O120" s="667">
        <v>7875</v>
      </c>
      <c r="P120" s="680">
        <v>0.73426573426573427</v>
      </c>
      <c r="Q120" s="668">
        <v>175</v>
      </c>
    </row>
    <row r="121" spans="1:17" ht="14.4" customHeight="1" x14ac:dyDescent="0.3">
      <c r="A121" s="663" t="s">
        <v>2651</v>
      </c>
      <c r="B121" s="664" t="s">
        <v>2652</v>
      </c>
      <c r="C121" s="664" t="s">
        <v>1989</v>
      </c>
      <c r="D121" s="664" t="s">
        <v>2689</v>
      </c>
      <c r="E121" s="664" t="s">
        <v>2690</v>
      </c>
      <c r="F121" s="667">
        <v>1</v>
      </c>
      <c r="G121" s="667">
        <v>79</v>
      </c>
      <c r="H121" s="667">
        <v>1</v>
      </c>
      <c r="I121" s="667">
        <v>79</v>
      </c>
      <c r="J121" s="667"/>
      <c r="K121" s="667"/>
      <c r="L121" s="667"/>
      <c r="M121" s="667"/>
      <c r="N121" s="667"/>
      <c r="O121" s="667"/>
      <c r="P121" s="680"/>
      <c r="Q121" s="668"/>
    </row>
    <row r="122" spans="1:17" ht="14.4" customHeight="1" x14ac:dyDescent="0.3">
      <c r="A122" s="663" t="s">
        <v>2651</v>
      </c>
      <c r="B122" s="664" t="s">
        <v>2652</v>
      </c>
      <c r="C122" s="664" t="s">
        <v>1989</v>
      </c>
      <c r="D122" s="664" t="s">
        <v>2691</v>
      </c>
      <c r="E122" s="664" t="s">
        <v>2692</v>
      </c>
      <c r="F122" s="667"/>
      <c r="G122" s="667"/>
      <c r="H122" s="667"/>
      <c r="I122" s="667"/>
      <c r="J122" s="667"/>
      <c r="K122" s="667"/>
      <c r="L122" s="667"/>
      <c r="M122" s="667"/>
      <c r="N122" s="667">
        <v>3</v>
      </c>
      <c r="O122" s="667">
        <v>534</v>
      </c>
      <c r="P122" s="680"/>
      <c r="Q122" s="668">
        <v>178</v>
      </c>
    </row>
    <row r="123" spans="1:17" ht="14.4" customHeight="1" x14ac:dyDescent="0.3">
      <c r="A123" s="663" t="s">
        <v>2651</v>
      </c>
      <c r="B123" s="664" t="s">
        <v>2652</v>
      </c>
      <c r="C123" s="664" t="s">
        <v>1989</v>
      </c>
      <c r="D123" s="664" t="s">
        <v>2693</v>
      </c>
      <c r="E123" s="664" t="s">
        <v>2694</v>
      </c>
      <c r="F123" s="667">
        <v>13</v>
      </c>
      <c r="G123" s="667">
        <v>2080</v>
      </c>
      <c r="H123" s="667">
        <v>1</v>
      </c>
      <c r="I123" s="667">
        <v>160</v>
      </c>
      <c r="J123" s="667"/>
      <c r="K123" s="667"/>
      <c r="L123" s="667"/>
      <c r="M123" s="667"/>
      <c r="N123" s="667"/>
      <c r="O123" s="667"/>
      <c r="P123" s="680"/>
      <c r="Q123" s="668"/>
    </row>
    <row r="124" spans="1:17" ht="14.4" customHeight="1" x14ac:dyDescent="0.3">
      <c r="A124" s="663" t="s">
        <v>2651</v>
      </c>
      <c r="B124" s="664" t="s">
        <v>2652</v>
      </c>
      <c r="C124" s="664" t="s">
        <v>1989</v>
      </c>
      <c r="D124" s="664" t="s">
        <v>2695</v>
      </c>
      <c r="E124" s="664" t="s">
        <v>2696</v>
      </c>
      <c r="F124" s="667"/>
      <c r="G124" s="667"/>
      <c r="H124" s="667"/>
      <c r="I124" s="667"/>
      <c r="J124" s="667"/>
      <c r="K124" s="667"/>
      <c r="L124" s="667"/>
      <c r="M124" s="667"/>
      <c r="N124" s="667">
        <v>1</v>
      </c>
      <c r="O124" s="667">
        <v>176</v>
      </c>
      <c r="P124" s="680"/>
      <c r="Q124" s="668">
        <v>176</v>
      </c>
    </row>
    <row r="125" spans="1:17" ht="14.4" customHeight="1" x14ac:dyDescent="0.3">
      <c r="A125" s="663" t="s">
        <v>2651</v>
      </c>
      <c r="B125" s="664" t="s">
        <v>2652</v>
      </c>
      <c r="C125" s="664" t="s">
        <v>1989</v>
      </c>
      <c r="D125" s="664" t="s">
        <v>2697</v>
      </c>
      <c r="E125" s="664" t="s">
        <v>2698</v>
      </c>
      <c r="F125" s="667"/>
      <c r="G125" s="667"/>
      <c r="H125" s="667"/>
      <c r="I125" s="667"/>
      <c r="J125" s="667"/>
      <c r="K125" s="667"/>
      <c r="L125" s="667"/>
      <c r="M125" s="667"/>
      <c r="N125" s="667">
        <v>1</v>
      </c>
      <c r="O125" s="667">
        <v>2130</v>
      </c>
      <c r="P125" s="680"/>
      <c r="Q125" s="668">
        <v>2130</v>
      </c>
    </row>
    <row r="126" spans="1:17" ht="14.4" customHeight="1" x14ac:dyDescent="0.3">
      <c r="A126" s="663" t="s">
        <v>2651</v>
      </c>
      <c r="B126" s="664" t="s">
        <v>2652</v>
      </c>
      <c r="C126" s="664" t="s">
        <v>1989</v>
      </c>
      <c r="D126" s="664" t="s">
        <v>2699</v>
      </c>
      <c r="E126" s="664" t="s">
        <v>2700</v>
      </c>
      <c r="F126" s="667"/>
      <c r="G126" s="667"/>
      <c r="H126" s="667"/>
      <c r="I126" s="667"/>
      <c r="J126" s="667"/>
      <c r="K126" s="667"/>
      <c r="L126" s="667"/>
      <c r="M126" s="667"/>
      <c r="N126" s="667">
        <v>5</v>
      </c>
      <c r="O126" s="667">
        <v>1210</v>
      </c>
      <c r="P126" s="680"/>
      <c r="Q126" s="668">
        <v>242</v>
      </c>
    </row>
    <row r="127" spans="1:17" ht="14.4" customHeight="1" x14ac:dyDescent="0.3">
      <c r="A127" s="663" t="s">
        <v>2651</v>
      </c>
      <c r="B127" s="664" t="s">
        <v>2652</v>
      </c>
      <c r="C127" s="664" t="s">
        <v>1989</v>
      </c>
      <c r="D127" s="664" t="s">
        <v>2701</v>
      </c>
      <c r="E127" s="664" t="s">
        <v>2702</v>
      </c>
      <c r="F127" s="667"/>
      <c r="G127" s="667"/>
      <c r="H127" s="667"/>
      <c r="I127" s="667"/>
      <c r="J127" s="667"/>
      <c r="K127" s="667"/>
      <c r="L127" s="667"/>
      <c r="M127" s="667"/>
      <c r="N127" s="667">
        <v>2</v>
      </c>
      <c r="O127" s="667">
        <v>10432</v>
      </c>
      <c r="P127" s="680"/>
      <c r="Q127" s="668">
        <v>5216</v>
      </c>
    </row>
    <row r="128" spans="1:17" ht="14.4" customHeight="1" x14ac:dyDescent="0.3">
      <c r="A128" s="663" t="s">
        <v>2703</v>
      </c>
      <c r="B128" s="664" t="s">
        <v>2704</v>
      </c>
      <c r="C128" s="664" t="s">
        <v>1989</v>
      </c>
      <c r="D128" s="664" t="s">
        <v>2705</v>
      </c>
      <c r="E128" s="664" t="s">
        <v>2706</v>
      </c>
      <c r="F128" s="667">
        <v>28</v>
      </c>
      <c r="G128" s="667">
        <v>4452</v>
      </c>
      <c r="H128" s="667">
        <v>1</v>
      </c>
      <c r="I128" s="667">
        <v>159</v>
      </c>
      <c r="J128" s="667">
        <v>33</v>
      </c>
      <c r="K128" s="667">
        <v>5313</v>
      </c>
      <c r="L128" s="667">
        <v>1.1933962264150944</v>
      </c>
      <c r="M128" s="667">
        <v>161</v>
      </c>
      <c r="N128" s="667">
        <v>58</v>
      </c>
      <c r="O128" s="667">
        <v>10034</v>
      </c>
      <c r="P128" s="680">
        <v>2.2538185085354896</v>
      </c>
      <c r="Q128" s="668">
        <v>173</v>
      </c>
    </row>
    <row r="129" spans="1:17" ht="14.4" customHeight="1" x14ac:dyDescent="0.3">
      <c r="A129" s="663" t="s">
        <v>2703</v>
      </c>
      <c r="B129" s="664" t="s">
        <v>2704</v>
      </c>
      <c r="C129" s="664" t="s">
        <v>1989</v>
      </c>
      <c r="D129" s="664" t="s">
        <v>2707</v>
      </c>
      <c r="E129" s="664" t="s">
        <v>2708</v>
      </c>
      <c r="F129" s="667">
        <v>1</v>
      </c>
      <c r="G129" s="667">
        <v>1165</v>
      </c>
      <c r="H129" s="667">
        <v>1</v>
      </c>
      <c r="I129" s="667">
        <v>1165</v>
      </c>
      <c r="J129" s="667"/>
      <c r="K129" s="667"/>
      <c r="L129" s="667"/>
      <c r="M129" s="667"/>
      <c r="N129" s="667"/>
      <c r="O129" s="667"/>
      <c r="P129" s="680"/>
      <c r="Q129" s="668"/>
    </row>
    <row r="130" spans="1:17" ht="14.4" customHeight="1" x14ac:dyDescent="0.3">
      <c r="A130" s="663" t="s">
        <v>2703</v>
      </c>
      <c r="B130" s="664" t="s">
        <v>2704</v>
      </c>
      <c r="C130" s="664" t="s">
        <v>1989</v>
      </c>
      <c r="D130" s="664" t="s">
        <v>2709</v>
      </c>
      <c r="E130" s="664" t="s">
        <v>2710</v>
      </c>
      <c r="F130" s="667">
        <v>9</v>
      </c>
      <c r="G130" s="667">
        <v>351</v>
      </c>
      <c r="H130" s="667">
        <v>1</v>
      </c>
      <c r="I130" s="667">
        <v>39</v>
      </c>
      <c r="J130" s="667">
        <v>6</v>
      </c>
      <c r="K130" s="667">
        <v>240</v>
      </c>
      <c r="L130" s="667">
        <v>0.68376068376068377</v>
      </c>
      <c r="M130" s="667">
        <v>40</v>
      </c>
      <c r="N130" s="667">
        <v>10</v>
      </c>
      <c r="O130" s="667">
        <v>410</v>
      </c>
      <c r="P130" s="680">
        <v>1.1680911680911681</v>
      </c>
      <c r="Q130" s="668">
        <v>41</v>
      </c>
    </row>
    <row r="131" spans="1:17" ht="14.4" customHeight="1" x14ac:dyDescent="0.3">
      <c r="A131" s="663" t="s">
        <v>2703</v>
      </c>
      <c r="B131" s="664" t="s">
        <v>2704</v>
      </c>
      <c r="C131" s="664" t="s">
        <v>1989</v>
      </c>
      <c r="D131" s="664" t="s">
        <v>2711</v>
      </c>
      <c r="E131" s="664" t="s">
        <v>2712</v>
      </c>
      <c r="F131" s="667">
        <v>3</v>
      </c>
      <c r="G131" s="667">
        <v>1332</v>
      </c>
      <c r="H131" s="667">
        <v>1</v>
      </c>
      <c r="I131" s="667">
        <v>444</v>
      </c>
      <c r="J131" s="667"/>
      <c r="K131" s="667"/>
      <c r="L131" s="667"/>
      <c r="M131" s="667"/>
      <c r="N131" s="667"/>
      <c r="O131" s="667"/>
      <c r="P131" s="680"/>
      <c r="Q131" s="668"/>
    </row>
    <row r="132" spans="1:17" ht="14.4" customHeight="1" x14ac:dyDescent="0.3">
      <c r="A132" s="663" t="s">
        <v>2703</v>
      </c>
      <c r="B132" s="664" t="s">
        <v>2704</v>
      </c>
      <c r="C132" s="664" t="s">
        <v>1989</v>
      </c>
      <c r="D132" s="664" t="s">
        <v>2713</v>
      </c>
      <c r="E132" s="664" t="s">
        <v>2714</v>
      </c>
      <c r="F132" s="667"/>
      <c r="G132" s="667"/>
      <c r="H132" s="667"/>
      <c r="I132" s="667"/>
      <c r="J132" s="667">
        <v>1</v>
      </c>
      <c r="K132" s="667">
        <v>31</v>
      </c>
      <c r="L132" s="667"/>
      <c r="M132" s="667">
        <v>31</v>
      </c>
      <c r="N132" s="667">
        <v>4</v>
      </c>
      <c r="O132" s="667">
        <v>124</v>
      </c>
      <c r="P132" s="680"/>
      <c r="Q132" s="668">
        <v>31</v>
      </c>
    </row>
    <row r="133" spans="1:17" ht="14.4" customHeight="1" x14ac:dyDescent="0.3">
      <c r="A133" s="663" t="s">
        <v>2703</v>
      </c>
      <c r="B133" s="664" t="s">
        <v>2704</v>
      </c>
      <c r="C133" s="664" t="s">
        <v>1989</v>
      </c>
      <c r="D133" s="664" t="s">
        <v>2715</v>
      </c>
      <c r="E133" s="664" t="s">
        <v>2716</v>
      </c>
      <c r="F133" s="667">
        <v>14</v>
      </c>
      <c r="G133" s="667">
        <v>1582</v>
      </c>
      <c r="H133" s="667">
        <v>1</v>
      </c>
      <c r="I133" s="667">
        <v>113</v>
      </c>
      <c r="J133" s="667">
        <v>27</v>
      </c>
      <c r="K133" s="667">
        <v>3132</v>
      </c>
      <c r="L133" s="667">
        <v>1.9797724399494312</v>
      </c>
      <c r="M133" s="667">
        <v>116</v>
      </c>
      <c r="N133" s="667">
        <v>34</v>
      </c>
      <c r="O133" s="667">
        <v>3978</v>
      </c>
      <c r="P133" s="680">
        <v>2.5145385587863465</v>
      </c>
      <c r="Q133" s="668">
        <v>117</v>
      </c>
    </row>
    <row r="134" spans="1:17" ht="14.4" customHeight="1" x14ac:dyDescent="0.3">
      <c r="A134" s="663" t="s">
        <v>2703</v>
      </c>
      <c r="B134" s="664" t="s">
        <v>2704</v>
      </c>
      <c r="C134" s="664" t="s">
        <v>1989</v>
      </c>
      <c r="D134" s="664" t="s">
        <v>2717</v>
      </c>
      <c r="E134" s="664" t="s">
        <v>2718</v>
      </c>
      <c r="F134" s="667">
        <v>1</v>
      </c>
      <c r="G134" s="667">
        <v>84</v>
      </c>
      <c r="H134" s="667">
        <v>1</v>
      </c>
      <c r="I134" s="667">
        <v>84</v>
      </c>
      <c r="J134" s="667">
        <v>8</v>
      </c>
      <c r="K134" s="667">
        <v>680</v>
      </c>
      <c r="L134" s="667">
        <v>8.0952380952380949</v>
      </c>
      <c r="M134" s="667">
        <v>85</v>
      </c>
      <c r="N134" s="667">
        <v>25</v>
      </c>
      <c r="O134" s="667">
        <v>2275</v>
      </c>
      <c r="P134" s="680">
        <v>27.083333333333332</v>
      </c>
      <c r="Q134" s="668">
        <v>91</v>
      </c>
    </row>
    <row r="135" spans="1:17" ht="14.4" customHeight="1" x14ac:dyDescent="0.3">
      <c r="A135" s="663" t="s">
        <v>2703</v>
      </c>
      <c r="B135" s="664" t="s">
        <v>2704</v>
      </c>
      <c r="C135" s="664" t="s">
        <v>1989</v>
      </c>
      <c r="D135" s="664" t="s">
        <v>2719</v>
      </c>
      <c r="E135" s="664" t="s">
        <v>2720</v>
      </c>
      <c r="F135" s="667"/>
      <c r="G135" s="667"/>
      <c r="H135" s="667"/>
      <c r="I135" s="667"/>
      <c r="J135" s="667">
        <v>3</v>
      </c>
      <c r="K135" s="667">
        <v>63</v>
      </c>
      <c r="L135" s="667"/>
      <c r="M135" s="667">
        <v>21</v>
      </c>
      <c r="N135" s="667">
        <v>2</v>
      </c>
      <c r="O135" s="667">
        <v>42</v>
      </c>
      <c r="P135" s="680"/>
      <c r="Q135" s="668">
        <v>21</v>
      </c>
    </row>
    <row r="136" spans="1:17" ht="14.4" customHeight="1" x14ac:dyDescent="0.3">
      <c r="A136" s="663" t="s">
        <v>2703</v>
      </c>
      <c r="B136" s="664" t="s">
        <v>2704</v>
      </c>
      <c r="C136" s="664" t="s">
        <v>1989</v>
      </c>
      <c r="D136" s="664" t="s">
        <v>2721</v>
      </c>
      <c r="E136" s="664" t="s">
        <v>2722</v>
      </c>
      <c r="F136" s="667">
        <v>11</v>
      </c>
      <c r="G136" s="667">
        <v>5346</v>
      </c>
      <c r="H136" s="667">
        <v>1</v>
      </c>
      <c r="I136" s="667">
        <v>486</v>
      </c>
      <c r="J136" s="667"/>
      <c r="K136" s="667"/>
      <c r="L136" s="667"/>
      <c r="M136" s="667"/>
      <c r="N136" s="667"/>
      <c r="O136" s="667"/>
      <c r="P136" s="680"/>
      <c r="Q136" s="668"/>
    </row>
    <row r="137" spans="1:17" ht="14.4" customHeight="1" thickBot="1" x14ac:dyDescent="0.35">
      <c r="A137" s="669" t="s">
        <v>2703</v>
      </c>
      <c r="B137" s="670" t="s">
        <v>2704</v>
      </c>
      <c r="C137" s="670" t="s">
        <v>1989</v>
      </c>
      <c r="D137" s="670" t="s">
        <v>2723</v>
      </c>
      <c r="E137" s="670" t="s">
        <v>2724</v>
      </c>
      <c r="F137" s="673">
        <v>3</v>
      </c>
      <c r="G137" s="673">
        <v>120</v>
      </c>
      <c r="H137" s="673">
        <v>1</v>
      </c>
      <c r="I137" s="673">
        <v>40</v>
      </c>
      <c r="J137" s="673">
        <v>14</v>
      </c>
      <c r="K137" s="673">
        <v>574</v>
      </c>
      <c r="L137" s="673">
        <v>4.7833333333333332</v>
      </c>
      <c r="M137" s="673">
        <v>41</v>
      </c>
      <c r="N137" s="673">
        <v>13</v>
      </c>
      <c r="O137" s="673">
        <v>533</v>
      </c>
      <c r="P137" s="681">
        <v>4.4416666666666664</v>
      </c>
      <c r="Q137" s="674">
        <v>41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550</v>
      </c>
      <c r="D3" s="197">
        <f>SUBTOTAL(9,D6:D1048576)</f>
        <v>422</v>
      </c>
      <c r="E3" s="197">
        <f>SUBTOTAL(9,E6:E1048576)</f>
        <v>627</v>
      </c>
      <c r="F3" s="198">
        <f>IF(OR(E3=0,C3=0),"",E3/C3)</f>
        <v>1.1399999999999999</v>
      </c>
      <c r="G3" s="453">
        <f>SUBTOTAL(9,G6:G1048576)</f>
        <v>523.30229999999995</v>
      </c>
      <c r="H3" s="454">
        <f>SUBTOTAL(9,H6:H1048576)</f>
        <v>398.82660000000004</v>
      </c>
      <c r="I3" s="454">
        <f>SUBTOTAL(9,I6:I1048576)</f>
        <v>583.67879999999991</v>
      </c>
      <c r="J3" s="198">
        <f>IF(OR(I3=0,G3=0),"",I3/G3)</f>
        <v>1.115375950000602</v>
      </c>
      <c r="K3" s="453">
        <f>SUBTOTAL(9,K6:K1048576)</f>
        <v>19.25</v>
      </c>
      <c r="L3" s="454">
        <f>SUBTOTAL(9,L6:L1048576)</f>
        <v>14.77</v>
      </c>
      <c r="M3" s="454">
        <f>SUBTOTAL(9,M6:M1048576)</f>
        <v>21.945</v>
      </c>
      <c r="N3" s="199">
        <f>IF(OR(M3=0,E3=0),"",M3/E3)</f>
        <v>3.5000000000000003E-2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08"/>
      <c r="B5" s="909"/>
      <c r="C5" s="912">
        <v>2014</v>
      </c>
      <c r="D5" s="912">
        <v>2015</v>
      </c>
      <c r="E5" s="912">
        <v>2016</v>
      </c>
      <c r="F5" s="913" t="s">
        <v>2</v>
      </c>
      <c r="G5" s="917">
        <v>2014</v>
      </c>
      <c r="H5" s="912">
        <v>2015</v>
      </c>
      <c r="I5" s="912">
        <v>2016</v>
      </c>
      <c r="J5" s="913" t="s">
        <v>2</v>
      </c>
      <c r="K5" s="917">
        <v>2014</v>
      </c>
      <c r="L5" s="912">
        <v>2015</v>
      </c>
      <c r="M5" s="912">
        <v>2016</v>
      </c>
      <c r="N5" s="918" t="s">
        <v>93</v>
      </c>
    </row>
    <row r="6" spans="1:14" ht="14.4" customHeight="1" thickBot="1" x14ac:dyDescent="0.35">
      <c r="A6" s="910" t="s">
        <v>2281</v>
      </c>
      <c r="B6" s="911" t="s">
        <v>2726</v>
      </c>
      <c r="C6" s="914">
        <v>550</v>
      </c>
      <c r="D6" s="915">
        <v>422</v>
      </c>
      <c r="E6" s="915">
        <v>627</v>
      </c>
      <c r="F6" s="916">
        <v>1.1399999999999999</v>
      </c>
      <c r="G6" s="914">
        <v>523.30229999999995</v>
      </c>
      <c r="H6" s="915">
        <v>398.82660000000004</v>
      </c>
      <c r="I6" s="915">
        <v>583.67879999999991</v>
      </c>
      <c r="J6" s="916">
        <v>1.115375950000602</v>
      </c>
      <c r="K6" s="914">
        <v>19.25</v>
      </c>
      <c r="L6" s="915">
        <v>14.77</v>
      </c>
      <c r="M6" s="915">
        <v>21.945</v>
      </c>
      <c r="N6" s="919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1.193517537123304</v>
      </c>
      <c r="C4" s="330">
        <f t="shared" ref="C4:M4" si="0">(C10+C8)/C6</f>
        <v>1.4888228811114592</v>
      </c>
      <c r="D4" s="330">
        <f t="shared" si="0"/>
        <v>0.56836105152803551</v>
      </c>
      <c r="E4" s="330">
        <f t="shared" si="0"/>
        <v>0.56836105152803551</v>
      </c>
      <c r="F4" s="330">
        <f t="shared" si="0"/>
        <v>0.56836105152803551</v>
      </c>
      <c r="G4" s="330">
        <f t="shared" si="0"/>
        <v>0.56836105152803551</v>
      </c>
      <c r="H4" s="330">
        <f t="shared" si="0"/>
        <v>0.56836105152803551</v>
      </c>
      <c r="I4" s="330">
        <f t="shared" si="0"/>
        <v>0.56836105152803551</v>
      </c>
      <c r="J4" s="330">
        <f t="shared" si="0"/>
        <v>0.56836105152803551</v>
      </c>
      <c r="K4" s="330">
        <f t="shared" si="0"/>
        <v>0.56836105152803551</v>
      </c>
      <c r="L4" s="330">
        <f t="shared" si="0"/>
        <v>0.56836105152803551</v>
      </c>
      <c r="M4" s="330">
        <f t="shared" si="0"/>
        <v>0.56836105152803551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0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6693.1944400000002</v>
      </c>
      <c r="E6" s="332">
        <f t="shared" si="1"/>
        <v>6693.1944400000002</v>
      </c>
      <c r="F6" s="332">
        <f t="shared" si="1"/>
        <v>6693.1944400000002</v>
      </c>
      <c r="G6" s="332">
        <f t="shared" si="1"/>
        <v>6693.1944400000002</v>
      </c>
      <c r="H6" s="332">
        <f t="shared" si="1"/>
        <v>6693.1944400000002</v>
      </c>
      <c r="I6" s="332">
        <f t="shared" si="1"/>
        <v>6693.1944400000002</v>
      </c>
      <c r="J6" s="332">
        <f t="shared" si="1"/>
        <v>6693.1944400000002</v>
      </c>
      <c r="K6" s="332">
        <f t="shared" si="1"/>
        <v>6693.1944400000002</v>
      </c>
      <c r="L6" s="332">
        <f t="shared" si="1"/>
        <v>6693.1944400000002</v>
      </c>
      <c r="M6" s="332">
        <f t="shared" si="1"/>
        <v>6693.1944400000002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0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2003314.37</v>
      </c>
      <c r="C9" s="331">
        <v>1800836.6600000008</v>
      </c>
      <c r="D9" s="331">
        <v>0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2003.3143700000001</v>
      </c>
      <c r="C10" s="332">
        <f t="shared" ref="C10:M10" si="3">C9/1000+B10</f>
        <v>3804.1510300000009</v>
      </c>
      <c r="D10" s="332">
        <f t="shared" si="3"/>
        <v>3804.1510300000009</v>
      </c>
      <c r="E10" s="332">
        <f t="shared" si="3"/>
        <v>3804.1510300000009</v>
      </c>
      <c r="F10" s="332">
        <f t="shared" si="3"/>
        <v>3804.1510300000009</v>
      </c>
      <c r="G10" s="332">
        <f t="shared" si="3"/>
        <v>3804.1510300000009</v>
      </c>
      <c r="H10" s="332">
        <f t="shared" si="3"/>
        <v>3804.1510300000009</v>
      </c>
      <c r="I10" s="332">
        <f t="shared" si="3"/>
        <v>3804.1510300000009</v>
      </c>
      <c r="J10" s="332">
        <f t="shared" si="3"/>
        <v>3804.1510300000009</v>
      </c>
      <c r="K10" s="332">
        <f t="shared" si="3"/>
        <v>3804.1510300000009</v>
      </c>
      <c r="L10" s="332">
        <f t="shared" si="3"/>
        <v>3804.1510300000009</v>
      </c>
      <c r="M10" s="332">
        <f t="shared" si="3"/>
        <v>3804.1510300000009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2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1.3984316817977498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1.3984316817977498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1577.00043470899</v>
      </c>
      <c r="C7" s="56">
        <v>131.416702892416</v>
      </c>
      <c r="D7" s="56">
        <v>193.12138999999999</v>
      </c>
      <c r="E7" s="56">
        <v>208.86995999999999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401.99135000000001</v>
      </c>
      <c r="Q7" s="189">
        <v>1.529453034326</v>
      </c>
    </row>
    <row r="8" spans="1:17" ht="14.4" customHeight="1" x14ac:dyDescent="0.3">
      <c r="A8" s="19" t="s">
        <v>36</v>
      </c>
      <c r="B8" s="55">
        <v>66.488753573221004</v>
      </c>
      <c r="C8" s="56">
        <v>5.5407294644349996</v>
      </c>
      <c r="D8" s="56">
        <v>22.17</v>
      </c>
      <c r="E8" s="56">
        <v>19.224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41.393999999999998</v>
      </c>
      <c r="Q8" s="189">
        <v>3.735428725197</v>
      </c>
    </row>
    <row r="9" spans="1:17" ht="14.4" customHeight="1" x14ac:dyDescent="0.3">
      <c r="A9" s="19" t="s">
        <v>37</v>
      </c>
      <c r="B9" s="55">
        <v>2443.2788735034901</v>
      </c>
      <c r="C9" s="56">
        <v>203.606572791958</v>
      </c>
      <c r="D9" s="56">
        <v>229.54443000000001</v>
      </c>
      <c r="E9" s="56">
        <v>136.88404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366.42847</v>
      </c>
      <c r="Q9" s="189">
        <v>0.89984440329000004</v>
      </c>
    </row>
    <row r="10" spans="1:17" ht="14.4" customHeight="1" x14ac:dyDescent="0.3">
      <c r="A10" s="19" t="s">
        <v>38</v>
      </c>
      <c r="B10" s="55">
        <v>326.77354191697202</v>
      </c>
      <c r="C10" s="56">
        <v>27.231128493080998</v>
      </c>
      <c r="D10" s="56">
        <v>27.576090000000001</v>
      </c>
      <c r="E10" s="56">
        <v>28.24492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55.821010000000001</v>
      </c>
      <c r="Q10" s="189">
        <v>1.024948525621</v>
      </c>
    </row>
    <row r="11" spans="1:17" ht="14.4" customHeight="1" x14ac:dyDescent="0.3">
      <c r="A11" s="19" t="s">
        <v>39</v>
      </c>
      <c r="B11" s="55">
        <v>559.38600461650401</v>
      </c>
      <c r="C11" s="56">
        <v>46.615500384708</v>
      </c>
      <c r="D11" s="56">
        <v>41.871090000000002</v>
      </c>
      <c r="E11" s="56">
        <v>35.106749999999998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76.97784</v>
      </c>
      <c r="Q11" s="189">
        <v>0.82566785044299995</v>
      </c>
    </row>
    <row r="12" spans="1:17" ht="14.4" customHeight="1" x14ac:dyDescent="0.3">
      <c r="A12" s="19" t="s">
        <v>40</v>
      </c>
      <c r="B12" s="55">
        <v>48.174732639288997</v>
      </c>
      <c r="C12" s="56">
        <v>4.0145610532739999</v>
      </c>
      <c r="D12" s="56">
        <v>0</v>
      </c>
      <c r="E12" s="56">
        <v>1.94398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1.94398</v>
      </c>
      <c r="Q12" s="189">
        <v>0.24211613352</v>
      </c>
    </row>
    <row r="13" spans="1:17" ht="14.4" customHeight="1" x14ac:dyDescent="0.3">
      <c r="A13" s="19" t="s">
        <v>41</v>
      </c>
      <c r="B13" s="55">
        <v>800.32447591688594</v>
      </c>
      <c r="C13" s="56">
        <v>66.693706326406996</v>
      </c>
      <c r="D13" s="56">
        <v>30.84524</v>
      </c>
      <c r="E13" s="56">
        <v>99.981849999999994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130.82709</v>
      </c>
      <c r="Q13" s="189">
        <v>0.98080536534899998</v>
      </c>
    </row>
    <row r="14" spans="1:17" ht="14.4" customHeight="1" x14ac:dyDescent="0.3">
      <c r="A14" s="19" t="s">
        <v>42</v>
      </c>
      <c r="B14" s="55">
        <v>2286.2381179403001</v>
      </c>
      <c r="C14" s="56">
        <v>190.519843161691</v>
      </c>
      <c r="D14" s="56">
        <v>305.26</v>
      </c>
      <c r="E14" s="56">
        <v>233.06700000000001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538.327</v>
      </c>
      <c r="Q14" s="189">
        <v>1.41278459783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407.87200168252798</v>
      </c>
      <c r="C17" s="56">
        <v>33.989333473544001</v>
      </c>
      <c r="D17" s="56">
        <v>30.75883</v>
      </c>
      <c r="E17" s="56">
        <v>64.405720000000002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95.164550000000006</v>
      </c>
      <c r="Q17" s="189">
        <v>1.3999178606139999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0.32400000000000001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1785.13098607966</v>
      </c>
      <c r="C19" s="56">
        <v>148.76091550663901</v>
      </c>
      <c r="D19" s="56">
        <v>143.59734</v>
      </c>
      <c r="E19" s="56">
        <v>132.01300000000001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275.61034000000001</v>
      </c>
      <c r="Q19" s="189">
        <v>0.92635333367399997</v>
      </c>
    </row>
    <row r="20" spans="1:17" ht="14.4" customHeight="1" x14ac:dyDescent="0.3">
      <c r="A20" s="19" t="s">
        <v>48</v>
      </c>
      <c r="B20" s="55">
        <v>25325.006980980099</v>
      </c>
      <c r="C20" s="56">
        <v>2110.4172484150099</v>
      </c>
      <c r="D20" s="56">
        <v>2218.2494700000002</v>
      </c>
      <c r="E20" s="56">
        <v>2144.5573399999998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4362.80681</v>
      </c>
      <c r="Q20" s="189">
        <v>1.0336360767699999</v>
      </c>
    </row>
    <row r="21" spans="1:17" ht="14.4" customHeight="1" x14ac:dyDescent="0.3">
      <c r="A21" s="20" t="s">
        <v>49</v>
      </c>
      <c r="B21" s="55">
        <v>1568.00391158964</v>
      </c>
      <c r="C21" s="56">
        <v>130.66699263247</v>
      </c>
      <c r="D21" s="56">
        <v>135.18600000000001</v>
      </c>
      <c r="E21" s="56">
        <v>210.19200000000001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345.37799999999999</v>
      </c>
      <c r="Q21" s="189">
        <v>1.3215961928940001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310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99.593726386956007</v>
      </c>
      <c r="C24" s="56">
        <v>8.2994771989129994</v>
      </c>
      <c r="D24" s="56">
        <v>6.19999999E-4</v>
      </c>
      <c r="E24" s="56">
        <v>0.19938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0.2</v>
      </c>
      <c r="Q24" s="189">
        <v>1.2048951711000001E-2</v>
      </c>
    </row>
    <row r="25" spans="1:17" ht="14.4" customHeight="1" x14ac:dyDescent="0.3">
      <c r="A25" s="21" t="s">
        <v>53</v>
      </c>
      <c r="B25" s="58">
        <v>37293.272541534599</v>
      </c>
      <c r="C25" s="59">
        <v>3107.7727117945501</v>
      </c>
      <c r="D25" s="59">
        <v>3378.5045</v>
      </c>
      <c r="E25" s="59">
        <v>3314.6899400000002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6693.1944400000002</v>
      </c>
      <c r="Q25" s="190">
        <v>1.076847482217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413.89172000000002</v>
      </c>
      <c r="E26" s="56">
        <v>387.67770000000002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801.56942000000004</v>
      </c>
      <c r="Q26" s="189" t="s">
        <v>310</v>
      </c>
    </row>
    <row r="27" spans="1:17" ht="14.4" customHeight="1" x14ac:dyDescent="0.3">
      <c r="A27" s="22" t="s">
        <v>55</v>
      </c>
      <c r="B27" s="58">
        <v>37293.272541534599</v>
      </c>
      <c r="C27" s="59">
        <v>3107.7727117945501</v>
      </c>
      <c r="D27" s="59">
        <v>3792.3962200000001</v>
      </c>
      <c r="E27" s="59">
        <v>3702.3676399999999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7494.76386</v>
      </c>
      <c r="Q27" s="190">
        <v>1.2058095226129999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216.03138999999999</v>
      </c>
      <c r="Q28" s="189">
        <v>0.83613316423299999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37293.272541534599</v>
      </c>
      <c r="G6" s="620">
        <v>6215.5454235890902</v>
      </c>
      <c r="H6" s="622">
        <v>3314.6899400000002</v>
      </c>
      <c r="I6" s="619">
        <v>6693.1944400000002</v>
      </c>
      <c r="J6" s="620">
        <v>477.649016410907</v>
      </c>
      <c r="K6" s="623">
        <v>0.17947458036899999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8107.6649348156498</v>
      </c>
      <c r="G7" s="620">
        <v>1351.27748913594</v>
      </c>
      <c r="H7" s="622">
        <v>763.32187999999996</v>
      </c>
      <c r="I7" s="619">
        <v>1613.71074</v>
      </c>
      <c r="J7" s="620">
        <v>262.43325086405798</v>
      </c>
      <c r="K7" s="623">
        <v>0.19903520347299999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5821.4268168753597</v>
      </c>
      <c r="G8" s="620">
        <v>970.23780281255995</v>
      </c>
      <c r="H8" s="622">
        <v>530.25487999999996</v>
      </c>
      <c r="I8" s="619">
        <v>1075.38374</v>
      </c>
      <c r="J8" s="620">
        <v>105.14593718744</v>
      </c>
      <c r="K8" s="623">
        <v>0.18472855089099999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-6.2E-4</v>
      </c>
      <c r="I9" s="624">
        <v>0</v>
      </c>
      <c r="J9" s="625">
        <v>0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-6.2E-4</v>
      </c>
      <c r="I10" s="619">
        <v>0</v>
      </c>
      <c r="J10" s="620">
        <v>0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1577.00043470899</v>
      </c>
      <c r="G11" s="625">
        <v>262.833405784832</v>
      </c>
      <c r="H11" s="627">
        <v>208.86995999999999</v>
      </c>
      <c r="I11" s="624">
        <v>401.99135000000001</v>
      </c>
      <c r="J11" s="625">
        <v>139.15794421516799</v>
      </c>
      <c r="K11" s="632">
        <v>0.25490883905400002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750.000206741753</v>
      </c>
      <c r="G12" s="620">
        <v>125.000034456959</v>
      </c>
      <c r="H12" s="622">
        <v>65.864040000000003</v>
      </c>
      <c r="I12" s="619">
        <v>96.658180000000002</v>
      </c>
      <c r="J12" s="620">
        <v>-28.341854456958</v>
      </c>
      <c r="K12" s="623">
        <v>0.12887753780700001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27.000007442703001</v>
      </c>
      <c r="G13" s="620">
        <v>4.5000012404499996</v>
      </c>
      <c r="H13" s="622">
        <v>8.9151699999999998</v>
      </c>
      <c r="I13" s="619">
        <v>8.9151699999999998</v>
      </c>
      <c r="J13" s="620">
        <v>4.4151687595490001</v>
      </c>
      <c r="K13" s="623">
        <v>0.33019139046200002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74.000020398518998</v>
      </c>
      <c r="G14" s="620">
        <v>12.333336733086</v>
      </c>
      <c r="H14" s="622">
        <v>2.3161399999999999</v>
      </c>
      <c r="I14" s="619">
        <v>11.298069999999999</v>
      </c>
      <c r="J14" s="620">
        <v>-1.0352667330859999</v>
      </c>
      <c r="K14" s="623">
        <v>0.152676579535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33.000009096637001</v>
      </c>
      <c r="G16" s="620">
        <v>5.5000015161059999</v>
      </c>
      <c r="H16" s="622">
        <v>0</v>
      </c>
      <c r="I16" s="619">
        <v>0</v>
      </c>
      <c r="J16" s="620">
        <v>-5.5000015161059999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113.000031149091</v>
      </c>
      <c r="G17" s="620">
        <v>18.833338524847999</v>
      </c>
      <c r="H17" s="622">
        <v>75.697980000000001</v>
      </c>
      <c r="I17" s="619">
        <v>197.32512</v>
      </c>
      <c r="J17" s="620">
        <v>178.49178147515201</v>
      </c>
      <c r="K17" s="623">
        <v>1.7462395186390001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250.000068913918</v>
      </c>
      <c r="G18" s="620">
        <v>41.666678152319001</v>
      </c>
      <c r="H18" s="622">
        <v>16.732869999999998</v>
      </c>
      <c r="I18" s="619">
        <v>34.149470000000001</v>
      </c>
      <c r="J18" s="620">
        <v>-7.5172081523190002</v>
      </c>
      <c r="K18" s="623">
        <v>0.136597842346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240.000066157361</v>
      </c>
      <c r="G19" s="620">
        <v>40.000011026225998</v>
      </c>
      <c r="H19" s="622">
        <v>25.738430000000001</v>
      </c>
      <c r="I19" s="619">
        <v>25.961729999999999</v>
      </c>
      <c r="J19" s="620">
        <v>-14.038281026226</v>
      </c>
      <c r="K19" s="623">
        <v>0.108173845181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90.00002480901</v>
      </c>
      <c r="G20" s="620">
        <v>15.000004134835001</v>
      </c>
      <c r="H20" s="622">
        <v>13.60533</v>
      </c>
      <c r="I20" s="619">
        <v>20.028749999999999</v>
      </c>
      <c r="J20" s="620">
        <v>5.0287458651639998</v>
      </c>
      <c r="K20" s="623">
        <v>0.22254160532100001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66.488753573221004</v>
      </c>
      <c r="G21" s="625">
        <v>11.081458928869999</v>
      </c>
      <c r="H21" s="627">
        <v>19.224</v>
      </c>
      <c r="I21" s="624">
        <v>41.393999999999998</v>
      </c>
      <c r="J21" s="625">
        <v>30.312541071129001</v>
      </c>
      <c r="K21" s="632">
        <v>0.62257145419899995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49.685724960950999</v>
      </c>
      <c r="G22" s="620">
        <v>8.2809541601580001</v>
      </c>
      <c r="H22" s="622">
        <v>16.920000000000002</v>
      </c>
      <c r="I22" s="619">
        <v>33.840000000000003</v>
      </c>
      <c r="J22" s="620">
        <v>25.559045839841001</v>
      </c>
      <c r="K22" s="623">
        <v>0.68108093474700004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16.803028612268999</v>
      </c>
      <c r="G23" s="620">
        <v>2.8005047687109998</v>
      </c>
      <c r="H23" s="622">
        <v>2.3039999999999998</v>
      </c>
      <c r="I23" s="619">
        <v>7.5540000000000003</v>
      </c>
      <c r="J23" s="620">
        <v>4.7534952312880003</v>
      </c>
      <c r="K23" s="623">
        <v>0.44956181259299999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2443.2788735034901</v>
      </c>
      <c r="G24" s="625">
        <v>407.21314558391498</v>
      </c>
      <c r="H24" s="627">
        <v>136.88404</v>
      </c>
      <c r="I24" s="624">
        <v>366.42847</v>
      </c>
      <c r="J24" s="625">
        <v>-40.784675583915003</v>
      </c>
      <c r="K24" s="632">
        <v>0.14997406721500001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6.0000016539340004</v>
      </c>
      <c r="G25" s="620">
        <v>1.0000002756549999</v>
      </c>
      <c r="H25" s="622">
        <v>0</v>
      </c>
      <c r="I25" s="619">
        <v>0</v>
      </c>
      <c r="J25" s="620">
        <v>-1.0000002756549999</v>
      </c>
      <c r="K25" s="623">
        <v>0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300.00008269670099</v>
      </c>
      <c r="G26" s="620">
        <v>50.000013782783</v>
      </c>
      <c r="H26" s="622">
        <v>0</v>
      </c>
      <c r="I26" s="619">
        <v>0</v>
      </c>
      <c r="J26" s="620">
        <v>-50.000013782783</v>
      </c>
      <c r="K26" s="623">
        <v>0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10.000002756556</v>
      </c>
      <c r="G27" s="620">
        <v>1.6666671260920001</v>
      </c>
      <c r="H27" s="622">
        <v>0</v>
      </c>
      <c r="I27" s="619">
        <v>0</v>
      </c>
      <c r="J27" s="620">
        <v>-1.6666671260920001</v>
      </c>
      <c r="K27" s="623">
        <v>0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2.000000551311</v>
      </c>
      <c r="G28" s="620">
        <v>0.33333342521800002</v>
      </c>
      <c r="H28" s="622">
        <v>0</v>
      </c>
      <c r="I28" s="619">
        <v>0</v>
      </c>
      <c r="J28" s="620">
        <v>-0.33333342521800002</v>
      </c>
      <c r="K28" s="623">
        <v>0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1.0000002756549999</v>
      </c>
      <c r="G29" s="620">
        <v>0.16666671260900001</v>
      </c>
      <c r="H29" s="622">
        <v>1.1155200000000001</v>
      </c>
      <c r="I29" s="619">
        <v>1.1155200000000001</v>
      </c>
      <c r="J29" s="620">
        <v>0.94885328738999997</v>
      </c>
      <c r="K29" s="623">
        <v>1.1155196924999999</v>
      </c>
    </row>
    <row r="30" spans="1:11" ht="14.4" customHeight="1" thickBot="1" x14ac:dyDescent="0.35">
      <c r="A30" s="641" t="s">
        <v>337</v>
      </c>
      <c r="B30" s="619">
        <v>261.69790501247797</v>
      </c>
      <c r="C30" s="619">
        <v>274.49335000000002</v>
      </c>
      <c r="D30" s="620">
        <v>12.795444987521</v>
      </c>
      <c r="E30" s="621">
        <v>1.048893952692</v>
      </c>
      <c r="F30" s="619">
        <v>265.00007304875299</v>
      </c>
      <c r="G30" s="620">
        <v>44.166678841458001</v>
      </c>
      <c r="H30" s="622">
        <v>17.658480000000001</v>
      </c>
      <c r="I30" s="619">
        <v>42.064920000000001</v>
      </c>
      <c r="J30" s="620">
        <v>-2.101758841458</v>
      </c>
      <c r="K30" s="623">
        <v>0.158735503413</v>
      </c>
    </row>
    <row r="31" spans="1:11" ht="14.4" customHeight="1" thickBot="1" x14ac:dyDescent="0.35">
      <c r="A31" s="641" t="s">
        <v>338</v>
      </c>
      <c r="B31" s="619">
        <v>431.870224152204</v>
      </c>
      <c r="C31" s="619">
        <v>326.92448999999999</v>
      </c>
      <c r="D31" s="620">
        <v>-104.945734152204</v>
      </c>
      <c r="E31" s="621">
        <v>0.756997060035</v>
      </c>
      <c r="F31" s="619">
        <v>388.00010695440102</v>
      </c>
      <c r="G31" s="620">
        <v>64.666684492399995</v>
      </c>
      <c r="H31" s="622">
        <v>19.79299</v>
      </c>
      <c r="I31" s="619">
        <v>73.33999</v>
      </c>
      <c r="J31" s="620">
        <v>8.6733055075990002</v>
      </c>
      <c r="K31" s="623">
        <v>0.189020540678</v>
      </c>
    </row>
    <row r="32" spans="1:11" ht="14.4" customHeight="1" thickBot="1" x14ac:dyDescent="0.35">
      <c r="A32" s="641" t="s">
        <v>339</v>
      </c>
      <c r="B32" s="619">
        <v>23.999999244057999</v>
      </c>
      <c r="C32" s="619">
        <v>45.202500000000001</v>
      </c>
      <c r="D32" s="620">
        <v>21.202500755940999</v>
      </c>
      <c r="E32" s="621">
        <v>1.8834375593229999</v>
      </c>
      <c r="F32" s="619">
        <v>35.000009647947998</v>
      </c>
      <c r="G32" s="620">
        <v>5.8333349413239999</v>
      </c>
      <c r="H32" s="622">
        <v>1.6339999999999999</v>
      </c>
      <c r="I32" s="619">
        <v>4.0819999999999999</v>
      </c>
      <c r="J32" s="620">
        <v>-1.751334941324</v>
      </c>
      <c r="K32" s="623">
        <v>0.11662853927899999</v>
      </c>
    </row>
    <row r="33" spans="1:11" ht="14.4" customHeight="1" thickBot="1" x14ac:dyDescent="0.35">
      <c r="A33" s="641" t="s">
        <v>340</v>
      </c>
      <c r="B33" s="619">
        <v>377.48772123496099</v>
      </c>
      <c r="C33" s="619">
        <v>359.00351000000001</v>
      </c>
      <c r="D33" s="620">
        <v>-18.484211234960998</v>
      </c>
      <c r="E33" s="621">
        <v>0.95103360931900005</v>
      </c>
      <c r="F33" s="619">
        <v>370.00010199259799</v>
      </c>
      <c r="G33" s="620">
        <v>61.666683665432998</v>
      </c>
      <c r="H33" s="622">
        <v>16.81888</v>
      </c>
      <c r="I33" s="619">
        <v>43.190350000000002</v>
      </c>
      <c r="J33" s="620">
        <v>-18.476333665433</v>
      </c>
      <c r="K33" s="623">
        <v>0.116730643498</v>
      </c>
    </row>
    <row r="34" spans="1:11" ht="14.4" customHeight="1" thickBot="1" x14ac:dyDescent="0.35">
      <c r="A34" s="641" t="s">
        <v>341</v>
      </c>
      <c r="B34" s="619">
        <v>6.9999997795160001</v>
      </c>
      <c r="C34" s="619">
        <v>12.433</v>
      </c>
      <c r="D34" s="620">
        <v>5.4330002204829997</v>
      </c>
      <c r="E34" s="621">
        <v>1.7761429130869999</v>
      </c>
      <c r="F34" s="619">
        <v>10.000002756556</v>
      </c>
      <c r="G34" s="620">
        <v>1.6666671260920001</v>
      </c>
      <c r="H34" s="622">
        <v>1.024</v>
      </c>
      <c r="I34" s="619">
        <v>2.1160000000000001</v>
      </c>
      <c r="J34" s="620">
        <v>0.449332873907</v>
      </c>
      <c r="K34" s="623">
        <v>0.21159994167099999</v>
      </c>
    </row>
    <row r="35" spans="1:11" ht="14.4" customHeight="1" thickBot="1" x14ac:dyDescent="0.35">
      <c r="A35" s="641" t="s">
        <v>342</v>
      </c>
      <c r="B35" s="619">
        <v>155.60057640700899</v>
      </c>
      <c r="C35" s="619">
        <v>153.17527000000001</v>
      </c>
      <c r="D35" s="620">
        <v>-2.4253064070089998</v>
      </c>
      <c r="E35" s="621">
        <v>0.98441325563799997</v>
      </c>
      <c r="F35" s="619">
        <v>155.000042726629</v>
      </c>
      <c r="G35" s="620">
        <v>25.833340454438002</v>
      </c>
      <c r="H35" s="622">
        <v>13.71222</v>
      </c>
      <c r="I35" s="619">
        <v>19.137219999999999</v>
      </c>
      <c r="J35" s="620">
        <v>-6.6961204544379997</v>
      </c>
      <c r="K35" s="623">
        <v>0.12346590144900001</v>
      </c>
    </row>
    <row r="36" spans="1:11" ht="14.4" customHeight="1" thickBot="1" x14ac:dyDescent="0.35">
      <c r="A36" s="641" t="s">
        <v>343</v>
      </c>
      <c r="B36" s="619">
        <v>0.69468296249700001</v>
      </c>
      <c r="C36" s="619">
        <v>3.2134200000000002</v>
      </c>
      <c r="D36" s="620">
        <v>2.518737037502</v>
      </c>
      <c r="E36" s="621">
        <v>4.6257360169709996</v>
      </c>
      <c r="F36" s="619">
        <v>1.0000002756549999</v>
      </c>
      <c r="G36" s="620">
        <v>0.16666671260900001</v>
      </c>
      <c r="H36" s="622">
        <v>0</v>
      </c>
      <c r="I36" s="619">
        <v>4.6916700000000002</v>
      </c>
      <c r="J36" s="620">
        <v>4.5250032873899997</v>
      </c>
      <c r="K36" s="623">
        <v>4.6916687067140002</v>
      </c>
    </row>
    <row r="37" spans="1:11" ht="14.4" customHeight="1" thickBot="1" x14ac:dyDescent="0.35">
      <c r="A37" s="641" t="s">
        <v>344</v>
      </c>
      <c r="B37" s="619">
        <v>0</v>
      </c>
      <c r="C37" s="619">
        <v>0.2782</v>
      </c>
      <c r="D37" s="620">
        <v>0.2782</v>
      </c>
      <c r="E37" s="629" t="s">
        <v>322</v>
      </c>
      <c r="F37" s="619">
        <v>0.27820007668699998</v>
      </c>
      <c r="G37" s="620">
        <v>4.6366679447E-2</v>
      </c>
      <c r="H37" s="622">
        <v>0</v>
      </c>
      <c r="I37" s="619">
        <v>0</v>
      </c>
      <c r="J37" s="620">
        <v>-4.6366679447E-2</v>
      </c>
      <c r="K37" s="623">
        <v>0</v>
      </c>
    </row>
    <row r="38" spans="1:11" ht="14.4" customHeight="1" thickBot="1" x14ac:dyDescent="0.35">
      <c r="A38" s="641" t="s">
        <v>345</v>
      </c>
      <c r="B38" s="619">
        <v>969.79980357500904</v>
      </c>
      <c r="C38" s="619">
        <v>676.55888000000004</v>
      </c>
      <c r="D38" s="620">
        <v>-293.24092357500899</v>
      </c>
      <c r="E38" s="621">
        <v>0.69762736340599996</v>
      </c>
      <c r="F38" s="619">
        <v>900.00024809010404</v>
      </c>
      <c r="G38" s="620">
        <v>150.000041348351</v>
      </c>
      <c r="H38" s="622">
        <v>65.127949999999998</v>
      </c>
      <c r="I38" s="619">
        <v>176.6908</v>
      </c>
      <c r="J38" s="620">
        <v>26.690758651648999</v>
      </c>
      <c r="K38" s="623">
        <v>0.19632305699300001</v>
      </c>
    </row>
    <row r="39" spans="1:11" ht="14.4" customHeight="1" thickBot="1" x14ac:dyDescent="0.35">
      <c r="A39" s="640" t="s">
        <v>346</v>
      </c>
      <c r="B39" s="624">
        <v>243.999992314591</v>
      </c>
      <c r="C39" s="624">
        <v>330.47904999999997</v>
      </c>
      <c r="D39" s="625">
        <v>86.479057685407994</v>
      </c>
      <c r="E39" s="631">
        <v>1.3544223787259999</v>
      </c>
      <c r="F39" s="624">
        <v>326.77354191697202</v>
      </c>
      <c r="G39" s="625">
        <v>54.462256986161002</v>
      </c>
      <c r="H39" s="627">
        <v>28.24492</v>
      </c>
      <c r="I39" s="624">
        <v>55.821010000000001</v>
      </c>
      <c r="J39" s="625">
        <v>1.358753013838</v>
      </c>
      <c r="K39" s="632">
        <v>0.17082475426999999</v>
      </c>
    </row>
    <row r="40" spans="1:11" ht="14.4" customHeight="1" thickBot="1" x14ac:dyDescent="0.35">
      <c r="A40" s="641" t="s">
        <v>347</v>
      </c>
      <c r="B40" s="619">
        <v>208.99999341700601</v>
      </c>
      <c r="C40" s="619">
        <v>237.43842000000001</v>
      </c>
      <c r="D40" s="620">
        <v>28.438426582992999</v>
      </c>
      <c r="E40" s="621">
        <v>1.1360690309979999</v>
      </c>
      <c r="F40" s="619">
        <v>261.89120012902498</v>
      </c>
      <c r="G40" s="620">
        <v>43.648533354836999</v>
      </c>
      <c r="H40" s="622">
        <v>19.704529999999998</v>
      </c>
      <c r="I40" s="619">
        <v>39.44706</v>
      </c>
      <c r="J40" s="620">
        <v>-4.2014733548369998</v>
      </c>
      <c r="K40" s="623">
        <v>0.15062384677499999</v>
      </c>
    </row>
    <row r="41" spans="1:11" ht="14.4" customHeight="1" thickBot="1" x14ac:dyDescent="0.35">
      <c r="A41" s="641" t="s">
        <v>348</v>
      </c>
      <c r="B41" s="619">
        <v>34.999998897584</v>
      </c>
      <c r="C41" s="619">
        <v>93.040629999999993</v>
      </c>
      <c r="D41" s="620">
        <v>58.040631102414999</v>
      </c>
      <c r="E41" s="621">
        <v>2.6583037980149999</v>
      </c>
      <c r="F41" s="619">
        <v>64.882341787946004</v>
      </c>
      <c r="G41" s="620">
        <v>10.813723631324001</v>
      </c>
      <c r="H41" s="622">
        <v>8.5403900000000004</v>
      </c>
      <c r="I41" s="619">
        <v>16.373950000000001</v>
      </c>
      <c r="J41" s="620">
        <v>5.560226368675</v>
      </c>
      <c r="K41" s="623">
        <v>0.25236373331700002</v>
      </c>
    </row>
    <row r="42" spans="1:11" ht="14.4" customHeight="1" thickBot="1" x14ac:dyDescent="0.35">
      <c r="A42" s="640" t="s">
        <v>349</v>
      </c>
      <c r="B42" s="624">
        <v>547.06601210904705</v>
      </c>
      <c r="C42" s="624">
        <v>572.48231999999996</v>
      </c>
      <c r="D42" s="625">
        <v>25.416307890952002</v>
      </c>
      <c r="E42" s="631">
        <v>1.0464593071549999</v>
      </c>
      <c r="F42" s="624">
        <v>559.38600461650401</v>
      </c>
      <c r="G42" s="625">
        <v>93.231000769416994</v>
      </c>
      <c r="H42" s="627">
        <v>35.106749999999998</v>
      </c>
      <c r="I42" s="624">
        <v>76.97784</v>
      </c>
      <c r="J42" s="625">
        <v>-16.253160769417001</v>
      </c>
      <c r="K42" s="632">
        <v>0.137611308407</v>
      </c>
    </row>
    <row r="43" spans="1:11" ht="14.4" customHeight="1" thickBot="1" x14ac:dyDescent="0.35">
      <c r="A43" s="641" t="s">
        <v>350</v>
      </c>
      <c r="B43" s="619">
        <v>1.8616666083560001</v>
      </c>
      <c r="C43" s="619">
        <v>19</v>
      </c>
      <c r="D43" s="620">
        <v>17.138333391642998</v>
      </c>
      <c r="E43" s="621">
        <v>10.205909003637</v>
      </c>
      <c r="F43" s="619">
        <v>14.852145178305999</v>
      </c>
      <c r="G43" s="620">
        <v>2.4753575297169998</v>
      </c>
      <c r="H43" s="622">
        <v>0</v>
      </c>
      <c r="I43" s="619">
        <v>0</v>
      </c>
      <c r="J43" s="620">
        <v>-2.4753575297169998</v>
      </c>
      <c r="K43" s="623">
        <v>0</v>
      </c>
    </row>
    <row r="44" spans="1:11" ht="14.4" customHeight="1" thickBot="1" x14ac:dyDescent="0.35">
      <c r="A44" s="641" t="s">
        <v>351</v>
      </c>
      <c r="B44" s="619">
        <v>12.999999590531001</v>
      </c>
      <c r="C44" s="619">
        <v>11.82287</v>
      </c>
      <c r="D44" s="620">
        <v>-1.177129590531</v>
      </c>
      <c r="E44" s="621">
        <v>0.90945156710700004</v>
      </c>
      <c r="F44" s="619">
        <v>13.293871489139001</v>
      </c>
      <c r="G44" s="620">
        <v>2.2156452481889999</v>
      </c>
      <c r="H44" s="622">
        <v>0.51475000000000004</v>
      </c>
      <c r="I44" s="619">
        <v>1.50535</v>
      </c>
      <c r="J44" s="620">
        <v>-0.71029524818900003</v>
      </c>
      <c r="K44" s="623">
        <v>0.11323638875399999</v>
      </c>
    </row>
    <row r="45" spans="1:11" ht="14.4" customHeight="1" thickBot="1" x14ac:dyDescent="0.35">
      <c r="A45" s="641" t="s">
        <v>352</v>
      </c>
      <c r="B45" s="619">
        <v>246.461104653956</v>
      </c>
      <c r="C45" s="619">
        <v>243.70624000000001</v>
      </c>
      <c r="D45" s="620">
        <v>-2.7548646539549999</v>
      </c>
      <c r="E45" s="621">
        <v>0.98882231475000004</v>
      </c>
      <c r="F45" s="619">
        <v>255.20010684165501</v>
      </c>
      <c r="G45" s="620">
        <v>42.533351140275002</v>
      </c>
      <c r="H45" s="622">
        <v>15.91995</v>
      </c>
      <c r="I45" s="619">
        <v>38.456389999999999</v>
      </c>
      <c r="J45" s="620">
        <v>-4.0769611402750003</v>
      </c>
      <c r="K45" s="623">
        <v>0.15069112029699999</v>
      </c>
    </row>
    <row r="46" spans="1:11" ht="14.4" customHeight="1" thickBot="1" x14ac:dyDescent="0.35">
      <c r="A46" s="641" t="s">
        <v>353</v>
      </c>
      <c r="B46" s="619">
        <v>27.999999118066999</v>
      </c>
      <c r="C46" s="619">
        <v>49.086449999999999</v>
      </c>
      <c r="D46" s="620">
        <v>21.086450881931999</v>
      </c>
      <c r="E46" s="621">
        <v>1.7530875552180001</v>
      </c>
      <c r="F46" s="619">
        <v>51.200331257389003</v>
      </c>
      <c r="G46" s="620">
        <v>8.5333885428980008</v>
      </c>
      <c r="H46" s="622">
        <v>1.8030900000000001</v>
      </c>
      <c r="I46" s="619">
        <v>4.4457500000000003</v>
      </c>
      <c r="J46" s="620">
        <v>-4.0876385428980004</v>
      </c>
      <c r="K46" s="623">
        <v>8.6830492905000001E-2</v>
      </c>
    </row>
    <row r="47" spans="1:11" ht="14.4" customHeight="1" thickBot="1" x14ac:dyDescent="0.35">
      <c r="A47" s="641" t="s">
        <v>354</v>
      </c>
      <c r="B47" s="619">
        <v>15.999999496038001</v>
      </c>
      <c r="C47" s="619">
        <v>23.969629999999999</v>
      </c>
      <c r="D47" s="620">
        <v>7.9696305039609996</v>
      </c>
      <c r="E47" s="621">
        <v>1.4981019221859999</v>
      </c>
      <c r="F47" s="619">
        <v>24.199635340164001</v>
      </c>
      <c r="G47" s="620">
        <v>4.0332725566940004</v>
      </c>
      <c r="H47" s="622">
        <v>3.8170000000000002</v>
      </c>
      <c r="I47" s="619">
        <v>5.1423500000000004</v>
      </c>
      <c r="J47" s="620">
        <v>1.1090774433049999</v>
      </c>
      <c r="K47" s="623">
        <v>0.212497003682</v>
      </c>
    </row>
    <row r="48" spans="1:11" ht="14.4" customHeight="1" thickBot="1" x14ac:dyDescent="0.35">
      <c r="A48" s="641" t="s">
        <v>355</v>
      </c>
      <c r="B48" s="619">
        <v>0.77591953313200002</v>
      </c>
      <c r="C48" s="619">
        <v>1.02468</v>
      </c>
      <c r="D48" s="620">
        <v>0.24876046686700001</v>
      </c>
      <c r="E48" s="621">
        <v>1.32060085646</v>
      </c>
      <c r="F48" s="619">
        <v>0</v>
      </c>
      <c r="G48" s="620">
        <v>0</v>
      </c>
      <c r="H48" s="622">
        <v>9.9229999999999999E-2</v>
      </c>
      <c r="I48" s="619">
        <v>9.9229999999999999E-2</v>
      </c>
      <c r="J48" s="620">
        <v>9.9229999999999999E-2</v>
      </c>
      <c r="K48" s="630" t="s">
        <v>310</v>
      </c>
    </row>
    <row r="49" spans="1:11" ht="14.4" customHeight="1" thickBot="1" x14ac:dyDescent="0.35">
      <c r="A49" s="641" t="s">
        <v>356</v>
      </c>
      <c r="B49" s="619">
        <v>2.002549371432</v>
      </c>
      <c r="C49" s="619">
        <v>3.08982</v>
      </c>
      <c r="D49" s="620">
        <v>1.087270628567</v>
      </c>
      <c r="E49" s="621">
        <v>1.5429432323000001</v>
      </c>
      <c r="F49" s="619">
        <v>2.9569022206389999</v>
      </c>
      <c r="G49" s="620">
        <v>0.49281703677299998</v>
      </c>
      <c r="H49" s="622">
        <v>0.30975999999999998</v>
      </c>
      <c r="I49" s="619">
        <v>0.30975999999999998</v>
      </c>
      <c r="J49" s="620">
        <v>-0.183057036773</v>
      </c>
      <c r="K49" s="623">
        <v>0.104758283124</v>
      </c>
    </row>
    <row r="50" spans="1:11" ht="14.4" customHeight="1" thickBot="1" x14ac:dyDescent="0.35">
      <c r="A50" s="641" t="s">
        <v>357</v>
      </c>
      <c r="B50" s="619">
        <v>127.99999596831</v>
      </c>
      <c r="C50" s="619">
        <v>124.41258000000001</v>
      </c>
      <c r="D50" s="620">
        <v>-3.5874159683100002</v>
      </c>
      <c r="E50" s="621">
        <v>0.97197331186400004</v>
      </c>
      <c r="F50" s="619">
        <v>125.000034456959</v>
      </c>
      <c r="G50" s="620">
        <v>20.833339076159</v>
      </c>
      <c r="H50" s="622">
        <v>8.0594000000000001</v>
      </c>
      <c r="I50" s="619">
        <v>18.888570000000001</v>
      </c>
      <c r="J50" s="620">
        <v>-1.944769076159</v>
      </c>
      <c r="K50" s="623">
        <v>0.151108518346</v>
      </c>
    </row>
    <row r="51" spans="1:11" ht="14.4" customHeight="1" thickBot="1" x14ac:dyDescent="0.35">
      <c r="A51" s="641" t="s">
        <v>358</v>
      </c>
      <c r="B51" s="619">
        <v>17.964780635499</v>
      </c>
      <c r="C51" s="619">
        <v>19.58267</v>
      </c>
      <c r="D51" s="620">
        <v>1.6178893645000001</v>
      </c>
      <c r="E51" s="621">
        <v>1.0900589546470001</v>
      </c>
      <c r="F51" s="619">
        <v>18.574806417026998</v>
      </c>
      <c r="G51" s="620">
        <v>3.0958010695040001</v>
      </c>
      <c r="H51" s="622">
        <v>1.08649</v>
      </c>
      <c r="I51" s="619">
        <v>2.0432299999999999</v>
      </c>
      <c r="J51" s="620">
        <v>-1.052571069504</v>
      </c>
      <c r="K51" s="623">
        <v>0.110000069671</v>
      </c>
    </row>
    <row r="52" spans="1:11" ht="14.4" customHeight="1" thickBot="1" x14ac:dyDescent="0.35">
      <c r="A52" s="641" t="s">
        <v>359</v>
      </c>
      <c r="B52" s="619">
        <v>0</v>
      </c>
      <c r="C52" s="619">
        <v>1.258</v>
      </c>
      <c r="D52" s="620">
        <v>1.258</v>
      </c>
      <c r="E52" s="629" t="s">
        <v>322</v>
      </c>
      <c r="F52" s="619">
        <v>0</v>
      </c>
      <c r="G52" s="620">
        <v>0</v>
      </c>
      <c r="H52" s="622">
        <v>0</v>
      </c>
      <c r="I52" s="619">
        <v>0</v>
      </c>
      <c r="J52" s="620">
        <v>0</v>
      </c>
      <c r="K52" s="630" t="s">
        <v>310</v>
      </c>
    </row>
    <row r="53" spans="1:11" ht="14.4" customHeight="1" thickBot="1" x14ac:dyDescent="0.35">
      <c r="A53" s="641" t="s">
        <v>360</v>
      </c>
      <c r="B53" s="619">
        <v>0</v>
      </c>
      <c r="C53" s="619">
        <v>0.89</v>
      </c>
      <c r="D53" s="620">
        <v>0.89</v>
      </c>
      <c r="E53" s="629" t="s">
        <v>322</v>
      </c>
      <c r="F53" s="619">
        <v>0</v>
      </c>
      <c r="G53" s="620">
        <v>0</v>
      </c>
      <c r="H53" s="622">
        <v>0</v>
      </c>
      <c r="I53" s="619">
        <v>0</v>
      </c>
      <c r="J53" s="620">
        <v>0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92.999997133720001</v>
      </c>
      <c r="C54" s="619">
        <v>74.639380000000003</v>
      </c>
      <c r="D54" s="620">
        <v>-18.360617133720002</v>
      </c>
      <c r="E54" s="621">
        <v>0.80257400323000005</v>
      </c>
      <c r="F54" s="619">
        <v>54.108171415225002</v>
      </c>
      <c r="G54" s="620">
        <v>9.0180285692040005</v>
      </c>
      <c r="H54" s="622">
        <v>3.49708</v>
      </c>
      <c r="I54" s="619">
        <v>6.0872099999999998</v>
      </c>
      <c r="J54" s="620">
        <v>-2.9308185692039999</v>
      </c>
      <c r="K54" s="623">
        <v>0.112500752488</v>
      </c>
    </row>
    <row r="55" spans="1:11" ht="14.4" customHeight="1" thickBot="1" x14ac:dyDescent="0.35">
      <c r="A55" s="640" t="s">
        <v>362</v>
      </c>
      <c r="B55" s="624">
        <v>23.207227646271999</v>
      </c>
      <c r="C55" s="624">
        <v>48.80838</v>
      </c>
      <c r="D55" s="625">
        <v>25.601152353726999</v>
      </c>
      <c r="E55" s="631">
        <v>2.1031542734849999</v>
      </c>
      <c r="F55" s="624">
        <v>48.174732639288997</v>
      </c>
      <c r="G55" s="625">
        <v>8.0291221065479998</v>
      </c>
      <c r="H55" s="627">
        <v>1.94398</v>
      </c>
      <c r="I55" s="624">
        <v>1.94398</v>
      </c>
      <c r="J55" s="625">
        <v>-6.085142106548</v>
      </c>
      <c r="K55" s="632">
        <v>4.0352688919999997E-2</v>
      </c>
    </row>
    <row r="56" spans="1:11" ht="14.4" customHeight="1" thickBot="1" x14ac:dyDescent="0.35">
      <c r="A56" s="641" t="s">
        <v>363</v>
      </c>
      <c r="B56" s="619">
        <v>0</v>
      </c>
      <c r="C56" s="619">
        <v>1.222E-2</v>
      </c>
      <c r="D56" s="620">
        <v>1.222E-2</v>
      </c>
      <c r="E56" s="629" t="s">
        <v>322</v>
      </c>
      <c r="F56" s="619">
        <v>0</v>
      </c>
      <c r="G56" s="620">
        <v>0</v>
      </c>
      <c r="H56" s="622">
        <v>0</v>
      </c>
      <c r="I56" s="619">
        <v>0</v>
      </c>
      <c r="J56" s="620">
        <v>0</v>
      </c>
      <c r="K56" s="623">
        <v>2</v>
      </c>
    </row>
    <row r="57" spans="1:11" ht="14.4" customHeight="1" thickBot="1" x14ac:dyDescent="0.35">
      <c r="A57" s="641" t="s">
        <v>364</v>
      </c>
      <c r="B57" s="619">
        <v>0</v>
      </c>
      <c r="C57" s="619">
        <v>8.4700000000000006</v>
      </c>
      <c r="D57" s="620">
        <v>8.4700000000000006</v>
      </c>
      <c r="E57" s="629" t="s">
        <v>310</v>
      </c>
      <c r="F57" s="619">
        <v>6.3128642749650004</v>
      </c>
      <c r="G57" s="620">
        <v>1.0521440458269999</v>
      </c>
      <c r="H57" s="622">
        <v>1.694</v>
      </c>
      <c r="I57" s="619">
        <v>1.694</v>
      </c>
      <c r="J57" s="620">
        <v>0.64185595417200003</v>
      </c>
      <c r="K57" s="623">
        <v>0.26834095051200002</v>
      </c>
    </row>
    <row r="58" spans="1:11" ht="14.4" customHeight="1" thickBot="1" x14ac:dyDescent="0.35">
      <c r="A58" s="641" t="s">
        <v>365</v>
      </c>
      <c r="B58" s="619">
        <v>0</v>
      </c>
      <c r="C58" s="619">
        <v>4.452</v>
      </c>
      <c r="D58" s="620">
        <v>4.452</v>
      </c>
      <c r="E58" s="629" t="s">
        <v>322</v>
      </c>
      <c r="F58" s="619">
        <v>4.0083469963949998</v>
      </c>
      <c r="G58" s="620">
        <v>0.66805783273200003</v>
      </c>
      <c r="H58" s="622">
        <v>0</v>
      </c>
      <c r="I58" s="619">
        <v>0</v>
      </c>
      <c r="J58" s="620">
        <v>-0.66805783273200003</v>
      </c>
      <c r="K58" s="623">
        <v>0</v>
      </c>
    </row>
    <row r="59" spans="1:11" ht="14.4" customHeight="1" thickBot="1" x14ac:dyDescent="0.35">
      <c r="A59" s="641" t="s">
        <v>366</v>
      </c>
      <c r="B59" s="619">
        <v>13.207227961248</v>
      </c>
      <c r="C59" s="619">
        <v>18.87895</v>
      </c>
      <c r="D59" s="620">
        <v>5.6717220387509997</v>
      </c>
      <c r="E59" s="621">
        <v>1.4294407619359999</v>
      </c>
      <c r="F59" s="619">
        <v>19.354893840875999</v>
      </c>
      <c r="G59" s="620">
        <v>3.2258156401460001</v>
      </c>
      <c r="H59" s="622">
        <v>0</v>
      </c>
      <c r="I59" s="619">
        <v>0</v>
      </c>
      <c r="J59" s="620">
        <v>-3.2258156401460001</v>
      </c>
      <c r="K59" s="623">
        <v>0</v>
      </c>
    </row>
    <row r="60" spans="1:11" ht="14.4" customHeight="1" thickBot="1" x14ac:dyDescent="0.35">
      <c r="A60" s="641" t="s">
        <v>367</v>
      </c>
      <c r="B60" s="619">
        <v>9.9999996850239992</v>
      </c>
      <c r="C60" s="619">
        <v>16.99521</v>
      </c>
      <c r="D60" s="620">
        <v>6.995210314975</v>
      </c>
      <c r="E60" s="621">
        <v>1.69952105353</v>
      </c>
      <c r="F60" s="619">
        <v>18.498627527052001</v>
      </c>
      <c r="G60" s="620">
        <v>3.083104587842</v>
      </c>
      <c r="H60" s="622">
        <v>0.24998000000000001</v>
      </c>
      <c r="I60" s="619">
        <v>0.24998000000000001</v>
      </c>
      <c r="J60" s="620">
        <v>-2.8331245878420002</v>
      </c>
      <c r="K60" s="623">
        <v>1.3513434963E-2</v>
      </c>
    </row>
    <row r="61" spans="1:11" ht="14.4" customHeight="1" thickBot="1" x14ac:dyDescent="0.35">
      <c r="A61" s="640" t="s">
        <v>368</v>
      </c>
      <c r="B61" s="624">
        <v>1128.9999644392401</v>
      </c>
      <c r="C61" s="624">
        <v>823.72081000000003</v>
      </c>
      <c r="D61" s="625">
        <v>-305.279154439237</v>
      </c>
      <c r="E61" s="631">
        <v>0.72960215761299996</v>
      </c>
      <c r="F61" s="624">
        <v>800.32447591688594</v>
      </c>
      <c r="G61" s="625">
        <v>133.38741265281399</v>
      </c>
      <c r="H61" s="627">
        <v>99.981849999999994</v>
      </c>
      <c r="I61" s="624">
        <v>130.82709</v>
      </c>
      <c r="J61" s="625">
        <v>-2.560322652814</v>
      </c>
      <c r="K61" s="632">
        <v>0.16346756089100001</v>
      </c>
    </row>
    <row r="62" spans="1:11" ht="14.4" customHeight="1" thickBot="1" x14ac:dyDescent="0.35">
      <c r="A62" s="641" t="s">
        <v>369</v>
      </c>
      <c r="B62" s="619">
        <v>0</v>
      </c>
      <c r="C62" s="619">
        <v>0.59199999999999997</v>
      </c>
      <c r="D62" s="620">
        <v>0.59199999999999997</v>
      </c>
      <c r="E62" s="629" t="s">
        <v>322</v>
      </c>
      <c r="F62" s="619">
        <v>0</v>
      </c>
      <c r="G62" s="620">
        <v>0</v>
      </c>
      <c r="H62" s="622">
        <v>0</v>
      </c>
      <c r="I62" s="619">
        <v>0</v>
      </c>
      <c r="J62" s="620">
        <v>0</v>
      </c>
      <c r="K62" s="623">
        <v>2</v>
      </c>
    </row>
    <row r="63" spans="1:11" ht="14.4" customHeight="1" thickBot="1" x14ac:dyDescent="0.35">
      <c r="A63" s="641" t="s">
        <v>370</v>
      </c>
      <c r="B63" s="619">
        <v>17.999999433043001</v>
      </c>
      <c r="C63" s="619">
        <v>13.98643</v>
      </c>
      <c r="D63" s="620">
        <v>-4.0135694330430001</v>
      </c>
      <c r="E63" s="621">
        <v>0.77702391336300003</v>
      </c>
      <c r="F63" s="619">
        <v>0</v>
      </c>
      <c r="G63" s="620">
        <v>0</v>
      </c>
      <c r="H63" s="622">
        <v>2.2381500000000001</v>
      </c>
      <c r="I63" s="619">
        <v>2.9653399999999999</v>
      </c>
      <c r="J63" s="620">
        <v>2.9653399999999999</v>
      </c>
      <c r="K63" s="630" t="s">
        <v>310</v>
      </c>
    </row>
    <row r="64" spans="1:11" ht="14.4" customHeight="1" thickBot="1" x14ac:dyDescent="0.35">
      <c r="A64" s="641" t="s">
        <v>371</v>
      </c>
      <c r="B64" s="619">
        <v>0.99999996850200001</v>
      </c>
      <c r="C64" s="619">
        <v>0.94835000000000003</v>
      </c>
      <c r="D64" s="620">
        <v>-5.1649968502000002E-2</v>
      </c>
      <c r="E64" s="621">
        <v>0.94835002987000006</v>
      </c>
      <c r="F64" s="619">
        <v>1.3242556680019999</v>
      </c>
      <c r="G64" s="620">
        <v>0.22070927800000001</v>
      </c>
      <c r="H64" s="622">
        <v>0</v>
      </c>
      <c r="I64" s="619">
        <v>0</v>
      </c>
      <c r="J64" s="620">
        <v>-0.22070927800000001</v>
      </c>
      <c r="K64" s="623">
        <v>0</v>
      </c>
    </row>
    <row r="65" spans="1:11" ht="14.4" customHeight="1" thickBot="1" x14ac:dyDescent="0.35">
      <c r="A65" s="641" t="s">
        <v>372</v>
      </c>
      <c r="B65" s="619">
        <v>0.99999996850200001</v>
      </c>
      <c r="C65" s="619">
        <v>2.7512300000000001</v>
      </c>
      <c r="D65" s="620">
        <v>1.751230031497</v>
      </c>
      <c r="E65" s="621">
        <v>2.7512300866569999</v>
      </c>
      <c r="F65" s="619">
        <v>0</v>
      </c>
      <c r="G65" s="620">
        <v>0</v>
      </c>
      <c r="H65" s="622">
        <v>0</v>
      </c>
      <c r="I65" s="619">
        <v>0.45519999999999999</v>
      </c>
      <c r="J65" s="620">
        <v>0.45519999999999999</v>
      </c>
      <c r="K65" s="630" t="s">
        <v>310</v>
      </c>
    </row>
    <row r="66" spans="1:11" ht="14.4" customHeight="1" thickBot="1" x14ac:dyDescent="0.35">
      <c r="A66" s="641" t="s">
        <v>373</v>
      </c>
      <c r="B66" s="619">
        <v>151.99999521236799</v>
      </c>
      <c r="C66" s="619">
        <v>155.72674000000001</v>
      </c>
      <c r="D66" s="620">
        <v>3.726744787631</v>
      </c>
      <c r="E66" s="621">
        <v>1.024518058585</v>
      </c>
      <c r="F66" s="619">
        <v>151.000041624007</v>
      </c>
      <c r="G66" s="620">
        <v>25.166673604001002</v>
      </c>
      <c r="H66" s="622">
        <v>0.42157</v>
      </c>
      <c r="I66" s="619">
        <v>25.890709999999999</v>
      </c>
      <c r="J66" s="620">
        <v>0.72403639599799996</v>
      </c>
      <c r="K66" s="623">
        <v>0.17146160836400001</v>
      </c>
    </row>
    <row r="67" spans="1:11" ht="14.4" customHeight="1" thickBot="1" x14ac:dyDescent="0.35">
      <c r="A67" s="641" t="s">
        <v>374</v>
      </c>
      <c r="B67" s="619">
        <v>890.99997193566003</v>
      </c>
      <c r="C67" s="619">
        <v>606.09725000000003</v>
      </c>
      <c r="D67" s="620">
        <v>-284.90272193566</v>
      </c>
      <c r="E67" s="621">
        <v>0.68024384858599996</v>
      </c>
      <c r="F67" s="619">
        <v>610.00016814996104</v>
      </c>
      <c r="G67" s="620">
        <v>101.66669469166</v>
      </c>
      <c r="H67" s="622">
        <v>94.922560000000004</v>
      </c>
      <c r="I67" s="619">
        <v>97.905469999999994</v>
      </c>
      <c r="J67" s="620">
        <v>-3.7612246916599998</v>
      </c>
      <c r="K67" s="623">
        <v>0.16050072624799999</v>
      </c>
    </row>
    <row r="68" spans="1:11" ht="14.4" customHeight="1" thickBot="1" x14ac:dyDescent="0.35">
      <c r="A68" s="641" t="s">
        <v>375</v>
      </c>
      <c r="B68" s="619">
        <v>65.999997921160002</v>
      </c>
      <c r="C68" s="619">
        <v>43.618810000000003</v>
      </c>
      <c r="D68" s="620">
        <v>-22.381187921159999</v>
      </c>
      <c r="E68" s="621">
        <v>0.66089108142200004</v>
      </c>
      <c r="F68" s="619">
        <v>38.000010474915001</v>
      </c>
      <c r="G68" s="620">
        <v>6.3333350791519996</v>
      </c>
      <c r="H68" s="622">
        <v>2.3995700000000002</v>
      </c>
      <c r="I68" s="619">
        <v>3.6103700000000001</v>
      </c>
      <c r="J68" s="620">
        <v>-2.7229650791519999</v>
      </c>
      <c r="K68" s="623">
        <v>9.5009710652000007E-2</v>
      </c>
    </row>
    <row r="69" spans="1:11" ht="14.4" customHeight="1" thickBot="1" x14ac:dyDescent="0.35">
      <c r="A69" s="639" t="s">
        <v>42</v>
      </c>
      <c r="B69" s="619">
        <v>2538.56602307609</v>
      </c>
      <c r="C69" s="619">
        <v>2303.1329999999998</v>
      </c>
      <c r="D69" s="620">
        <v>-235.43302307608499</v>
      </c>
      <c r="E69" s="621">
        <v>0.907257474914</v>
      </c>
      <c r="F69" s="619">
        <v>2286.2381179403001</v>
      </c>
      <c r="G69" s="620">
        <v>381.03968632338302</v>
      </c>
      <c r="H69" s="622">
        <v>233.06700000000001</v>
      </c>
      <c r="I69" s="619">
        <v>538.327</v>
      </c>
      <c r="J69" s="620">
        <v>157.287313676617</v>
      </c>
      <c r="K69" s="623">
        <v>0.235464099638</v>
      </c>
    </row>
    <row r="70" spans="1:11" ht="14.4" customHeight="1" thickBot="1" x14ac:dyDescent="0.35">
      <c r="A70" s="640" t="s">
        <v>376</v>
      </c>
      <c r="B70" s="624">
        <v>2538.56602307609</v>
      </c>
      <c r="C70" s="624">
        <v>2303.1329999999998</v>
      </c>
      <c r="D70" s="625">
        <v>-235.43302307608499</v>
      </c>
      <c r="E70" s="631">
        <v>0.907257474914</v>
      </c>
      <c r="F70" s="624">
        <v>2286.2381179403001</v>
      </c>
      <c r="G70" s="625">
        <v>381.03968632338302</v>
      </c>
      <c r="H70" s="627">
        <v>233.06700000000001</v>
      </c>
      <c r="I70" s="624">
        <v>538.327</v>
      </c>
      <c r="J70" s="625">
        <v>157.287313676617</v>
      </c>
      <c r="K70" s="632">
        <v>0.235464099638</v>
      </c>
    </row>
    <row r="71" spans="1:11" ht="14.4" customHeight="1" thickBot="1" x14ac:dyDescent="0.35">
      <c r="A71" s="641" t="s">
        <v>377</v>
      </c>
      <c r="B71" s="619">
        <v>681.31564720098402</v>
      </c>
      <c r="C71" s="619">
        <v>681.74599999999998</v>
      </c>
      <c r="D71" s="620">
        <v>0.43035279901500001</v>
      </c>
      <c r="E71" s="621">
        <v>1.0006316496629999</v>
      </c>
      <c r="F71" s="619">
        <v>688.49687160240796</v>
      </c>
      <c r="G71" s="620">
        <v>114.74947860040101</v>
      </c>
      <c r="H71" s="622">
        <v>47.825000000000003</v>
      </c>
      <c r="I71" s="619">
        <v>101.48399999999999</v>
      </c>
      <c r="J71" s="620">
        <v>-13.265478600401</v>
      </c>
      <c r="K71" s="623">
        <v>0.147399362561</v>
      </c>
    </row>
    <row r="72" spans="1:11" ht="14.4" customHeight="1" thickBot="1" x14ac:dyDescent="0.35">
      <c r="A72" s="641" t="s">
        <v>378</v>
      </c>
      <c r="B72" s="619">
        <v>249.99999212560601</v>
      </c>
      <c r="C72" s="619">
        <v>223.215</v>
      </c>
      <c r="D72" s="620">
        <v>-26.784992125605001</v>
      </c>
      <c r="E72" s="621">
        <v>0.89286002812200005</v>
      </c>
      <c r="F72" s="619">
        <v>217.51254847231601</v>
      </c>
      <c r="G72" s="620">
        <v>36.252091412052003</v>
      </c>
      <c r="H72" s="622">
        <v>17.071999999999999</v>
      </c>
      <c r="I72" s="619">
        <v>41.033000000000001</v>
      </c>
      <c r="J72" s="620">
        <v>4.7809085879469997</v>
      </c>
      <c r="K72" s="623">
        <v>0.18864658746400001</v>
      </c>
    </row>
    <row r="73" spans="1:11" ht="14.4" customHeight="1" thickBot="1" x14ac:dyDescent="0.35">
      <c r="A73" s="641" t="s">
        <v>379</v>
      </c>
      <c r="B73" s="619">
        <v>1605.9999494148999</v>
      </c>
      <c r="C73" s="619">
        <v>1395.8710000000001</v>
      </c>
      <c r="D73" s="620">
        <v>-210.12894941489901</v>
      </c>
      <c r="E73" s="621">
        <v>0.86916005228299997</v>
      </c>
      <c r="F73" s="619">
        <v>1377.6311849569099</v>
      </c>
      <c r="G73" s="620">
        <v>229.605197492819</v>
      </c>
      <c r="H73" s="622">
        <v>168.07</v>
      </c>
      <c r="I73" s="619">
        <v>395.61</v>
      </c>
      <c r="J73" s="620">
        <v>166.00480250718101</v>
      </c>
      <c r="K73" s="623">
        <v>0.28716684430400002</v>
      </c>
    </row>
    <row r="74" spans="1:11" ht="14.4" customHeight="1" thickBot="1" x14ac:dyDescent="0.35">
      <c r="A74" s="641" t="s">
        <v>380</v>
      </c>
      <c r="B74" s="619">
        <v>1.2504343345960001</v>
      </c>
      <c r="C74" s="619">
        <v>2.3010000000000002</v>
      </c>
      <c r="D74" s="620">
        <v>1.050565665403</v>
      </c>
      <c r="E74" s="621">
        <v>1.840160603668</v>
      </c>
      <c r="F74" s="619">
        <v>2.5975129086590001</v>
      </c>
      <c r="G74" s="620">
        <v>0.43291881810900001</v>
      </c>
      <c r="H74" s="622">
        <v>0.1</v>
      </c>
      <c r="I74" s="619">
        <v>0.2</v>
      </c>
      <c r="J74" s="620">
        <v>-0.232918818109</v>
      </c>
      <c r="K74" s="623">
        <v>7.6996729961000002E-2</v>
      </c>
    </row>
    <row r="75" spans="1:11" ht="14.4" customHeight="1" thickBot="1" x14ac:dyDescent="0.35">
      <c r="A75" s="642" t="s">
        <v>381</v>
      </c>
      <c r="B75" s="624">
        <v>2716.15928217491</v>
      </c>
      <c r="C75" s="624">
        <v>2496.431</v>
      </c>
      <c r="D75" s="625">
        <v>-219.72828217490999</v>
      </c>
      <c r="E75" s="631">
        <v>0.91910331488399999</v>
      </c>
      <c r="F75" s="624">
        <v>2193.0029877621901</v>
      </c>
      <c r="G75" s="625">
        <v>365.50049796036501</v>
      </c>
      <c r="H75" s="627">
        <v>196.41872000000001</v>
      </c>
      <c r="I75" s="624">
        <v>371.09888999999998</v>
      </c>
      <c r="J75" s="625">
        <v>5.5983920396339997</v>
      </c>
      <c r="K75" s="632">
        <v>0.16921950953500001</v>
      </c>
    </row>
    <row r="76" spans="1:11" ht="14.4" customHeight="1" thickBot="1" x14ac:dyDescent="0.35">
      <c r="A76" s="639" t="s">
        <v>45</v>
      </c>
      <c r="B76" s="619">
        <v>998.070213794555</v>
      </c>
      <c r="C76" s="619">
        <v>549.09531000000004</v>
      </c>
      <c r="D76" s="620">
        <v>-448.97490379455502</v>
      </c>
      <c r="E76" s="621">
        <v>0.55015699537999996</v>
      </c>
      <c r="F76" s="619">
        <v>407.87200168252798</v>
      </c>
      <c r="G76" s="620">
        <v>67.978666947088001</v>
      </c>
      <c r="H76" s="622">
        <v>64.405720000000002</v>
      </c>
      <c r="I76" s="619">
        <v>95.164550000000006</v>
      </c>
      <c r="J76" s="620">
        <v>27.185883052912001</v>
      </c>
      <c r="K76" s="623">
        <v>0.233319643435</v>
      </c>
    </row>
    <row r="77" spans="1:11" ht="14.4" customHeight="1" thickBot="1" x14ac:dyDescent="0.35">
      <c r="A77" s="643" t="s">
        <v>382</v>
      </c>
      <c r="B77" s="619">
        <v>998.070213794555</v>
      </c>
      <c r="C77" s="619">
        <v>549.09531000000004</v>
      </c>
      <c r="D77" s="620">
        <v>-448.97490379455502</v>
      </c>
      <c r="E77" s="621">
        <v>0.55015699537999996</v>
      </c>
      <c r="F77" s="619">
        <v>407.87200168252798</v>
      </c>
      <c r="G77" s="620">
        <v>67.978666947088001</v>
      </c>
      <c r="H77" s="622">
        <v>64.405720000000002</v>
      </c>
      <c r="I77" s="619">
        <v>95.164550000000006</v>
      </c>
      <c r="J77" s="620">
        <v>27.185883052912001</v>
      </c>
      <c r="K77" s="623">
        <v>0.233319643435</v>
      </c>
    </row>
    <row r="78" spans="1:11" ht="14.4" customHeight="1" thickBot="1" x14ac:dyDescent="0.35">
      <c r="A78" s="641" t="s">
        <v>383</v>
      </c>
      <c r="B78" s="619">
        <v>311.842747544595</v>
      </c>
      <c r="C78" s="619">
        <v>195.06535</v>
      </c>
      <c r="D78" s="620">
        <v>-116.777397544595</v>
      </c>
      <c r="E78" s="621">
        <v>0.62552472852300001</v>
      </c>
      <c r="F78" s="619">
        <v>129.56142568972501</v>
      </c>
      <c r="G78" s="620">
        <v>21.593570948286999</v>
      </c>
      <c r="H78" s="622">
        <v>41.324280000000002</v>
      </c>
      <c r="I78" s="619">
        <v>57.580779999999997</v>
      </c>
      <c r="J78" s="620">
        <v>35.987209051712</v>
      </c>
      <c r="K78" s="623">
        <v>0.44442842222099999</v>
      </c>
    </row>
    <row r="79" spans="1:11" ht="14.4" customHeight="1" thickBot="1" x14ac:dyDescent="0.35">
      <c r="A79" s="641" t="s">
        <v>384</v>
      </c>
      <c r="B79" s="619">
        <v>16.851681854925001</v>
      </c>
      <c r="C79" s="619">
        <v>55.259210000000003</v>
      </c>
      <c r="D79" s="620">
        <v>38.407528145074998</v>
      </c>
      <c r="E79" s="621">
        <v>3.2791510352330002</v>
      </c>
      <c r="F79" s="619">
        <v>-20.219131061908001</v>
      </c>
      <c r="G79" s="620">
        <v>-3.3698551769840002</v>
      </c>
      <c r="H79" s="622">
        <v>0</v>
      </c>
      <c r="I79" s="619">
        <v>1.1180000000000001</v>
      </c>
      <c r="J79" s="620">
        <v>4.4878551769839996</v>
      </c>
      <c r="K79" s="623">
        <v>-5.5294166527999997E-2</v>
      </c>
    </row>
    <row r="80" spans="1:11" ht="14.4" customHeight="1" thickBot="1" x14ac:dyDescent="0.35">
      <c r="A80" s="641" t="s">
        <v>385</v>
      </c>
      <c r="B80" s="619">
        <v>519.999983621262</v>
      </c>
      <c r="C80" s="619">
        <v>125.29882000000001</v>
      </c>
      <c r="D80" s="620">
        <v>-394.70116362126203</v>
      </c>
      <c r="E80" s="621">
        <v>0.24095927682000001</v>
      </c>
      <c r="F80" s="619">
        <v>125.893765301217</v>
      </c>
      <c r="G80" s="620">
        <v>20.982294216869001</v>
      </c>
      <c r="H80" s="622">
        <v>9.8736999999999995</v>
      </c>
      <c r="I80" s="619">
        <v>16.14639</v>
      </c>
      <c r="J80" s="620">
        <v>-4.8359042168690003</v>
      </c>
      <c r="K80" s="623">
        <v>0.128254087574</v>
      </c>
    </row>
    <row r="81" spans="1:11" ht="14.4" customHeight="1" thickBot="1" x14ac:dyDescent="0.35">
      <c r="A81" s="641" t="s">
        <v>386</v>
      </c>
      <c r="B81" s="619">
        <v>149.37580077377299</v>
      </c>
      <c r="C81" s="619">
        <v>171.56003999999999</v>
      </c>
      <c r="D81" s="620">
        <v>22.184239226227</v>
      </c>
      <c r="E81" s="621">
        <v>1.148512939253</v>
      </c>
      <c r="F81" s="619">
        <v>170.37222385041699</v>
      </c>
      <c r="G81" s="620">
        <v>28.395370641736001</v>
      </c>
      <c r="H81" s="622">
        <v>13.207739999999999</v>
      </c>
      <c r="I81" s="619">
        <v>20.319379999999999</v>
      </c>
      <c r="J81" s="620">
        <v>-8.0759906417360003</v>
      </c>
      <c r="K81" s="623">
        <v>0.119264628592</v>
      </c>
    </row>
    <row r="82" spans="1:11" ht="14.4" customHeight="1" thickBot="1" x14ac:dyDescent="0.35">
      <c r="A82" s="641" t="s">
        <v>387</v>
      </c>
      <c r="B82" s="619">
        <v>0</v>
      </c>
      <c r="C82" s="619">
        <v>1.9118900000000001</v>
      </c>
      <c r="D82" s="620">
        <v>1.9118900000000001</v>
      </c>
      <c r="E82" s="629" t="s">
        <v>322</v>
      </c>
      <c r="F82" s="619">
        <v>2.263717903077</v>
      </c>
      <c r="G82" s="620">
        <v>0.37728631717900002</v>
      </c>
      <c r="H82" s="622">
        <v>0</v>
      </c>
      <c r="I82" s="619">
        <v>0</v>
      </c>
      <c r="J82" s="620">
        <v>-0.37728631717900002</v>
      </c>
      <c r="K82" s="623">
        <v>0</v>
      </c>
    </row>
    <row r="83" spans="1:11" ht="14.4" customHeight="1" thickBot="1" x14ac:dyDescent="0.35">
      <c r="A83" s="644" t="s">
        <v>46</v>
      </c>
      <c r="B83" s="624">
        <v>0</v>
      </c>
      <c r="C83" s="624">
        <v>34.499000000000002</v>
      </c>
      <c r="D83" s="625">
        <v>34.499000000000002</v>
      </c>
      <c r="E83" s="626" t="s">
        <v>310</v>
      </c>
      <c r="F83" s="624">
        <v>0</v>
      </c>
      <c r="G83" s="625">
        <v>0</v>
      </c>
      <c r="H83" s="627">
        <v>0</v>
      </c>
      <c r="I83" s="624">
        <v>0.32400000000000001</v>
      </c>
      <c r="J83" s="625">
        <v>0.32400000000000001</v>
      </c>
      <c r="K83" s="628" t="s">
        <v>310</v>
      </c>
    </row>
    <row r="84" spans="1:11" ht="14.4" customHeight="1" thickBot="1" x14ac:dyDescent="0.35">
      <c r="A84" s="640" t="s">
        <v>388</v>
      </c>
      <c r="B84" s="624">
        <v>0</v>
      </c>
      <c r="C84" s="624">
        <v>6.9809999999999999</v>
      </c>
      <c r="D84" s="625">
        <v>6.9809999999999999</v>
      </c>
      <c r="E84" s="626" t="s">
        <v>310</v>
      </c>
      <c r="F84" s="624">
        <v>0</v>
      </c>
      <c r="G84" s="625">
        <v>0</v>
      </c>
      <c r="H84" s="627">
        <v>0</v>
      </c>
      <c r="I84" s="624">
        <v>0.32400000000000001</v>
      </c>
      <c r="J84" s="625">
        <v>0.32400000000000001</v>
      </c>
      <c r="K84" s="628" t="s">
        <v>310</v>
      </c>
    </row>
    <row r="85" spans="1:11" ht="14.4" customHeight="1" thickBot="1" x14ac:dyDescent="0.35">
      <c r="A85" s="641" t="s">
        <v>389</v>
      </c>
      <c r="B85" s="619">
        <v>0</v>
      </c>
      <c r="C85" s="619">
        <v>6.9809999999999999</v>
      </c>
      <c r="D85" s="620">
        <v>6.9809999999999999</v>
      </c>
      <c r="E85" s="629" t="s">
        <v>310</v>
      </c>
      <c r="F85" s="619">
        <v>0</v>
      </c>
      <c r="G85" s="620">
        <v>0</v>
      </c>
      <c r="H85" s="622">
        <v>0</v>
      </c>
      <c r="I85" s="619">
        <v>0.32400000000000001</v>
      </c>
      <c r="J85" s="620">
        <v>0.32400000000000001</v>
      </c>
      <c r="K85" s="630" t="s">
        <v>310</v>
      </c>
    </row>
    <row r="86" spans="1:11" ht="14.4" customHeight="1" thickBot="1" x14ac:dyDescent="0.35">
      <c r="A86" s="640" t="s">
        <v>390</v>
      </c>
      <c r="B86" s="624">
        <v>0</v>
      </c>
      <c r="C86" s="624">
        <v>27.518000000000001</v>
      </c>
      <c r="D86" s="625">
        <v>27.518000000000001</v>
      </c>
      <c r="E86" s="626" t="s">
        <v>322</v>
      </c>
      <c r="F86" s="624">
        <v>0</v>
      </c>
      <c r="G86" s="625">
        <v>0</v>
      </c>
      <c r="H86" s="627">
        <v>0</v>
      </c>
      <c r="I86" s="624">
        <v>0</v>
      </c>
      <c r="J86" s="625">
        <v>0</v>
      </c>
      <c r="K86" s="628" t="s">
        <v>310</v>
      </c>
    </row>
    <row r="87" spans="1:11" ht="14.4" customHeight="1" thickBot="1" x14ac:dyDescent="0.35">
      <c r="A87" s="641" t="s">
        <v>391</v>
      </c>
      <c r="B87" s="619">
        <v>0</v>
      </c>
      <c r="C87" s="619">
        <v>27.518000000000001</v>
      </c>
      <c r="D87" s="620">
        <v>27.518000000000001</v>
      </c>
      <c r="E87" s="629" t="s">
        <v>322</v>
      </c>
      <c r="F87" s="619">
        <v>0</v>
      </c>
      <c r="G87" s="620">
        <v>0</v>
      </c>
      <c r="H87" s="622">
        <v>0</v>
      </c>
      <c r="I87" s="619">
        <v>0</v>
      </c>
      <c r="J87" s="620">
        <v>0</v>
      </c>
      <c r="K87" s="630" t="s">
        <v>310</v>
      </c>
    </row>
    <row r="88" spans="1:11" ht="14.4" customHeight="1" thickBot="1" x14ac:dyDescent="0.35">
      <c r="A88" s="639" t="s">
        <v>47</v>
      </c>
      <c r="B88" s="619">
        <v>1718.08906838036</v>
      </c>
      <c r="C88" s="619">
        <v>1912.8366900000001</v>
      </c>
      <c r="D88" s="620">
        <v>194.74762161964401</v>
      </c>
      <c r="E88" s="621">
        <v>1.1133512954610001</v>
      </c>
      <c r="F88" s="619">
        <v>1785.13098607966</v>
      </c>
      <c r="G88" s="620">
        <v>297.52183101327699</v>
      </c>
      <c r="H88" s="622">
        <v>132.01300000000001</v>
      </c>
      <c r="I88" s="619">
        <v>275.61034000000001</v>
      </c>
      <c r="J88" s="620">
        <v>-21.911491013277001</v>
      </c>
      <c r="K88" s="623">
        <v>0.15439222227900001</v>
      </c>
    </row>
    <row r="89" spans="1:11" ht="14.4" customHeight="1" thickBot="1" x14ac:dyDescent="0.35">
      <c r="A89" s="640" t="s">
        <v>392</v>
      </c>
      <c r="B89" s="624">
        <v>0.72390066600799996</v>
      </c>
      <c r="C89" s="624">
        <v>1.7629999999999999</v>
      </c>
      <c r="D89" s="625">
        <v>1.039099333991</v>
      </c>
      <c r="E89" s="631">
        <v>2.4354170161509998</v>
      </c>
      <c r="F89" s="624">
        <v>1.622233893944</v>
      </c>
      <c r="G89" s="625">
        <v>0.27037231565699998</v>
      </c>
      <c r="H89" s="627">
        <v>0</v>
      </c>
      <c r="I89" s="624">
        <v>0.13700000000000001</v>
      </c>
      <c r="J89" s="625">
        <v>-0.133372315657</v>
      </c>
      <c r="K89" s="632">
        <v>8.4451447175E-2</v>
      </c>
    </row>
    <row r="90" spans="1:11" ht="14.4" customHeight="1" thickBot="1" x14ac:dyDescent="0.35">
      <c r="A90" s="641" t="s">
        <v>393</v>
      </c>
      <c r="B90" s="619">
        <v>0.72390066600799996</v>
      </c>
      <c r="C90" s="619">
        <v>1.7629999999999999</v>
      </c>
      <c r="D90" s="620">
        <v>1.039099333991</v>
      </c>
      <c r="E90" s="621">
        <v>2.4354170161509998</v>
      </c>
      <c r="F90" s="619">
        <v>1.622233893944</v>
      </c>
      <c r="G90" s="620">
        <v>0.27037231565699998</v>
      </c>
      <c r="H90" s="622">
        <v>0</v>
      </c>
      <c r="I90" s="619">
        <v>0.13700000000000001</v>
      </c>
      <c r="J90" s="620">
        <v>-0.133372315657</v>
      </c>
      <c r="K90" s="623">
        <v>8.4451447175E-2</v>
      </c>
    </row>
    <row r="91" spans="1:11" ht="14.4" customHeight="1" thickBot="1" x14ac:dyDescent="0.35">
      <c r="A91" s="640" t="s">
        <v>394</v>
      </c>
      <c r="B91" s="624">
        <v>8.357013766164</v>
      </c>
      <c r="C91" s="624">
        <v>8.2015899999999995</v>
      </c>
      <c r="D91" s="625">
        <v>-0.155423766164</v>
      </c>
      <c r="E91" s="631">
        <v>0.98140199711099996</v>
      </c>
      <c r="F91" s="624">
        <v>9.2297844302640009</v>
      </c>
      <c r="G91" s="625">
        <v>1.5382974050439999</v>
      </c>
      <c r="H91" s="627">
        <v>0.71952000000000005</v>
      </c>
      <c r="I91" s="624">
        <v>1.78165</v>
      </c>
      <c r="J91" s="625">
        <v>0.243352594955</v>
      </c>
      <c r="K91" s="632">
        <v>0.19303267735599999</v>
      </c>
    </row>
    <row r="92" spans="1:11" ht="14.4" customHeight="1" thickBot="1" x14ac:dyDescent="0.35">
      <c r="A92" s="641" t="s">
        <v>395</v>
      </c>
      <c r="B92" s="619">
        <v>1.1540140746730001</v>
      </c>
      <c r="C92" s="619">
        <v>1.2425999999999999</v>
      </c>
      <c r="D92" s="620">
        <v>8.8585925326000001E-2</v>
      </c>
      <c r="E92" s="621">
        <v>1.076763297147</v>
      </c>
      <c r="F92" s="619">
        <v>0.81237562028300003</v>
      </c>
      <c r="G92" s="620">
        <v>0.13539593671299999</v>
      </c>
      <c r="H92" s="622">
        <v>0.13300000000000001</v>
      </c>
      <c r="I92" s="619">
        <v>0.29449999999999998</v>
      </c>
      <c r="J92" s="620">
        <v>0.15910406328599999</v>
      </c>
      <c r="K92" s="623">
        <v>0.36251703355699999</v>
      </c>
    </row>
    <row r="93" spans="1:11" ht="14.4" customHeight="1" thickBot="1" x14ac:dyDescent="0.35">
      <c r="A93" s="641" t="s">
        <v>396</v>
      </c>
      <c r="B93" s="619">
        <v>0</v>
      </c>
      <c r="C93" s="619">
        <v>0.99999999999900002</v>
      </c>
      <c r="D93" s="620">
        <v>0.99999999999900002</v>
      </c>
      <c r="E93" s="629" t="s">
        <v>322</v>
      </c>
      <c r="F93" s="619">
        <v>1.863968155334</v>
      </c>
      <c r="G93" s="620">
        <v>0.310661359222</v>
      </c>
      <c r="H93" s="622">
        <v>0</v>
      </c>
      <c r="I93" s="619">
        <v>0</v>
      </c>
      <c r="J93" s="620">
        <v>-0.310661359222</v>
      </c>
      <c r="K93" s="623">
        <v>0</v>
      </c>
    </row>
    <row r="94" spans="1:11" ht="14.4" customHeight="1" thickBot="1" x14ac:dyDescent="0.35">
      <c r="A94" s="641" t="s">
        <v>397</v>
      </c>
      <c r="B94" s="619">
        <v>7.2029996914899996</v>
      </c>
      <c r="C94" s="619">
        <v>5.95899</v>
      </c>
      <c r="D94" s="620">
        <v>-1.2440096914900001</v>
      </c>
      <c r="E94" s="621">
        <v>0.82729283010200005</v>
      </c>
      <c r="F94" s="619">
        <v>6.5534406546449997</v>
      </c>
      <c r="G94" s="620">
        <v>1.092240109107</v>
      </c>
      <c r="H94" s="622">
        <v>0.58652000000000004</v>
      </c>
      <c r="I94" s="619">
        <v>1.48715</v>
      </c>
      <c r="J94" s="620">
        <v>0.39490989089200002</v>
      </c>
      <c r="K94" s="623">
        <v>0.22692659907500001</v>
      </c>
    </row>
    <row r="95" spans="1:11" ht="14.4" customHeight="1" thickBot="1" x14ac:dyDescent="0.35">
      <c r="A95" s="640" t="s">
        <v>398</v>
      </c>
      <c r="B95" s="624">
        <v>73.999997669178001</v>
      </c>
      <c r="C95" s="624">
        <v>70.035910000000001</v>
      </c>
      <c r="D95" s="625">
        <v>-3.9640876691779998</v>
      </c>
      <c r="E95" s="631">
        <v>0.94643124602600004</v>
      </c>
      <c r="F95" s="624">
        <v>80.117877854222996</v>
      </c>
      <c r="G95" s="625">
        <v>13.35297964237</v>
      </c>
      <c r="H95" s="627">
        <v>0</v>
      </c>
      <c r="I95" s="624">
        <v>31.302340000000001</v>
      </c>
      <c r="J95" s="625">
        <v>17.949360357629001</v>
      </c>
      <c r="K95" s="632">
        <v>0.39070355878500002</v>
      </c>
    </row>
    <row r="96" spans="1:11" ht="14.4" customHeight="1" thickBot="1" x14ac:dyDescent="0.35">
      <c r="A96" s="641" t="s">
        <v>399</v>
      </c>
      <c r="B96" s="619">
        <v>24.999999212559999</v>
      </c>
      <c r="C96" s="619">
        <v>26.46</v>
      </c>
      <c r="D96" s="620">
        <v>1.460000787439</v>
      </c>
      <c r="E96" s="621">
        <v>1.0584000333370001</v>
      </c>
      <c r="F96" s="619">
        <v>30.000008269670001</v>
      </c>
      <c r="G96" s="620">
        <v>5.0000013782780002</v>
      </c>
      <c r="H96" s="622">
        <v>0</v>
      </c>
      <c r="I96" s="619">
        <v>7.4249999999999998</v>
      </c>
      <c r="J96" s="620">
        <v>2.424998621721</v>
      </c>
      <c r="K96" s="623">
        <v>0.24749993177499999</v>
      </c>
    </row>
    <row r="97" spans="1:11" ht="14.4" customHeight="1" thickBot="1" x14ac:dyDescent="0.35">
      <c r="A97" s="641" t="s">
        <v>400</v>
      </c>
      <c r="B97" s="619">
        <v>48.999998456618002</v>
      </c>
      <c r="C97" s="619">
        <v>43.57591</v>
      </c>
      <c r="D97" s="620">
        <v>-5.4240884566179997</v>
      </c>
      <c r="E97" s="621">
        <v>0.88930431372499996</v>
      </c>
      <c r="F97" s="619">
        <v>50.117869584552999</v>
      </c>
      <c r="G97" s="620">
        <v>8.3529782640920001</v>
      </c>
      <c r="H97" s="622">
        <v>0</v>
      </c>
      <c r="I97" s="619">
        <v>23.87734</v>
      </c>
      <c r="J97" s="620">
        <v>15.524361735907</v>
      </c>
      <c r="K97" s="623">
        <v>0.47642368276800001</v>
      </c>
    </row>
    <row r="98" spans="1:11" ht="14.4" customHeight="1" thickBot="1" x14ac:dyDescent="0.35">
      <c r="A98" s="640" t="s">
        <v>401</v>
      </c>
      <c r="B98" s="624">
        <v>0</v>
      </c>
      <c r="C98" s="624">
        <v>86.8</v>
      </c>
      <c r="D98" s="625">
        <v>86.8</v>
      </c>
      <c r="E98" s="626" t="s">
        <v>310</v>
      </c>
      <c r="F98" s="624">
        <v>41.415584244385997</v>
      </c>
      <c r="G98" s="625">
        <v>6.9025973740640003</v>
      </c>
      <c r="H98" s="627">
        <v>0</v>
      </c>
      <c r="I98" s="624">
        <v>0</v>
      </c>
      <c r="J98" s="625">
        <v>-6.9025973740640003</v>
      </c>
      <c r="K98" s="632">
        <v>0</v>
      </c>
    </row>
    <row r="99" spans="1:11" ht="14.4" customHeight="1" thickBot="1" x14ac:dyDescent="0.35">
      <c r="A99" s="641" t="s">
        <v>402</v>
      </c>
      <c r="B99" s="619">
        <v>0</v>
      </c>
      <c r="C99" s="619">
        <v>86.8</v>
      </c>
      <c r="D99" s="620">
        <v>86.8</v>
      </c>
      <c r="E99" s="629" t="s">
        <v>310</v>
      </c>
      <c r="F99" s="619">
        <v>41.415584244385997</v>
      </c>
      <c r="G99" s="620">
        <v>6.9025973740640003</v>
      </c>
      <c r="H99" s="622">
        <v>0</v>
      </c>
      <c r="I99" s="619">
        <v>0</v>
      </c>
      <c r="J99" s="620">
        <v>-6.9025973740640003</v>
      </c>
      <c r="K99" s="623">
        <v>0</v>
      </c>
    </row>
    <row r="100" spans="1:11" ht="14.4" customHeight="1" thickBot="1" x14ac:dyDescent="0.35">
      <c r="A100" s="640" t="s">
        <v>403</v>
      </c>
      <c r="B100" s="624">
        <v>1182.15815214079</v>
      </c>
      <c r="C100" s="624">
        <v>1182.77082</v>
      </c>
      <c r="D100" s="625">
        <v>0.61266785920599998</v>
      </c>
      <c r="E100" s="631">
        <v>1.000518262178</v>
      </c>
      <c r="F100" s="624">
        <v>1194.4601822658601</v>
      </c>
      <c r="G100" s="625">
        <v>199.07669704431001</v>
      </c>
      <c r="H100" s="627">
        <v>99.134180000000001</v>
      </c>
      <c r="I100" s="624">
        <v>195.41759999999999</v>
      </c>
      <c r="J100" s="625">
        <v>-3.6590970443100002</v>
      </c>
      <c r="K100" s="632">
        <v>0.16360327694499999</v>
      </c>
    </row>
    <row r="101" spans="1:11" ht="14.4" customHeight="1" thickBot="1" x14ac:dyDescent="0.35">
      <c r="A101" s="641" t="s">
        <v>404</v>
      </c>
      <c r="B101" s="619">
        <v>1084.56330111446</v>
      </c>
      <c r="C101" s="619">
        <v>1069.7029</v>
      </c>
      <c r="D101" s="620">
        <v>-14.860401114462</v>
      </c>
      <c r="E101" s="621">
        <v>0.98629826299699996</v>
      </c>
      <c r="F101" s="619">
        <v>1096.2619570229999</v>
      </c>
      <c r="G101" s="620">
        <v>182.710326170499</v>
      </c>
      <c r="H101" s="622">
        <v>81.129099999999994</v>
      </c>
      <c r="I101" s="619">
        <v>163.12708000000001</v>
      </c>
      <c r="J101" s="620">
        <v>-19.583246170498999</v>
      </c>
      <c r="K101" s="623">
        <v>0.148803010954</v>
      </c>
    </row>
    <row r="102" spans="1:11" ht="14.4" customHeight="1" thickBot="1" x14ac:dyDescent="0.35">
      <c r="A102" s="641" t="s">
        <v>405</v>
      </c>
      <c r="B102" s="619">
        <v>0</v>
      </c>
      <c r="C102" s="619">
        <v>0</v>
      </c>
      <c r="D102" s="620">
        <v>0</v>
      </c>
      <c r="E102" s="621">
        <v>1</v>
      </c>
      <c r="F102" s="619">
        <v>0</v>
      </c>
      <c r="G102" s="620">
        <v>0</v>
      </c>
      <c r="H102" s="622">
        <v>9.4670400000000008</v>
      </c>
      <c r="I102" s="619">
        <v>15.66708</v>
      </c>
      <c r="J102" s="620">
        <v>15.66708</v>
      </c>
      <c r="K102" s="630" t="s">
        <v>322</v>
      </c>
    </row>
    <row r="103" spans="1:11" ht="14.4" customHeight="1" thickBot="1" x14ac:dyDescent="0.35">
      <c r="A103" s="641" t="s">
        <v>406</v>
      </c>
      <c r="B103" s="619">
        <v>0.86811408790699995</v>
      </c>
      <c r="C103" s="619">
        <v>2.34</v>
      </c>
      <c r="D103" s="620">
        <v>1.471885912092</v>
      </c>
      <c r="E103" s="621">
        <v>2.6954982445229998</v>
      </c>
      <c r="F103" s="619">
        <v>2.5834893492190001</v>
      </c>
      <c r="G103" s="620">
        <v>0.43058155820299998</v>
      </c>
      <c r="H103" s="622">
        <v>0.42299999999999999</v>
      </c>
      <c r="I103" s="619">
        <v>0.42299999999999999</v>
      </c>
      <c r="J103" s="620">
        <v>-7.581558203E-3</v>
      </c>
      <c r="K103" s="623">
        <v>0.163732047174</v>
      </c>
    </row>
    <row r="104" spans="1:11" ht="14.4" customHeight="1" thickBot="1" x14ac:dyDescent="0.35">
      <c r="A104" s="641" t="s">
        <v>407</v>
      </c>
      <c r="B104" s="619">
        <v>96.726736938423002</v>
      </c>
      <c r="C104" s="619">
        <v>110.72792</v>
      </c>
      <c r="D104" s="620">
        <v>14.001183061576</v>
      </c>
      <c r="E104" s="621">
        <v>1.1447498747989999</v>
      </c>
      <c r="F104" s="619">
        <v>95.614735893646994</v>
      </c>
      <c r="G104" s="620">
        <v>15.935789315608</v>
      </c>
      <c r="H104" s="622">
        <v>8.1150400000000005</v>
      </c>
      <c r="I104" s="619">
        <v>16.20044</v>
      </c>
      <c r="J104" s="620">
        <v>0.26465068439200001</v>
      </c>
      <c r="K104" s="623">
        <v>0.16943455261900001</v>
      </c>
    </row>
    <row r="105" spans="1:11" ht="14.4" customHeight="1" thickBot="1" x14ac:dyDescent="0.35">
      <c r="A105" s="640" t="s">
        <v>408</v>
      </c>
      <c r="B105" s="624">
        <v>114.850014784393</v>
      </c>
      <c r="C105" s="624">
        <v>221.95536999999999</v>
      </c>
      <c r="D105" s="625">
        <v>107.10535521560701</v>
      </c>
      <c r="E105" s="631">
        <v>1.9325671870100001</v>
      </c>
      <c r="F105" s="624">
        <v>270.58320532023902</v>
      </c>
      <c r="G105" s="625">
        <v>45.097200886705998</v>
      </c>
      <c r="H105" s="627">
        <v>24.8413</v>
      </c>
      <c r="I105" s="624">
        <v>39.653750000000002</v>
      </c>
      <c r="J105" s="625">
        <v>-5.4434508867059996</v>
      </c>
      <c r="K105" s="632">
        <v>0.14654919159900001</v>
      </c>
    </row>
    <row r="106" spans="1:11" ht="14.4" customHeight="1" thickBot="1" x14ac:dyDescent="0.35">
      <c r="A106" s="641" t="s">
        <v>409</v>
      </c>
      <c r="B106" s="619">
        <v>0</v>
      </c>
      <c r="C106" s="619">
        <v>0</v>
      </c>
      <c r="D106" s="620">
        <v>0</v>
      </c>
      <c r="E106" s="629" t="s">
        <v>310</v>
      </c>
      <c r="F106" s="619">
        <v>57.000015712372999</v>
      </c>
      <c r="G106" s="620">
        <v>9.5000026187280007</v>
      </c>
      <c r="H106" s="622">
        <v>0</v>
      </c>
      <c r="I106" s="619">
        <v>0</v>
      </c>
      <c r="J106" s="620">
        <v>-9.5000026187280007</v>
      </c>
      <c r="K106" s="623">
        <v>0</v>
      </c>
    </row>
    <row r="107" spans="1:11" ht="14.4" customHeight="1" thickBot="1" x14ac:dyDescent="0.35">
      <c r="A107" s="641" t="s">
        <v>410</v>
      </c>
      <c r="B107" s="619">
        <v>77.021090591695</v>
      </c>
      <c r="C107" s="619">
        <v>183.76856000000001</v>
      </c>
      <c r="D107" s="620">
        <v>106.747469408304</v>
      </c>
      <c r="E107" s="621">
        <v>2.3859511542640002</v>
      </c>
      <c r="F107" s="619">
        <v>157.215969889837</v>
      </c>
      <c r="G107" s="620">
        <v>26.202661648306002</v>
      </c>
      <c r="H107" s="622">
        <v>21.339259999999999</v>
      </c>
      <c r="I107" s="619">
        <v>32.64967</v>
      </c>
      <c r="J107" s="620">
        <v>6.4470083516930003</v>
      </c>
      <c r="K107" s="623">
        <v>0.20767400425499999</v>
      </c>
    </row>
    <row r="108" spans="1:11" ht="14.4" customHeight="1" thickBot="1" x14ac:dyDescent="0.35">
      <c r="A108" s="641" t="s">
        <v>411</v>
      </c>
      <c r="B108" s="619">
        <v>1.999999937004</v>
      </c>
      <c r="C108" s="619">
        <v>4.2759999999999998</v>
      </c>
      <c r="D108" s="620">
        <v>2.2760000629950001</v>
      </c>
      <c r="E108" s="621">
        <v>2.1380000673409998</v>
      </c>
      <c r="F108" s="619">
        <v>5.0000013782780002</v>
      </c>
      <c r="G108" s="620">
        <v>0.83333356304600004</v>
      </c>
      <c r="H108" s="622">
        <v>0</v>
      </c>
      <c r="I108" s="619">
        <v>0</v>
      </c>
      <c r="J108" s="620">
        <v>-0.83333356304600004</v>
      </c>
      <c r="K108" s="623">
        <v>0</v>
      </c>
    </row>
    <row r="109" spans="1:11" ht="14.4" customHeight="1" thickBot="1" x14ac:dyDescent="0.35">
      <c r="A109" s="641" t="s">
        <v>412</v>
      </c>
      <c r="B109" s="619">
        <v>6.5207587964969997</v>
      </c>
      <c r="C109" s="619">
        <v>3.6133299999999999</v>
      </c>
      <c r="D109" s="620">
        <v>-2.9074287964969998</v>
      </c>
      <c r="E109" s="621">
        <v>0.55412722855800001</v>
      </c>
      <c r="F109" s="619">
        <v>3.5654024734259999</v>
      </c>
      <c r="G109" s="620">
        <v>0.59423374557099995</v>
      </c>
      <c r="H109" s="622">
        <v>0</v>
      </c>
      <c r="I109" s="619">
        <v>0</v>
      </c>
      <c r="J109" s="620">
        <v>-0.59423374557099995</v>
      </c>
      <c r="K109" s="623">
        <v>0</v>
      </c>
    </row>
    <row r="110" spans="1:11" ht="14.4" customHeight="1" thickBot="1" x14ac:dyDescent="0.35">
      <c r="A110" s="641" t="s">
        <v>413</v>
      </c>
      <c r="B110" s="619">
        <v>29.308165459194001</v>
      </c>
      <c r="C110" s="619">
        <v>30.29748</v>
      </c>
      <c r="D110" s="620">
        <v>0.98931454080500003</v>
      </c>
      <c r="E110" s="621">
        <v>1.033755594227</v>
      </c>
      <c r="F110" s="619">
        <v>47.801815866322997</v>
      </c>
      <c r="G110" s="620">
        <v>7.966969311053</v>
      </c>
      <c r="H110" s="622">
        <v>3.50204</v>
      </c>
      <c r="I110" s="619">
        <v>7.0040800000000001</v>
      </c>
      <c r="J110" s="620">
        <v>-0.96288931105300002</v>
      </c>
      <c r="K110" s="623">
        <v>0.14652330404300001</v>
      </c>
    </row>
    <row r="111" spans="1:11" ht="14.4" customHeight="1" thickBot="1" x14ac:dyDescent="0.35">
      <c r="A111" s="640" t="s">
        <v>414</v>
      </c>
      <c r="B111" s="624">
        <v>337.99998935381899</v>
      </c>
      <c r="C111" s="624">
        <v>341.31</v>
      </c>
      <c r="D111" s="625">
        <v>3.3100106461799998</v>
      </c>
      <c r="E111" s="631">
        <v>1.0097929312139999</v>
      </c>
      <c r="F111" s="624">
        <v>187.70211807074301</v>
      </c>
      <c r="G111" s="625">
        <v>31.283686345123002</v>
      </c>
      <c r="H111" s="627">
        <v>7.3179999999999996</v>
      </c>
      <c r="I111" s="624">
        <v>7.3179999999999996</v>
      </c>
      <c r="J111" s="625">
        <v>-23.965686345123</v>
      </c>
      <c r="K111" s="632">
        <v>3.8987306457E-2</v>
      </c>
    </row>
    <row r="112" spans="1:11" ht="14.4" customHeight="1" thickBot="1" x14ac:dyDescent="0.35">
      <c r="A112" s="641" t="s">
        <v>415</v>
      </c>
      <c r="B112" s="619">
        <v>337.99998935381899</v>
      </c>
      <c r="C112" s="619">
        <v>339.61599999999999</v>
      </c>
      <c r="D112" s="620">
        <v>1.6160106461799999</v>
      </c>
      <c r="E112" s="621">
        <v>1.004781096736</v>
      </c>
      <c r="F112" s="619">
        <v>187.70211807074301</v>
      </c>
      <c r="G112" s="620">
        <v>31.283686345123002</v>
      </c>
      <c r="H112" s="622">
        <v>7.3179999999999996</v>
      </c>
      <c r="I112" s="619">
        <v>7.3179999999999996</v>
      </c>
      <c r="J112" s="620">
        <v>-23.965686345123</v>
      </c>
      <c r="K112" s="623">
        <v>3.8987306457E-2</v>
      </c>
    </row>
    <row r="113" spans="1:11" ht="14.4" customHeight="1" thickBot="1" x14ac:dyDescent="0.35">
      <c r="A113" s="641" t="s">
        <v>416</v>
      </c>
      <c r="B113" s="619">
        <v>0</v>
      </c>
      <c r="C113" s="619">
        <v>1.694</v>
      </c>
      <c r="D113" s="620">
        <v>1.694</v>
      </c>
      <c r="E113" s="629" t="s">
        <v>322</v>
      </c>
      <c r="F113" s="619">
        <v>0</v>
      </c>
      <c r="G113" s="620">
        <v>0</v>
      </c>
      <c r="H113" s="622">
        <v>0</v>
      </c>
      <c r="I113" s="619">
        <v>0</v>
      </c>
      <c r="J113" s="620">
        <v>0</v>
      </c>
      <c r="K113" s="630" t="s">
        <v>310</v>
      </c>
    </row>
    <row r="114" spans="1:11" ht="14.4" customHeight="1" thickBot="1" x14ac:dyDescent="0.35">
      <c r="A114" s="638" t="s">
        <v>48</v>
      </c>
      <c r="B114" s="619">
        <v>30430.999041497202</v>
      </c>
      <c r="C114" s="619">
        <v>27317.919569999998</v>
      </c>
      <c r="D114" s="620">
        <v>-3113.0794714972399</v>
      </c>
      <c r="E114" s="621">
        <v>0.89770038547599995</v>
      </c>
      <c r="F114" s="619">
        <v>25325.006980980099</v>
      </c>
      <c r="G114" s="620">
        <v>4220.8344968300198</v>
      </c>
      <c r="H114" s="622">
        <v>2144.5573399999998</v>
      </c>
      <c r="I114" s="619">
        <v>4362.80681</v>
      </c>
      <c r="J114" s="620">
        <v>141.97231316998199</v>
      </c>
      <c r="K114" s="623">
        <v>0.172272679461</v>
      </c>
    </row>
    <row r="115" spans="1:11" ht="14.4" customHeight="1" thickBot="1" x14ac:dyDescent="0.35">
      <c r="A115" s="644" t="s">
        <v>417</v>
      </c>
      <c r="B115" s="624">
        <v>23956.9992454126</v>
      </c>
      <c r="C115" s="624">
        <v>20288.269</v>
      </c>
      <c r="D115" s="625">
        <v>-3668.7302454125502</v>
      </c>
      <c r="E115" s="631">
        <v>0.84686186246299999</v>
      </c>
      <c r="F115" s="624">
        <v>20142.005552256702</v>
      </c>
      <c r="G115" s="625">
        <v>3357.00092537612</v>
      </c>
      <c r="H115" s="627">
        <v>1587.2439999999999</v>
      </c>
      <c r="I115" s="624">
        <v>3229.4050000000002</v>
      </c>
      <c r="J115" s="625">
        <v>-127.59592537611999</v>
      </c>
      <c r="K115" s="632">
        <v>0.16033184935899999</v>
      </c>
    </row>
    <row r="116" spans="1:11" ht="14.4" customHeight="1" thickBot="1" x14ac:dyDescent="0.35">
      <c r="A116" s="640" t="s">
        <v>418</v>
      </c>
      <c r="B116" s="624">
        <v>18499.999417294799</v>
      </c>
      <c r="C116" s="624">
        <v>14825.944</v>
      </c>
      <c r="D116" s="625">
        <v>-3674.05541729483</v>
      </c>
      <c r="E116" s="631">
        <v>0.80140240362000004</v>
      </c>
      <c r="F116" s="624">
        <v>14600.0040245729</v>
      </c>
      <c r="G116" s="625">
        <v>2433.3340040954899</v>
      </c>
      <c r="H116" s="627">
        <v>1176.894</v>
      </c>
      <c r="I116" s="624">
        <v>2360.4549999999999</v>
      </c>
      <c r="J116" s="625">
        <v>-72.879004095488</v>
      </c>
      <c r="K116" s="632">
        <v>0.16167495543300001</v>
      </c>
    </row>
    <row r="117" spans="1:11" ht="14.4" customHeight="1" thickBot="1" x14ac:dyDescent="0.35">
      <c r="A117" s="641" t="s">
        <v>419</v>
      </c>
      <c r="B117" s="619">
        <v>18499.999417294799</v>
      </c>
      <c r="C117" s="619">
        <v>14825.944</v>
      </c>
      <c r="D117" s="620">
        <v>-3674.05541729483</v>
      </c>
      <c r="E117" s="621">
        <v>0.80140240362000004</v>
      </c>
      <c r="F117" s="619">
        <v>14600.0040245729</v>
      </c>
      <c r="G117" s="620">
        <v>2433.3340040954899</v>
      </c>
      <c r="H117" s="622">
        <v>1176.894</v>
      </c>
      <c r="I117" s="619">
        <v>2360.4549999999999</v>
      </c>
      <c r="J117" s="620">
        <v>-72.879004095488</v>
      </c>
      <c r="K117" s="623">
        <v>0.16167495543300001</v>
      </c>
    </row>
    <row r="118" spans="1:11" ht="14.4" customHeight="1" thickBot="1" x14ac:dyDescent="0.35">
      <c r="A118" s="640" t="s">
        <v>420</v>
      </c>
      <c r="B118" s="624">
        <v>5399.9998299130903</v>
      </c>
      <c r="C118" s="624">
        <v>5441.85</v>
      </c>
      <c r="D118" s="625">
        <v>41.850170086913998</v>
      </c>
      <c r="E118" s="631">
        <v>1.007750031741</v>
      </c>
      <c r="F118" s="624">
        <v>5500.0015161062402</v>
      </c>
      <c r="G118" s="625">
        <v>916.66691935104097</v>
      </c>
      <c r="H118" s="627">
        <v>410.35</v>
      </c>
      <c r="I118" s="624">
        <v>868.95</v>
      </c>
      <c r="J118" s="625">
        <v>-47.716919351039998</v>
      </c>
      <c r="K118" s="632">
        <v>0.15799086553899999</v>
      </c>
    </row>
    <row r="119" spans="1:11" ht="14.4" customHeight="1" thickBot="1" x14ac:dyDescent="0.35">
      <c r="A119" s="641" t="s">
        <v>421</v>
      </c>
      <c r="B119" s="619">
        <v>5399.9998299130903</v>
      </c>
      <c r="C119" s="619">
        <v>5441.85</v>
      </c>
      <c r="D119" s="620">
        <v>41.850170086913998</v>
      </c>
      <c r="E119" s="621">
        <v>1.007750031741</v>
      </c>
      <c r="F119" s="619">
        <v>5500.0015161062402</v>
      </c>
      <c r="G119" s="620">
        <v>916.66691935104097</v>
      </c>
      <c r="H119" s="622">
        <v>410.35</v>
      </c>
      <c r="I119" s="619">
        <v>868.95</v>
      </c>
      <c r="J119" s="620">
        <v>-47.716919351039998</v>
      </c>
      <c r="K119" s="623">
        <v>0.15799086553899999</v>
      </c>
    </row>
    <row r="120" spans="1:11" ht="14.4" customHeight="1" thickBot="1" x14ac:dyDescent="0.35">
      <c r="A120" s="640" t="s">
        <v>422</v>
      </c>
      <c r="B120" s="624">
        <v>56.999998204637997</v>
      </c>
      <c r="C120" s="624">
        <v>20.475000000000001</v>
      </c>
      <c r="D120" s="625">
        <v>-36.524998204638003</v>
      </c>
      <c r="E120" s="631">
        <v>0.35921053762999999</v>
      </c>
      <c r="F120" s="624">
        <v>42.000011577537997</v>
      </c>
      <c r="G120" s="625">
        <v>7.0000019295889997</v>
      </c>
      <c r="H120" s="627">
        <v>0</v>
      </c>
      <c r="I120" s="624">
        <v>0</v>
      </c>
      <c r="J120" s="625">
        <v>-7.0000019295889997</v>
      </c>
      <c r="K120" s="632">
        <v>0</v>
      </c>
    </row>
    <row r="121" spans="1:11" ht="14.4" customHeight="1" thickBot="1" x14ac:dyDescent="0.35">
      <c r="A121" s="641" t="s">
        <v>423</v>
      </c>
      <c r="B121" s="619">
        <v>56.999998204637997</v>
      </c>
      <c r="C121" s="619">
        <v>20.475000000000001</v>
      </c>
      <c r="D121" s="620">
        <v>-36.524998204638003</v>
      </c>
      <c r="E121" s="621">
        <v>0.35921053762999999</v>
      </c>
      <c r="F121" s="619">
        <v>42.000011577537997</v>
      </c>
      <c r="G121" s="620">
        <v>7.0000019295889997</v>
      </c>
      <c r="H121" s="622">
        <v>0</v>
      </c>
      <c r="I121" s="619">
        <v>0</v>
      </c>
      <c r="J121" s="620">
        <v>-7.0000019295889997</v>
      </c>
      <c r="K121" s="623">
        <v>0</v>
      </c>
    </row>
    <row r="122" spans="1:11" ht="14.4" customHeight="1" thickBot="1" x14ac:dyDescent="0.35">
      <c r="A122" s="639" t="s">
        <v>424</v>
      </c>
      <c r="B122" s="619">
        <v>6288.9998019117402</v>
      </c>
      <c r="C122" s="619">
        <v>6881.1877400000003</v>
      </c>
      <c r="D122" s="620">
        <v>592.18793808826103</v>
      </c>
      <c r="E122" s="621">
        <v>1.094162499084</v>
      </c>
      <c r="F122" s="619">
        <v>4964.0013683548004</v>
      </c>
      <c r="G122" s="620">
        <v>827.33356139246598</v>
      </c>
      <c r="H122" s="622">
        <v>539.66150000000005</v>
      </c>
      <c r="I122" s="619">
        <v>1097.9971499999999</v>
      </c>
      <c r="J122" s="620">
        <v>270.663588607534</v>
      </c>
      <c r="K122" s="623">
        <v>0.221191951517</v>
      </c>
    </row>
    <row r="123" spans="1:11" ht="14.4" customHeight="1" thickBot="1" x14ac:dyDescent="0.35">
      <c r="A123" s="640" t="s">
        <v>425</v>
      </c>
      <c r="B123" s="624">
        <v>1664.9999475565401</v>
      </c>
      <c r="C123" s="624">
        <v>1823.75749</v>
      </c>
      <c r="D123" s="625">
        <v>158.75754244346501</v>
      </c>
      <c r="E123" s="631">
        <v>1.0953498783440001</v>
      </c>
      <c r="F123" s="624">
        <v>1314.0003622115601</v>
      </c>
      <c r="G123" s="625">
        <v>219.00006036859401</v>
      </c>
      <c r="H123" s="627">
        <v>142.85050000000001</v>
      </c>
      <c r="I123" s="624">
        <v>290.64589999999998</v>
      </c>
      <c r="J123" s="625">
        <v>71.645839631406005</v>
      </c>
      <c r="K123" s="632">
        <v>0.221191643745</v>
      </c>
    </row>
    <row r="124" spans="1:11" ht="14.4" customHeight="1" thickBot="1" x14ac:dyDescent="0.35">
      <c r="A124" s="641" t="s">
        <v>426</v>
      </c>
      <c r="B124" s="619">
        <v>1664.9999475565401</v>
      </c>
      <c r="C124" s="619">
        <v>1823.75749</v>
      </c>
      <c r="D124" s="620">
        <v>158.75754244346501</v>
      </c>
      <c r="E124" s="621">
        <v>1.0953498783440001</v>
      </c>
      <c r="F124" s="619">
        <v>1314.0003622115601</v>
      </c>
      <c r="G124" s="620">
        <v>219.00006036859401</v>
      </c>
      <c r="H124" s="622">
        <v>142.85050000000001</v>
      </c>
      <c r="I124" s="619">
        <v>290.64589999999998</v>
      </c>
      <c r="J124" s="620">
        <v>71.645839631406005</v>
      </c>
      <c r="K124" s="623">
        <v>0.221191643745</v>
      </c>
    </row>
    <row r="125" spans="1:11" ht="14.4" customHeight="1" thickBot="1" x14ac:dyDescent="0.35">
      <c r="A125" s="640" t="s">
        <v>427</v>
      </c>
      <c r="B125" s="624">
        <v>4623.9998543552101</v>
      </c>
      <c r="C125" s="624">
        <v>5057.4302500000003</v>
      </c>
      <c r="D125" s="625">
        <v>433.43039564479602</v>
      </c>
      <c r="E125" s="631">
        <v>1.0937349501069999</v>
      </c>
      <c r="F125" s="624">
        <v>3650.0010061432299</v>
      </c>
      <c r="G125" s="625">
        <v>608.33350102387203</v>
      </c>
      <c r="H125" s="627">
        <v>396.81099999999998</v>
      </c>
      <c r="I125" s="624">
        <v>807.35125000000005</v>
      </c>
      <c r="J125" s="625">
        <v>199.01774897612799</v>
      </c>
      <c r="K125" s="632">
        <v>0.22119206231399999</v>
      </c>
    </row>
    <row r="126" spans="1:11" ht="14.4" customHeight="1" thickBot="1" x14ac:dyDescent="0.35">
      <c r="A126" s="641" t="s">
        <v>428</v>
      </c>
      <c r="B126" s="619">
        <v>4623.9998543552101</v>
      </c>
      <c r="C126" s="619">
        <v>5057.4302500000003</v>
      </c>
      <c r="D126" s="620">
        <v>433.43039564479602</v>
      </c>
      <c r="E126" s="621">
        <v>1.0937349501069999</v>
      </c>
      <c r="F126" s="619">
        <v>3650.0010061432299</v>
      </c>
      <c r="G126" s="620">
        <v>608.33350102387203</v>
      </c>
      <c r="H126" s="622">
        <v>396.81099999999998</v>
      </c>
      <c r="I126" s="619">
        <v>807.35125000000005</v>
      </c>
      <c r="J126" s="620">
        <v>199.01774897612799</v>
      </c>
      <c r="K126" s="623">
        <v>0.22119206231399999</v>
      </c>
    </row>
    <row r="127" spans="1:11" ht="14.4" customHeight="1" thickBot="1" x14ac:dyDescent="0.35">
      <c r="A127" s="639" t="s">
        <v>429</v>
      </c>
      <c r="B127" s="619">
        <v>184.99999417294799</v>
      </c>
      <c r="C127" s="619">
        <v>148.46283</v>
      </c>
      <c r="D127" s="620">
        <v>-36.537164172948003</v>
      </c>
      <c r="E127" s="621">
        <v>0.80250180906000002</v>
      </c>
      <c r="F127" s="619">
        <v>219.00006036859401</v>
      </c>
      <c r="G127" s="620">
        <v>36.500010061432</v>
      </c>
      <c r="H127" s="622">
        <v>17.65184</v>
      </c>
      <c r="I127" s="619">
        <v>35.40466</v>
      </c>
      <c r="J127" s="620">
        <v>-1.095350061432</v>
      </c>
      <c r="K127" s="623">
        <v>0.16166506959099999</v>
      </c>
    </row>
    <row r="128" spans="1:11" ht="14.4" customHeight="1" thickBot="1" x14ac:dyDescent="0.35">
      <c r="A128" s="640" t="s">
        <v>430</v>
      </c>
      <c r="B128" s="624">
        <v>184.99999417294799</v>
      </c>
      <c r="C128" s="624">
        <v>148.46283</v>
      </c>
      <c r="D128" s="625">
        <v>-36.537164172948003</v>
      </c>
      <c r="E128" s="631">
        <v>0.80250180906000002</v>
      </c>
      <c r="F128" s="624">
        <v>219.00006036859401</v>
      </c>
      <c r="G128" s="625">
        <v>36.500010061432</v>
      </c>
      <c r="H128" s="627">
        <v>17.65184</v>
      </c>
      <c r="I128" s="624">
        <v>35.40466</v>
      </c>
      <c r="J128" s="625">
        <v>-1.095350061432</v>
      </c>
      <c r="K128" s="632">
        <v>0.16166506959099999</v>
      </c>
    </row>
    <row r="129" spans="1:11" ht="14.4" customHeight="1" thickBot="1" x14ac:dyDescent="0.35">
      <c r="A129" s="641" t="s">
        <v>431</v>
      </c>
      <c r="B129" s="619">
        <v>184.99999417294799</v>
      </c>
      <c r="C129" s="619">
        <v>148.46283</v>
      </c>
      <c r="D129" s="620">
        <v>-36.537164172948003</v>
      </c>
      <c r="E129" s="621">
        <v>0.80250180906000002</v>
      </c>
      <c r="F129" s="619">
        <v>219.00006036859401</v>
      </c>
      <c r="G129" s="620">
        <v>36.500010061432</v>
      </c>
      <c r="H129" s="622">
        <v>17.65184</v>
      </c>
      <c r="I129" s="619">
        <v>35.40466</v>
      </c>
      <c r="J129" s="620">
        <v>-1.095350061432</v>
      </c>
      <c r="K129" s="623">
        <v>0.16166506959099999</v>
      </c>
    </row>
    <row r="130" spans="1:11" ht="14.4" customHeight="1" thickBot="1" x14ac:dyDescent="0.35">
      <c r="A130" s="638" t="s">
        <v>432</v>
      </c>
      <c r="B130" s="619">
        <v>0</v>
      </c>
      <c r="C130" s="619">
        <v>48.860129999999998</v>
      </c>
      <c r="D130" s="620">
        <v>48.860129999999998</v>
      </c>
      <c r="E130" s="629" t="s">
        <v>310</v>
      </c>
      <c r="F130" s="619">
        <v>99.593726386963993</v>
      </c>
      <c r="G130" s="620">
        <v>16.598954397827001</v>
      </c>
      <c r="H130" s="622">
        <v>0.2</v>
      </c>
      <c r="I130" s="619">
        <v>0.2</v>
      </c>
      <c r="J130" s="620">
        <v>-16.398954397827001</v>
      </c>
      <c r="K130" s="623">
        <v>2.008158618E-3</v>
      </c>
    </row>
    <row r="131" spans="1:11" ht="14.4" customHeight="1" thickBot="1" x14ac:dyDescent="0.35">
      <c r="A131" s="639" t="s">
        <v>433</v>
      </c>
      <c r="B131" s="619">
        <v>0</v>
      </c>
      <c r="C131" s="619">
        <v>48.860129999999998</v>
      </c>
      <c r="D131" s="620">
        <v>48.860129999999998</v>
      </c>
      <c r="E131" s="629" t="s">
        <v>310</v>
      </c>
      <c r="F131" s="619">
        <v>99.593726386963993</v>
      </c>
      <c r="G131" s="620">
        <v>16.598954397827001</v>
      </c>
      <c r="H131" s="622">
        <v>0.2</v>
      </c>
      <c r="I131" s="619">
        <v>0.2</v>
      </c>
      <c r="J131" s="620">
        <v>-16.398954397827001</v>
      </c>
      <c r="K131" s="623">
        <v>2.008158618E-3</v>
      </c>
    </row>
    <row r="132" spans="1:11" ht="14.4" customHeight="1" thickBot="1" x14ac:dyDescent="0.35">
      <c r="A132" s="640" t="s">
        <v>434</v>
      </c>
      <c r="B132" s="624">
        <v>0</v>
      </c>
      <c r="C132" s="624">
        <v>4.4531299999999998</v>
      </c>
      <c r="D132" s="625">
        <v>4.4531299999999998</v>
      </c>
      <c r="E132" s="626" t="s">
        <v>310</v>
      </c>
      <c r="F132" s="624">
        <v>3.6428777859369998</v>
      </c>
      <c r="G132" s="625">
        <v>0.60714629765600003</v>
      </c>
      <c r="H132" s="627">
        <v>0.2</v>
      </c>
      <c r="I132" s="624">
        <v>0.2</v>
      </c>
      <c r="J132" s="625">
        <v>-0.40714629765600002</v>
      </c>
      <c r="K132" s="632">
        <v>5.4901649671000002E-2</v>
      </c>
    </row>
    <row r="133" spans="1:11" ht="14.4" customHeight="1" thickBot="1" x14ac:dyDescent="0.35">
      <c r="A133" s="641" t="s">
        <v>435</v>
      </c>
      <c r="B133" s="619">
        <v>0</v>
      </c>
      <c r="C133" s="619">
        <v>1.3531299999999999</v>
      </c>
      <c r="D133" s="620">
        <v>1.3531299999999999</v>
      </c>
      <c r="E133" s="629" t="s">
        <v>310</v>
      </c>
      <c r="F133" s="619">
        <v>0</v>
      </c>
      <c r="G133" s="620">
        <v>0</v>
      </c>
      <c r="H133" s="622">
        <v>0</v>
      </c>
      <c r="I133" s="619">
        <v>0</v>
      </c>
      <c r="J133" s="620">
        <v>0</v>
      </c>
      <c r="K133" s="630" t="s">
        <v>310</v>
      </c>
    </row>
    <row r="134" spans="1:11" ht="14.4" customHeight="1" thickBot="1" x14ac:dyDescent="0.35">
      <c r="A134" s="641" t="s">
        <v>436</v>
      </c>
      <c r="B134" s="619">
        <v>0</v>
      </c>
      <c r="C134" s="619">
        <v>2.9</v>
      </c>
      <c r="D134" s="620">
        <v>2.9</v>
      </c>
      <c r="E134" s="629" t="s">
        <v>322</v>
      </c>
      <c r="F134" s="619">
        <v>3.4676122650750001</v>
      </c>
      <c r="G134" s="620">
        <v>0.57793537751199997</v>
      </c>
      <c r="H134" s="622">
        <v>0</v>
      </c>
      <c r="I134" s="619">
        <v>0</v>
      </c>
      <c r="J134" s="620">
        <v>-0.57793537751199997</v>
      </c>
      <c r="K134" s="623">
        <v>0</v>
      </c>
    </row>
    <row r="135" spans="1:11" ht="14.4" customHeight="1" thickBot="1" x14ac:dyDescent="0.35">
      <c r="A135" s="641" t="s">
        <v>437</v>
      </c>
      <c r="B135" s="619">
        <v>0</v>
      </c>
      <c r="C135" s="619">
        <v>0.2</v>
      </c>
      <c r="D135" s="620">
        <v>0.2</v>
      </c>
      <c r="E135" s="629" t="s">
        <v>322</v>
      </c>
      <c r="F135" s="619">
        <v>0.17526552086200001</v>
      </c>
      <c r="G135" s="620">
        <v>2.9210920142999999E-2</v>
      </c>
      <c r="H135" s="622">
        <v>0.2</v>
      </c>
      <c r="I135" s="619">
        <v>0.2</v>
      </c>
      <c r="J135" s="620">
        <v>0.170789079856</v>
      </c>
      <c r="K135" s="623">
        <v>1.1411257560300001</v>
      </c>
    </row>
    <row r="136" spans="1:11" ht="14.4" customHeight="1" thickBot="1" x14ac:dyDescent="0.35">
      <c r="A136" s="643" t="s">
        <v>438</v>
      </c>
      <c r="B136" s="619">
        <v>0</v>
      </c>
      <c r="C136" s="619">
        <v>44.406999999999996</v>
      </c>
      <c r="D136" s="620">
        <v>44.406999999999996</v>
      </c>
      <c r="E136" s="629" t="s">
        <v>322</v>
      </c>
      <c r="F136" s="619">
        <v>95.950848601027005</v>
      </c>
      <c r="G136" s="620">
        <v>15.991808100170999</v>
      </c>
      <c r="H136" s="622">
        <v>0</v>
      </c>
      <c r="I136" s="619">
        <v>0</v>
      </c>
      <c r="J136" s="620">
        <v>-15.991808100170999</v>
      </c>
      <c r="K136" s="623">
        <v>0</v>
      </c>
    </row>
    <row r="137" spans="1:11" ht="14.4" customHeight="1" thickBot="1" x14ac:dyDescent="0.35">
      <c r="A137" s="641" t="s">
        <v>439</v>
      </c>
      <c r="B137" s="619">
        <v>0</v>
      </c>
      <c r="C137" s="619">
        <v>44.406999999999996</v>
      </c>
      <c r="D137" s="620">
        <v>44.406999999999996</v>
      </c>
      <c r="E137" s="629" t="s">
        <v>322</v>
      </c>
      <c r="F137" s="619">
        <v>95.950848601027005</v>
      </c>
      <c r="G137" s="620">
        <v>15.991808100170999</v>
      </c>
      <c r="H137" s="622">
        <v>0</v>
      </c>
      <c r="I137" s="619">
        <v>0</v>
      </c>
      <c r="J137" s="620">
        <v>-15.991808100170999</v>
      </c>
      <c r="K137" s="623">
        <v>0</v>
      </c>
    </row>
    <row r="138" spans="1:11" ht="14.4" customHeight="1" thickBot="1" x14ac:dyDescent="0.35">
      <c r="A138" s="638" t="s">
        <v>440</v>
      </c>
      <c r="B138" s="619">
        <v>1776.9996623876</v>
      </c>
      <c r="C138" s="619">
        <v>4179.7479700000004</v>
      </c>
      <c r="D138" s="620">
        <v>2402.7483076123999</v>
      </c>
      <c r="E138" s="621">
        <v>2.3521377400730001</v>
      </c>
      <c r="F138" s="619">
        <v>1568.00391158964</v>
      </c>
      <c r="G138" s="620">
        <v>261.33398526494102</v>
      </c>
      <c r="H138" s="622">
        <v>210.19200000000001</v>
      </c>
      <c r="I138" s="619">
        <v>345.37799999999999</v>
      </c>
      <c r="J138" s="620">
        <v>84.044014735058994</v>
      </c>
      <c r="K138" s="623">
        <v>0.22026603214900001</v>
      </c>
    </row>
    <row r="139" spans="1:11" ht="14.4" customHeight="1" thickBot="1" x14ac:dyDescent="0.35">
      <c r="A139" s="639" t="s">
        <v>441</v>
      </c>
      <c r="B139" s="619">
        <v>1723.9996623876</v>
      </c>
      <c r="C139" s="619">
        <v>4002.6889999999999</v>
      </c>
      <c r="D139" s="620">
        <v>2278.6893376123999</v>
      </c>
      <c r="E139" s="621">
        <v>2.3217458142980001</v>
      </c>
      <c r="F139" s="619">
        <v>1568.00391158964</v>
      </c>
      <c r="G139" s="620">
        <v>261.33398526494102</v>
      </c>
      <c r="H139" s="622">
        <v>210.19200000000001</v>
      </c>
      <c r="I139" s="619">
        <v>345.37799999999999</v>
      </c>
      <c r="J139" s="620">
        <v>84.044014735058994</v>
      </c>
      <c r="K139" s="623">
        <v>0.22026603214900001</v>
      </c>
    </row>
    <row r="140" spans="1:11" ht="14.4" customHeight="1" thickBot="1" x14ac:dyDescent="0.35">
      <c r="A140" s="640" t="s">
        <v>442</v>
      </c>
      <c r="B140" s="624">
        <v>1723.9996623876</v>
      </c>
      <c r="C140" s="624">
        <v>1247.4829999999999</v>
      </c>
      <c r="D140" s="625">
        <v>-476.516662387601</v>
      </c>
      <c r="E140" s="631">
        <v>0.723598169545</v>
      </c>
      <c r="F140" s="624">
        <v>1568.00391158964</v>
      </c>
      <c r="G140" s="625">
        <v>261.33398526494102</v>
      </c>
      <c r="H140" s="627">
        <v>130.17400000000001</v>
      </c>
      <c r="I140" s="624">
        <v>265.36</v>
      </c>
      <c r="J140" s="625">
        <v>4.0260147350590003</v>
      </c>
      <c r="K140" s="632">
        <v>0.16923427169899999</v>
      </c>
    </row>
    <row r="141" spans="1:11" ht="14.4" customHeight="1" thickBot="1" x14ac:dyDescent="0.35">
      <c r="A141" s="641" t="s">
        <v>443</v>
      </c>
      <c r="B141" s="619">
        <v>355.99998878685602</v>
      </c>
      <c r="C141" s="619">
        <v>356.39600000000002</v>
      </c>
      <c r="D141" s="620">
        <v>0.39601121314299997</v>
      </c>
      <c r="E141" s="621">
        <v>1.001112391083</v>
      </c>
      <c r="F141" s="619">
        <v>358.000893079778</v>
      </c>
      <c r="G141" s="620">
        <v>59.666815513296001</v>
      </c>
      <c r="H141" s="622">
        <v>29.872</v>
      </c>
      <c r="I141" s="619">
        <v>59.744</v>
      </c>
      <c r="J141" s="620">
        <v>7.7184486703000002E-2</v>
      </c>
      <c r="K141" s="623">
        <v>0.16688226525300001</v>
      </c>
    </row>
    <row r="142" spans="1:11" ht="14.4" customHeight="1" thickBot="1" x14ac:dyDescent="0.35">
      <c r="A142" s="641" t="s">
        <v>444</v>
      </c>
      <c r="B142" s="619">
        <v>1011.99996812443</v>
      </c>
      <c r="C142" s="619">
        <v>533.48699999999997</v>
      </c>
      <c r="D142" s="620">
        <v>-478.51296812443297</v>
      </c>
      <c r="E142" s="621">
        <v>0.527161083797</v>
      </c>
      <c r="F142" s="619">
        <v>854.00213041935899</v>
      </c>
      <c r="G142" s="620">
        <v>142.33368840322601</v>
      </c>
      <c r="H142" s="622">
        <v>70.491</v>
      </c>
      <c r="I142" s="619">
        <v>145.994</v>
      </c>
      <c r="J142" s="620">
        <v>3.660311596773</v>
      </c>
      <c r="K142" s="623">
        <v>0.17095273512699999</v>
      </c>
    </row>
    <row r="143" spans="1:11" ht="14.4" customHeight="1" thickBot="1" x14ac:dyDescent="0.35">
      <c r="A143" s="641" t="s">
        <v>445</v>
      </c>
      <c r="B143" s="619">
        <v>59.999998110143999</v>
      </c>
      <c r="C143" s="619">
        <v>60.024000000000001</v>
      </c>
      <c r="D143" s="620">
        <v>2.4001889855E-2</v>
      </c>
      <c r="E143" s="621">
        <v>1.0004000315099999</v>
      </c>
      <c r="F143" s="619">
        <v>60.000149678174999</v>
      </c>
      <c r="G143" s="620">
        <v>10.000024946362</v>
      </c>
      <c r="H143" s="622">
        <v>5.0019999999999998</v>
      </c>
      <c r="I143" s="619">
        <v>10.004</v>
      </c>
      <c r="J143" s="620">
        <v>3.9750536369999997E-3</v>
      </c>
      <c r="K143" s="623">
        <v>0.16673291739500001</v>
      </c>
    </row>
    <row r="144" spans="1:11" ht="14.4" customHeight="1" thickBot="1" x14ac:dyDescent="0.35">
      <c r="A144" s="641" t="s">
        <v>446</v>
      </c>
      <c r="B144" s="619">
        <v>61.999714736609</v>
      </c>
      <c r="C144" s="619">
        <v>62.94</v>
      </c>
      <c r="D144" s="620">
        <v>0.94028526338999996</v>
      </c>
      <c r="E144" s="621">
        <v>1.0151659611229999</v>
      </c>
      <c r="F144" s="619">
        <v>62.000154667446999</v>
      </c>
      <c r="G144" s="620">
        <v>10.333359111241</v>
      </c>
      <c r="H144" s="622">
        <v>5.2560000000000002</v>
      </c>
      <c r="I144" s="619">
        <v>10.512</v>
      </c>
      <c r="J144" s="620">
        <v>0.17864088875799999</v>
      </c>
      <c r="K144" s="623">
        <v>0.16954796413600001</v>
      </c>
    </row>
    <row r="145" spans="1:11" ht="14.4" customHeight="1" thickBot="1" x14ac:dyDescent="0.35">
      <c r="A145" s="641" t="s">
        <v>447</v>
      </c>
      <c r="B145" s="619">
        <v>233.99999262955799</v>
      </c>
      <c r="C145" s="619">
        <v>234.636</v>
      </c>
      <c r="D145" s="620">
        <v>0.63600737044099998</v>
      </c>
      <c r="E145" s="621">
        <v>1.002717980301</v>
      </c>
      <c r="F145" s="619">
        <v>234.00058374488299</v>
      </c>
      <c r="G145" s="620">
        <v>39.000097290813002</v>
      </c>
      <c r="H145" s="622">
        <v>19.553000000000001</v>
      </c>
      <c r="I145" s="619">
        <v>39.106000000000002</v>
      </c>
      <c r="J145" s="620">
        <v>0.105902709186</v>
      </c>
      <c r="K145" s="623">
        <v>0.167119241217</v>
      </c>
    </row>
    <row r="146" spans="1:11" ht="14.4" customHeight="1" thickBot="1" x14ac:dyDescent="0.35">
      <c r="A146" s="640" t="s">
        <v>448</v>
      </c>
      <c r="B146" s="624">
        <v>0</v>
      </c>
      <c r="C146" s="624">
        <v>2755.2060000000001</v>
      </c>
      <c r="D146" s="625">
        <v>2755.2060000000001</v>
      </c>
      <c r="E146" s="626" t="s">
        <v>310</v>
      </c>
      <c r="F146" s="624">
        <v>0</v>
      </c>
      <c r="G146" s="625">
        <v>0</v>
      </c>
      <c r="H146" s="627">
        <v>80.018000000000001</v>
      </c>
      <c r="I146" s="624">
        <v>80.018000000000001</v>
      </c>
      <c r="J146" s="625">
        <v>80.018000000000001</v>
      </c>
      <c r="K146" s="628" t="s">
        <v>310</v>
      </c>
    </row>
    <row r="147" spans="1:11" ht="14.4" customHeight="1" thickBot="1" x14ac:dyDescent="0.35">
      <c r="A147" s="641" t="s">
        <v>449</v>
      </c>
      <c r="B147" s="619">
        <v>0</v>
      </c>
      <c r="C147" s="619">
        <v>2755.2060000000001</v>
      </c>
      <c r="D147" s="620">
        <v>2755.2060000000001</v>
      </c>
      <c r="E147" s="629" t="s">
        <v>310</v>
      </c>
      <c r="F147" s="619">
        <v>0</v>
      </c>
      <c r="G147" s="620">
        <v>0</v>
      </c>
      <c r="H147" s="622">
        <v>80.018000000000001</v>
      </c>
      <c r="I147" s="619">
        <v>80.018000000000001</v>
      </c>
      <c r="J147" s="620">
        <v>80.018000000000001</v>
      </c>
      <c r="K147" s="630" t="s">
        <v>310</v>
      </c>
    </row>
    <row r="148" spans="1:11" ht="14.4" customHeight="1" thickBot="1" x14ac:dyDescent="0.35">
      <c r="A148" s="639" t="s">
        <v>450</v>
      </c>
      <c r="B148" s="619">
        <v>53</v>
      </c>
      <c r="C148" s="619">
        <v>177.05896999999999</v>
      </c>
      <c r="D148" s="620">
        <v>124.05897</v>
      </c>
      <c r="E148" s="621">
        <v>3.3407352830180002</v>
      </c>
      <c r="F148" s="619">
        <v>0</v>
      </c>
      <c r="G148" s="620">
        <v>0</v>
      </c>
      <c r="H148" s="622">
        <v>0</v>
      </c>
      <c r="I148" s="619">
        <v>0</v>
      </c>
      <c r="J148" s="620">
        <v>0</v>
      </c>
      <c r="K148" s="630" t="s">
        <v>310</v>
      </c>
    </row>
    <row r="149" spans="1:11" ht="14.4" customHeight="1" thickBot="1" x14ac:dyDescent="0.35">
      <c r="A149" s="640" t="s">
        <v>451</v>
      </c>
      <c r="B149" s="624">
        <v>53</v>
      </c>
      <c r="C149" s="624">
        <v>39.93</v>
      </c>
      <c r="D149" s="625">
        <v>-13.07</v>
      </c>
      <c r="E149" s="631">
        <v>0.75339622641500004</v>
      </c>
      <c r="F149" s="624">
        <v>0</v>
      </c>
      <c r="G149" s="625">
        <v>0</v>
      </c>
      <c r="H149" s="627">
        <v>0</v>
      </c>
      <c r="I149" s="624">
        <v>0</v>
      </c>
      <c r="J149" s="625">
        <v>0</v>
      </c>
      <c r="K149" s="632">
        <v>2</v>
      </c>
    </row>
    <row r="150" spans="1:11" ht="14.4" customHeight="1" thickBot="1" x14ac:dyDescent="0.35">
      <c r="A150" s="641" t="s">
        <v>452</v>
      </c>
      <c r="B150" s="619">
        <v>53</v>
      </c>
      <c r="C150" s="619">
        <v>39.93</v>
      </c>
      <c r="D150" s="620">
        <v>-13.07</v>
      </c>
      <c r="E150" s="621">
        <v>0.75339622641500004</v>
      </c>
      <c r="F150" s="619">
        <v>0</v>
      </c>
      <c r="G150" s="620">
        <v>0</v>
      </c>
      <c r="H150" s="622">
        <v>0</v>
      </c>
      <c r="I150" s="619">
        <v>0</v>
      </c>
      <c r="J150" s="620">
        <v>0</v>
      </c>
      <c r="K150" s="623">
        <v>2</v>
      </c>
    </row>
    <row r="151" spans="1:11" ht="14.4" customHeight="1" thickBot="1" x14ac:dyDescent="0.35">
      <c r="A151" s="640" t="s">
        <v>453</v>
      </c>
      <c r="B151" s="624">
        <v>0</v>
      </c>
      <c r="C151" s="624">
        <v>21.045200000000001</v>
      </c>
      <c r="D151" s="625">
        <v>21.045200000000001</v>
      </c>
      <c r="E151" s="626" t="s">
        <v>310</v>
      </c>
      <c r="F151" s="624">
        <v>0</v>
      </c>
      <c r="G151" s="625">
        <v>0</v>
      </c>
      <c r="H151" s="627">
        <v>0</v>
      </c>
      <c r="I151" s="624">
        <v>0</v>
      </c>
      <c r="J151" s="625">
        <v>0</v>
      </c>
      <c r="K151" s="628" t="s">
        <v>310</v>
      </c>
    </row>
    <row r="152" spans="1:11" ht="14.4" customHeight="1" thickBot="1" x14ac:dyDescent="0.35">
      <c r="A152" s="641" t="s">
        <v>454</v>
      </c>
      <c r="B152" s="619">
        <v>0</v>
      </c>
      <c r="C152" s="619">
        <v>7.4690000000000003</v>
      </c>
      <c r="D152" s="620">
        <v>7.4690000000000003</v>
      </c>
      <c r="E152" s="629" t="s">
        <v>322</v>
      </c>
      <c r="F152" s="619">
        <v>0</v>
      </c>
      <c r="G152" s="620">
        <v>0</v>
      </c>
      <c r="H152" s="622">
        <v>0</v>
      </c>
      <c r="I152" s="619">
        <v>0</v>
      </c>
      <c r="J152" s="620">
        <v>0</v>
      </c>
      <c r="K152" s="630" t="s">
        <v>310</v>
      </c>
    </row>
    <row r="153" spans="1:11" ht="14.4" customHeight="1" thickBot="1" x14ac:dyDescent="0.35">
      <c r="A153" s="641" t="s">
        <v>455</v>
      </c>
      <c r="B153" s="619">
        <v>0</v>
      </c>
      <c r="C153" s="619">
        <v>13.5762</v>
      </c>
      <c r="D153" s="620">
        <v>13.5762</v>
      </c>
      <c r="E153" s="629" t="s">
        <v>310</v>
      </c>
      <c r="F153" s="619">
        <v>0</v>
      </c>
      <c r="G153" s="620">
        <v>0</v>
      </c>
      <c r="H153" s="622">
        <v>0</v>
      </c>
      <c r="I153" s="619">
        <v>0</v>
      </c>
      <c r="J153" s="620">
        <v>0</v>
      </c>
      <c r="K153" s="630" t="s">
        <v>310</v>
      </c>
    </row>
    <row r="154" spans="1:11" ht="14.4" customHeight="1" thickBot="1" x14ac:dyDescent="0.35">
      <c r="A154" s="640" t="s">
        <v>456</v>
      </c>
      <c r="B154" s="624">
        <v>0</v>
      </c>
      <c r="C154" s="624">
        <v>116.08377</v>
      </c>
      <c r="D154" s="625">
        <v>116.08377</v>
      </c>
      <c r="E154" s="626" t="s">
        <v>310</v>
      </c>
      <c r="F154" s="624">
        <v>0</v>
      </c>
      <c r="G154" s="625">
        <v>0</v>
      </c>
      <c r="H154" s="627">
        <v>0</v>
      </c>
      <c r="I154" s="624">
        <v>0</v>
      </c>
      <c r="J154" s="625">
        <v>0</v>
      </c>
      <c r="K154" s="628" t="s">
        <v>310</v>
      </c>
    </row>
    <row r="155" spans="1:11" ht="14.4" customHeight="1" thickBot="1" x14ac:dyDescent="0.35">
      <c r="A155" s="641" t="s">
        <v>457</v>
      </c>
      <c r="B155" s="619">
        <v>0</v>
      </c>
      <c r="C155" s="619">
        <v>116.08377</v>
      </c>
      <c r="D155" s="620">
        <v>116.08377</v>
      </c>
      <c r="E155" s="629" t="s">
        <v>310</v>
      </c>
      <c r="F155" s="619">
        <v>0</v>
      </c>
      <c r="G155" s="620">
        <v>0</v>
      </c>
      <c r="H155" s="622">
        <v>0</v>
      </c>
      <c r="I155" s="619">
        <v>0</v>
      </c>
      <c r="J155" s="620">
        <v>0</v>
      </c>
      <c r="K155" s="630" t="s">
        <v>310</v>
      </c>
    </row>
    <row r="156" spans="1:11" ht="14.4" customHeight="1" thickBot="1" x14ac:dyDescent="0.35">
      <c r="A156" s="637" t="s">
        <v>458</v>
      </c>
      <c r="B156" s="619">
        <v>29110.167534935299</v>
      </c>
      <c r="C156" s="619">
        <v>34467.84575</v>
      </c>
      <c r="D156" s="620">
        <v>5357.6782150647396</v>
      </c>
      <c r="E156" s="621">
        <v>1.1840483469780001</v>
      </c>
      <c r="F156" s="619">
        <v>31250.102021830699</v>
      </c>
      <c r="G156" s="620">
        <v>5208.3503369717901</v>
      </c>
      <c r="H156" s="622">
        <v>3304.6576500000001</v>
      </c>
      <c r="I156" s="619">
        <v>5595.4549100000004</v>
      </c>
      <c r="J156" s="620">
        <v>387.10457302821499</v>
      </c>
      <c r="K156" s="623">
        <v>0.17905397256200001</v>
      </c>
    </row>
    <row r="157" spans="1:11" ht="14.4" customHeight="1" thickBot="1" x14ac:dyDescent="0.35">
      <c r="A157" s="638" t="s">
        <v>459</v>
      </c>
      <c r="B157" s="619">
        <v>28107.902266572601</v>
      </c>
      <c r="C157" s="619">
        <v>30704.14718</v>
      </c>
      <c r="D157" s="620">
        <v>2596.2449134273902</v>
      </c>
      <c r="E157" s="621">
        <v>1.0923670819969999</v>
      </c>
      <c r="F157" s="619">
        <v>29244.051765025299</v>
      </c>
      <c r="G157" s="620">
        <v>4874.0086275042104</v>
      </c>
      <c r="H157" s="622">
        <v>3304.6576500000001</v>
      </c>
      <c r="I157" s="619">
        <v>5595.45489</v>
      </c>
      <c r="J157" s="620">
        <v>721.44626249579096</v>
      </c>
      <c r="K157" s="623">
        <v>0.19133651297500001</v>
      </c>
    </row>
    <row r="158" spans="1:11" ht="14.4" customHeight="1" thickBot="1" x14ac:dyDescent="0.35">
      <c r="A158" s="639" t="s">
        <v>460</v>
      </c>
      <c r="B158" s="619">
        <v>28107.902266572601</v>
      </c>
      <c r="C158" s="619">
        <v>30704.14718</v>
      </c>
      <c r="D158" s="620">
        <v>2596.2449134273902</v>
      </c>
      <c r="E158" s="621">
        <v>1.0923670819969999</v>
      </c>
      <c r="F158" s="619">
        <v>29244.051765025299</v>
      </c>
      <c r="G158" s="620">
        <v>4874.0086275042104</v>
      </c>
      <c r="H158" s="622">
        <v>3304.6576500000001</v>
      </c>
      <c r="I158" s="619">
        <v>5595.45489</v>
      </c>
      <c r="J158" s="620">
        <v>721.44626249579096</v>
      </c>
      <c r="K158" s="623">
        <v>0.19133651297500001</v>
      </c>
    </row>
    <row r="159" spans="1:11" ht="14.4" customHeight="1" thickBot="1" x14ac:dyDescent="0.35">
      <c r="A159" s="640" t="s">
        <v>461</v>
      </c>
      <c r="B159" s="624">
        <v>1663.7047477419501</v>
      </c>
      <c r="C159" s="624">
        <v>1652.4984199999999</v>
      </c>
      <c r="D159" s="625">
        <v>-11.206327741945</v>
      </c>
      <c r="E159" s="631">
        <v>0.99326423287700005</v>
      </c>
      <c r="F159" s="624">
        <v>1550.2175914624399</v>
      </c>
      <c r="G159" s="625">
        <v>258.36959857707399</v>
      </c>
      <c r="H159" s="627">
        <v>128.74710999999999</v>
      </c>
      <c r="I159" s="624">
        <v>216.03138999999999</v>
      </c>
      <c r="J159" s="625">
        <v>-42.338208577072997</v>
      </c>
      <c r="K159" s="632">
        <v>0.13935552737199999</v>
      </c>
    </row>
    <row r="160" spans="1:11" ht="14.4" customHeight="1" thickBot="1" x14ac:dyDescent="0.35">
      <c r="A160" s="641" t="s">
        <v>462</v>
      </c>
      <c r="B160" s="619">
        <v>7.4434122453890001</v>
      </c>
      <c r="C160" s="619">
        <v>7.1772400000000003</v>
      </c>
      <c r="D160" s="620">
        <v>-0.26617224538899997</v>
      </c>
      <c r="E160" s="621">
        <v>0.9642405611</v>
      </c>
      <c r="F160" s="619">
        <v>6.8946754231279996</v>
      </c>
      <c r="G160" s="620">
        <v>1.1491125705209999</v>
      </c>
      <c r="H160" s="622">
        <v>0.23139000000000001</v>
      </c>
      <c r="I160" s="619">
        <v>0.74375999999999998</v>
      </c>
      <c r="J160" s="620">
        <v>-0.40535257052099999</v>
      </c>
      <c r="K160" s="623">
        <v>0.107874548743</v>
      </c>
    </row>
    <row r="161" spans="1:11" ht="14.4" customHeight="1" thickBot="1" x14ac:dyDescent="0.35">
      <c r="A161" s="641" t="s">
        <v>463</v>
      </c>
      <c r="B161" s="619">
        <v>3.6272351783340002</v>
      </c>
      <c r="C161" s="619">
        <v>3.9950000000000001</v>
      </c>
      <c r="D161" s="620">
        <v>0.36776482166500002</v>
      </c>
      <c r="E161" s="621">
        <v>1.101389847524</v>
      </c>
      <c r="F161" s="619">
        <v>3.2855650425560001</v>
      </c>
      <c r="G161" s="620">
        <v>0.54759417375899999</v>
      </c>
      <c r="H161" s="622">
        <v>0.996</v>
      </c>
      <c r="I161" s="619">
        <v>1.494</v>
      </c>
      <c r="J161" s="620">
        <v>0.94640582624000003</v>
      </c>
      <c r="K161" s="623">
        <v>0.45471630621999998</v>
      </c>
    </row>
    <row r="162" spans="1:11" ht="14.4" customHeight="1" thickBot="1" x14ac:dyDescent="0.35">
      <c r="A162" s="641" t="s">
        <v>464</v>
      </c>
      <c r="B162" s="619">
        <v>51</v>
      </c>
      <c r="C162" s="619">
        <v>73.046210000000002</v>
      </c>
      <c r="D162" s="620">
        <v>22.046209999999999</v>
      </c>
      <c r="E162" s="621">
        <v>1.4322786274499999</v>
      </c>
      <c r="F162" s="619">
        <v>59.253381607034001</v>
      </c>
      <c r="G162" s="620">
        <v>9.8755636011720007</v>
      </c>
      <c r="H162" s="622">
        <v>2.7827199999999999</v>
      </c>
      <c r="I162" s="619">
        <v>2.7827199999999999</v>
      </c>
      <c r="J162" s="620">
        <v>-7.0928436011720004</v>
      </c>
      <c r="K162" s="623">
        <v>4.6963058048000002E-2</v>
      </c>
    </row>
    <row r="163" spans="1:11" ht="14.4" customHeight="1" thickBot="1" x14ac:dyDescent="0.35">
      <c r="A163" s="641" t="s">
        <v>465</v>
      </c>
      <c r="B163" s="619">
        <v>61.665910687230998</v>
      </c>
      <c r="C163" s="619">
        <v>84.86985</v>
      </c>
      <c r="D163" s="620">
        <v>23.203939312768</v>
      </c>
      <c r="E163" s="621">
        <v>1.376284709885</v>
      </c>
      <c r="F163" s="619">
        <v>57.320593332361</v>
      </c>
      <c r="G163" s="620">
        <v>9.5534322220599996</v>
      </c>
      <c r="H163" s="622">
        <v>5.0469999999999997</v>
      </c>
      <c r="I163" s="619">
        <v>12.647</v>
      </c>
      <c r="J163" s="620">
        <v>3.0935677779390001</v>
      </c>
      <c r="K163" s="623">
        <v>0.22063623672999999</v>
      </c>
    </row>
    <row r="164" spans="1:11" ht="14.4" customHeight="1" thickBot="1" x14ac:dyDescent="0.35">
      <c r="A164" s="641" t="s">
        <v>466</v>
      </c>
      <c r="B164" s="619">
        <v>1539.9681896309901</v>
      </c>
      <c r="C164" s="619">
        <v>1483.41012</v>
      </c>
      <c r="D164" s="620">
        <v>-56.558069630989998</v>
      </c>
      <c r="E164" s="621">
        <v>0.96327322212699995</v>
      </c>
      <c r="F164" s="619">
        <v>1423.4633760573599</v>
      </c>
      <c r="G164" s="620">
        <v>237.24389600955999</v>
      </c>
      <c r="H164" s="622">
        <v>119.69</v>
      </c>
      <c r="I164" s="619">
        <v>198.36391</v>
      </c>
      <c r="J164" s="620">
        <v>-38.87998600956</v>
      </c>
      <c r="K164" s="623">
        <v>0.13935301275500001</v>
      </c>
    </row>
    <row r="165" spans="1:11" ht="14.4" customHeight="1" thickBot="1" x14ac:dyDescent="0.35">
      <c r="A165" s="640" t="s">
        <v>467</v>
      </c>
      <c r="B165" s="624">
        <v>6852.1975188255501</v>
      </c>
      <c r="C165" s="624">
        <v>7446.8301300000003</v>
      </c>
      <c r="D165" s="625">
        <v>594.63261117444904</v>
      </c>
      <c r="E165" s="631">
        <v>1.0867798409980001</v>
      </c>
      <c r="F165" s="624">
        <v>7473.7639072789298</v>
      </c>
      <c r="G165" s="625">
        <v>1245.6273178798201</v>
      </c>
      <c r="H165" s="627">
        <v>668.39448000000004</v>
      </c>
      <c r="I165" s="624">
        <v>1275.9844800000001</v>
      </c>
      <c r="J165" s="625">
        <v>30.357162120177001</v>
      </c>
      <c r="K165" s="632">
        <v>0.170728497157</v>
      </c>
    </row>
    <row r="166" spans="1:11" ht="14.4" customHeight="1" thickBot="1" x14ac:dyDescent="0.35">
      <c r="A166" s="641" t="s">
        <v>468</v>
      </c>
      <c r="B166" s="619">
        <v>1848.00000000048</v>
      </c>
      <c r="C166" s="619">
        <v>2065.395</v>
      </c>
      <c r="D166" s="620">
        <v>217.39499999951801</v>
      </c>
      <c r="E166" s="621">
        <v>1.1176379870119999</v>
      </c>
      <c r="F166" s="619">
        <v>2075.00020805746</v>
      </c>
      <c r="G166" s="620">
        <v>345.83336800957699</v>
      </c>
      <c r="H166" s="622">
        <v>179.66499999999999</v>
      </c>
      <c r="I166" s="619">
        <v>333.19900000000001</v>
      </c>
      <c r="J166" s="620">
        <v>-12.634368009577001</v>
      </c>
      <c r="K166" s="623">
        <v>0.160577815224</v>
      </c>
    </row>
    <row r="167" spans="1:11" ht="14.4" customHeight="1" thickBot="1" x14ac:dyDescent="0.35">
      <c r="A167" s="641" t="s">
        <v>469</v>
      </c>
      <c r="B167" s="619">
        <v>4989.0000000012997</v>
      </c>
      <c r="C167" s="619">
        <v>5339.3398900000002</v>
      </c>
      <c r="D167" s="620">
        <v>350.33988999869598</v>
      </c>
      <c r="E167" s="621">
        <v>1.0702224674280001</v>
      </c>
      <c r="F167" s="619">
        <v>5359.0005373397298</v>
      </c>
      <c r="G167" s="620">
        <v>893.16675622328898</v>
      </c>
      <c r="H167" s="622">
        <v>484.37200000000001</v>
      </c>
      <c r="I167" s="619">
        <v>936.56299999999999</v>
      </c>
      <c r="J167" s="620">
        <v>43.396243776711003</v>
      </c>
      <c r="K167" s="623">
        <v>0.17476449078</v>
      </c>
    </row>
    <row r="168" spans="1:11" ht="14.4" customHeight="1" thickBot="1" x14ac:dyDescent="0.35">
      <c r="A168" s="641" t="s">
        <v>470</v>
      </c>
      <c r="B168" s="619">
        <v>9.8582862278930001</v>
      </c>
      <c r="C168" s="619">
        <v>32.982239999999997</v>
      </c>
      <c r="D168" s="620">
        <v>23.123953772105999</v>
      </c>
      <c r="E168" s="621">
        <v>3.3456362736430001</v>
      </c>
      <c r="F168" s="619">
        <v>27.000002707253</v>
      </c>
      <c r="G168" s="620">
        <v>4.5000004512079999</v>
      </c>
      <c r="H168" s="622">
        <v>2.5274800000000002</v>
      </c>
      <c r="I168" s="619">
        <v>2.5274800000000002</v>
      </c>
      <c r="J168" s="620">
        <v>-1.9725204512079999</v>
      </c>
      <c r="K168" s="623">
        <v>9.3610360983999996E-2</v>
      </c>
    </row>
    <row r="169" spans="1:11" ht="14.4" customHeight="1" thickBot="1" x14ac:dyDescent="0.35">
      <c r="A169" s="641" t="s">
        <v>471</v>
      </c>
      <c r="B169" s="619">
        <v>5.3392325958709996</v>
      </c>
      <c r="C169" s="619">
        <v>9.1129999999999995</v>
      </c>
      <c r="D169" s="620">
        <v>3.7737674041279998</v>
      </c>
      <c r="E169" s="621">
        <v>1.7067995889600001</v>
      </c>
      <c r="F169" s="619">
        <v>12.763159174481</v>
      </c>
      <c r="G169" s="620">
        <v>2.127193195746</v>
      </c>
      <c r="H169" s="622">
        <v>1.83</v>
      </c>
      <c r="I169" s="619">
        <v>3.6949999999999998</v>
      </c>
      <c r="J169" s="620">
        <v>1.567806804253</v>
      </c>
      <c r="K169" s="623">
        <v>0.28950512561000002</v>
      </c>
    </row>
    <row r="170" spans="1:11" ht="14.4" customHeight="1" thickBot="1" x14ac:dyDescent="0.35">
      <c r="A170" s="640" t="s">
        <v>472</v>
      </c>
      <c r="B170" s="624">
        <v>10800.000000002799</v>
      </c>
      <c r="C170" s="624">
        <v>11852.19067</v>
      </c>
      <c r="D170" s="625">
        <v>1052.1906699971801</v>
      </c>
      <c r="E170" s="631">
        <v>1.097425062036</v>
      </c>
      <c r="F170" s="624">
        <v>9899.0692314110693</v>
      </c>
      <c r="G170" s="625">
        <v>1649.84487190184</v>
      </c>
      <c r="H170" s="627">
        <v>1156.5609999999999</v>
      </c>
      <c r="I170" s="624">
        <v>2164.0322000000001</v>
      </c>
      <c r="J170" s="625">
        <v>514.18732809815594</v>
      </c>
      <c r="K170" s="632">
        <v>0.218609664142</v>
      </c>
    </row>
    <row r="171" spans="1:11" ht="14.4" customHeight="1" thickBot="1" x14ac:dyDescent="0.35">
      <c r="A171" s="641" t="s">
        <v>473</v>
      </c>
      <c r="B171" s="619">
        <v>3196.0000000008399</v>
      </c>
      <c r="C171" s="619">
        <v>3766.1010000000001</v>
      </c>
      <c r="D171" s="620">
        <v>570.10099999916497</v>
      </c>
      <c r="E171" s="621">
        <v>1.1783795369200001</v>
      </c>
      <c r="F171" s="619">
        <v>2122.0684516217202</v>
      </c>
      <c r="G171" s="620">
        <v>353.67807527028702</v>
      </c>
      <c r="H171" s="622">
        <v>334.738</v>
      </c>
      <c r="I171" s="619">
        <v>639.74699999999996</v>
      </c>
      <c r="J171" s="620">
        <v>286.06892472971299</v>
      </c>
      <c r="K171" s="623">
        <v>0.30147330992600002</v>
      </c>
    </row>
    <row r="172" spans="1:11" ht="14.4" customHeight="1" thickBot="1" x14ac:dyDescent="0.35">
      <c r="A172" s="641" t="s">
        <v>474</v>
      </c>
      <c r="B172" s="619">
        <v>7574.00000000198</v>
      </c>
      <c r="C172" s="619">
        <v>8080.9147999999996</v>
      </c>
      <c r="D172" s="620">
        <v>506.914799998023</v>
      </c>
      <c r="E172" s="621">
        <v>1.06692828096</v>
      </c>
      <c r="F172" s="619">
        <v>7777.0007797893504</v>
      </c>
      <c r="G172" s="620">
        <v>1296.1667966315599</v>
      </c>
      <c r="H172" s="622">
        <v>821.82299999999998</v>
      </c>
      <c r="I172" s="619">
        <v>1524.2852</v>
      </c>
      <c r="J172" s="620">
        <v>228.11840336844199</v>
      </c>
      <c r="K172" s="623">
        <v>0.195999105974</v>
      </c>
    </row>
    <row r="173" spans="1:11" ht="14.4" customHeight="1" thickBot="1" x14ac:dyDescent="0.35">
      <c r="A173" s="641" t="s">
        <v>475</v>
      </c>
      <c r="B173" s="619">
        <v>30.000000000006999</v>
      </c>
      <c r="C173" s="619">
        <v>5.1748700000000003</v>
      </c>
      <c r="D173" s="620">
        <v>-24.825130000007</v>
      </c>
      <c r="E173" s="621">
        <v>0.172495666666</v>
      </c>
      <c r="F173" s="619">
        <v>0</v>
      </c>
      <c r="G173" s="620">
        <v>0</v>
      </c>
      <c r="H173" s="622">
        <v>0</v>
      </c>
      <c r="I173" s="619">
        <v>0</v>
      </c>
      <c r="J173" s="620">
        <v>0</v>
      </c>
      <c r="K173" s="630" t="s">
        <v>310</v>
      </c>
    </row>
    <row r="174" spans="1:11" ht="14.4" customHeight="1" thickBot="1" x14ac:dyDescent="0.35">
      <c r="A174" s="640" t="s">
        <v>476</v>
      </c>
      <c r="B174" s="624">
        <v>8792.0000000022992</v>
      </c>
      <c r="C174" s="624">
        <v>9342.5021099999994</v>
      </c>
      <c r="D174" s="625">
        <v>550.502109997704</v>
      </c>
      <c r="E174" s="631">
        <v>1.062613979754</v>
      </c>
      <c r="F174" s="624">
        <v>10321.001034872799</v>
      </c>
      <c r="G174" s="625">
        <v>1720.16683914547</v>
      </c>
      <c r="H174" s="627">
        <v>1350.95171</v>
      </c>
      <c r="I174" s="624">
        <v>1939.40347</v>
      </c>
      <c r="J174" s="625">
        <v>219.236630854532</v>
      </c>
      <c r="K174" s="632">
        <v>0.18790846580100001</v>
      </c>
    </row>
    <row r="175" spans="1:11" ht="14.4" customHeight="1" thickBot="1" x14ac:dyDescent="0.35">
      <c r="A175" s="641" t="s">
        <v>477</v>
      </c>
      <c r="B175" s="619">
        <v>4096.0000000010696</v>
      </c>
      <c r="C175" s="619">
        <v>4242.7540099999997</v>
      </c>
      <c r="D175" s="620">
        <v>146.75400999893</v>
      </c>
      <c r="E175" s="621">
        <v>1.035828615722</v>
      </c>
      <c r="F175" s="619">
        <v>5034.0005047524201</v>
      </c>
      <c r="G175" s="620">
        <v>839.00008412540399</v>
      </c>
      <c r="H175" s="622">
        <v>656.00589000000002</v>
      </c>
      <c r="I175" s="619">
        <v>906.03876000000002</v>
      </c>
      <c r="J175" s="620">
        <v>67.038675874595995</v>
      </c>
      <c r="K175" s="623">
        <v>0.179983843693</v>
      </c>
    </row>
    <row r="176" spans="1:11" ht="14.4" customHeight="1" thickBot="1" x14ac:dyDescent="0.35">
      <c r="A176" s="641" t="s">
        <v>478</v>
      </c>
      <c r="B176" s="619">
        <v>4696.0000000012296</v>
      </c>
      <c r="C176" s="619">
        <v>5099.7480999999998</v>
      </c>
      <c r="D176" s="620">
        <v>403.74809999877402</v>
      </c>
      <c r="E176" s="621">
        <v>1.0859770229979999</v>
      </c>
      <c r="F176" s="619">
        <v>5287.0005301203901</v>
      </c>
      <c r="G176" s="620">
        <v>881.16675502006501</v>
      </c>
      <c r="H176" s="622">
        <v>694.94582000000003</v>
      </c>
      <c r="I176" s="619">
        <v>1033.3647100000001</v>
      </c>
      <c r="J176" s="620">
        <v>152.19795497993499</v>
      </c>
      <c r="K176" s="623">
        <v>0.19545386918499999</v>
      </c>
    </row>
    <row r="177" spans="1:11" ht="14.4" customHeight="1" thickBot="1" x14ac:dyDescent="0.35">
      <c r="A177" s="640" t="s">
        <v>479</v>
      </c>
      <c r="B177" s="624">
        <v>0</v>
      </c>
      <c r="C177" s="624">
        <v>410.12585000000001</v>
      </c>
      <c r="D177" s="625">
        <v>410.12585000000001</v>
      </c>
      <c r="E177" s="626" t="s">
        <v>310</v>
      </c>
      <c r="F177" s="624">
        <v>0</v>
      </c>
      <c r="G177" s="625">
        <v>0</v>
      </c>
      <c r="H177" s="627">
        <v>3.3500000000000001E-3</v>
      </c>
      <c r="I177" s="624">
        <v>3.3500000000000001E-3</v>
      </c>
      <c r="J177" s="625">
        <v>3.3500000000000001E-3</v>
      </c>
      <c r="K177" s="628" t="s">
        <v>310</v>
      </c>
    </row>
    <row r="178" spans="1:11" ht="14.4" customHeight="1" thickBot="1" x14ac:dyDescent="0.35">
      <c r="A178" s="641" t="s">
        <v>480</v>
      </c>
      <c r="B178" s="619">
        <v>0</v>
      </c>
      <c r="C178" s="619">
        <v>92.214969999999994</v>
      </c>
      <c r="D178" s="620">
        <v>92.214969999999994</v>
      </c>
      <c r="E178" s="629" t="s">
        <v>310</v>
      </c>
      <c r="F178" s="619">
        <v>0</v>
      </c>
      <c r="G178" s="620">
        <v>0</v>
      </c>
      <c r="H178" s="622">
        <v>0</v>
      </c>
      <c r="I178" s="619">
        <v>0</v>
      </c>
      <c r="J178" s="620">
        <v>0</v>
      </c>
      <c r="K178" s="630" t="s">
        <v>310</v>
      </c>
    </row>
    <row r="179" spans="1:11" ht="14.4" customHeight="1" thickBot="1" x14ac:dyDescent="0.35">
      <c r="A179" s="641" t="s">
        <v>481</v>
      </c>
      <c r="B179" s="619">
        <v>0</v>
      </c>
      <c r="C179" s="619">
        <v>317.91088000000002</v>
      </c>
      <c r="D179" s="620">
        <v>317.91088000000002</v>
      </c>
      <c r="E179" s="629" t="s">
        <v>310</v>
      </c>
      <c r="F179" s="619">
        <v>0</v>
      </c>
      <c r="G179" s="620">
        <v>0</v>
      </c>
      <c r="H179" s="622">
        <v>3.3500000000000001E-3</v>
      </c>
      <c r="I179" s="619">
        <v>3.3500000000000001E-3</v>
      </c>
      <c r="J179" s="620">
        <v>3.3500000000000001E-3</v>
      </c>
      <c r="K179" s="630" t="s">
        <v>310</v>
      </c>
    </row>
    <row r="180" spans="1:11" ht="14.4" customHeight="1" thickBot="1" x14ac:dyDescent="0.35">
      <c r="A180" s="638" t="s">
        <v>482</v>
      </c>
      <c r="B180" s="619">
        <v>1002.26526836266</v>
      </c>
      <c r="C180" s="619">
        <v>3763.69857</v>
      </c>
      <c r="D180" s="620">
        <v>2761.4333016373398</v>
      </c>
      <c r="E180" s="621">
        <v>3.7551920522479998</v>
      </c>
      <c r="F180" s="619">
        <v>2006.0502568054601</v>
      </c>
      <c r="G180" s="620">
        <v>334.341709467577</v>
      </c>
      <c r="H180" s="622">
        <v>0</v>
      </c>
      <c r="I180" s="619">
        <v>2.0000000000000002E-5</v>
      </c>
      <c r="J180" s="620">
        <v>-334.341689467577</v>
      </c>
      <c r="K180" s="623">
        <v>9.9698399539845195E-9</v>
      </c>
    </row>
    <row r="181" spans="1:11" ht="14.4" customHeight="1" thickBot="1" x14ac:dyDescent="0.35">
      <c r="A181" s="644" t="s">
        <v>483</v>
      </c>
      <c r="B181" s="624">
        <v>1002.26526836266</v>
      </c>
      <c r="C181" s="624">
        <v>3763.69857</v>
      </c>
      <c r="D181" s="625">
        <v>2761.4333016373398</v>
      </c>
      <c r="E181" s="631">
        <v>3.7551920522479998</v>
      </c>
      <c r="F181" s="624">
        <v>2006.0502568054601</v>
      </c>
      <c r="G181" s="625">
        <v>334.341709467577</v>
      </c>
      <c r="H181" s="627">
        <v>0</v>
      </c>
      <c r="I181" s="624">
        <v>2.0000000000000002E-5</v>
      </c>
      <c r="J181" s="625">
        <v>-334.341689467577</v>
      </c>
      <c r="K181" s="632">
        <v>9.9698399539845195E-9</v>
      </c>
    </row>
    <row r="182" spans="1:11" ht="14.4" customHeight="1" thickBot="1" x14ac:dyDescent="0.35">
      <c r="A182" s="640" t="s">
        <v>484</v>
      </c>
      <c r="B182" s="624">
        <v>0</v>
      </c>
      <c r="C182" s="624">
        <v>2755.2060000000001</v>
      </c>
      <c r="D182" s="625">
        <v>2755.2060000000001</v>
      </c>
      <c r="E182" s="626" t="s">
        <v>322</v>
      </c>
      <c r="F182" s="624">
        <v>0</v>
      </c>
      <c r="G182" s="625">
        <v>0</v>
      </c>
      <c r="H182" s="627">
        <v>0</v>
      </c>
      <c r="I182" s="624">
        <v>0</v>
      </c>
      <c r="J182" s="625">
        <v>0</v>
      </c>
      <c r="K182" s="628" t="s">
        <v>310</v>
      </c>
    </row>
    <row r="183" spans="1:11" ht="14.4" customHeight="1" thickBot="1" x14ac:dyDescent="0.35">
      <c r="A183" s="641" t="s">
        <v>485</v>
      </c>
      <c r="B183" s="619">
        <v>0</v>
      </c>
      <c r="C183" s="619">
        <v>2755.2060000000001</v>
      </c>
      <c r="D183" s="620">
        <v>2755.2060000000001</v>
      </c>
      <c r="E183" s="629" t="s">
        <v>322</v>
      </c>
      <c r="F183" s="619">
        <v>0</v>
      </c>
      <c r="G183" s="620">
        <v>0</v>
      </c>
      <c r="H183" s="622">
        <v>0</v>
      </c>
      <c r="I183" s="619">
        <v>0</v>
      </c>
      <c r="J183" s="620">
        <v>0</v>
      </c>
      <c r="K183" s="630" t="s">
        <v>310</v>
      </c>
    </row>
    <row r="184" spans="1:11" ht="14.4" customHeight="1" thickBot="1" x14ac:dyDescent="0.35">
      <c r="A184" s="640" t="s">
        <v>486</v>
      </c>
      <c r="B184" s="624">
        <v>0</v>
      </c>
      <c r="C184" s="624">
        <v>2.9E-4</v>
      </c>
      <c r="D184" s="625">
        <v>2.9E-4</v>
      </c>
      <c r="E184" s="626" t="s">
        <v>310</v>
      </c>
      <c r="F184" s="624">
        <v>0</v>
      </c>
      <c r="G184" s="625">
        <v>0</v>
      </c>
      <c r="H184" s="627">
        <v>0</v>
      </c>
      <c r="I184" s="624">
        <v>2.0000000000000002E-5</v>
      </c>
      <c r="J184" s="625">
        <v>2.0000000000000002E-5</v>
      </c>
      <c r="K184" s="628" t="s">
        <v>310</v>
      </c>
    </row>
    <row r="185" spans="1:11" ht="14.4" customHeight="1" thickBot="1" x14ac:dyDescent="0.35">
      <c r="A185" s="641" t="s">
        <v>487</v>
      </c>
      <c r="B185" s="619">
        <v>0</v>
      </c>
      <c r="C185" s="619">
        <v>2.9E-4</v>
      </c>
      <c r="D185" s="620">
        <v>2.9E-4</v>
      </c>
      <c r="E185" s="629" t="s">
        <v>310</v>
      </c>
      <c r="F185" s="619">
        <v>0</v>
      </c>
      <c r="G185" s="620">
        <v>0</v>
      </c>
      <c r="H185" s="622">
        <v>0</v>
      </c>
      <c r="I185" s="619">
        <v>2.0000000000000002E-5</v>
      </c>
      <c r="J185" s="620">
        <v>2.0000000000000002E-5</v>
      </c>
      <c r="K185" s="630" t="s">
        <v>310</v>
      </c>
    </row>
    <row r="186" spans="1:11" ht="14.4" customHeight="1" thickBot="1" x14ac:dyDescent="0.35">
      <c r="A186" s="640" t="s">
        <v>488</v>
      </c>
      <c r="B186" s="624">
        <v>1002.26526836266</v>
      </c>
      <c r="C186" s="624">
        <v>1008.4922800000001</v>
      </c>
      <c r="D186" s="625">
        <v>6.2270116373439999</v>
      </c>
      <c r="E186" s="631">
        <v>1.0062129376660001</v>
      </c>
      <c r="F186" s="624">
        <v>2006.0502568054601</v>
      </c>
      <c r="G186" s="625">
        <v>334.341709467577</v>
      </c>
      <c r="H186" s="627">
        <v>0</v>
      </c>
      <c r="I186" s="624">
        <v>0</v>
      </c>
      <c r="J186" s="625">
        <v>-334.341709467577</v>
      </c>
      <c r="K186" s="632">
        <v>0</v>
      </c>
    </row>
    <row r="187" spans="1:11" ht="14.4" customHeight="1" thickBot="1" x14ac:dyDescent="0.35">
      <c r="A187" s="641" t="s">
        <v>489</v>
      </c>
      <c r="B187" s="619">
        <v>2</v>
      </c>
      <c r="C187" s="619">
        <v>8.0500000000000007</v>
      </c>
      <c r="D187" s="620">
        <v>6.05</v>
      </c>
      <c r="E187" s="621">
        <v>4.0250000000000004</v>
      </c>
      <c r="F187" s="619">
        <v>5.6912398261939998</v>
      </c>
      <c r="G187" s="620">
        <v>0.94853997103200005</v>
      </c>
      <c r="H187" s="622">
        <v>0</v>
      </c>
      <c r="I187" s="619">
        <v>0</v>
      </c>
      <c r="J187" s="620">
        <v>-0.94853997103200005</v>
      </c>
      <c r="K187" s="623">
        <v>0</v>
      </c>
    </row>
    <row r="188" spans="1:11" ht="14.4" customHeight="1" thickBot="1" x14ac:dyDescent="0.35">
      <c r="A188" s="641" t="s">
        <v>490</v>
      </c>
      <c r="B188" s="619">
        <v>1000</v>
      </c>
      <c r="C188" s="619">
        <v>999.99599999999998</v>
      </c>
      <c r="D188" s="620">
        <v>-3.9999999989999997E-3</v>
      </c>
      <c r="E188" s="621">
        <v>0.999996</v>
      </c>
      <c r="F188" s="619">
        <v>2000.0002005373101</v>
      </c>
      <c r="G188" s="620">
        <v>333.33336675621899</v>
      </c>
      <c r="H188" s="622">
        <v>0</v>
      </c>
      <c r="I188" s="619">
        <v>0</v>
      </c>
      <c r="J188" s="620">
        <v>-333.33336675621899</v>
      </c>
      <c r="K188" s="623">
        <v>0</v>
      </c>
    </row>
    <row r="189" spans="1:11" ht="14.4" customHeight="1" thickBot="1" x14ac:dyDescent="0.35">
      <c r="A189" s="641" t="s">
        <v>491</v>
      </c>
      <c r="B189" s="619">
        <v>0.26526836265499998</v>
      </c>
      <c r="C189" s="619">
        <v>0.44628000000000001</v>
      </c>
      <c r="D189" s="620">
        <v>0.181011637344</v>
      </c>
      <c r="E189" s="621">
        <v>1.6823717518800001</v>
      </c>
      <c r="F189" s="619">
        <v>0.358816441953</v>
      </c>
      <c r="G189" s="620">
        <v>5.9802740324999999E-2</v>
      </c>
      <c r="H189" s="622">
        <v>0</v>
      </c>
      <c r="I189" s="619">
        <v>0</v>
      </c>
      <c r="J189" s="620">
        <v>-5.9802740324999999E-2</v>
      </c>
      <c r="K189" s="623">
        <v>0</v>
      </c>
    </row>
    <row r="190" spans="1:11" ht="14.4" customHeight="1" thickBot="1" x14ac:dyDescent="0.35">
      <c r="A190" s="637" t="s">
        <v>492</v>
      </c>
      <c r="B190" s="619">
        <v>4951.0254967708697</v>
      </c>
      <c r="C190" s="619">
        <v>5124.6326600000002</v>
      </c>
      <c r="D190" s="620">
        <v>173.60716322913601</v>
      </c>
      <c r="E190" s="621">
        <v>1.0350648897570001</v>
      </c>
      <c r="F190" s="619">
        <v>0</v>
      </c>
      <c r="G190" s="620">
        <v>0</v>
      </c>
      <c r="H190" s="622">
        <v>387.67770000000002</v>
      </c>
      <c r="I190" s="619">
        <v>801.56942000000004</v>
      </c>
      <c r="J190" s="620">
        <v>801.56942000000004</v>
      </c>
      <c r="K190" s="630" t="s">
        <v>322</v>
      </c>
    </row>
    <row r="191" spans="1:11" ht="14.4" customHeight="1" thickBot="1" x14ac:dyDescent="0.35">
      <c r="A191" s="642" t="s">
        <v>493</v>
      </c>
      <c r="B191" s="624">
        <v>4951.0254967708697</v>
      </c>
      <c r="C191" s="624">
        <v>5124.6326600000002</v>
      </c>
      <c r="D191" s="625">
        <v>173.60716322913601</v>
      </c>
      <c r="E191" s="631">
        <v>1.0350648897570001</v>
      </c>
      <c r="F191" s="624">
        <v>0</v>
      </c>
      <c r="G191" s="625">
        <v>0</v>
      </c>
      <c r="H191" s="627">
        <v>387.67770000000002</v>
      </c>
      <c r="I191" s="624">
        <v>801.56942000000004</v>
      </c>
      <c r="J191" s="625">
        <v>801.56942000000004</v>
      </c>
      <c r="K191" s="628" t="s">
        <v>322</v>
      </c>
    </row>
    <row r="192" spans="1:11" ht="14.4" customHeight="1" thickBot="1" x14ac:dyDescent="0.35">
      <c r="A192" s="644" t="s">
        <v>54</v>
      </c>
      <c r="B192" s="624">
        <v>4951.0254967708697</v>
      </c>
      <c r="C192" s="624">
        <v>5124.6326600000002</v>
      </c>
      <c r="D192" s="625">
        <v>173.60716322913601</v>
      </c>
      <c r="E192" s="631">
        <v>1.0350648897570001</v>
      </c>
      <c r="F192" s="624">
        <v>0</v>
      </c>
      <c r="G192" s="625">
        <v>0</v>
      </c>
      <c r="H192" s="627">
        <v>387.67770000000002</v>
      </c>
      <c r="I192" s="624">
        <v>801.56942000000004</v>
      </c>
      <c r="J192" s="625">
        <v>801.56942000000004</v>
      </c>
      <c r="K192" s="628" t="s">
        <v>322</v>
      </c>
    </row>
    <row r="193" spans="1:11" ht="14.4" customHeight="1" thickBot="1" x14ac:dyDescent="0.35">
      <c r="A193" s="640" t="s">
        <v>494</v>
      </c>
      <c r="B193" s="624">
        <v>150.83457618416401</v>
      </c>
      <c r="C193" s="624">
        <v>146.4598</v>
      </c>
      <c r="D193" s="625">
        <v>-4.3747761841630002</v>
      </c>
      <c r="E193" s="631">
        <v>0.97099619798799996</v>
      </c>
      <c r="F193" s="624">
        <v>0</v>
      </c>
      <c r="G193" s="625">
        <v>0</v>
      </c>
      <c r="H193" s="627">
        <v>12.218999999999999</v>
      </c>
      <c r="I193" s="624">
        <v>24.437999999999999</v>
      </c>
      <c r="J193" s="625">
        <v>24.437999999999999</v>
      </c>
      <c r="K193" s="628" t="s">
        <v>322</v>
      </c>
    </row>
    <row r="194" spans="1:11" ht="14.4" customHeight="1" thickBot="1" x14ac:dyDescent="0.35">
      <c r="A194" s="641" t="s">
        <v>495</v>
      </c>
      <c r="B194" s="619">
        <v>150.83457618416401</v>
      </c>
      <c r="C194" s="619">
        <v>146.4598</v>
      </c>
      <c r="D194" s="620">
        <v>-4.3747761841630002</v>
      </c>
      <c r="E194" s="621">
        <v>0.97099619798799996</v>
      </c>
      <c r="F194" s="619">
        <v>0</v>
      </c>
      <c r="G194" s="620">
        <v>0</v>
      </c>
      <c r="H194" s="622">
        <v>12.218999999999999</v>
      </c>
      <c r="I194" s="619">
        <v>24.437999999999999</v>
      </c>
      <c r="J194" s="620">
        <v>24.437999999999999</v>
      </c>
      <c r="K194" s="630" t="s">
        <v>322</v>
      </c>
    </row>
    <row r="195" spans="1:11" ht="14.4" customHeight="1" thickBot="1" x14ac:dyDescent="0.35">
      <c r="A195" s="640" t="s">
        <v>496</v>
      </c>
      <c r="B195" s="624">
        <v>346.81531580645998</v>
      </c>
      <c r="C195" s="624">
        <v>361.81887999999998</v>
      </c>
      <c r="D195" s="625">
        <v>15.003564193540001</v>
      </c>
      <c r="E195" s="631">
        <v>1.043260961986</v>
      </c>
      <c r="F195" s="624">
        <v>0</v>
      </c>
      <c r="G195" s="625">
        <v>0</v>
      </c>
      <c r="H195" s="627">
        <v>33.3292</v>
      </c>
      <c r="I195" s="624">
        <v>64.616</v>
      </c>
      <c r="J195" s="625">
        <v>64.616</v>
      </c>
      <c r="K195" s="628" t="s">
        <v>322</v>
      </c>
    </row>
    <row r="196" spans="1:11" ht="14.4" customHeight="1" thickBot="1" x14ac:dyDescent="0.35">
      <c r="A196" s="641" t="s">
        <v>497</v>
      </c>
      <c r="B196" s="619">
        <v>0</v>
      </c>
      <c r="C196" s="619">
        <v>2.9999999999999997E-4</v>
      </c>
      <c r="D196" s="620">
        <v>2.9999999999999997E-4</v>
      </c>
      <c r="E196" s="629" t="s">
        <v>310</v>
      </c>
      <c r="F196" s="619">
        <v>0</v>
      </c>
      <c r="G196" s="620">
        <v>0</v>
      </c>
      <c r="H196" s="622">
        <v>0</v>
      </c>
      <c r="I196" s="619">
        <v>0</v>
      </c>
      <c r="J196" s="620">
        <v>0</v>
      </c>
      <c r="K196" s="623">
        <v>2</v>
      </c>
    </row>
    <row r="197" spans="1:11" ht="14.4" customHeight="1" thickBot="1" x14ac:dyDescent="0.35">
      <c r="A197" s="641" t="s">
        <v>498</v>
      </c>
      <c r="B197" s="619">
        <v>240.727201870616</v>
      </c>
      <c r="C197" s="619">
        <v>267.88</v>
      </c>
      <c r="D197" s="620">
        <v>27.152798129383999</v>
      </c>
      <c r="E197" s="621">
        <v>1.112794889478</v>
      </c>
      <c r="F197" s="619">
        <v>0</v>
      </c>
      <c r="G197" s="620">
        <v>0</v>
      </c>
      <c r="H197" s="622">
        <v>24.79</v>
      </c>
      <c r="I197" s="619">
        <v>45.14</v>
      </c>
      <c r="J197" s="620">
        <v>45.14</v>
      </c>
      <c r="K197" s="630" t="s">
        <v>322</v>
      </c>
    </row>
    <row r="198" spans="1:11" ht="14.4" customHeight="1" thickBot="1" x14ac:dyDescent="0.35">
      <c r="A198" s="641" t="s">
        <v>499</v>
      </c>
      <c r="B198" s="619">
        <v>0</v>
      </c>
      <c r="C198" s="619">
        <v>0</v>
      </c>
      <c r="D198" s="620">
        <v>0</v>
      </c>
      <c r="E198" s="629" t="s">
        <v>310</v>
      </c>
      <c r="F198" s="619">
        <v>0</v>
      </c>
      <c r="G198" s="620">
        <v>0</v>
      </c>
      <c r="H198" s="622">
        <v>1.3509</v>
      </c>
      <c r="I198" s="619">
        <v>1.3509</v>
      </c>
      <c r="J198" s="620">
        <v>1.3509</v>
      </c>
      <c r="K198" s="630" t="s">
        <v>322</v>
      </c>
    </row>
    <row r="199" spans="1:11" ht="14.4" customHeight="1" thickBot="1" x14ac:dyDescent="0.35">
      <c r="A199" s="641" t="s">
        <v>500</v>
      </c>
      <c r="B199" s="619">
        <v>106.088113935845</v>
      </c>
      <c r="C199" s="619">
        <v>93.938580000000002</v>
      </c>
      <c r="D199" s="620">
        <v>-12.149533935844</v>
      </c>
      <c r="E199" s="621">
        <v>0.88547695415500005</v>
      </c>
      <c r="F199" s="619">
        <v>0</v>
      </c>
      <c r="G199" s="620">
        <v>0</v>
      </c>
      <c r="H199" s="622">
        <v>7.1882999999999999</v>
      </c>
      <c r="I199" s="619">
        <v>18.1251</v>
      </c>
      <c r="J199" s="620">
        <v>18.1251</v>
      </c>
      <c r="K199" s="630" t="s">
        <v>322</v>
      </c>
    </row>
    <row r="200" spans="1:11" ht="14.4" customHeight="1" thickBot="1" x14ac:dyDescent="0.35">
      <c r="A200" s="640" t="s">
        <v>501</v>
      </c>
      <c r="B200" s="624">
        <v>494.97750761229003</v>
      </c>
      <c r="C200" s="624">
        <v>485.44585000000001</v>
      </c>
      <c r="D200" s="625">
        <v>-9.5316576122890009</v>
      </c>
      <c r="E200" s="631">
        <v>0.98074325102500004</v>
      </c>
      <c r="F200" s="624">
        <v>0</v>
      </c>
      <c r="G200" s="625">
        <v>0</v>
      </c>
      <c r="H200" s="627">
        <v>46.599299999999999</v>
      </c>
      <c r="I200" s="624">
        <v>83.372439999999997</v>
      </c>
      <c r="J200" s="625">
        <v>83.372439999999997</v>
      </c>
      <c r="K200" s="628" t="s">
        <v>322</v>
      </c>
    </row>
    <row r="201" spans="1:11" ht="14.4" customHeight="1" thickBot="1" x14ac:dyDescent="0.35">
      <c r="A201" s="641" t="s">
        <v>502</v>
      </c>
      <c r="B201" s="619">
        <v>494.97750761229003</v>
      </c>
      <c r="C201" s="619">
        <v>485.44585000000001</v>
      </c>
      <c r="D201" s="620">
        <v>-9.5316576122890009</v>
      </c>
      <c r="E201" s="621">
        <v>0.98074325102500004</v>
      </c>
      <c r="F201" s="619">
        <v>0</v>
      </c>
      <c r="G201" s="620">
        <v>0</v>
      </c>
      <c r="H201" s="622">
        <v>46.599299999999999</v>
      </c>
      <c r="I201" s="619">
        <v>83.372439999999997</v>
      </c>
      <c r="J201" s="620">
        <v>83.372439999999997</v>
      </c>
      <c r="K201" s="630" t="s">
        <v>322</v>
      </c>
    </row>
    <row r="202" spans="1:11" ht="14.4" customHeight="1" thickBot="1" x14ac:dyDescent="0.35">
      <c r="A202" s="640" t="s">
        <v>503</v>
      </c>
      <c r="B202" s="624">
        <v>0</v>
      </c>
      <c r="C202" s="624">
        <v>7.1449999999999996</v>
      </c>
      <c r="D202" s="625">
        <v>7.1449999999999996</v>
      </c>
      <c r="E202" s="626" t="s">
        <v>310</v>
      </c>
      <c r="F202" s="624">
        <v>0</v>
      </c>
      <c r="G202" s="625">
        <v>0</v>
      </c>
      <c r="H202" s="627">
        <v>5.6000000000000001E-2</v>
      </c>
      <c r="I202" s="624">
        <v>0.83199999999999996</v>
      </c>
      <c r="J202" s="625">
        <v>0.83199999999999996</v>
      </c>
      <c r="K202" s="628" t="s">
        <v>322</v>
      </c>
    </row>
    <row r="203" spans="1:11" ht="14.4" customHeight="1" thickBot="1" x14ac:dyDescent="0.35">
      <c r="A203" s="641" t="s">
        <v>504</v>
      </c>
      <c r="B203" s="619">
        <v>0</v>
      </c>
      <c r="C203" s="619">
        <v>7.1449999999999996</v>
      </c>
      <c r="D203" s="620">
        <v>7.1449999999999996</v>
      </c>
      <c r="E203" s="629" t="s">
        <v>310</v>
      </c>
      <c r="F203" s="619">
        <v>0</v>
      </c>
      <c r="G203" s="620">
        <v>0</v>
      </c>
      <c r="H203" s="622">
        <v>5.6000000000000001E-2</v>
      </c>
      <c r="I203" s="619">
        <v>0.83199999999999996</v>
      </c>
      <c r="J203" s="620">
        <v>0.83199999999999996</v>
      </c>
      <c r="K203" s="630" t="s">
        <v>322</v>
      </c>
    </row>
    <row r="204" spans="1:11" ht="14.4" customHeight="1" thickBot="1" x14ac:dyDescent="0.35">
      <c r="A204" s="640" t="s">
        <v>505</v>
      </c>
      <c r="B204" s="624">
        <v>1127</v>
      </c>
      <c r="C204" s="624">
        <v>1028.68139</v>
      </c>
      <c r="D204" s="625">
        <v>-98.318609999998998</v>
      </c>
      <c r="E204" s="631">
        <v>0.91276077196000005</v>
      </c>
      <c r="F204" s="624">
        <v>0</v>
      </c>
      <c r="G204" s="625">
        <v>0</v>
      </c>
      <c r="H204" s="627">
        <v>90.930580000000006</v>
      </c>
      <c r="I204" s="624">
        <v>158.66674</v>
      </c>
      <c r="J204" s="625">
        <v>158.66674</v>
      </c>
      <c r="K204" s="628" t="s">
        <v>322</v>
      </c>
    </row>
    <row r="205" spans="1:11" ht="14.4" customHeight="1" thickBot="1" x14ac:dyDescent="0.35">
      <c r="A205" s="641" t="s">
        <v>506</v>
      </c>
      <c r="B205" s="619">
        <v>1127</v>
      </c>
      <c r="C205" s="619">
        <v>1028.68139</v>
      </c>
      <c r="D205" s="620">
        <v>-98.318609999998998</v>
      </c>
      <c r="E205" s="621">
        <v>0.91276077196000005</v>
      </c>
      <c r="F205" s="619">
        <v>0</v>
      </c>
      <c r="G205" s="620">
        <v>0</v>
      </c>
      <c r="H205" s="622">
        <v>90.930580000000006</v>
      </c>
      <c r="I205" s="619">
        <v>158.66674</v>
      </c>
      <c r="J205" s="620">
        <v>158.66674</v>
      </c>
      <c r="K205" s="630" t="s">
        <v>322</v>
      </c>
    </row>
    <row r="206" spans="1:11" ht="14.4" customHeight="1" thickBot="1" x14ac:dyDescent="0.35">
      <c r="A206" s="640" t="s">
        <v>507</v>
      </c>
      <c r="B206" s="624">
        <v>0</v>
      </c>
      <c r="C206" s="624">
        <v>222.28254000000001</v>
      </c>
      <c r="D206" s="625">
        <v>222.28254000000001</v>
      </c>
      <c r="E206" s="626" t="s">
        <v>310</v>
      </c>
      <c r="F206" s="624">
        <v>0</v>
      </c>
      <c r="G206" s="625">
        <v>0</v>
      </c>
      <c r="H206" s="627">
        <v>22.024740000000001</v>
      </c>
      <c r="I206" s="624">
        <v>40.05153</v>
      </c>
      <c r="J206" s="625">
        <v>40.05153</v>
      </c>
      <c r="K206" s="628" t="s">
        <v>322</v>
      </c>
    </row>
    <row r="207" spans="1:11" ht="14.4" customHeight="1" thickBot="1" x14ac:dyDescent="0.35">
      <c r="A207" s="641" t="s">
        <v>508</v>
      </c>
      <c r="B207" s="619">
        <v>0</v>
      </c>
      <c r="C207" s="619">
        <v>222.28254000000001</v>
      </c>
      <c r="D207" s="620">
        <v>222.28254000000001</v>
      </c>
      <c r="E207" s="629" t="s">
        <v>310</v>
      </c>
      <c r="F207" s="619">
        <v>0</v>
      </c>
      <c r="G207" s="620">
        <v>0</v>
      </c>
      <c r="H207" s="622">
        <v>22.024740000000001</v>
      </c>
      <c r="I207" s="619">
        <v>40.05153</v>
      </c>
      <c r="J207" s="620">
        <v>40.05153</v>
      </c>
      <c r="K207" s="630" t="s">
        <v>322</v>
      </c>
    </row>
    <row r="208" spans="1:11" ht="14.4" customHeight="1" thickBot="1" x14ac:dyDescent="0.35">
      <c r="A208" s="640" t="s">
        <v>509</v>
      </c>
      <c r="B208" s="624">
        <v>2831.3980971679498</v>
      </c>
      <c r="C208" s="624">
        <v>2872.7991999999999</v>
      </c>
      <c r="D208" s="625">
        <v>41.401102832047997</v>
      </c>
      <c r="E208" s="631">
        <v>1.0146221412209999</v>
      </c>
      <c r="F208" s="624">
        <v>0</v>
      </c>
      <c r="G208" s="625">
        <v>0</v>
      </c>
      <c r="H208" s="627">
        <v>182.51888</v>
      </c>
      <c r="I208" s="624">
        <v>429.59271000000001</v>
      </c>
      <c r="J208" s="625">
        <v>429.59271000000001</v>
      </c>
      <c r="K208" s="628" t="s">
        <v>322</v>
      </c>
    </row>
    <row r="209" spans="1:11" ht="14.4" customHeight="1" thickBot="1" x14ac:dyDescent="0.35">
      <c r="A209" s="641" t="s">
        <v>510</v>
      </c>
      <c r="B209" s="619">
        <v>2831.3980971679498</v>
      </c>
      <c r="C209" s="619">
        <v>2872.7991999999999</v>
      </c>
      <c r="D209" s="620">
        <v>41.401102832047997</v>
      </c>
      <c r="E209" s="621">
        <v>1.0146221412209999</v>
      </c>
      <c r="F209" s="619">
        <v>0</v>
      </c>
      <c r="G209" s="620">
        <v>0</v>
      </c>
      <c r="H209" s="622">
        <v>182.51888</v>
      </c>
      <c r="I209" s="619">
        <v>429.59271000000001</v>
      </c>
      <c r="J209" s="620">
        <v>429.59271000000001</v>
      </c>
      <c r="K209" s="630" t="s">
        <v>322</v>
      </c>
    </row>
    <row r="210" spans="1:11" ht="14.4" customHeight="1" thickBot="1" x14ac:dyDescent="0.35">
      <c r="A210" s="645"/>
      <c r="B210" s="619">
        <v>-19522.062103772001</v>
      </c>
      <c r="C210" s="619">
        <v>-12447.93996</v>
      </c>
      <c r="D210" s="620">
        <v>7074.1221437719596</v>
      </c>
      <c r="E210" s="621">
        <v>0.637634482148</v>
      </c>
      <c r="F210" s="619">
        <v>-6043.17051970384</v>
      </c>
      <c r="G210" s="620">
        <v>-1007.19508661731</v>
      </c>
      <c r="H210" s="622">
        <v>-397.70999</v>
      </c>
      <c r="I210" s="619">
        <v>-1899.3089500000001</v>
      </c>
      <c r="J210" s="620">
        <v>-892.11386338269301</v>
      </c>
      <c r="K210" s="623">
        <v>0.31429014683700002</v>
      </c>
    </row>
    <row r="211" spans="1:11" ht="14.4" customHeight="1" thickBot="1" x14ac:dyDescent="0.35">
      <c r="A211" s="646" t="s">
        <v>66</v>
      </c>
      <c r="B211" s="633">
        <v>-19522.062103772001</v>
      </c>
      <c r="C211" s="633">
        <v>-12447.93996</v>
      </c>
      <c r="D211" s="634">
        <v>7074.1221437719596</v>
      </c>
      <c r="E211" s="635">
        <v>-0.80774733513899999</v>
      </c>
      <c r="F211" s="633">
        <v>-6043.17051970384</v>
      </c>
      <c r="G211" s="634">
        <v>-1007.19508661731</v>
      </c>
      <c r="H211" s="633">
        <v>-397.70999</v>
      </c>
      <c r="I211" s="633">
        <v>-1899.3089500000001</v>
      </c>
      <c r="J211" s="634">
        <v>-892.11386338269199</v>
      </c>
      <c r="K211" s="636">
        <v>0.31429014683700002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511</v>
      </c>
      <c r="B5" s="648" t="s">
        <v>512</v>
      </c>
      <c r="C5" s="649" t="s">
        <v>513</v>
      </c>
      <c r="D5" s="649" t="s">
        <v>513</v>
      </c>
      <c r="E5" s="649"/>
      <c r="F5" s="649" t="s">
        <v>513</v>
      </c>
      <c r="G5" s="649" t="s">
        <v>513</v>
      </c>
      <c r="H5" s="649" t="s">
        <v>513</v>
      </c>
      <c r="I5" s="650" t="s">
        <v>513</v>
      </c>
      <c r="J5" s="651" t="s">
        <v>74</v>
      </c>
    </row>
    <row r="6" spans="1:10" ht="14.4" customHeight="1" x14ac:dyDescent="0.3">
      <c r="A6" s="647" t="s">
        <v>511</v>
      </c>
      <c r="B6" s="648" t="s">
        <v>318</v>
      </c>
      <c r="C6" s="649">
        <v>93.461979999999997</v>
      </c>
      <c r="D6" s="649">
        <v>90.696240000000003</v>
      </c>
      <c r="E6" s="649"/>
      <c r="F6" s="649">
        <v>96.658180000000002</v>
      </c>
      <c r="G6" s="649">
        <v>125.00003445695899</v>
      </c>
      <c r="H6" s="649">
        <v>-28.341854456958984</v>
      </c>
      <c r="I6" s="650">
        <v>0.77326522684505439</v>
      </c>
      <c r="J6" s="651" t="s">
        <v>1</v>
      </c>
    </row>
    <row r="7" spans="1:10" ht="14.4" customHeight="1" x14ac:dyDescent="0.3">
      <c r="A7" s="647" t="s">
        <v>511</v>
      </c>
      <c r="B7" s="648" t="s">
        <v>319</v>
      </c>
      <c r="C7" s="649" t="s">
        <v>513</v>
      </c>
      <c r="D7" s="649">
        <v>0</v>
      </c>
      <c r="E7" s="649"/>
      <c r="F7" s="649">
        <v>8.9151699999999998</v>
      </c>
      <c r="G7" s="649">
        <v>4.5000012404505005</v>
      </c>
      <c r="H7" s="649">
        <v>4.4151687595494993</v>
      </c>
      <c r="I7" s="650">
        <v>1.9811483427741214</v>
      </c>
      <c r="J7" s="651" t="s">
        <v>1</v>
      </c>
    </row>
    <row r="8" spans="1:10" ht="14.4" customHeight="1" x14ac:dyDescent="0.3">
      <c r="A8" s="647" t="s">
        <v>511</v>
      </c>
      <c r="B8" s="648" t="s">
        <v>320</v>
      </c>
      <c r="C8" s="649">
        <v>8.6481700000000004</v>
      </c>
      <c r="D8" s="649">
        <v>6.1408400000000007</v>
      </c>
      <c r="E8" s="649"/>
      <c r="F8" s="649">
        <v>11.298069999999999</v>
      </c>
      <c r="G8" s="649">
        <v>12.333336733086499</v>
      </c>
      <c r="H8" s="649">
        <v>-1.0352667330865</v>
      </c>
      <c r="I8" s="650">
        <v>0.91605947721274794</v>
      </c>
      <c r="J8" s="651" t="s">
        <v>1</v>
      </c>
    </row>
    <row r="9" spans="1:10" ht="14.4" customHeight="1" x14ac:dyDescent="0.3">
      <c r="A9" s="647" t="s">
        <v>511</v>
      </c>
      <c r="B9" s="648" t="s">
        <v>321</v>
      </c>
      <c r="C9" s="649" t="s">
        <v>513</v>
      </c>
      <c r="D9" s="649" t="s">
        <v>513</v>
      </c>
      <c r="E9" s="649"/>
      <c r="F9" s="649">
        <v>7.6548600000000002</v>
      </c>
      <c r="G9" s="649">
        <v>0</v>
      </c>
      <c r="H9" s="649">
        <v>7.6548600000000002</v>
      </c>
      <c r="I9" s="650" t="s">
        <v>513</v>
      </c>
      <c r="J9" s="651" t="s">
        <v>1</v>
      </c>
    </row>
    <row r="10" spans="1:10" ht="14.4" customHeight="1" x14ac:dyDescent="0.3">
      <c r="A10" s="647" t="s">
        <v>511</v>
      </c>
      <c r="B10" s="648" t="s">
        <v>323</v>
      </c>
      <c r="C10" s="649">
        <v>0</v>
      </c>
      <c r="D10" s="649">
        <v>0</v>
      </c>
      <c r="E10" s="649"/>
      <c r="F10" s="649">
        <v>0</v>
      </c>
      <c r="G10" s="649">
        <v>5.5000015161061668</v>
      </c>
      <c r="H10" s="649">
        <v>-5.5000015161061668</v>
      </c>
      <c r="I10" s="650">
        <v>0</v>
      </c>
      <c r="J10" s="651" t="s">
        <v>1</v>
      </c>
    </row>
    <row r="11" spans="1:10" ht="14.4" customHeight="1" x14ac:dyDescent="0.3">
      <c r="A11" s="647" t="s">
        <v>511</v>
      </c>
      <c r="B11" s="648" t="s">
        <v>324</v>
      </c>
      <c r="C11" s="649">
        <v>4.4459900000000001</v>
      </c>
      <c r="D11" s="649">
        <v>0</v>
      </c>
      <c r="E11" s="649"/>
      <c r="F11" s="649">
        <v>197.32512</v>
      </c>
      <c r="G11" s="649">
        <v>18.8333385248485</v>
      </c>
      <c r="H11" s="649">
        <v>178.4917814751515</v>
      </c>
      <c r="I11" s="650">
        <v>10.477437111835027</v>
      </c>
      <c r="J11" s="651" t="s">
        <v>1</v>
      </c>
    </row>
    <row r="12" spans="1:10" ht="14.4" customHeight="1" x14ac:dyDescent="0.3">
      <c r="A12" s="647" t="s">
        <v>511</v>
      </c>
      <c r="B12" s="648" t="s">
        <v>325</v>
      </c>
      <c r="C12" s="649">
        <v>21.243930000000002</v>
      </c>
      <c r="D12" s="649">
        <v>17.042349999999999</v>
      </c>
      <c r="E12" s="649"/>
      <c r="F12" s="649">
        <v>34.149469999999994</v>
      </c>
      <c r="G12" s="649">
        <v>41.666678152319335</v>
      </c>
      <c r="H12" s="649">
        <v>-7.5172081523193413</v>
      </c>
      <c r="I12" s="650">
        <v>0.81958705407618626</v>
      </c>
      <c r="J12" s="651" t="s">
        <v>1</v>
      </c>
    </row>
    <row r="13" spans="1:10" ht="14.4" customHeight="1" x14ac:dyDescent="0.3">
      <c r="A13" s="647" t="s">
        <v>511</v>
      </c>
      <c r="B13" s="648" t="s">
        <v>326</v>
      </c>
      <c r="C13" s="649">
        <v>0.31590000000000001</v>
      </c>
      <c r="D13" s="649">
        <v>60.0092</v>
      </c>
      <c r="E13" s="649"/>
      <c r="F13" s="649">
        <v>25.961729999999999</v>
      </c>
      <c r="G13" s="649">
        <v>40.000011026226836</v>
      </c>
      <c r="H13" s="649">
        <v>-14.038281026226837</v>
      </c>
      <c r="I13" s="650">
        <v>0.64904307108759673</v>
      </c>
      <c r="J13" s="651" t="s">
        <v>1</v>
      </c>
    </row>
    <row r="14" spans="1:10" ht="14.4" customHeight="1" x14ac:dyDescent="0.3">
      <c r="A14" s="647" t="s">
        <v>511</v>
      </c>
      <c r="B14" s="648" t="s">
        <v>327</v>
      </c>
      <c r="C14" s="649">
        <v>12.51379</v>
      </c>
      <c r="D14" s="649">
        <v>18.14537</v>
      </c>
      <c r="E14" s="649"/>
      <c r="F14" s="649">
        <v>20.028750000000002</v>
      </c>
      <c r="G14" s="649">
        <v>15.000004134835001</v>
      </c>
      <c r="H14" s="649">
        <v>5.0287458651650017</v>
      </c>
      <c r="I14" s="650">
        <v>1.3352496319308726</v>
      </c>
      <c r="J14" s="651" t="s">
        <v>1</v>
      </c>
    </row>
    <row r="15" spans="1:10" ht="14.4" customHeight="1" x14ac:dyDescent="0.3">
      <c r="A15" s="647" t="s">
        <v>511</v>
      </c>
      <c r="B15" s="648" t="s">
        <v>514</v>
      </c>
      <c r="C15" s="649">
        <v>140.62976</v>
      </c>
      <c r="D15" s="649">
        <v>192.03399999999999</v>
      </c>
      <c r="E15" s="649"/>
      <c r="F15" s="649">
        <v>401.99135000000001</v>
      </c>
      <c r="G15" s="649">
        <v>262.83340578483183</v>
      </c>
      <c r="H15" s="649">
        <v>139.15794421516819</v>
      </c>
      <c r="I15" s="650">
        <v>1.5294530343265789</v>
      </c>
      <c r="J15" s="651" t="s">
        <v>515</v>
      </c>
    </row>
    <row r="17" spans="1:10" ht="14.4" customHeight="1" x14ac:dyDescent="0.3">
      <c r="A17" s="647" t="s">
        <v>511</v>
      </c>
      <c r="B17" s="648" t="s">
        <v>512</v>
      </c>
      <c r="C17" s="649" t="s">
        <v>513</v>
      </c>
      <c r="D17" s="649" t="s">
        <v>513</v>
      </c>
      <c r="E17" s="649"/>
      <c r="F17" s="649" t="s">
        <v>513</v>
      </c>
      <c r="G17" s="649" t="s">
        <v>513</v>
      </c>
      <c r="H17" s="649" t="s">
        <v>513</v>
      </c>
      <c r="I17" s="650" t="s">
        <v>513</v>
      </c>
      <c r="J17" s="651" t="s">
        <v>74</v>
      </c>
    </row>
    <row r="18" spans="1:10" ht="14.4" customHeight="1" x14ac:dyDescent="0.3">
      <c r="A18" s="647" t="s">
        <v>516</v>
      </c>
      <c r="B18" s="648" t="s">
        <v>517</v>
      </c>
      <c r="C18" s="649" t="s">
        <v>513</v>
      </c>
      <c r="D18" s="649" t="s">
        <v>513</v>
      </c>
      <c r="E18" s="649"/>
      <c r="F18" s="649" t="s">
        <v>513</v>
      </c>
      <c r="G18" s="649" t="s">
        <v>513</v>
      </c>
      <c r="H18" s="649" t="s">
        <v>513</v>
      </c>
      <c r="I18" s="650" t="s">
        <v>513</v>
      </c>
      <c r="J18" s="651" t="s">
        <v>0</v>
      </c>
    </row>
    <row r="19" spans="1:10" ht="14.4" customHeight="1" x14ac:dyDescent="0.3">
      <c r="A19" s="647" t="s">
        <v>516</v>
      </c>
      <c r="B19" s="648" t="s">
        <v>318</v>
      </c>
      <c r="C19" s="649">
        <v>22.1355</v>
      </c>
      <c r="D19" s="649">
        <v>24.937820000000002</v>
      </c>
      <c r="E19" s="649"/>
      <c r="F19" s="649">
        <v>36.639859999999999</v>
      </c>
      <c r="G19" s="649">
        <v>39.055088174451335</v>
      </c>
      <c r="H19" s="649">
        <v>-2.415228174451336</v>
      </c>
      <c r="I19" s="650">
        <v>0.93815842474447908</v>
      </c>
      <c r="J19" s="651" t="s">
        <v>1</v>
      </c>
    </row>
    <row r="20" spans="1:10" ht="14.4" customHeight="1" x14ac:dyDescent="0.3">
      <c r="A20" s="647" t="s">
        <v>516</v>
      </c>
      <c r="B20" s="648" t="s">
        <v>319</v>
      </c>
      <c r="C20" s="649" t="s">
        <v>513</v>
      </c>
      <c r="D20" s="649">
        <v>0</v>
      </c>
      <c r="E20" s="649"/>
      <c r="F20" s="649">
        <v>8.9151699999999998</v>
      </c>
      <c r="G20" s="649">
        <v>4.5000012404505005</v>
      </c>
      <c r="H20" s="649">
        <v>4.4151687595494993</v>
      </c>
      <c r="I20" s="650">
        <v>1.9811483427741214</v>
      </c>
      <c r="J20" s="651" t="s">
        <v>1</v>
      </c>
    </row>
    <row r="21" spans="1:10" ht="14.4" customHeight="1" x14ac:dyDescent="0.3">
      <c r="A21" s="647" t="s">
        <v>516</v>
      </c>
      <c r="B21" s="648" t="s">
        <v>320</v>
      </c>
      <c r="C21" s="649">
        <v>8.6481700000000004</v>
      </c>
      <c r="D21" s="649">
        <v>6.1408400000000007</v>
      </c>
      <c r="E21" s="649"/>
      <c r="F21" s="649">
        <v>11.298069999999999</v>
      </c>
      <c r="G21" s="649">
        <v>12.333336733086499</v>
      </c>
      <c r="H21" s="649">
        <v>-1.0352667330865</v>
      </c>
      <c r="I21" s="650">
        <v>0.91605947721274794</v>
      </c>
      <c r="J21" s="651" t="s">
        <v>1</v>
      </c>
    </row>
    <row r="22" spans="1:10" ht="14.4" customHeight="1" x14ac:dyDescent="0.3">
      <c r="A22" s="647" t="s">
        <v>516</v>
      </c>
      <c r="B22" s="648" t="s">
        <v>321</v>
      </c>
      <c r="C22" s="649" t="s">
        <v>513</v>
      </c>
      <c r="D22" s="649" t="s">
        <v>513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513</v>
      </c>
      <c r="J22" s="651" t="s">
        <v>1</v>
      </c>
    </row>
    <row r="23" spans="1:10" ht="14.4" customHeight="1" x14ac:dyDescent="0.3">
      <c r="A23" s="647" t="s">
        <v>516</v>
      </c>
      <c r="B23" s="648" t="s">
        <v>323</v>
      </c>
      <c r="C23" s="649">
        <v>0</v>
      </c>
      <c r="D23" s="649">
        <v>0</v>
      </c>
      <c r="E23" s="649"/>
      <c r="F23" s="649">
        <v>0</v>
      </c>
      <c r="G23" s="649">
        <v>5.5000015161061668</v>
      </c>
      <c r="H23" s="649">
        <v>-5.5000015161061668</v>
      </c>
      <c r="I23" s="650">
        <v>0</v>
      </c>
      <c r="J23" s="651" t="s">
        <v>1</v>
      </c>
    </row>
    <row r="24" spans="1:10" ht="14.4" customHeight="1" x14ac:dyDescent="0.3">
      <c r="A24" s="647" t="s">
        <v>516</v>
      </c>
      <c r="B24" s="648" t="s">
        <v>324</v>
      </c>
      <c r="C24" s="649">
        <v>4.4459900000000001</v>
      </c>
      <c r="D24" s="649">
        <v>0</v>
      </c>
      <c r="E24" s="649"/>
      <c r="F24" s="649">
        <v>197.32512</v>
      </c>
      <c r="G24" s="649">
        <v>18.8333385248485</v>
      </c>
      <c r="H24" s="649">
        <v>178.4917814751515</v>
      </c>
      <c r="I24" s="650">
        <v>10.477437111835027</v>
      </c>
      <c r="J24" s="651" t="s">
        <v>1</v>
      </c>
    </row>
    <row r="25" spans="1:10" ht="14.4" customHeight="1" x14ac:dyDescent="0.3">
      <c r="A25" s="647" t="s">
        <v>516</v>
      </c>
      <c r="B25" s="648" t="s">
        <v>325</v>
      </c>
      <c r="C25" s="649">
        <v>19.291260000000001</v>
      </c>
      <c r="D25" s="649">
        <v>16.139589999999998</v>
      </c>
      <c r="E25" s="649"/>
      <c r="F25" s="649">
        <v>34.149469999999994</v>
      </c>
      <c r="G25" s="649">
        <v>40.533558495157003</v>
      </c>
      <c r="H25" s="649">
        <v>-6.3840884951570089</v>
      </c>
      <c r="I25" s="650">
        <v>0.84249869164781599</v>
      </c>
      <c r="J25" s="651" t="s">
        <v>1</v>
      </c>
    </row>
    <row r="26" spans="1:10" ht="14.4" customHeight="1" x14ac:dyDescent="0.3">
      <c r="A26" s="647" t="s">
        <v>516</v>
      </c>
      <c r="B26" s="648" t="s">
        <v>326</v>
      </c>
      <c r="C26" s="649">
        <v>0.31590000000000001</v>
      </c>
      <c r="D26" s="649">
        <v>60.0092</v>
      </c>
      <c r="E26" s="649"/>
      <c r="F26" s="649">
        <v>25.961729999999999</v>
      </c>
      <c r="G26" s="649">
        <v>40.000011026226836</v>
      </c>
      <c r="H26" s="649">
        <v>-14.038281026226837</v>
      </c>
      <c r="I26" s="650">
        <v>0.64904307108759673</v>
      </c>
      <c r="J26" s="651" t="s">
        <v>1</v>
      </c>
    </row>
    <row r="27" spans="1:10" ht="14.4" customHeight="1" x14ac:dyDescent="0.3">
      <c r="A27" s="647" t="s">
        <v>516</v>
      </c>
      <c r="B27" s="648" t="s">
        <v>327</v>
      </c>
      <c r="C27" s="649">
        <v>0</v>
      </c>
      <c r="D27" s="649">
        <v>0</v>
      </c>
      <c r="E27" s="649"/>
      <c r="F27" s="649">
        <v>0</v>
      </c>
      <c r="G27" s="649">
        <v>0.14884969389133332</v>
      </c>
      <c r="H27" s="649">
        <v>-0.14884969389133332</v>
      </c>
      <c r="I27" s="650">
        <v>0</v>
      </c>
      <c r="J27" s="651" t="s">
        <v>1</v>
      </c>
    </row>
    <row r="28" spans="1:10" ht="14.4" customHeight="1" x14ac:dyDescent="0.3">
      <c r="A28" s="647" t="s">
        <v>516</v>
      </c>
      <c r="B28" s="648" t="s">
        <v>518</v>
      </c>
      <c r="C28" s="649">
        <v>54.836820000000003</v>
      </c>
      <c r="D28" s="649">
        <v>107.22745</v>
      </c>
      <c r="E28" s="649"/>
      <c r="F28" s="649">
        <v>321.94427999999999</v>
      </c>
      <c r="G28" s="649">
        <v>160.90418540421817</v>
      </c>
      <c r="H28" s="649">
        <v>161.04009459578182</v>
      </c>
      <c r="I28" s="650">
        <v>2.0008446591443363</v>
      </c>
      <c r="J28" s="651" t="s">
        <v>519</v>
      </c>
    </row>
    <row r="29" spans="1:10" ht="14.4" customHeight="1" x14ac:dyDescent="0.3">
      <c r="A29" s="647" t="s">
        <v>513</v>
      </c>
      <c r="B29" s="648" t="s">
        <v>513</v>
      </c>
      <c r="C29" s="649" t="s">
        <v>513</v>
      </c>
      <c r="D29" s="649" t="s">
        <v>513</v>
      </c>
      <c r="E29" s="649"/>
      <c r="F29" s="649" t="s">
        <v>513</v>
      </c>
      <c r="G29" s="649" t="s">
        <v>513</v>
      </c>
      <c r="H29" s="649" t="s">
        <v>513</v>
      </c>
      <c r="I29" s="650" t="s">
        <v>513</v>
      </c>
      <c r="J29" s="651" t="s">
        <v>520</v>
      </c>
    </row>
    <row r="30" spans="1:10" ht="14.4" customHeight="1" x14ac:dyDescent="0.3">
      <c r="A30" s="647" t="s">
        <v>521</v>
      </c>
      <c r="B30" s="648" t="s">
        <v>522</v>
      </c>
      <c r="C30" s="649" t="s">
        <v>513</v>
      </c>
      <c r="D30" s="649" t="s">
        <v>513</v>
      </c>
      <c r="E30" s="649"/>
      <c r="F30" s="649" t="s">
        <v>513</v>
      </c>
      <c r="G30" s="649" t="s">
        <v>513</v>
      </c>
      <c r="H30" s="649" t="s">
        <v>513</v>
      </c>
      <c r="I30" s="650" t="s">
        <v>513</v>
      </c>
      <c r="J30" s="651" t="s">
        <v>0</v>
      </c>
    </row>
    <row r="31" spans="1:10" ht="14.4" customHeight="1" x14ac:dyDescent="0.3">
      <c r="A31" s="647" t="s">
        <v>521</v>
      </c>
      <c r="B31" s="648" t="s">
        <v>318</v>
      </c>
      <c r="C31" s="649">
        <v>28.454049999999999</v>
      </c>
      <c r="D31" s="649">
        <v>28.731780000000001</v>
      </c>
      <c r="E31" s="649"/>
      <c r="F31" s="649">
        <v>21.015999999999998</v>
      </c>
      <c r="G31" s="649">
        <v>36.170895467917497</v>
      </c>
      <c r="H31" s="649">
        <v>-15.154895467917498</v>
      </c>
      <c r="I31" s="650">
        <v>0.58101962166351573</v>
      </c>
      <c r="J31" s="651" t="s">
        <v>1</v>
      </c>
    </row>
    <row r="32" spans="1:10" ht="14.4" customHeight="1" x14ac:dyDescent="0.3">
      <c r="A32" s="647" t="s">
        <v>521</v>
      </c>
      <c r="B32" s="648" t="s">
        <v>325</v>
      </c>
      <c r="C32" s="649">
        <v>0.17348</v>
      </c>
      <c r="D32" s="649">
        <v>0.48169000000000001</v>
      </c>
      <c r="E32" s="649"/>
      <c r="F32" s="649">
        <v>0</v>
      </c>
      <c r="G32" s="649">
        <v>0.38666580473883333</v>
      </c>
      <c r="H32" s="649">
        <v>-0.38666580473883333</v>
      </c>
      <c r="I32" s="650">
        <v>0</v>
      </c>
      <c r="J32" s="651" t="s">
        <v>1</v>
      </c>
    </row>
    <row r="33" spans="1:10" ht="14.4" customHeight="1" x14ac:dyDescent="0.3">
      <c r="A33" s="647" t="s">
        <v>521</v>
      </c>
      <c r="B33" s="648" t="s">
        <v>327</v>
      </c>
      <c r="C33" s="649" t="s">
        <v>513</v>
      </c>
      <c r="D33" s="649">
        <v>0</v>
      </c>
      <c r="E33" s="649"/>
      <c r="F33" s="649">
        <v>0</v>
      </c>
      <c r="G33" s="649">
        <v>0.29769938778266664</v>
      </c>
      <c r="H33" s="649">
        <v>-0.29769938778266664</v>
      </c>
      <c r="I33" s="650">
        <v>0</v>
      </c>
      <c r="J33" s="651" t="s">
        <v>1</v>
      </c>
    </row>
    <row r="34" spans="1:10" ht="14.4" customHeight="1" x14ac:dyDescent="0.3">
      <c r="A34" s="647" t="s">
        <v>521</v>
      </c>
      <c r="B34" s="648" t="s">
        <v>523</v>
      </c>
      <c r="C34" s="649">
        <v>28.62753</v>
      </c>
      <c r="D34" s="649">
        <v>29.213470000000001</v>
      </c>
      <c r="E34" s="649"/>
      <c r="F34" s="649">
        <v>21.015999999999998</v>
      </c>
      <c r="G34" s="649">
        <v>36.855260660438994</v>
      </c>
      <c r="H34" s="649">
        <v>-15.839260660438995</v>
      </c>
      <c r="I34" s="650">
        <v>0.57023067055821686</v>
      </c>
      <c r="J34" s="651" t="s">
        <v>519</v>
      </c>
    </row>
    <row r="35" spans="1:10" ht="14.4" customHeight="1" x14ac:dyDescent="0.3">
      <c r="A35" s="647" t="s">
        <v>513</v>
      </c>
      <c r="B35" s="648" t="s">
        <v>513</v>
      </c>
      <c r="C35" s="649" t="s">
        <v>513</v>
      </c>
      <c r="D35" s="649" t="s">
        <v>513</v>
      </c>
      <c r="E35" s="649"/>
      <c r="F35" s="649" t="s">
        <v>513</v>
      </c>
      <c r="G35" s="649" t="s">
        <v>513</v>
      </c>
      <c r="H35" s="649" t="s">
        <v>513</v>
      </c>
      <c r="I35" s="650" t="s">
        <v>513</v>
      </c>
      <c r="J35" s="651" t="s">
        <v>520</v>
      </c>
    </row>
    <row r="36" spans="1:10" ht="14.4" customHeight="1" x14ac:dyDescent="0.3">
      <c r="A36" s="647" t="s">
        <v>524</v>
      </c>
      <c r="B36" s="648" t="s">
        <v>525</v>
      </c>
      <c r="C36" s="649" t="s">
        <v>513</v>
      </c>
      <c r="D36" s="649" t="s">
        <v>513</v>
      </c>
      <c r="E36" s="649"/>
      <c r="F36" s="649" t="s">
        <v>513</v>
      </c>
      <c r="G36" s="649" t="s">
        <v>513</v>
      </c>
      <c r="H36" s="649" t="s">
        <v>513</v>
      </c>
      <c r="I36" s="650" t="s">
        <v>513</v>
      </c>
      <c r="J36" s="651" t="s">
        <v>0</v>
      </c>
    </row>
    <row r="37" spans="1:10" ht="14.4" customHeight="1" x14ac:dyDescent="0.3">
      <c r="A37" s="647" t="s">
        <v>524</v>
      </c>
      <c r="B37" s="648" t="s">
        <v>318</v>
      </c>
      <c r="C37" s="649">
        <v>25.074109999999997</v>
      </c>
      <c r="D37" s="649">
        <v>25.04147</v>
      </c>
      <c r="E37" s="649"/>
      <c r="F37" s="649">
        <v>20.679400000000001</v>
      </c>
      <c r="G37" s="649">
        <v>32.573286990307501</v>
      </c>
      <c r="H37" s="649">
        <v>-11.8938869903075</v>
      </c>
      <c r="I37" s="650">
        <v>0.63485763675472351</v>
      </c>
      <c r="J37" s="651" t="s">
        <v>1</v>
      </c>
    </row>
    <row r="38" spans="1:10" ht="14.4" customHeight="1" x14ac:dyDescent="0.3">
      <c r="A38" s="647" t="s">
        <v>524</v>
      </c>
      <c r="B38" s="648" t="s">
        <v>325</v>
      </c>
      <c r="C38" s="649">
        <v>1.6095600000000001</v>
      </c>
      <c r="D38" s="649">
        <v>0.33810000000000001</v>
      </c>
      <c r="E38" s="649"/>
      <c r="F38" s="649">
        <v>0</v>
      </c>
      <c r="G38" s="649">
        <v>0.64237359531150007</v>
      </c>
      <c r="H38" s="649">
        <v>-0.64237359531150007</v>
      </c>
      <c r="I38" s="650">
        <v>0</v>
      </c>
      <c r="J38" s="651" t="s">
        <v>1</v>
      </c>
    </row>
    <row r="39" spans="1:10" ht="14.4" customHeight="1" x14ac:dyDescent="0.3">
      <c r="A39" s="647" t="s">
        <v>524</v>
      </c>
      <c r="B39" s="648" t="s">
        <v>526</v>
      </c>
      <c r="C39" s="649">
        <v>26.683669999999999</v>
      </c>
      <c r="D39" s="649">
        <v>25.379570000000001</v>
      </c>
      <c r="E39" s="649"/>
      <c r="F39" s="649">
        <v>20.679400000000001</v>
      </c>
      <c r="G39" s="649">
        <v>33.215660585618998</v>
      </c>
      <c r="H39" s="649">
        <v>-12.536260585618997</v>
      </c>
      <c r="I39" s="650">
        <v>0.6225798203439411</v>
      </c>
      <c r="J39" s="651" t="s">
        <v>519</v>
      </c>
    </row>
    <row r="40" spans="1:10" ht="14.4" customHeight="1" x14ac:dyDescent="0.3">
      <c r="A40" s="647" t="s">
        <v>513</v>
      </c>
      <c r="B40" s="648" t="s">
        <v>513</v>
      </c>
      <c r="C40" s="649" t="s">
        <v>513</v>
      </c>
      <c r="D40" s="649" t="s">
        <v>513</v>
      </c>
      <c r="E40" s="649"/>
      <c r="F40" s="649" t="s">
        <v>513</v>
      </c>
      <c r="G40" s="649" t="s">
        <v>513</v>
      </c>
      <c r="H40" s="649" t="s">
        <v>513</v>
      </c>
      <c r="I40" s="650" t="s">
        <v>513</v>
      </c>
      <c r="J40" s="651" t="s">
        <v>520</v>
      </c>
    </row>
    <row r="41" spans="1:10" ht="14.4" customHeight="1" x14ac:dyDescent="0.3">
      <c r="A41" s="647" t="s">
        <v>527</v>
      </c>
      <c r="B41" s="648" t="s">
        <v>528</v>
      </c>
      <c r="C41" s="649" t="s">
        <v>513</v>
      </c>
      <c r="D41" s="649" t="s">
        <v>513</v>
      </c>
      <c r="E41" s="649"/>
      <c r="F41" s="649" t="s">
        <v>513</v>
      </c>
      <c r="G41" s="649" t="s">
        <v>513</v>
      </c>
      <c r="H41" s="649" t="s">
        <v>513</v>
      </c>
      <c r="I41" s="650" t="s">
        <v>513</v>
      </c>
      <c r="J41" s="651" t="s">
        <v>0</v>
      </c>
    </row>
    <row r="42" spans="1:10" ht="14.4" customHeight="1" x14ac:dyDescent="0.3">
      <c r="A42" s="647" t="s">
        <v>527</v>
      </c>
      <c r="B42" s="648" t="s">
        <v>318</v>
      </c>
      <c r="C42" s="649">
        <v>17.79832</v>
      </c>
      <c r="D42" s="649">
        <v>11.98517</v>
      </c>
      <c r="E42" s="649"/>
      <c r="F42" s="649">
        <v>18.32292</v>
      </c>
      <c r="G42" s="649">
        <v>17.200763824282667</v>
      </c>
      <c r="H42" s="649">
        <v>1.1221561757173326</v>
      </c>
      <c r="I42" s="650">
        <v>1.0652387409757444</v>
      </c>
      <c r="J42" s="651" t="s">
        <v>1</v>
      </c>
    </row>
    <row r="43" spans="1:10" ht="14.4" customHeight="1" x14ac:dyDescent="0.3">
      <c r="A43" s="647" t="s">
        <v>527</v>
      </c>
      <c r="B43" s="648" t="s">
        <v>325</v>
      </c>
      <c r="C43" s="649">
        <v>0.16963</v>
      </c>
      <c r="D43" s="649">
        <v>8.2970000000000002E-2</v>
      </c>
      <c r="E43" s="649"/>
      <c r="F43" s="649">
        <v>0</v>
      </c>
      <c r="G43" s="649">
        <v>0.10408025711199999</v>
      </c>
      <c r="H43" s="649">
        <v>-0.10408025711199999</v>
      </c>
      <c r="I43" s="650">
        <v>0</v>
      </c>
      <c r="J43" s="651" t="s">
        <v>1</v>
      </c>
    </row>
    <row r="44" spans="1:10" ht="14.4" customHeight="1" x14ac:dyDescent="0.3">
      <c r="A44" s="647" t="s">
        <v>527</v>
      </c>
      <c r="B44" s="648" t="s">
        <v>327</v>
      </c>
      <c r="C44" s="649">
        <v>12.51379</v>
      </c>
      <c r="D44" s="649">
        <v>18.14537</v>
      </c>
      <c r="E44" s="649"/>
      <c r="F44" s="649">
        <v>20.028750000000002</v>
      </c>
      <c r="G44" s="649">
        <v>14.553455053161001</v>
      </c>
      <c r="H44" s="649">
        <v>5.4752949468390018</v>
      </c>
      <c r="I44" s="650">
        <v>1.3762195936867769</v>
      </c>
      <c r="J44" s="651" t="s">
        <v>1</v>
      </c>
    </row>
    <row r="45" spans="1:10" ht="14.4" customHeight="1" x14ac:dyDescent="0.3">
      <c r="A45" s="647" t="s">
        <v>527</v>
      </c>
      <c r="B45" s="648" t="s">
        <v>529</v>
      </c>
      <c r="C45" s="649">
        <v>30.481740000000002</v>
      </c>
      <c r="D45" s="649">
        <v>30.213509999999999</v>
      </c>
      <c r="E45" s="649"/>
      <c r="F45" s="649">
        <v>38.351669999999999</v>
      </c>
      <c r="G45" s="649">
        <v>31.858299134555665</v>
      </c>
      <c r="H45" s="649">
        <v>6.4933708654443336</v>
      </c>
      <c r="I45" s="650">
        <v>1.2038203872095978</v>
      </c>
      <c r="J45" s="651" t="s">
        <v>519</v>
      </c>
    </row>
    <row r="46" spans="1:10" ht="14.4" customHeight="1" x14ac:dyDescent="0.3">
      <c r="A46" s="647" t="s">
        <v>513</v>
      </c>
      <c r="B46" s="648" t="s">
        <v>513</v>
      </c>
      <c r="C46" s="649" t="s">
        <v>513</v>
      </c>
      <c r="D46" s="649" t="s">
        <v>513</v>
      </c>
      <c r="E46" s="649"/>
      <c r="F46" s="649" t="s">
        <v>513</v>
      </c>
      <c r="G46" s="649" t="s">
        <v>513</v>
      </c>
      <c r="H46" s="649" t="s">
        <v>513</v>
      </c>
      <c r="I46" s="650" t="s">
        <v>513</v>
      </c>
      <c r="J46" s="651" t="s">
        <v>520</v>
      </c>
    </row>
    <row r="47" spans="1:10" ht="14.4" customHeight="1" x14ac:dyDescent="0.3">
      <c r="A47" s="647" t="s">
        <v>511</v>
      </c>
      <c r="B47" s="648" t="s">
        <v>514</v>
      </c>
      <c r="C47" s="649">
        <v>140.62976</v>
      </c>
      <c r="D47" s="649">
        <v>192.03399999999999</v>
      </c>
      <c r="E47" s="649"/>
      <c r="F47" s="649">
        <v>401.99135000000001</v>
      </c>
      <c r="G47" s="649">
        <v>262.83340578483183</v>
      </c>
      <c r="H47" s="649">
        <v>139.15794421516819</v>
      </c>
      <c r="I47" s="650">
        <v>1.5294530343265789</v>
      </c>
      <c r="J47" s="651" t="s">
        <v>515</v>
      </c>
    </row>
  </sheetData>
  <mergeCells count="3">
    <mergeCell ref="F3:I3"/>
    <mergeCell ref="C4:D4"/>
    <mergeCell ref="A1:I1"/>
  </mergeCells>
  <conditionalFormatting sqref="F16 F48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47">
    <cfRule type="expression" dxfId="67" priority="5">
      <formula>$H17&gt;0</formula>
    </cfRule>
  </conditionalFormatting>
  <conditionalFormatting sqref="A17:A47">
    <cfRule type="expression" dxfId="66" priority="2">
      <formula>AND($J17&lt;&gt;"mezeraKL",$J17&lt;&gt;"")</formula>
    </cfRule>
  </conditionalFormatting>
  <conditionalFormatting sqref="I17:I47">
    <cfRule type="expression" dxfId="65" priority="6">
      <formula>$I17&gt;1</formula>
    </cfRule>
  </conditionalFormatting>
  <conditionalFormatting sqref="B17:B47">
    <cfRule type="expression" dxfId="64" priority="1">
      <formula>OR($J17="NS",$J17="SumaNS",$J17="Účet")</formula>
    </cfRule>
  </conditionalFormatting>
  <conditionalFormatting sqref="A17:D47 F17:I47">
    <cfRule type="expression" dxfId="63" priority="8">
      <formula>AND($J17&lt;&gt;"",$J17&lt;&gt;"mezeraKL")</formula>
    </cfRule>
  </conditionalFormatting>
  <conditionalFormatting sqref="B17:D47 F17:I47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47 F17:I47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247.89420743781332</v>
      </c>
      <c r="M3" s="207">
        <f>SUBTOTAL(9,M5:M1048576)</f>
        <v>1969.8999999999999</v>
      </c>
      <c r="N3" s="208">
        <f>SUBTOTAL(9,N5:N1048576)</f>
        <v>488326.79923174845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511</v>
      </c>
      <c r="B5" s="658" t="s">
        <v>1183</v>
      </c>
      <c r="C5" s="659" t="s">
        <v>516</v>
      </c>
      <c r="D5" s="660" t="s">
        <v>1184</v>
      </c>
      <c r="E5" s="659" t="s">
        <v>530</v>
      </c>
      <c r="F5" s="660" t="s">
        <v>1188</v>
      </c>
      <c r="G5" s="659" t="s">
        <v>531</v>
      </c>
      <c r="H5" s="659" t="s">
        <v>532</v>
      </c>
      <c r="I5" s="659" t="s">
        <v>532</v>
      </c>
      <c r="J5" s="659" t="s">
        <v>533</v>
      </c>
      <c r="K5" s="659" t="s">
        <v>534</v>
      </c>
      <c r="L5" s="661">
        <v>171.60014820183324</v>
      </c>
      <c r="M5" s="661">
        <v>49</v>
      </c>
      <c r="N5" s="662">
        <v>8408.4072618898281</v>
      </c>
    </row>
    <row r="6" spans="1:14" ht="14.4" customHeight="1" x14ac:dyDescent="0.3">
      <c r="A6" s="663" t="s">
        <v>511</v>
      </c>
      <c r="B6" s="664" t="s">
        <v>1183</v>
      </c>
      <c r="C6" s="665" t="s">
        <v>516</v>
      </c>
      <c r="D6" s="666" t="s">
        <v>1184</v>
      </c>
      <c r="E6" s="665" t="s">
        <v>530</v>
      </c>
      <c r="F6" s="666" t="s">
        <v>1188</v>
      </c>
      <c r="G6" s="665" t="s">
        <v>531</v>
      </c>
      <c r="H6" s="665" t="s">
        <v>535</v>
      </c>
      <c r="I6" s="665" t="s">
        <v>535</v>
      </c>
      <c r="J6" s="665" t="s">
        <v>536</v>
      </c>
      <c r="K6" s="665" t="s">
        <v>537</v>
      </c>
      <c r="L6" s="667">
        <v>143</v>
      </c>
      <c r="M6" s="667">
        <v>4</v>
      </c>
      <c r="N6" s="668">
        <v>572</v>
      </c>
    </row>
    <row r="7" spans="1:14" ht="14.4" customHeight="1" x14ac:dyDescent="0.3">
      <c r="A7" s="663" t="s">
        <v>511</v>
      </c>
      <c r="B7" s="664" t="s">
        <v>1183</v>
      </c>
      <c r="C7" s="665" t="s">
        <v>516</v>
      </c>
      <c r="D7" s="666" t="s">
        <v>1184</v>
      </c>
      <c r="E7" s="665" t="s">
        <v>530</v>
      </c>
      <c r="F7" s="666" t="s">
        <v>1188</v>
      </c>
      <c r="G7" s="665" t="s">
        <v>531</v>
      </c>
      <c r="H7" s="665" t="s">
        <v>538</v>
      </c>
      <c r="I7" s="665" t="s">
        <v>538</v>
      </c>
      <c r="J7" s="665" t="s">
        <v>533</v>
      </c>
      <c r="K7" s="665" t="s">
        <v>539</v>
      </c>
      <c r="L7" s="667">
        <v>93.5</v>
      </c>
      <c r="M7" s="667">
        <v>18</v>
      </c>
      <c r="N7" s="668">
        <v>1683</v>
      </c>
    </row>
    <row r="8" spans="1:14" ht="14.4" customHeight="1" x14ac:dyDescent="0.3">
      <c r="A8" s="663" t="s">
        <v>511</v>
      </c>
      <c r="B8" s="664" t="s">
        <v>1183</v>
      </c>
      <c r="C8" s="665" t="s">
        <v>516</v>
      </c>
      <c r="D8" s="666" t="s">
        <v>1184</v>
      </c>
      <c r="E8" s="665" t="s">
        <v>530</v>
      </c>
      <c r="F8" s="666" t="s">
        <v>1188</v>
      </c>
      <c r="G8" s="665" t="s">
        <v>531</v>
      </c>
      <c r="H8" s="665" t="s">
        <v>540</v>
      </c>
      <c r="I8" s="665" t="s">
        <v>541</v>
      </c>
      <c r="J8" s="665" t="s">
        <v>542</v>
      </c>
      <c r="K8" s="665" t="s">
        <v>543</v>
      </c>
      <c r="L8" s="667">
        <v>96.821106796776874</v>
      </c>
      <c r="M8" s="667">
        <v>6</v>
      </c>
      <c r="N8" s="668">
        <v>580.92664078066127</v>
      </c>
    </row>
    <row r="9" spans="1:14" ht="14.4" customHeight="1" x14ac:dyDescent="0.3">
      <c r="A9" s="663" t="s">
        <v>511</v>
      </c>
      <c r="B9" s="664" t="s">
        <v>1183</v>
      </c>
      <c r="C9" s="665" t="s">
        <v>516</v>
      </c>
      <c r="D9" s="666" t="s">
        <v>1184</v>
      </c>
      <c r="E9" s="665" t="s">
        <v>530</v>
      </c>
      <c r="F9" s="666" t="s">
        <v>1188</v>
      </c>
      <c r="G9" s="665" t="s">
        <v>531</v>
      </c>
      <c r="H9" s="665" t="s">
        <v>544</v>
      </c>
      <c r="I9" s="665" t="s">
        <v>545</v>
      </c>
      <c r="J9" s="665" t="s">
        <v>546</v>
      </c>
      <c r="K9" s="665" t="s">
        <v>547</v>
      </c>
      <c r="L9" s="667">
        <v>167.61</v>
      </c>
      <c r="M9" s="667">
        <v>1</v>
      </c>
      <c r="N9" s="668">
        <v>167.61</v>
      </c>
    </row>
    <row r="10" spans="1:14" ht="14.4" customHeight="1" x14ac:dyDescent="0.3">
      <c r="A10" s="663" t="s">
        <v>511</v>
      </c>
      <c r="B10" s="664" t="s">
        <v>1183</v>
      </c>
      <c r="C10" s="665" t="s">
        <v>516</v>
      </c>
      <c r="D10" s="666" t="s">
        <v>1184</v>
      </c>
      <c r="E10" s="665" t="s">
        <v>530</v>
      </c>
      <c r="F10" s="666" t="s">
        <v>1188</v>
      </c>
      <c r="G10" s="665" t="s">
        <v>531</v>
      </c>
      <c r="H10" s="665" t="s">
        <v>548</v>
      </c>
      <c r="I10" s="665" t="s">
        <v>549</v>
      </c>
      <c r="J10" s="665" t="s">
        <v>550</v>
      </c>
      <c r="K10" s="665" t="s">
        <v>551</v>
      </c>
      <c r="L10" s="667">
        <v>64.539998989491352</v>
      </c>
      <c r="M10" s="667">
        <v>1</v>
      </c>
      <c r="N10" s="668">
        <v>64.539998989491352</v>
      </c>
    </row>
    <row r="11" spans="1:14" ht="14.4" customHeight="1" x14ac:dyDescent="0.3">
      <c r="A11" s="663" t="s">
        <v>511</v>
      </c>
      <c r="B11" s="664" t="s">
        <v>1183</v>
      </c>
      <c r="C11" s="665" t="s">
        <v>516</v>
      </c>
      <c r="D11" s="666" t="s">
        <v>1184</v>
      </c>
      <c r="E11" s="665" t="s">
        <v>530</v>
      </c>
      <c r="F11" s="666" t="s">
        <v>1188</v>
      </c>
      <c r="G11" s="665" t="s">
        <v>531</v>
      </c>
      <c r="H11" s="665" t="s">
        <v>552</v>
      </c>
      <c r="I11" s="665" t="s">
        <v>553</v>
      </c>
      <c r="J11" s="665" t="s">
        <v>554</v>
      </c>
      <c r="K11" s="665" t="s">
        <v>555</v>
      </c>
      <c r="L11" s="667">
        <v>79.525145631658035</v>
      </c>
      <c r="M11" s="667">
        <v>2</v>
      </c>
      <c r="N11" s="668">
        <v>159.05029126331607</v>
      </c>
    </row>
    <row r="12" spans="1:14" ht="14.4" customHeight="1" x14ac:dyDescent="0.3">
      <c r="A12" s="663" t="s">
        <v>511</v>
      </c>
      <c r="B12" s="664" t="s">
        <v>1183</v>
      </c>
      <c r="C12" s="665" t="s">
        <v>516</v>
      </c>
      <c r="D12" s="666" t="s">
        <v>1184</v>
      </c>
      <c r="E12" s="665" t="s">
        <v>530</v>
      </c>
      <c r="F12" s="666" t="s">
        <v>1188</v>
      </c>
      <c r="G12" s="665" t="s">
        <v>531</v>
      </c>
      <c r="H12" s="665" t="s">
        <v>556</v>
      </c>
      <c r="I12" s="665" t="s">
        <v>557</v>
      </c>
      <c r="J12" s="665" t="s">
        <v>558</v>
      </c>
      <c r="K12" s="665" t="s">
        <v>559</v>
      </c>
      <c r="L12" s="667">
        <v>71.480820310256348</v>
      </c>
      <c r="M12" s="667">
        <v>3</v>
      </c>
      <c r="N12" s="668">
        <v>214.44246093076904</v>
      </c>
    </row>
    <row r="13" spans="1:14" ht="14.4" customHeight="1" x14ac:dyDescent="0.3">
      <c r="A13" s="663" t="s">
        <v>511</v>
      </c>
      <c r="B13" s="664" t="s">
        <v>1183</v>
      </c>
      <c r="C13" s="665" t="s">
        <v>516</v>
      </c>
      <c r="D13" s="666" t="s">
        <v>1184</v>
      </c>
      <c r="E13" s="665" t="s">
        <v>530</v>
      </c>
      <c r="F13" s="666" t="s">
        <v>1188</v>
      </c>
      <c r="G13" s="665" t="s">
        <v>531</v>
      </c>
      <c r="H13" s="665" t="s">
        <v>560</v>
      </c>
      <c r="I13" s="665" t="s">
        <v>561</v>
      </c>
      <c r="J13" s="665" t="s">
        <v>562</v>
      </c>
      <c r="K13" s="665" t="s">
        <v>563</v>
      </c>
      <c r="L13" s="667">
        <v>86.140000000000029</v>
      </c>
      <c r="M13" s="667">
        <v>3</v>
      </c>
      <c r="N13" s="668">
        <v>258.42000000000007</v>
      </c>
    </row>
    <row r="14" spans="1:14" ht="14.4" customHeight="1" x14ac:dyDescent="0.3">
      <c r="A14" s="663" t="s">
        <v>511</v>
      </c>
      <c r="B14" s="664" t="s">
        <v>1183</v>
      </c>
      <c r="C14" s="665" t="s">
        <v>516</v>
      </c>
      <c r="D14" s="666" t="s">
        <v>1184</v>
      </c>
      <c r="E14" s="665" t="s">
        <v>530</v>
      </c>
      <c r="F14" s="666" t="s">
        <v>1188</v>
      </c>
      <c r="G14" s="665" t="s">
        <v>531</v>
      </c>
      <c r="H14" s="665" t="s">
        <v>564</v>
      </c>
      <c r="I14" s="665" t="s">
        <v>565</v>
      </c>
      <c r="J14" s="665" t="s">
        <v>566</v>
      </c>
      <c r="K14" s="665" t="s">
        <v>567</v>
      </c>
      <c r="L14" s="667">
        <v>63.950000000000017</v>
      </c>
      <c r="M14" s="667">
        <v>3</v>
      </c>
      <c r="N14" s="668">
        <v>191.85000000000005</v>
      </c>
    </row>
    <row r="15" spans="1:14" ht="14.4" customHeight="1" x14ac:dyDescent="0.3">
      <c r="A15" s="663" t="s">
        <v>511</v>
      </c>
      <c r="B15" s="664" t="s">
        <v>1183</v>
      </c>
      <c r="C15" s="665" t="s">
        <v>516</v>
      </c>
      <c r="D15" s="666" t="s">
        <v>1184</v>
      </c>
      <c r="E15" s="665" t="s">
        <v>530</v>
      </c>
      <c r="F15" s="666" t="s">
        <v>1188</v>
      </c>
      <c r="G15" s="665" t="s">
        <v>531</v>
      </c>
      <c r="H15" s="665" t="s">
        <v>568</v>
      </c>
      <c r="I15" s="665" t="s">
        <v>569</v>
      </c>
      <c r="J15" s="665" t="s">
        <v>570</v>
      </c>
      <c r="K15" s="665" t="s">
        <v>571</v>
      </c>
      <c r="L15" s="667">
        <v>27.750000474778318</v>
      </c>
      <c r="M15" s="667">
        <v>4</v>
      </c>
      <c r="N15" s="668">
        <v>111.00000189911327</v>
      </c>
    </row>
    <row r="16" spans="1:14" ht="14.4" customHeight="1" x14ac:dyDescent="0.3">
      <c r="A16" s="663" t="s">
        <v>511</v>
      </c>
      <c r="B16" s="664" t="s">
        <v>1183</v>
      </c>
      <c r="C16" s="665" t="s">
        <v>516</v>
      </c>
      <c r="D16" s="666" t="s">
        <v>1184</v>
      </c>
      <c r="E16" s="665" t="s">
        <v>530</v>
      </c>
      <c r="F16" s="666" t="s">
        <v>1188</v>
      </c>
      <c r="G16" s="665" t="s">
        <v>531</v>
      </c>
      <c r="H16" s="665" t="s">
        <v>572</v>
      </c>
      <c r="I16" s="665" t="s">
        <v>573</v>
      </c>
      <c r="J16" s="665" t="s">
        <v>574</v>
      </c>
      <c r="K16" s="665" t="s">
        <v>575</v>
      </c>
      <c r="L16" s="667">
        <v>40.169999999999995</v>
      </c>
      <c r="M16" s="667">
        <v>4</v>
      </c>
      <c r="N16" s="668">
        <v>160.67999999999998</v>
      </c>
    </row>
    <row r="17" spans="1:14" ht="14.4" customHeight="1" x14ac:dyDescent="0.3">
      <c r="A17" s="663" t="s">
        <v>511</v>
      </c>
      <c r="B17" s="664" t="s">
        <v>1183</v>
      </c>
      <c r="C17" s="665" t="s">
        <v>516</v>
      </c>
      <c r="D17" s="666" t="s">
        <v>1184</v>
      </c>
      <c r="E17" s="665" t="s">
        <v>530</v>
      </c>
      <c r="F17" s="666" t="s">
        <v>1188</v>
      </c>
      <c r="G17" s="665" t="s">
        <v>531</v>
      </c>
      <c r="H17" s="665" t="s">
        <v>576</v>
      </c>
      <c r="I17" s="665" t="s">
        <v>577</v>
      </c>
      <c r="J17" s="665" t="s">
        <v>574</v>
      </c>
      <c r="K17" s="665" t="s">
        <v>578</v>
      </c>
      <c r="L17" s="667">
        <v>77.609929711091979</v>
      </c>
      <c r="M17" s="667">
        <v>9</v>
      </c>
      <c r="N17" s="668">
        <v>698.48936739982787</v>
      </c>
    </row>
    <row r="18" spans="1:14" ht="14.4" customHeight="1" x14ac:dyDescent="0.3">
      <c r="A18" s="663" t="s">
        <v>511</v>
      </c>
      <c r="B18" s="664" t="s">
        <v>1183</v>
      </c>
      <c r="C18" s="665" t="s">
        <v>516</v>
      </c>
      <c r="D18" s="666" t="s">
        <v>1184</v>
      </c>
      <c r="E18" s="665" t="s">
        <v>530</v>
      </c>
      <c r="F18" s="666" t="s">
        <v>1188</v>
      </c>
      <c r="G18" s="665" t="s">
        <v>531</v>
      </c>
      <c r="H18" s="665" t="s">
        <v>579</v>
      </c>
      <c r="I18" s="665" t="s">
        <v>580</v>
      </c>
      <c r="J18" s="665" t="s">
        <v>581</v>
      </c>
      <c r="K18" s="665" t="s">
        <v>582</v>
      </c>
      <c r="L18" s="667">
        <v>115.94000000000004</v>
      </c>
      <c r="M18" s="667">
        <v>7</v>
      </c>
      <c r="N18" s="668">
        <v>811.58000000000027</v>
      </c>
    </row>
    <row r="19" spans="1:14" ht="14.4" customHeight="1" x14ac:dyDescent="0.3">
      <c r="A19" s="663" t="s">
        <v>511</v>
      </c>
      <c r="B19" s="664" t="s">
        <v>1183</v>
      </c>
      <c r="C19" s="665" t="s">
        <v>516</v>
      </c>
      <c r="D19" s="666" t="s">
        <v>1184</v>
      </c>
      <c r="E19" s="665" t="s">
        <v>530</v>
      </c>
      <c r="F19" s="666" t="s">
        <v>1188</v>
      </c>
      <c r="G19" s="665" t="s">
        <v>531</v>
      </c>
      <c r="H19" s="665" t="s">
        <v>583</v>
      </c>
      <c r="I19" s="665" t="s">
        <v>584</v>
      </c>
      <c r="J19" s="665" t="s">
        <v>585</v>
      </c>
      <c r="K19" s="665" t="s">
        <v>586</v>
      </c>
      <c r="L19" s="667">
        <v>40.140000000000022</v>
      </c>
      <c r="M19" s="667">
        <v>1</v>
      </c>
      <c r="N19" s="668">
        <v>40.140000000000022</v>
      </c>
    </row>
    <row r="20" spans="1:14" ht="14.4" customHeight="1" x14ac:dyDescent="0.3">
      <c r="A20" s="663" t="s">
        <v>511</v>
      </c>
      <c r="B20" s="664" t="s">
        <v>1183</v>
      </c>
      <c r="C20" s="665" t="s">
        <v>516</v>
      </c>
      <c r="D20" s="666" t="s">
        <v>1184</v>
      </c>
      <c r="E20" s="665" t="s">
        <v>530</v>
      </c>
      <c r="F20" s="666" t="s">
        <v>1188</v>
      </c>
      <c r="G20" s="665" t="s">
        <v>531</v>
      </c>
      <c r="H20" s="665" t="s">
        <v>587</v>
      </c>
      <c r="I20" s="665" t="s">
        <v>588</v>
      </c>
      <c r="J20" s="665" t="s">
        <v>589</v>
      </c>
      <c r="K20" s="665" t="s">
        <v>563</v>
      </c>
      <c r="L20" s="667">
        <v>66.150045296030896</v>
      </c>
      <c r="M20" s="667">
        <v>4</v>
      </c>
      <c r="N20" s="668">
        <v>264.60018118412358</v>
      </c>
    </row>
    <row r="21" spans="1:14" ht="14.4" customHeight="1" x14ac:dyDescent="0.3">
      <c r="A21" s="663" t="s">
        <v>511</v>
      </c>
      <c r="B21" s="664" t="s">
        <v>1183</v>
      </c>
      <c r="C21" s="665" t="s">
        <v>516</v>
      </c>
      <c r="D21" s="666" t="s">
        <v>1184</v>
      </c>
      <c r="E21" s="665" t="s">
        <v>530</v>
      </c>
      <c r="F21" s="666" t="s">
        <v>1188</v>
      </c>
      <c r="G21" s="665" t="s">
        <v>531</v>
      </c>
      <c r="H21" s="665" t="s">
        <v>590</v>
      </c>
      <c r="I21" s="665" t="s">
        <v>591</v>
      </c>
      <c r="J21" s="665" t="s">
        <v>592</v>
      </c>
      <c r="K21" s="665" t="s">
        <v>593</v>
      </c>
      <c r="L21" s="667">
        <v>56.880007026109993</v>
      </c>
      <c r="M21" s="667">
        <v>13</v>
      </c>
      <c r="N21" s="668">
        <v>739.44009133942996</v>
      </c>
    </row>
    <row r="22" spans="1:14" ht="14.4" customHeight="1" x14ac:dyDescent="0.3">
      <c r="A22" s="663" t="s">
        <v>511</v>
      </c>
      <c r="B22" s="664" t="s">
        <v>1183</v>
      </c>
      <c r="C22" s="665" t="s">
        <v>516</v>
      </c>
      <c r="D22" s="666" t="s">
        <v>1184</v>
      </c>
      <c r="E22" s="665" t="s">
        <v>530</v>
      </c>
      <c r="F22" s="666" t="s">
        <v>1188</v>
      </c>
      <c r="G22" s="665" t="s">
        <v>531</v>
      </c>
      <c r="H22" s="665" t="s">
        <v>594</v>
      </c>
      <c r="I22" s="665" t="s">
        <v>595</v>
      </c>
      <c r="J22" s="665" t="s">
        <v>596</v>
      </c>
      <c r="K22" s="665" t="s">
        <v>597</v>
      </c>
      <c r="L22" s="667">
        <v>41.010000000000012</v>
      </c>
      <c r="M22" s="667">
        <v>2</v>
      </c>
      <c r="N22" s="668">
        <v>82.020000000000024</v>
      </c>
    </row>
    <row r="23" spans="1:14" ht="14.4" customHeight="1" x14ac:dyDescent="0.3">
      <c r="A23" s="663" t="s">
        <v>511</v>
      </c>
      <c r="B23" s="664" t="s">
        <v>1183</v>
      </c>
      <c r="C23" s="665" t="s">
        <v>516</v>
      </c>
      <c r="D23" s="666" t="s">
        <v>1184</v>
      </c>
      <c r="E23" s="665" t="s">
        <v>530</v>
      </c>
      <c r="F23" s="666" t="s">
        <v>1188</v>
      </c>
      <c r="G23" s="665" t="s">
        <v>531</v>
      </c>
      <c r="H23" s="665" t="s">
        <v>598</v>
      </c>
      <c r="I23" s="665" t="s">
        <v>599</v>
      </c>
      <c r="J23" s="665" t="s">
        <v>600</v>
      </c>
      <c r="K23" s="665" t="s">
        <v>601</v>
      </c>
      <c r="L23" s="667">
        <v>64.27</v>
      </c>
      <c r="M23" s="667">
        <v>1</v>
      </c>
      <c r="N23" s="668">
        <v>64.27</v>
      </c>
    </row>
    <row r="24" spans="1:14" ht="14.4" customHeight="1" x14ac:dyDescent="0.3">
      <c r="A24" s="663" t="s">
        <v>511</v>
      </c>
      <c r="B24" s="664" t="s">
        <v>1183</v>
      </c>
      <c r="C24" s="665" t="s">
        <v>516</v>
      </c>
      <c r="D24" s="666" t="s">
        <v>1184</v>
      </c>
      <c r="E24" s="665" t="s">
        <v>530</v>
      </c>
      <c r="F24" s="666" t="s">
        <v>1188</v>
      </c>
      <c r="G24" s="665" t="s">
        <v>531</v>
      </c>
      <c r="H24" s="665" t="s">
        <v>602</v>
      </c>
      <c r="I24" s="665" t="s">
        <v>603</v>
      </c>
      <c r="J24" s="665" t="s">
        <v>604</v>
      </c>
      <c r="K24" s="665" t="s">
        <v>605</v>
      </c>
      <c r="L24" s="667">
        <v>105.05999999999997</v>
      </c>
      <c r="M24" s="667">
        <v>1</v>
      </c>
      <c r="N24" s="668">
        <v>105.05999999999997</v>
      </c>
    </row>
    <row r="25" spans="1:14" ht="14.4" customHeight="1" x14ac:dyDescent="0.3">
      <c r="A25" s="663" t="s">
        <v>511</v>
      </c>
      <c r="B25" s="664" t="s">
        <v>1183</v>
      </c>
      <c r="C25" s="665" t="s">
        <v>516</v>
      </c>
      <c r="D25" s="666" t="s">
        <v>1184</v>
      </c>
      <c r="E25" s="665" t="s">
        <v>530</v>
      </c>
      <c r="F25" s="666" t="s">
        <v>1188</v>
      </c>
      <c r="G25" s="665" t="s">
        <v>531</v>
      </c>
      <c r="H25" s="665" t="s">
        <v>606</v>
      </c>
      <c r="I25" s="665" t="s">
        <v>606</v>
      </c>
      <c r="J25" s="665" t="s">
        <v>607</v>
      </c>
      <c r="K25" s="665" t="s">
        <v>608</v>
      </c>
      <c r="L25" s="667">
        <v>36.53</v>
      </c>
      <c r="M25" s="667">
        <v>16</v>
      </c>
      <c r="N25" s="668">
        <v>584.48</v>
      </c>
    </row>
    <row r="26" spans="1:14" ht="14.4" customHeight="1" x14ac:dyDescent="0.3">
      <c r="A26" s="663" t="s">
        <v>511</v>
      </c>
      <c r="B26" s="664" t="s">
        <v>1183</v>
      </c>
      <c r="C26" s="665" t="s">
        <v>516</v>
      </c>
      <c r="D26" s="666" t="s">
        <v>1184</v>
      </c>
      <c r="E26" s="665" t="s">
        <v>530</v>
      </c>
      <c r="F26" s="666" t="s">
        <v>1188</v>
      </c>
      <c r="G26" s="665" t="s">
        <v>531</v>
      </c>
      <c r="H26" s="665" t="s">
        <v>609</v>
      </c>
      <c r="I26" s="665" t="s">
        <v>610</v>
      </c>
      <c r="J26" s="665" t="s">
        <v>611</v>
      </c>
      <c r="K26" s="665" t="s">
        <v>612</v>
      </c>
      <c r="L26" s="667">
        <v>43.209999999999994</v>
      </c>
      <c r="M26" s="667">
        <v>2</v>
      </c>
      <c r="N26" s="668">
        <v>86.419999999999987</v>
      </c>
    </row>
    <row r="27" spans="1:14" ht="14.4" customHeight="1" x14ac:dyDescent="0.3">
      <c r="A27" s="663" t="s">
        <v>511</v>
      </c>
      <c r="B27" s="664" t="s">
        <v>1183</v>
      </c>
      <c r="C27" s="665" t="s">
        <v>516</v>
      </c>
      <c r="D27" s="666" t="s">
        <v>1184</v>
      </c>
      <c r="E27" s="665" t="s">
        <v>530</v>
      </c>
      <c r="F27" s="666" t="s">
        <v>1188</v>
      </c>
      <c r="G27" s="665" t="s">
        <v>531</v>
      </c>
      <c r="H27" s="665" t="s">
        <v>613</v>
      </c>
      <c r="I27" s="665" t="s">
        <v>614</v>
      </c>
      <c r="J27" s="665" t="s">
        <v>615</v>
      </c>
      <c r="K27" s="665" t="s">
        <v>616</v>
      </c>
      <c r="L27" s="667">
        <v>231.69999999999996</v>
      </c>
      <c r="M27" s="667">
        <v>1</v>
      </c>
      <c r="N27" s="668">
        <v>231.69999999999996</v>
      </c>
    </row>
    <row r="28" spans="1:14" ht="14.4" customHeight="1" x14ac:dyDescent="0.3">
      <c r="A28" s="663" t="s">
        <v>511</v>
      </c>
      <c r="B28" s="664" t="s">
        <v>1183</v>
      </c>
      <c r="C28" s="665" t="s">
        <v>516</v>
      </c>
      <c r="D28" s="666" t="s">
        <v>1184</v>
      </c>
      <c r="E28" s="665" t="s">
        <v>530</v>
      </c>
      <c r="F28" s="666" t="s">
        <v>1188</v>
      </c>
      <c r="G28" s="665" t="s">
        <v>531</v>
      </c>
      <c r="H28" s="665" t="s">
        <v>617</v>
      </c>
      <c r="I28" s="665" t="s">
        <v>618</v>
      </c>
      <c r="J28" s="665" t="s">
        <v>592</v>
      </c>
      <c r="K28" s="665" t="s">
        <v>619</v>
      </c>
      <c r="L28" s="667">
        <v>44.59</v>
      </c>
      <c r="M28" s="667">
        <v>5</v>
      </c>
      <c r="N28" s="668">
        <v>222.95000000000002</v>
      </c>
    </row>
    <row r="29" spans="1:14" ht="14.4" customHeight="1" x14ac:dyDescent="0.3">
      <c r="A29" s="663" t="s">
        <v>511</v>
      </c>
      <c r="B29" s="664" t="s">
        <v>1183</v>
      </c>
      <c r="C29" s="665" t="s">
        <v>516</v>
      </c>
      <c r="D29" s="666" t="s">
        <v>1184</v>
      </c>
      <c r="E29" s="665" t="s">
        <v>530</v>
      </c>
      <c r="F29" s="666" t="s">
        <v>1188</v>
      </c>
      <c r="G29" s="665" t="s">
        <v>531</v>
      </c>
      <c r="H29" s="665" t="s">
        <v>620</v>
      </c>
      <c r="I29" s="665" t="s">
        <v>621</v>
      </c>
      <c r="J29" s="665" t="s">
        <v>622</v>
      </c>
      <c r="K29" s="665" t="s">
        <v>623</v>
      </c>
      <c r="L29" s="667">
        <v>98.208308275752898</v>
      </c>
      <c r="M29" s="667">
        <v>2</v>
      </c>
      <c r="N29" s="668">
        <v>196.4166165515058</v>
      </c>
    </row>
    <row r="30" spans="1:14" ht="14.4" customHeight="1" x14ac:dyDescent="0.3">
      <c r="A30" s="663" t="s">
        <v>511</v>
      </c>
      <c r="B30" s="664" t="s">
        <v>1183</v>
      </c>
      <c r="C30" s="665" t="s">
        <v>516</v>
      </c>
      <c r="D30" s="666" t="s">
        <v>1184</v>
      </c>
      <c r="E30" s="665" t="s">
        <v>530</v>
      </c>
      <c r="F30" s="666" t="s">
        <v>1188</v>
      </c>
      <c r="G30" s="665" t="s">
        <v>531</v>
      </c>
      <c r="H30" s="665" t="s">
        <v>624</v>
      </c>
      <c r="I30" s="665" t="s">
        <v>625</v>
      </c>
      <c r="J30" s="665" t="s">
        <v>626</v>
      </c>
      <c r="K30" s="665" t="s">
        <v>627</v>
      </c>
      <c r="L30" s="667">
        <v>82.569999999999979</v>
      </c>
      <c r="M30" s="667">
        <v>1</v>
      </c>
      <c r="N30" s="668">
        <v>82.569999999999979</v>
      </c>
    </row>
    <row r="31" spans="1:14" ht="14.4" customHeight="1" x14ac:dyDescent="0.3">
      <c r="A31" s="663" t="s">
        <v>511</v>
      </c>
      <c r="B31" s="664" t="s">
        <v>1183</v>
      </c>
      <c r="C31" s="665" t="s">
        <v>516</v>
      </c>
      <c r="D31" s="666" t="s">
        <v>1184</v>
      </c>
      <c r="E31" s="665" t="s">
        <v>530</v>
      </c>
      <c r="F31" s="666" t="s">
        <v>1188</v>
      </c>
      <c r="G31" s="665" t="s">
        <v>531</v>
      </c>
      <c r="H31" s="665" t="s">
        <v>628</v>
      </c>
      <c r="I31" s="665" t="s">
        <v>629</v>
      </c>
      <c r="J31" s="665" t="s">
        <v>630</v>
      </c>
      <c r="K31" s="665" t="s">
        <v>631</v>
      </c>
      <c r="L31" s="667">
        <v>220.72843365411322</v>
      </c>
      <c r="M31" s="667">
        <v>1</v>
      </c>
      <c r="N31" s="668">
        <v>220.72843365411322</v>
      </c>
    </row>
    <row r="32" spans="1:14" ht="14.4" customHeight="1" x14ac:dyDescent="0.3">
      <c r="A32" s="663" t="s">
        <v>511</v>
      </c>
      <c r="B32" s="664" t="s">
        <v>1183</v>
      </c>
      <c r="C32" s="665" t="s">
        <v>516</v>
      </c>
      <c r="D32" s="666" t="s">
        <v>1184</v>
      </c>
      <c r="E32" s="665" t="s">
        <v>530</v>
      </c>
      <c r="F32" s="666" t="s">
        <v>1188</v>
      </c>
      <c r="G32" s="665" t="s">
        <v>531</v>
      </c>
      <c r="H32" s="665" t="s">
        <v>632</v>
      </c>
      <c r="I32" s="665" t="s">
        <v>633</v>
      </c>
      <c r="J32" s="665" t="s">
        <v>634</v>
      </c>
      <c r="K32" s="665" t="s">
        <v>635</v>
      </c>
      <c r="L32" s="667">
        <v>74.870000000000033</v>
      </c>
      <c r="M32" s="667">
        <v>3</v>
      </c>
      <c r="N32" s="668">
        <v>224.6100000000001</v>
      </c>
    </row>
    <row r="33" spans="1:14" ht="14.4" customHeight="1" x14ac:dyDescent="0.3">
      <c r="A33" s="663" t="s">
        <v>511</v>
      </c>
      <c r="B33" s="664" t="s">
        <v>1183</v>
      </c>
      <c r="C33" s="665" t="s">
        <v>516</v>
      </c>
      <c r="D33" s="666" t="s">
        <v>1184</v>
      </c>
      <c r="E33" s="665" t="s">
        <v>530</v>
      </c>
      <c r="F33" s="666" t="s">
        <v>1188</v>
      </c>
      <c r="G33" s="665" t="s">
        <v>531</v>
      </c>
      <c r="H33" s="665" t="s">
        <v>636</v>
      </c>
      <c r="I33" s="665" t="s">
        <v>637</v>
      </c>
      <c r="J33" s="665" t="s">
        <v>638</v>
      </c>
      <c r="K33" s="665" t="s">
        <v>639</v>
      </c>
      <c r="L33" s="667">
        <v>117.41000000000001</v>
      </c>
      <c r="M33" s="667">
        <v>4</v>
      </c>
      <c r="N33" s="668">
        <v>469.64000000000004</v>
      </c>
    </row>
    <row r="34" spans="1:14" ht="14.4" customHeight="1" x14ac:dyDescent="0.3">
      <c r="A34" s="663" t="s">
        <v>511</v>
      </c>
      <c r="B34" s="664" t="s">
        <v>1183</v>
      </c>
      <c r="C34" s="665" t="s">
        <v>516</v>
      </c>
      <c r="D34" s="666" t="s">
        <v>1184</v>
      </c>
      <c r="E34" s="665" t="s">
        <v>530</v>
      </c>
      <c r="F34" s="666" t="s">
        <v>1188</v>
      </c>
      <c r="G34" s="665" t="s">
        <v>531</v>
      </c>
      <c r="H34" s="665" t="s">
        <v>640</v>
      </c>
      <c r="I34" s="665" t="s">
        <v>641</v>
      </c>
      <c r="J34" s="665" t="s">
        <v>642</v>
      </c>
      <c r="K34" s="665" t="s">
        <v>643</v>
      </c>
      <c r="L34" s="667">
        <v>60.66981131682104</v>
      </c>
      <c r="M34" s="667">
        <v>16</v>
      </c>
      <c r="N34" s="668">
        <v>970.71698106913664</v>
      </c>
    </row>
    <row r="35" spans="1:14" ht="14.4" customHeight="1" x14ac:dyDescent="0.3">
      <c r="A35" s="663" t="s">
        <v>511</v>
      </c>
      <c r="B35" s="664" t="s">
        <v>1183</v>
      </c>
      <c r="C35" s="665" t="s">
        <v>516</v>
      </c>
      <c r="D35" s="666" t="s">
        <v>1184</v>
      </c>
      <c r="E35" s="665" t="s">
        <v>530</v>
      </c>
      <c r="F35" s="666" t="s">
        <v>1188</v>
      </c>
      <c r="G35" s="665" t="s">
        <v>531</v>
      </c>
      <c r="H35" s="665" t="s">
        <v>644</v>
      </c>
      <c r="I35" s="665" t="s">
        <v>645</v>
      </c>
      <c r="J35" s="665" t="s">
        <v>646</v>
      </c>
      <c r="K35" s="665" t="s">
        <v>647</v>
      </c>
      <c r="L35" s="667">
        <v>70.39</v>
      </c>
      <c r="M35" s="667">
        <v>1</v>
      </c>
      <c r="N35" s="668">
        <v>70.39</v>
      </c>
    </row>
    <row r="36" spans="1:14" ht="14.4" customHeight="1" x14ac:dyDescent="0.3">
      <c r="A36" s="663" t="s">
        <v>511</v>
      </c>
      <c r="B36" s="664" t="s">
        <v>1183</v>
      </c>
      <c r="C36" s="665" t="s">
        <v>516</v>
      </c>
      <c r="D36" s="666" t="s">
        <v>1184</v>
      </c>
      <c r="E36" s="665" t="s">
        <v>530</v>
      </c>
      <c r="F36" s="666" t="s">
        <v>1188</v>
      </c>
      <c r="G36" s="665" t="s">
        <v>531</v>
      </c>
      <c r="H36" s="665" t="s">
        <v>648</v>
      </c>
      <c r="I36" s="665" t="s">
        <v>649</v>
      </c>
      <c r="J36" s="665" t="s">
        <v>650</v>
      </c>
      <c r="K36" s="665" t="s">
        <v>651</v>
      </c>
      <c r="L36" s="667">
        <v>125.63</v>
      </c>
      <c r="M36" s="667">
        <v>4</v>
      </c>
      <c r="N36" s="668">
        <v>502.52</v>
      </c>
    </row>
    <row r="37" spans="1:14" ht="14.4" customHeight="1" x14ac:dyDescent="0.3">
      <c r="A37" s="663" t="s">
        <v>511</v>
      </c>
      <c r="B37" s="664" t="s">
        <v>1183</v>
      </c>
      <c r="C37" s="665" t="s">
        <v>516</v>
      </c>
      <c r="D37" s="666" t="s">
        <v>1184</v>
      </c>
      <c r="E37" s="665" t="s">
        <v>530</v>
      </c>
      <c r="F37" s="666" t="s">
        <v>1188</v>
      </c>
      <c r="G37" s="665" t="s">
        <v>531</v>
      </c>
      <c r="H37" s="665" t="s">
        <v>652</v>
      </c>
      <c r="I37" s="665" t="s">
        <v>653</v>
      </c>
      <c r="J37" s="665" t="s">
        <v>650</v>
      </c>
      <c r="K37" s="665" t="s">
        <v>654</v>
      </c>
      <c r="L37" s="667">
        <v>142.6</v>
      </c>
      <c r="M37" s="667">
        <v>2</v>
      </c>
      <c r="N37" s="668">
        <v>285.2</v>
      </c>
    </row>
    <row r="38" spans="1:14" ht="14.4" customHeight="1" x14ac:dyDescent="0.3">
      <c r="A38" s="663" t="s">
        <v>511</v>
      </c>
      <c r="B38" s="664" t="s">
        <v>1183</v>
      </c>
      <c r="C38" s="665" t="s">
        <v>516</v>
      </c>
      <c r="D38" s="666" t="s">
        <v>1184</v>
      </c>
      <c r="E38" s="665" t="s">
        <v>530</v>
      </c>
      <c r="F38" s="666" t="s">
        <v>1188</v>
      </c>
      <c r="G38" s="665" t="s">
        <v>531</v>
      </c>
      <c r="H38" s="665" t="s">
        <v>655</v>
      </c>
      <c r="I38" s="665" t="s">
        <v>656</v>
      </c>
      <c r="J38" s="665" t="s">
        <v>657</v>
      </c>
      <c r="K38" s="665" t="s">
        <v>658</v>
      </c>
      <c r="L38" s="667">
        <v>48.679999999999986</v>
      </c>
      <c r="M38" s="667">
        <v>5</v>
      </c>
      <c r="N38" s="668">
        <v>243.39999999999992</v>
      </c>
    </row>
    <row r="39" spans="1:14" ht="14.4" customHeight="1" x14ac:dyDescent="0.3">
      <c r="A39" s="663" t="s">
        <v>511</v>
      </c>
      <c r="B39" s="664" t="s">
        <v>1183</v>
      </c>
      <c r="C39" s="665" t="s">
        <v>516</v>
      </c>
      <c r="D39" s="666" t="s">
        <v>1184</v>
      </c>
      <c r="E39" s="665" t="s">
        <v>530</v>
      </c>
      <c r="F39" s="666" t="s">
        <v>1188</v>
      </c>
      <c r="G39" s="665" t="s">
        <v>531</v>
      </c>
      <c r="H39" s="665" t="s">
        <v>659</v>
      </c>
      <c r="I39" s="665" t="s">
        <v>660</v>
      </c>
      <c r="J39" s="665" t="s">
        <v>661</v>
      </c>
      <c r="K39" s="665" t="s">
        <v>662</v>
      </c>
      <c r="L39" s="667">
        <v>74.889999999999986</v>
      </c>
      <c r="M39" s="667">
        <v>1</v>
      </c>
      <c r="N39" s="668">
        <v>74.889999999999986</v>
      </c>
    </row>
    <row r="40" spans="1:14" ht="14.4" customHeight="1" x14ac:dyDescent="0.3">
      <c r="A40" s="663" t="s">
        <v>511</v>
      </c>
      <c r="B40" s="664" t="s">
        <v>1183</v>
      </c>
      <c r="C40" s="665" t="s">
        <v>516</v>
      </c>
      <c r="D40" s="666" t="s">
        <v>1184</v>
      </c>
      <c r="E40" s="665" t="s">
        <v>530</v>
      </c>
      <c r="F40" s="666" t="s">
        <v>1188</v>
      </c>
      <c r="G40" s="665" t="s">
        <v>531</v>
      </c>
      <c r="H40" s="665" t="s">
        <v>663</v>
      </c>
      <c r="I40" s="665" t="s">
        <v>664</v>
      </c>
      <c r="J40" s="665" t="s">
        <v>665</v>
      </c>
      <c r="K40" s="665" t="s">
        <v>666</v>
      </c>
      <c r="L40" s="667">
        <v>60.3</v>
      </c>
      <c r="M40" s="667">
        <v>1</v>
      </c>
      <c r="N40" s="668">
        <v>60.3</v>
      </c>
    </row>
    <row r="41" spans="1:14" ht="14.4" customHeight="1" x14ac:dyDescent="0.3">
      <c r="A41" s="663" t="s">
        <v>511</v>
      </c>
      <c r="B41" s="664" t="s">
        <v>1183</v>
      </c>
      <c r="C41" s="665" t="s">
        <v>516</v>
      </c>
      <c r="D41" s="666" t="s">
        <v>1184</v>
      </c>
      <c r="E41" s="665" t="s">
        <v>530</v>
      </c>
      <c r="F41" s="666" t="s">
        <v>1188</v>
      </c>
      <c r="G41" s="665" t="s">
        <v>531</v>
      </c>
      <c r="H41" s="665" t="s">
        <v>667</v>
      </c>
      <c r="I41" s="665" t="s">
        <v>668</v>
      </c>
      <c r="J41" s="665" t="s">
        <v>669</v>
      </c>
      <c r="K41" s="665" t="s">
        <v>670</v>
      </c>
      <c r="L41" s="667">
        <v>152.53999999999996</v>
      </c>
      <c r="M41" s="667">
        <v>1</v>
      </c>
      <c r="N41" s="668">
        <v>152.53999999999996</v>
      </c>
    </row>
    <row r="42" spans="1:14" ht="14.4" customHeight="1" x14ac:dyDescent="0.3">
      <c r="A42" s="663" t="s">
        <v>511</v>
      </c>
      <c r="B42" s="664" t="s">
        <v>1183</v>
      </c>
      <c r="C42" s="665" t="s">
        <v>516</v>
      </c>
      <c r="D42" s="666" t="s">
        <v>1184</v>
      </c>
      <c r="E42" s="665" t="s">
        <v>530</v>
      </c>
      <c r="F42" s="666" t="s">
        <v>1188</v>
      </c>
      <c r="G42" s="665" t="s">
        <v>531</v>
      </c>
      <c r="H42" s="665" t="s">
        <v>671</v>
      </c>
      <c r="I42" s="665" t="s">
        <v>672</v>
      </c>
      <c r="J42" s="665" t="s">
        <v>673</v>
      </c>
      <c r="K42" s="665" t="s">
        <v>674</v>
      </c>
      <c r="L42" s="667">
        <v>72.300000000000011</v>
      </c>
      <c r="M42" s="667">
        <v>3</v>
      </c>
      <c r="N42" s="668">
        <v>216.90000000000003</v>
      </c>
    </row>
    <row r="43" spans="1:14" ht="14.4" customHeight="1" x14ac:dyDescent="0.3">
      <c r="A43" s="663" t="s">
        <v>511</v>
      </c>
      <c r="B43" s="664" t="s">
        <v>1183</v>
      </c>
      <c r="C43" s="665" t="s">
        <v>516</v>
      </c>
      <c r="D43" s="666" t="s">
        <v>1184</v>
      </c>
      <c r="E43" s="665" t="s">
        <v>530</v>
      </c>
      <c r="F43" s="666" t="s">
        <v>1188</v>
      </c>
      <c r="G43" s="665" t="s">
        <v>531</v>
      </c>
      <c r="H43" s="665" t="s">
        <v>675</v>
      </c>
      <c r="I43" s="665" t="s">
        <v>676</v>
      </c>
      <c r="J43" s="665" t="s">
        <v>677</v>
      </c>
      <c r="K43" s="665" t="s">
        <v>678</v>
      </c>
      <c r="L43" s="667">
        <v>107.89024286344575</v>
      </c>
      <c r="M43" s="667">
        <v>1</v>
      </c>
      <c r="N43" s="668">
        <v>107.89024286344575</v>
      </c>
    </row>
    <row r="44" spans="1:14" ht="14.4" customHeight="1" x14ac:dyDescent="0.3">
      <c r="A44" s="663" t="s">
        <v>511</v>
      </c>
      <c r="B44" s="664" t="s">
        <v>1183</v>
      </c>
      <c r="C44" s="665" t="s">
        <v>516</v>
      </c>
      <c r="D44" s="666" t="s">
        <v>1184</v>
      </c>
      <c r="E44" s="665" t="s">
        <v>530</v>
      </c>
      <c r="F44" s="666" t="s">
        <v>1188</v>
      </c>
      <c r="G44" s="665" t="s">
        <v>531</v>
      </c>
      <c r="H44" s="665" t="s">
        <v>679</v>
      </c>
      <c r="I44" s="665" t="s">
        <v>680</v>
      </c>
      <c r="J44" s="665" t="s">
        <v>677</v>
      </c>
      <c r="K44" s="665" t="s">
        <v>681</v>
      </c>
      <c r="L44" s="667">
        <v>45.189998179887162</v>
      </c>
      <c r="M44" s="667">
        <v>2</v>
      </c>
      <c r="N44" s="668">
        <v>90.379996359774324</v>
      </c>
    </row>
    <row r="45" spans="1:14" ht="14.4" customHeight="1" x14ac:dyDescent="0.3">
      <c r="A45" s="663" t="s">
        <v>511</v>
      </c>
      <c r="B45" s="664" t="s">
        <v>1183</v>
      </c>
      <c r="C45" s="665" t="s">
        <v>516</v>
      </c>
      <c r="D45" s="666" t="s">
        <v>1184</v>
      </c>
      <c r="E45" s="665" t="s">
        <v>530</v>
      </c>
      <c r="F45" s="666" t="s">
        <v>1188</v>
      </c>
      <c r="G45" s="665" t="s">
        <v>531</v>
      </c>
      <c r="H45" s="665" t="s">
        <v>682</v>
      </c>
      <c r="I45" s="665" t="s">
        <v>683</v>
      </c>
      <c r="J45" s="665" t="s">
        <v>684</v>
      </c>
      <c r="K45" s="665" t="s">
        <v>685</v>
      </c>
      <c r="L45" s="667">
        <v>27.505935061540015</v>
      </c>
      <c r="M45" s="667">
        <v>5</v>
      </c>
      <c r="N45" s="668">
        <v>137.52967530770007</v>
      </c>
    </row>
    <row r="46" spans="1:14" ht="14.4" customHeight="1" x14ac:dyDescent="0.3">
      <c r="A46" s="663" t="s">
        <v>511</v>
      </c>
      <c r="B46" s="664" t="s">
        <v>1183</v>
      </c>
      <c r="C46" s="665" t="s">
        <v>516</v>
      </c>
      <c r="D46" s="666" t="s">
        <v>1184</v>
      </c>
      <c r="E46" s="665" t="s">
        <v>530</v>
      </c>
      <c r="F46" s="666" t="s">
        <v>1188</v>
      </c>
      <c r="G46" s="665" t="s">
        <v>531</v>
      </c>
      <c r="H46" s="665" t="s">
        <v>686</v>
      </c>
      <c r="I46" s="665" t="s">
        <v>687</v>
      </c>
      <c r="J46" s="665" t="s">
        <v>688</v>
      </c>
      <c r="K46" s="665"/>
      <c r="L46" s="667">
        <v>88.99</v>
      </c>
      <c r="M46" s="667">
        <v>1</v>
      </c>
      <c r="N46" s="668">
        <v>88.99</v>
      </c>
    </row>
    <row r="47" spans="1:14" ht="14.4" customHeight="1" x14ac:dyDescent="0.3">
      <c r="A47" s="663" t="s">
        <v>511</v>
      </c>
      <c r="B47" s="664" t="s">
        <v>1183</v>
      </c>
      <c r="C47" s="665" t="s">
        <v>516</v>
      </c>
      <c r="D47" s="666" t="s">
        <v>1184</v>
      </c>
      <c r="E47" s="665" t="s">
        <v>530</v>
      </c>
      <c r="F47" s="666" t="s">
        <v>1188</v>
      </c>
      <c r="G47" s="665" t="s">
        <v>531</v>
      </c>
      <c r="H47" s="665" t="s">
        <v>689</v>
      </c>
      <c r="I47" s="665" t="s">
        <v>690</v>
      </c>
      <c r="J47" s="665" t="s">
        <v>691</v>
      </c>
      <c r="K47" s="665" t="s">
        <v>692</v>
      </c>
      <c r="L47" s="667">
        <v>123.42027782191558</v>
      </c>
      <c r="M47" s="667">
        <v>1</v>
      </c>
      <c r="N47" s="668">
        <v>123.42027782191558</v>
      </c>
    </row>
    <row r="48" spans="1:14" ht="14.4" customHeight="1" x14ac:dyDescent="0.3">
      <c r="A48" s="663" t="s">
        <v>511</v>
      </c>
      <c r="B48" s="664" t="s">
        <v>1183</v>
      </c>
      <c r="C48" s="665" t="s">
        <v>516</v>
      </c>
      <c r="D48" s="666" t="s">
        <v>1184</v>
      </c>
      <c r="E48" s="665" t="s">
        <v>530</v>
      </c>
      <c r="F48" s="666" t="s">
        <v>1188</v>
      </c>
      <c r="G48" s="665" t="s">
        <v>531</v>
      </c>
      <c r="H48" s="665" t="s">
        <v>693</v>
      </c>
      <c r="I48" s="665" t="s">
        <v>694</v>
      </c>
      <c r="J48" s="665" t="s">
        <v>695</v>
      </c>
      <c r="K48" s="665" t="s">
        <v>696</v>
      </c>
      <c r="L48" s="667">
        <v>1592.8</v>
      </c>
      <c r="M48" s="667">
        <v>1</v>
      </c>
      <c r="N48" s="668">
        <v>1592.8</v>
      </c>
    </row>
    <row r="49" spans="1:14" ht="14.4" customHeight="1" x14ac:dyDescent="0.3">
      <c r="A49" s="663" t="s">
        <v>511</v>
      </c>
      <c r="B49" s="664" t="s">
        <v>1183</v>
      </c>
      <c r="C49" s="665" t="s">
        <v>516</v>
      </c>
      <c r="D49" s="666" t="s">
        <v>1184</v>
      </c>
      <c r="E49" s="665" t="s">
        <v>530</v>
      </c>
      <c r="F49" s="666" t="s">
        <v>1188</v>
      </c>
      <c r="G49" s="665" t="s">
        <v>531</v>
      </c>
      <c r="H49" s="665" t="s">
        <v>697</v>
      </c>
      <c r="I49" s="665" t="s">
        <v>698</v>
      </c>
      <c r="J49" s="665" t="s">
        <v>699</v>
      </c>
      <c r="K49" s="665" t="s">
        <v>700</v>
      </c>
      <c r="L49" s="667">
        <v>71.449999999999989</v>
      </c>
      <c r="M49" s="667">
        <v>1</v>
      </c>
      <c r="N49" s="668">
        <v>71.449999999999989</v>
      </c>
    </row>
    <row r="50" spans="1:14" ht="14.4" customHeight="1" x14ac:dyDescent="0.3">
      <c r="A50" s="663" t="s">
        <v>511</v>
      </c>
      <c r="B50" s="664" t="s">
        <v>1183</v>
      </c>
      <c r="C50" s="665" t="s">
        <v>516</v>
      </c>
      <c r="D50" s="666" t="s">
        <v>1184</v>
      </c>
      <c r="E50" s="665" t="s">
        <v>530</v>
      </c>
      <c r="F50" s="666" t="s">
        <v>1188</v>
      </c>
      <c r="G50" s="665" t="s">
        <v>531</v>
      </c>
      <c r="H50" s="665" t="s">
        <v>701</v>
      </c>
      <c r="I50" s="665" t="s">
        <v>702</v>
      </c>
      <c r="J50" s="665" t="s">
        <v>703</v>
      </c>
      <c r="K50" s="665" t="s">
        <v>704</v>
      </c>
      <c r="L50" s="667">
        <v>107.66</v>
      </c>
      <c r="M50" s="667">
        <v>1</v>
      </c>
      <c r="N50" s="668">
        <v>107.66</v>
      </c>
    </row>
    <row r="51" spans="1:14" ht="14.4" customHeight="1" x14ac:dyDescent="0.3">
      <c r="A51" s="663" t="s">
        <v>511</v>
      </c>
      <c r="B51" s="664" t="s">
        <v>1183</v>
      </c>
      <c r="C51" s="665" t="s">
        <v>516</v>
      </c>
      <c r="D51" s="666" t="s">
        <v>1184</v>
      </c>
      <c r="E51" s="665" t="s">
        <v>530</v>
      </c>
      <c r="F51" s="666" t="s">
        <v>1188</v>
      </c>
      <c r="G51" s="665" t="s">
        <v>531</v>
      </c>
      <c r="H51" s="665" t="s">
        <v>705</v>
      </c>
      <c r="I51" s="665" t="s">
        <v>706</v>
      </c>
      <c r="J51" s="665" t="s">
        <v>707</v>
      </c>
      <c r="K51" s="665" t="s">
        <v>708</v>
      </c>
      <c r="L51" s="667">
        <v>1346.1469664502354</v>
      </c>
      <c r="M51" s="667">
        <v>2</v>
      </c>
      <c r="N51" s="668">
        <v>2692.2939329004707</v>
      </c>
    </row>
    <row r="52" spans="1:14" ht="14.4" customHeight="1" x14ac:dyDescent="0.3">
      <c r="A52" s="663" t="s">
        <v>511</v>
      </c>
      <c r="B52" s="664" t="s">
        <v>1183</v>
      </c>
      <c r="C52" s="665" t="s">
        <v>516</v>
      </c>
      <c r="D52" s="666" t="s">
        <v>1184</v>
      </c>
      <c r="E52" s="665" t="s">
        <v>530</v>
      </c>
      <c r="F52" s="666" t="s">
        <v>1188</v>
      </c>
      <c r="G52" s="665" t="s">
        <v>531</v>
      </c>
      <c r="H52" s="665" t="s">
        <v>709</v>
      </c>
      <c r="I52" s="665" t="s">
        <v>710</v>
      </c>
      <c r="J52" s="665" t="s">
        <v>592</v>
      </c>
      <c r="K52" s="665" t="s">
        <v>711</v>
      </c>
      <c r="L52" s="667">
        <v>56.880236360399621</v>
      </c>
      <c r="M52" s="667">
        <v>7</v>
      </c>
      <c r="N52" s="668">
        <v>398.16165452279733</v>
      </c>
    </row>
    <row r="53" spans="1:14" ht="14.4" customHeight="1" x14ac:dyDescent="0.3">
      <c r="A53" s="663" t="s">
        <v>511</v>
      </c>
      <c r="B53" s="664" t="s">
        <v>1183</v>
      </c>
      <c r="C53" s="665" t="s">
        <v>516</v>
      </c>
      <c r="D53" s="666" t="s">
        <v>1184</v>
      </c>
      <c r="E53" s="665" t="s">
        <v>530</v>
      </c>
      <c r="F53" s="666" t="s">
        <v>1188</v>
      </c>
      <c r="G53" s="665" t="s">
        <v>531</v>
      </c>
      <c r="H53" s="665" t="s">
        <v>712</v>
      </c>
      <c r="I53" s="665" t="s">
        <v>713</v>
      </c>
      <c r="J53" s="665" t="s">
        <v>714</v>
      </c>
      <c r="K53" s="665" t="s">
        <v>715</v>
      </c>
      <c r="L53" s="667">
        <v>1057.1223796070603</v>
      </c>
      <c r="M53" s="667">
        <v>1</v>
      </c>
      <c r="N53" s="668">
        <v>1057.1223796070603</v>
      </c>
    </row>
    <row r="54" spans="1:14" ht="14.4" customHeight="1" x14ac:dyDescent="0.3">
      <c r="A54" s="663" t="s">
        <v>511</v>
      </c>
      <c r="B54" s="664" t="s">
        <v>1183</v>
      </c>
      <c r="C54" s="665" t="s">
        <v>516</v>
      </c>
      <c r="D54" s="666" t="s">
        <v>1184</v>
      </c>
      <c r="E54" s="665" t="s">
        <v>530</v>
      </c>
      <c r="F54" s="666" t="s">
        <v>1188</v>
      </c>
      <c r="G54" s="665" t="s">
        <v>531</v>
      </c>
      <c r="H54" s="665" t="s">
        <v>716</v>
      </c>
      <c r="I54" s="665" t="s">
        <v>717</v>
      </c>
      <c r="J54" s="665" t="s">
        <v>718</v>
      </c>
      <c r="K54" s="665" t="s">
        <v>719</v>
      </c>
      <c r="L54" s="667">
        <v>188.88</v>
      </c>
      <c r="M54" s="667">
        <v>2</v>
      </c>
      <c r="N54" s="668">
        <v>377.76</v>
      </c>
    </row>
    <row r="55" spans="1:14" ht="14.4" customHeight="1" x14ac:dyDescent="0.3">
      <c r="A55" s="663" t="s">
        <v>511</v>
      </c>
      <c r="B55" s="664" t="s">
        <v>1183</v>
      </c>
      <c r="C55" s="665" t="s">
        <v>516</v>
      </c>
      <c r="D55" s="666" t="s">
        <v>1184</v>
      </c>
      <c r="E55" s="665" t="s">
        <v>530</v>
      </c>
      <c r="F55" s="666" t="s">
        <v>1188</v>
      </c>
      <c r="G55" s="665" t="s">
        <v>531</v>
      </c>
      <c r="H55" s="665" t="s">
        <v>720</v>
      </c>
      <c r="I55" s="665" t="s">
        <v>721</v>
      </c>
      <c r="J55" s="665" t="s">
        <v>722</v>
      </c>
      <c r="K55" s="665" t="s">
        <v>723</v>
      </c>
      <c r="L55" s="667">
        <v>370.33</v>
      </c>
      <c r="M55" s="667">
        <v>2</v>
      </c>
      <c r="N55" s="668">
        <v>740.66</v>
      </c>
    </row>
    <row r="56" spans="1:14" ht="14.4" customHeight="1" x14ac:dyDescent="0.3">
      <c r="A56" s="663" t="s">
        <v>511</v>
      </c>
      <c r="B56" s="664" t="s">
        <v>1183</v>
      </c>
      <c r="C56" s="665" t="s">
        <v>516</v>
      </c>
      <c r="D56" s="666" t="s">
        <v>1184</v>
      </c>
      <c r="E56" s="665" t="s">
        <v>530</v>
      </c>
      <c r="F56" s="666" t="s">
        <v>1188</v>
      </c>
      <c r="G56" s="665" t="s">
        <v>531</v>
      </c>
      <c r="H56" s="665" t="s">
        <v>724</v>
      </c>
      <c r="I56" s="665" t="s">
        <v>725</v>
      </c>
      <c r="J56" s="665" t="s">
        <v>604</v>
      </c>
      <c r="K56" s="665" t="s">
        <v>635</v>
      </c>
      <c r="L56" s="667">
        <v>70.04000000000002</v>
      </c>
      <c r="M56" s="667">
        <v>1</v>
      </c>
      <c r="N56" s="668">
        <v>70.04000000000002</v>
      </c>
    </row>
    <row r="57" spans="1:14" ht="14.4" customHeight="1" x14ac:dyDescent="0.3">
      <c r="A57" s="663" t="s">
        <v>511</v>
      </c>
      <c r="B57" s="664" t="s">
        <v>1183</v>
      </c>
      <c r="C57" s="665" t="s">
        <v>516</v>
      </c>
      <c r="D57" s="666" t="s">
        <v>1184</v>
      </c>
      <c r="E57" s="665" t="s">
        <v>530</v>
      </c>
      <c r="F57" s="666" t="s">
        <v>1188</v>
      </c>
      <c r="G57" s="665" t="s">
        <v>531</v>
      </c>
      <c r="H57" s="665" t="s">
        <v>726</v>
      </c>
      <c r="I57" s="665" t="s">
        <v>687</v>
      </c>
      <c r="J57" s="665" t="s">
        <v>727</v>
      </c>
      <c r="K57" s="665"/>
      <c r="L57" s="667">
        <v>116.07999999999997</v>
      </c>
      <c r="M57" s="667">
        <v>1</v>
      </c>
      <c r="N57" s="668">
        <v>116.07999999999997</v>
      </c>
    </row>
    <row r="58" spans="1:14" ht="14.4" customHeight="1" x14ac:dyDescent="0.3">
      <c r="A58" s="663" t="s">
        <v>511</v>
      </c>
      <c r="B58" s="664" t="s">
        <v>1183</v>
      </c>
      <c r="C58" s="665" t="s">
        <v>516</v>
      </c>
      <c r="D58" s="666" t="s">
        <v>1184</v>
      </c>
      <c r="E58" s="665" t="s">
        <v>530</v>
      </c>
      <c r="F58" s="666" t="s">
        <v>1188</v>
      </c>
      <c r="G58" s="665" t="s">
        <v>531</v>
      </c>
      <c r="H58" s="665" t="s">
        <v>728</v>
      </c>
      <c r="I58" s="665" t="s">
        <v>687</v>
      </c>
      <c r="J58" s="665" t="s">
        <v>729</v>
      </c>
      <c r="K58" s="665"/>
      <c r="L58" s="667">
        <v>148.24000000000004</v>
      </c>
      <c r="M58" s="667">
        <v>1</v>
      </c>
      <c r="N58" s="668">
        <v>148.24000000000004</v>
      </c>
    </row>
    <row r="59" spans="1:14" ht="14.4" customHeight="1" x14ac:dyDescent="0.3">
      <c r="A59" s="663" t="s">
        <v>511</v>
      </c>
      <c r="B59" s="664" t="s">
        <v>1183</v>
      </c>
      <c r="C59" s="665" t="s">
        <v>516</v>
      </c>
      <c r="D59" s="666" t="s">
        <v>1184</v>
      </c>
      <c r="E59" s="665" t="s">
        <v>530</v>
      </c>
      <c r="F59" s="666" t="s">
        <v>1188</v>
      </c>
      <c r="G59" s="665" t="s">
        <v>531</v>
      </c>
      <c r="H59" s="665" t="s">
        <v>730</v>
      </c>
      <c r="I59" s="665" t="s">
        <v>731</v>
      </c>
      <c r="J59" s="665" t="s">
        <v>732</v>
      </c>
      <c r="K59" s="665" t="s">
        <v>733</v>
      </c>
      <c r="L59" s="667">
        <v>116.36000485495893</v>
      </c>
      <c r="M59" s="667">
        <v>1</v>
      </c>
      <c r="N59" s="668">
        <v>116.36000485495893</v>
      </c>
    </row>
    <row r="60" spans="1:14" ht="14.4" customHeight="1" x14ac:dyDescent="0.3">
      <c r="A60" s="663" t="s">
        <v>511</v>
      </c>
      <c r="B60" s="664" t="s">
        <v>1183</v>
      </c>
      <c r="C60" s="665" t="s">
        <v>516</v>
      </c>
      <c r="D60" s="666" t="s">
        <v>1184</v>
      </c>
      <c r="E60" s="665" t="s">
        <v>530</v>
      </c>
      <c r="F60" s="666" t="s">
        <v>1188</v>
      </c>
      <c r="G60" s="665" t="s">
        <v>531</v>
      </c>
      <c r="H60" s="665" t="s">
        <v>734</v>
      </c>
      <c r="I60" s="665" t="s">
        <v>735</v>
      </c>
      <c r="J60" s="665" t="s">
        <v>736</v>
      </c>
      <c r="K60" s="665" t="s">
        <v>737</v>
      </c>
      <c r="L60" s="667">
        <v>108.85871394997004</v>
      </c>
      <c r="M60" s="667">
        <v>2</v>
      </c>
      <c r="N60" s="668">
        <v>217.71742789994008</v>
      </c>
    </row>
    <row r="61" spans="1:14" ht="14.4" customHeight="1" x14ac:dyDescent="0.3">
      <c r="A61" s="663" t="s">
        <v>511</v>
      </c>
      <c r="B61" s="664" t="s">
        <v>1183</v>
      </c>
      <c r="C61" s="665" t="s">
        <v>516</v>
      </c>
      <c r="D61" s="666" t="s">
        <v>1184</v>
      </c>
      <c r="E61" s="665" t="s">
        <v>530</v>
      </c>
      <c r="F61" s="666" t="s">
        <v>1188</v>
      </c>
      <c r="G61" s="665" t="s">
        <v>531</v>
      </c>
      <c r="H61" s="665" t="s">
        <v>738</v>
      </c>
      <c r="I61" s="665" t="s">
        <v>739</v>
      </c>
      <c r="J61" s="665" t="s">
        <v>740</v>
      </c>
      <c r="K61" s="665" t="s">
        <v>741</v>
      </c>
      <c r="L61" s="667">
        <v>47.610000000000007</v>
      </c>
      <c r="M61" s="667">
        <v>3</v>
      </c>
      <c r="N61" s="668">
        <v>142.83000000000001</v>
      </c>
    </row>
    <row r="62" spans="1:14" ht="14.4" customHeight="1" x14ac:dyDescent="0.3">
      <c r="A62" s="663" t="s">
        <v>511</v>
      </c>
      <c r="B62" s="664" t="s">
        <v>1183</v>
      </c>
      <c r="C62" s="665" t="s">
        <v>516</v>
      </c>
      <c r="D62" s="666" t="s">
        <v>1184</v>
      </c>
      <c r="E62" s="665" t="s">
        <v>530</v>
      </c>
      <c r="F62" s="666" t="s">
        <v>1188</v>
      </c>
      <c r="G62" s="665" t="s">
        <v>531</v>
      </c>
      <c r="H62" s="665" t="s">
        <v>742</v>
      </c>
      <c r="I62" s="665" t="s">
        <v>743</v>
      </c>
      <c r="J62" s="665" t="s">
        <v>744</v>
      </c>
      <c r="K62" s="665" t="s">
        <v>745</v>
      </c>
      <c r="L62" s="667">
        <v>33.119999999999997</v>
      </c>
      <c r="M62" s="667">
        <v>1</v>
      </c>
      <c r="N62" s="668">
        <v>33.119999999999997</v>
      </c>
    </row>
    <row r="63" spans="1:14" ht="14.4" customHeight="1" x14ac:dyDescent="0.3">
      <c r="A63" s="663" t="s">
        <v>511</v>
      </c>
      <c r="B63" s="664" t="s">
        <v>1183</v>
      </c>
      <c r="C63" s="665" t="s">
        <v>516</v>
      </c>
      <c r="D63" s="666" t="s">
        <v>1184</v>
      </c>
      <c r="E63" s="665" t="s">
        <v>530</v>
      </c>
      <c r="F63" s="666" t="s">
        <v>1188</v>
      </c>
      <c r="G63" s="665" t="s">
        <v>531</v>
      </c>
      <c r="H63" s="665" t="s">
        <v>746</v>
      </c>
      <c r="I63" s="665" t="s">
        <v>747</v>
      </c>
      <c r="J63" s="665" t="s">
        <v>748</v>
      </c>
      <c r="K63" s="665" t="s">
        <v>749</v>
      </c>
      <c r="L63" s="667">
        <v>55.96</v>
      </c>
      <c r="M63" s="667">
        <v>3</v>
      </c>
      <c r="N63" s="668">
        <v>167.88</v>
      </c>
    </row>
    <row r="64" spans="1:14" ht="14.4" customHeight="1" x14ac:dyDescent="0.3">
      <c r="A64" s="663" t="s">
        <v>511</v>
      </c>
      <c r="B64" s="664" t="s">
        <v>1183</v>
      </c>
      <c r="C64" s="665" t="s">
        <v>516</v>
      </c>
      <c r="D64" s="666" t="s">
        <v>1184</v>
      </c>
      <c r="E64" s="665" t="s">
        <v>530</v>
      </c>
      <c r="F64" s="666" t="s">
        <v>1188</v>
      </c>
      <c r="G64" s="665" t="s">
        <v>531</v>
      </c>
      <c r="H64" s="665" t="s">
        <v>750</v>
      </c>
      <c r="I64" s="665" t="s">
        <v>751</v>
      </c>
      <c r="J64" s="665" t="s">
        <v>752</v>
      </c>
      <c r="K64" s="665" t="s">
        <v>753</v>
      </c>
      <c r="L64" s="667">
        <v>72.299999999999983</v>
      </c>
      <c r="M64" s="667">
        <v>1</v>
      </c>
      <c r="N64" s="668">
        <v>72.299999999999983</v>
      </c>
    </row>
    <row r="65" spans="1:14" ht="14.4" customHeight="1" x14ac:dyDescent="0.3">
      <c r="A65" s="663" t="s">
        <v>511</v>
      </c>
      <c r="B65" s="664" t="s">
        <v>1183</v>
      </c>
      <c r="C65" s="665" t="s">
        <v>516</v>
      </c>
      <c r="D65" s="666" t="s">
        <v>1184</v>
      </c>
      <c r="E65" s="665" t="s">
        <v>530</v>
      </c>
      <c r="F65" s="666" t="s">
        <v>1188</v>
      </c>
      <c r="G65" s="665" t="s">
        <v>531</v>
      </c>
      <c r="H65" s="665" t="s">
        <v>754</v>
      </c>
      <c r="I65" s="665" t="s">
        <v>755</v>
      </c>
      <c r="J65" s="665" t="s">
        <v>756</v>
      </c>
      <c r="K65" s="665" t="s">
        <v>757</v>
      </c>
      <c r="L65" s="667">
        <v>262.03999704105513</v>
      </c>
      <c r="M65" s="667">
        <v>2</v>
      </c>
      <c r="N65" s="668">
        <v>524.07999408211026</v>
      </c>
    </row>
    <row r="66" spans="1:14" ht="14.4" customHeight="1" x14ac:dyDescent="0.3">
      <c r="A66" s="663" t="s">
        <v>511</v>
      </c>
      <c r="B66" s="664" t="s">
        <v>1183</v>
      </c>
      <c r="C66" s="665" t="s">
        <v>516</v>
      </c>
      <c r="D66" s="666" t="s">
        <v>1184</v>
      </c>
      <c r="E66" s="665" t="s">
        <v>530</v>
      </c>
      <c r="F66" s="666" t="s">
        <v>1188</v>
      </c>
      <c r="G66" s="665" t="s">
        <v>531</v>
      </c>
      <c r="H66" s="665" t="s">
        <v>758</v>
      </c>
      <c r="I66" s="665" t="s">
        <v>759</v>
      </c>
      <c r="J66" s="665" t="s">
        <v>760</v>
      </c>
      <c r="K66" s="665" t="s">
        <v>761</v>
      </c>
      <c r="L66" s="667">
        <v>152.16008059211049</v>
      </c>
      <c r="M66" s="667">
        <v>17</v>
      </c>
      <c r="N66" s="668">
        <v>2586.7213700658781</v>
      </c>
    </row>
    <row r="67" spans="1:14" ht="14.4" customHeight="1" x14ac:dyDescent="0.3">
      <c r="A67" s="663" t="s">
        <v>511</v>
      </c>
      <c r="B67" s="664" t="s">
        <v>1183</v>
      </c>
      <c r="C67" s="665" t="s">
        <v>516</v>
      </c>
      <c r="D67" s="666" t="s">
        <v>1184</v>
      </c>
      <c r="E67" s="665" t="s">
        <v>530</v>
      </c>
      <c r="F67" s="666" t="s">
        <v>1188</v>
      </c>
      <c r="G67" s="665" t="s">
        <v>531</v>
      </c>
      <c r="H67" s="665" t="s">
        <v>762</v>
      </c>
      <c r="I67" s="665" t="s">
        <v>763</v>
      </c>
      <c r="J67" s="665" t="s">
        <v>764</v>
      </c>
      <c r="K67" s="665" t="s">
        <v>765</v>
      </c>
      <c r="L67" s="667">
        <v>111.62</v>
      </c>
      <c r="M67" s="667">
        <v>1</v>
      </c>
      <c r="N67" s="668">
        <v>111.62</v>
      </c>
    </row>
    <row r="68" spans="1:14" ht="14.4" customHeight="1" x14ac:dyDescent="0.3">
      <c r="A68" s="663" t="s">
        <v>511</v>
      </c>
      <c r="B68" s="664" t="s">
        <v>1183</v>
      </c>
      <c r="C68" s="665" t="s">
        <v>516</v>
      </c>
      <c r="D68" s="666" t="s">
        <v>1184</v>
      </c>
      <c r="E68" s="665" t="s">
        <v>530</v>
      </c>
      <c r="F68" s="666" t="s">
        <v>1188</v>
      </c>
      <c r="G68" s="665" t="s">
        <v>531</v>
      </c>
      <c r="H68" s="665" t="s">
        <v>766</v>
      </c>
      <c r="I68" s="665" t="s">
        <v>767</v>
      </c>
      <c r="J68" s="665" t="s">
        <v>768</v>
      </c>
      <c r="K68" s="665" t="s">
        <v>769</v>
      </c>
      <c r="L68" s="667">
        <v>104.07007808817248</v>
      </c>
      <c r="M68" s="667">
        <v>6</v>
      </c>
      <c r="N68" s="668">
        <v>624.42046852903491</v>
      </c>
    </row>
    <row r="69" spans="1:14" ht="14.4" customHeight="1" x14ac:dyDescent="0.3">
      <c r="A69" s="663" t="s">
        <v>511</v>
      </c>
      <c r="B69" s="664" t="s">
        <v>1183</v>
      </c>
      <c r="C69" s="665" t="s">
        <v>516</v>
      </c>
      <c r="D69" s="666" t="s">
        <v>1184</v>
      </c>
      <c r="E69" s="665" t="s">
        <v>530</v>
      </c>
      <c r="F69" s="666" t="s">
        <v>1188</v>
      </c>
      <c r="G69" s="665" t="s">
        <v>531</v>
      </c>
      <c r="H69" s="665" t="s">
        <v>770</v>
      </c>
      <c r="I69" s="665" t="s">
        <v>771</v>
      </c>
      <c r="J69" s="665" t="s">
        <v>703</v>
      </c>
      <c r="K69" s="665" t="s">
        <v>772</v>
      </c>
      <c r="L69" s="667">
        <v>457.57125327920579</v>
      </c>
      <c r="M69" s="667">
        <v>1</v>
      </c>
      <c r="N69" s="668">
        <v>457.57125327920579</v>
      </c>
    </row>
    <row r="70" spans="1:14" ht="14.4" customHeight="1" x14ac:dyDescent="0.3">
      <c r="A70" s="663" t="s">
        <v>511</v>
      </c>
      <c r="B70" s="664" t="s">
        <v>1183</v>
      </c>
      <c r="C70" s="665" t="s">
        <v>516</v>
      </c>
      <c r="D70" s="666" t="s">
        <v>1184</v>
      </c>
      <c r="E70" s="665" t="s">
        <v>530</v>
      </c>
      <c r="F70" s="666" t="s">
        <v>1188</v>
      </c>
      <c r="G70" s="665" t="s">
        <v>531</v>
      </c>
      <c r="H70" s="665" t="s">
        <v>773</v>
      </c>
      <c r="I70" s="665" t="s">
        <v>774</v>
      </c>
      <c r="J70" s="665" t="s">
        <v>775</v>
      </c>
      <c r="K70" s="665" t="s">
        <v>776</v>
      </c>
      <c r="L70" s="667">
        <v>47.540329513931148</v>
      </c>
      <c r="M70" s="667">
        <v>7</v>
      </c>
      <c r="N70" s="668">
        <v>332.78230659751802</v>
      </c>
    </row>
    <row r="71" spans="1:14" ht="14.4" customHeight="1" x14ac:dyDescent="0.3">
      <c r="A71" s="663" t="s">
        <v>511</v>
      </c>
      <c r="B71" s="664" t="s">
        <v>1183</v>
      </c>
      <c r="C71" s="665" t="s">
        <v>516</v>
      </c>
      <c r="D71" s="666" t="s">
        <v>1184</v>
      </c>
      <c r="E71" s="665" t="s">
        <v>530</v>
      </c>
      <c r="F71" s="666" t="s">
        <v>1188</v>
      </c>
      <c r="G71" s="665" t="s">
        <v>531</v>
      </c>
      <c r="H71" s="665" t="s">
        <v>777</v>
      </c>
      <c r="I71" s="665" t="s">
        <v>687</v>
      </c>
      <c r="J71" s="665" t="s">
        <v>778</v>
      </c>
      <c r="K71" s="665" t="s">
        <v>779</v>
      </c>
      <c r="L71" s="667">
        <v>23.700000000000003</v>
      </c>
      <c r="M71" s="667">
        <v>72</v>
      </c>
      <c r="N71" s="668">
        <v>1706.4</v>
      </c>
    </row>
    <row r="72" spans="1:14" ht="14.4" customHeight="1" x14ac:dyDescent="0.3">
      <c r="A72" s="663" t="s">
        <v>511</v>
      </c>
      <c r="B72" s="664" t="s">
        <v>1183</v>
      </c>
      <c r="C72" s="665" t="s">
        <v>516</v>
      </c>
      <c r="D72" s="666" t="s">
        <v>1184</v>
      </c>
      <c r="E72" s="665" t="s">
        <v>530</v>
      </c>
      <c r="F72" s="666" t="s">
        <v>1188</v>
      </c>
      <c r="G72" s="665" t="s">
        <v>531</v>
      </c>
      <c r="H72" s="665" t="s">
        <v>780</v>
      </c>
      <c r="I72" s="665" t="s">
        <v>781</v>
      </c>
      <c r="J72" s="665" t="s">
        <v>782</v>
      </c>
      <c r="K72" s="665" t="s">
        <v>783</v>
      </c>
      <c r="L72" s="667">
        <v>108.08</v>
      </c>
      <c r="M72" s="667">
        <v>1</v>
      </c>
      <c r="N72" s="668">
        <v>108.08</v>
      </c>
    </row>
    <row r="73" spans="1:14" ht="14.4" customHeight="1" x14ac:dyDescent="0.3">
      <c r="A73" s="663" t="s">
        <v>511</v>
      </c>
      <c r="B73" s="664" t="s">
        <v>1183</v>
      </c>
      <c r="C73" s="665" t="s">
        <v>516</v>
      </c>
      <c r="D73" s="666" t="s">
        <v>1184</v>
      </c>
      <c r="E73" s="665" t="s">
        <v>530</v>
      </c>
      <c r="F73" s="666" t="s">
        <v>1188</v>
      </c>
      <c r="G73" s="665" t="s">
        <v>531</v>
      </c>
      <c r="H73" s="665" t="s">
        <v>784</v>
      </c>
      <c r="I73" s="665" t="s">
        <v>687</v>
      </c>
      <c r="J73" s="665" t="s">
        <v>785</v>
      </c>
      <c r="K73" s="665"/>
      <c r="L73" s="667">
        <v>54.374993490567178</v>
      </c>
      <c r="M73" s="667">
        <v>1</v>
      </c>
      <c r="N73" s="668">
        <v>54.374993490567178</v>
      </c>
    </row>
    <row r="74" spans="1:14" ht="14.4" customHeight="1" x14ac:dyDescent="0.3">
      <c r="A74" s="663" t="s">
        <v>511</v>
      </c>
      <c r="B74" s="664" t="s">
        <v>1183</v>
      </c>
      <c r="C74" s="665" t="s">
        <v>516</v>
      </c>
      <c r="D74" s="666" t="s">
        <v>1184</v>
      </c>
      <c r="E74" s="665" t="s">
        <v>530</v>
      </c>
      <c r="F74" s="666" t="s">
        <v>1188</v>
      </c>
      <c r="G74" s="665" t="s">
        <v>531</v>
      </c>
      <c r="H74" s="665" t="s">
        <v>786</v>
      </c>
      <c r="I74" s="665" t="s">
        <v>786</v>
      </c>
      <c r="J74" s="665" t="s">
        <v>787</v>
      </c>
      <c r="K74" s="665" t="s">
        <v>788</v>
      </c>
      <c r="L74" s="667">
        <v>46.66</v>
      </c>
      <c r="M74" s="667">
        <v>2</v>
      </c>
      <c r="N74" s="668">
        <v>93.32</v>
      </c>
    </row>
    <row r="75" spans="1:14" ht="14.4" customHeight="1" x14ac:dyDescent="0.3">
      <c r="A75" s="663" t="s">
        <v>511</v>
      </c>
      <c r="B75" s="664" t="s">
        <v>1183</v>
      </c>
      <c r="C75" s="665" t="s">
        <v>516</v>
      </c>
      <c r="D75" s="666" t="s">
        <v>1184</v>
      </c>
      <c r="E75" s="665" t="s">
        <v>530</v>
      </c>
      <c r="F75" s="666" t="s">
        <v>1188</v>
      </c>
      <c r="G75" s="665" t="s">
        <v>531</v>
      </c>
      <c r="H75" s="665" t="s">
        <v>789</v>
      </c>
      <c r="I75" s="665" t="s">
        <v>687</v>
      </c>
      <c r="J75" s="665" t="s">
        <v>790</v>
      </c>
      <c r="K75" s="665"/>
      <c r="L75" s="667">
        <v>124.38111419633253</v>
      </c>
      <c r="M75" s="667">
        <v>2</v>
      </c>
      <c r="N75" s="668">
        <v>248.76222839266507</v>
      </c>
    </row>
    <row r="76" spans="1:14" ht="14.4" customHeight="1" x14ac:dyDescent="0.3">
      <c r="A76" s="663" t="s">
        <v>511</v>
      </c>
      <c r="B76" s="664" t="s">
        <v>1183</v>
      </c>
      <c r="C76" s="665" t="s">
        <v>516</v>
      </c>
      <c r="D76" s="666" t="s">
        <v>1184</v>
      </c>
      <c r="E76" s="665" t="s">
        <v>530</v>
      </c>
      <c r="F76" s="666" t="s">
        <v>1188</v>
      </c>
      <c r="G76" s="665" t="s">
        <v>531</v>
      </c>
      <c r="H76" s="665" t="s">
        <v>791</v>
      </c>
      <c r="I76" s="665" t="s">
        <v>792</v>
      </c>
      <c r="J76" s="665" t="s">
        <v>793</v>
      </c>
      <c r="K76" s="665" t="s">
        <v>794</v>
      </c>
      <c r="L76" s="667">
        <v>50.789999561643562</v>
      </c>
      <c r="M76" s="667">
        <v>14</v>
      </c>
      <c r="N76" s="668">
        <v>711.05999386300982</v>
      </c>
    </row>
    <row r="77" spans="1:14" ht="14.4" customHeight="1" x14ac:dyDescent="0.3">
      <c r="A77" s="663" t="s">
        <v>511</v>
      </c>
      <c r="B77" s="664" t="s">
        <v>1183</v>
      </c>
      <c r="C77" s="665" t="s">
        <v>516</v>
      </c>
      <c r="D77" s="666" t="s">
        <v>1184</v>
      </c>
      <c r="E77" s="665" t="s">
        <v>530</v>
      </c>
      <c r="F77" s="666" t="s">
        <v>1188</v>
      </c>
      <c r="G77" s="665" t="s">
        <v>531</v>
      </c>
      <c r="H77" s="665" t="s">
        <v>795</v>
      </c>
      <c r="I77" s="665" t="s">
        <v>796</v>
      </c>
      <c r="J77" s="665" t="s">
        <v>797</v>
      </c>
      <c r="K77" s="665" t="s">
        <v>798</v>
      </c>
      <c r="L77" s="667">
        <v>103.56999999999998</v>
      </c>
      <c r="M77" s="667">
        <v>3</v>
      </c>
      <c r="N77" s="668">
        <v>310.70999999999992</v>
      </c>
    </row>
    <row r="78" spans="1:14" ht="14.4" customHeight="1" x14ac:dyDescent="0.3">
      <c r="A78" s="663" t="s">
        <v>511</v>
      </c>
      <c r="B78" s="664" t="s">
        <v>1183</v>
      </c>
      <c r="C78" s="665" t="s">
        <v>516</v>
      </c>
      <c r="D78" s="666" t="s">
        <v>1184</v>
      </c>
      <c r="E78" s="665" t="s">
        <v>530</v>
      </c>
      <c r="F78" s="666" t="s">
        <v>1188</v>
      </c>
      <c r="G78" s="665" t="s">
        <v>531</v>
      </c>
      <c r="H78" s="665" t="s">
        <v>799</v>
      </c>
      <c r="I78" s="665" t="s">
        <v>800</v>
      </c>
      <c r="J78" s="665" t="s">
        <v>801</v>
      </c>
      <c r="K78" s="665" t="s">
        <v>802</v>
      </c>
      <c r="L78" s="667">
        <v>94.899999999999991</v>
      </c>
      <c r="M78" s="667">
        <v>1</v>
      </c>
      <c r="N78" s="668">
        <v>94.899999999999991</v>
      </c>
    </row>
    <row r="79" spans="1:14" ht="14.4" customHeight="1" x14ac:dyDescent="0.3">
      <c r="A79" s="663" t="s">
        <v>511</v>
      </c>
      <c r="B79" s="664" t="s">
        <v>1183</v>
      </c>
      <c r="C79" s="665" t="s">
        <v>516</v>
      </c>
      <c r="D79" s="666" t="s">
        <v>1184</v>
      </c>
      <c r="E79" s="665" t="s">
        <v>530</v>
      </c>
      <c r="F79" s="666" t="s">
        <v>1188</v>
      </c>
      <c r="G79" s="665" t="s">
        <v>531</v>
      </c>
      <c r="H79" s="665" t="s">
        <v>803</v>
      </c>
      <c r="I79" s="665" t="s">
        <v>804</v>
      </c>
      <c r="J79" s="665" t="s">
        <v>805</v>
      </c>
      <c r="K79" s="665" t="s">
        <v>806</v>
      </c>
      <c r="L79" s="667">
        <v>325.15999999999997</v>
      </c>
      <c r="M79" s="667">
        <v>12</v>
      </c>
      <c r="N79" s="668">
        <v>3901.9199999999996</v>
      </c>
    </row>
    <row r="80" spans="1:14" ht="14.4" customHeight="1" x14ac:dyDescent="0.3">
      <c r="A80" s="663" t="s">
        <v>511</v>
      </c>
      <c r="B80" s="664" t="s">
        <v>1183</v>
      </c>
      <c r="C80" s="665" t="s">
        <v>516</v>
      </c>
      <c r="D80" s="666" t="s">
        <v>1184</v>
      </c>
      <c r="E80" s="665" t="s">
        <v>530</v>
      </c>
      <c r="F80" s="666" t="s">
        <v>1188</v>
      </c>
      <c r="G80" s="665" t="s">
        <v>531</v>
      </c>
      <c r="H80" s="665" t="s">
        <v>807</v>
      </c>
      <c r="I80" s="665" t="s">
        <v>807</v>
      </c>
      <c r="J80" s="665" t="s">
        <v>808</v>
      </c>
      <c r="K80" s="665" t="s">
        <v>809</v>
      </c>
      <c r="L80" s="667">
        <v>108.67999999999998</v>
      </c>
      <c r="M80" s="667">
        <v>1</v>
      </c>
      <c r="N80" s="668">
        <v>108.67999999999998</v>
      </c>
    </row>
    <row r="81" spans="1:14" ht="14.4" customHeight="1" x14ac:dyDescent="0.3">
      <c r="A81" s="663" t="s">
        <v>511</v>
      </c>
      <c r="B81" s="664" t="s">
        <v>1183</v>
      </c>
      <c r="C81" s="665" t="s">
        <v>516</v>
      </c>
      <c r="D81" s="666" t="s">
        <v>1184</v>
      </c>
      <c r="E81" s="665" t="s">
        <v>530</v>
      </c>
      <c r="F81" s="666" t="s">
        <v>1188</v>
      </c>
      <c r="G81" s="665" t="s">
        <v>531</v>
      </c>
      <c r="H81" s="665" t="s">
        <v>810</v>
      </c>
      <c r="I81" s="665" t="s">
        <v>687</v>
      </c>
      <c r="J81" s="665" t="s">
        <v>811</v>
      </c>
      <c r="K81" s="665"/>
      <c r="L81" s="667">
        <v>115.72193820765165</v>
      </c>
      <c r="M81" s="667">
        <v>3</v>
      </c>
      <c r="N81" s="668">
        <v>347.16581462295494</v>
      </c>
    </row>
    <row r="82" spans="1:14" ht="14.4" customHeight="1" x14ac:dyDescent="0.3">
      <c r="A82" s="663" t="s">
        <v>511</v>
      </c>
      <c r="B82" s="664" t="s">
        <v>1183</v>
      </c>
      <c r="C82" s="665" t="s">
        <v>516</v>
      </c>
      <c r="D82" s="666" t="s">
        <v>1184</v>
      </c>
      <c r="E82" s="665" t="s">
        <v>530</v>
      </c>
      <c r="F82" s="666" t="s">
        <v>1188</v>
      </c>
      <c r="G82" s="665" t="s">
        <v>531</v>
      </c>
      <c r="H82" s="665" t="s">
        <v>812</v>
      </c>
      <c r="I82" s="665" t="s">
        <v>813</v>
      </c>
      <c r="J82" s="665" t="s">
        <v>814</v>
      </c>
      <c r="K82" s="665" t="s">
        <v>815</v>
      </c>
      <c r="L82" s="667">
        <v>142.34999999999994</v>
      </c>
      <c r="M82" s="667">
        <v>1</v>
      </c>
      <c r="N82" s="668">
        <v>142.34999999999994</v>
      </c>
    </row>
    <row r="83" spans="1:14" ht="14.4" customHeight="1" x14ac:dyDescent="0.3">
      <c r="A83" s="663" t="s">
        <v>511</v>
      </c>
      <c r="B83" s="664" t="s">
        <v>1183</v>
      </c>
      <c r="C83" s="665" t="s">
        <v>516</v>
      </c>
      <c r="D83" s="666" t="s">
        <v>1184</v>
      </c>
      <c r="E83" s="665" t="s">
        <v>530</v>
      </c>
      <c r="F83" s="666" t="s">
        <v>1188</v>
      </c>
      <c r="G83" s="665" t="s">
        <v>531</v>
      </c>
      <c r="H83" s="665" t="s">
        <v>816</v>
      </c>
      <c r="I83" s="665" t="s">
        <v>817</v>
      </c>
      <c r="J83" s="665" t="s">
        <v>818</v>
      </c>
      <c r="K83" s="665" t="s">
        <v>819</v>
      </c>
      <c r="L83" s="667">
        <v>74.609999999999985</v>
      </c>
      <c r="M83" s="667">
        <v>1</v>
      </c>
      <c r="N83" s="668">
        <v>74.609999999999985</v>
      </c>
    </row>
    <row r="84" spans="1:14" ht="14.4" customHeight="1" x14ac:dyDescent="0.3">
      <c r="A84" s="663" t="s">
        <v>511</v>
      </c>
      <c r="B84" s="664" t="s">
        <v>1183</v>
      </c>
      <c r="C84" s="665" t="s">
        <v>516</v>
      </c>
      <c r="D84" s="666" t="s">
        <v>1184</v>
      </c>
      <c r="E84" s="665" t="s">
        <v>530</v>
      </c>
      <c r="F84" s="666" t="s">
        <v>1188</v>
      </c>
      <c r="G84" s="665" t="s">
        <v>531</v>
      </c>
      <c r="H84" s="665" t="s">
        <v>820</v>
      </c>
      <c r="I84" s="665" t="s">
        <v>820</v>
      </c>
      <c r="J84" s="665" t="s">
        <v>821</v>
      </c>
      <c r="K84" s="665" t="s">
        <v>822</v>
      </c>
      <c r="L84" s="667">
        <v>600.91000000000008</v>
      </c>
      <c r="M84" s="667">
        <v>2</v>
      </c>
      <c r="N84" s="668">
        <v>1201.8200000000002</v>
      </c>
    </row>
    <row r="85" spans="1:14" ht="14.4" customHeight="1" x14ac:dyDescent="0.3">
      <c r="A85" s="663" t="s">
        <v>511</v>
      </c>
      <c r="B85" s="664" t="s">
        <v>1183</v>
      </c>
      <c r="C85" s="665" t="s">
        <v>516</v>
      </c>
      <c r="D85" s="666" t="s">
        <v>1184</v>
      </c>
      <c r="E85" s="665" t="s">
        <v>530</v>
      </c>
      <c r="F85" s="666" t="s">
        <v>1188</v>
      </c>
      <c r="G85" s="665" t="s">
        <v>531</v>
      </c>
      <c r="H85" s="665" t="s">
        <v>823</v>
      </c>
      <c r="I85" s="665" t="s">
        <v>824</v>
      </c>
      <c r="J85" s="665" t="s">
        <v>825</v>
      </c>
      <c r="K85" s="665" t="s">
        <v>826</v>
      </c>
      <c r="L85" s="667">
        <v>69.377095777508615</v>
      </c>
      <c r="M85" s="667">
        <v>3</v>
      </c>
      <c r="N85" s="668">
        <v>208.13128733252586</v>
      </c>
    </row>
    <row r="86" spans="1:14" ht="14.4" customHeight="1" x14ac:dyDescent="0.3">
      <c r="A86" s="663" t="s">
        <v>511</v>
      </c>
      <c r="B86" s="664" t="s">
        <v>1183</v>
      </c>
      <c r="C86" s="665" t="s">
        <v>516</v>
      </c>
      <c r="D86" s="666" t="s">
        <v>1184</v>
      </c>
      <c r="E86" s="665" t="s">
        <v>530</v>
      </c>
      <c r="F86" s="666" t="s">
        <v>1188</v>
      </c>
      <c r="G86" s="665" t="s">
        <v>531</v>
      </c>
      <c r="H86" s="665" t="s">
        <v>827</v>
      </c>
      <c r="I86" s="665" t="s">
        <v>687</v>
      </c>
      <c r="J86" s="665" t="s">
        <v>828</v>
      </c>
      <c r="K86" s="665"/>
      <c r="L86" s="667">
        <v>84.301194734919406</v>
      </c>
      <c r="M86" s="667">
        <v>1</v>
      </c>
      <c r="N86" s="668">
        <v>84.301194734919406</v>
      </c>
    </row>
    <row r="87" spans="1:14" ht="14.4" customHeight="1" x14ac:dyDescent="0.3">
      <c r="A87" s="663" t="s">
        <v>511</v>
      </c>
      <c r="B87" s="664" t="s">
        <v>1183</v>
      </c>
      <c r="C87" s="665" t="s">
        <v>516</v>
      </c>
      <c r="D87" s="666" t="s">
        <v>1184</v>
      </c>
      <c r="E87" s="665" t="s">
        <v>530</v>
      </c>
      <c r="F87" s="666" t="s">
        <v>1188</v>
      </c>
      <c r="G87" s="665" t="s">
        <v>531</v>
      </c>
      <c r="H87" s="665" t="s">
        <v>829</v>
      </c>
      <c r="I87" s="665" t="s">
        <v>687</v>
      </c>
      <c r="J87" s="665" t="s">
        <v>830</v>
      </c>
      <c r="K87" s="665"/>
      <c r="L87" s="667">
        <v>42.86586790991268</v>
      </c>
      <c r="M87" s="667">
        <v>2</v>
      </c>
      <c r="N87" s="668">
        <v>85.73173581982536</v>
      </c>
    </row>
    <row r="88" spans="1:14" ht="14.4" customHeight="1" x14ac:dyDescent="0.3">
      <c r="A88" s="663" t="s">
        <v>511</v>
      </c>
      <c r="B88" s="664" t="s">
        <v>1183</v>
      </c>
      <c r="C88" s="665" t="s">
        <v>516</v>
      </c>
      <c r="D88" s="666" t="s">
        <v>1184</v>
      </c>
      <c r="E88" s="665" t="s">
        <v>530</v>
      </c>
      <c r="F88" s="666" t="s">
        <v>1188</v>
      </c>
      <c r="G88" s="665" t="s">
        <v>531</v>
      </c>
      <c r="H88" s="665" t="s">
        <v>831</v>
      </c>
      <c r="I88" s="665" t="s">
        <v>557</v>
      </c>
      <c r="J88" s="665" t="s">
        <v>832</v>
      </c>
      <c r="K88" s="665"/>
      <c r="L88" s="667">
        <v>91.330171894637118</v>
      </c>
      <c r="M88" s="667">
        <v>1</v>
      </c>
      <c r="N88" s="668">
        <v>91.330171894637118</v>
      </c>
    </row>
    <row r="89" spans="1:14" ht="14.4" customHeight="1" x14ac:dyDescent="0.3">
      <c r="A89" s="663" t="s">
        <v>511</v>
      </c>
      <c r="B89" s="664" t="s">
        <v>1183</v>
      </c>
      <c r="C89" s="665" t="s">
        <v>516</v>
      </c>
      <c r="D89" s="666" t="s">
        <v>1184</v>
      </c>
      <c r="E89" s="665" t="s">
        <v>530</v>
      </c>
      <c r="F89" s="666" t="s">
        <v>1188</v>
      </c>
      <c r="G89" s="665" t="s">
        <v>531</v>
      </c>
      <c r="H89" s="665" t="s">
        <v>833</v>
      </c>
      <c r="I89" s="665" t="s">
        <v>687</v>
      </c>
      <c r="J89" s="665" t="s">
        <v>834</v>
      </c>
      <c r="K89" s="665"/>
      <c r="L89" s="667">
        <v>86.571071073405136</v>
      </c>
      <c r="M89" s="667">
        <v>1</v>
      </c>
      <c r="N89" s="668">
        <v>86.571071073405136</v>
      </c>
    </row>
    <row r="90" spans="1:14" ht="14.4" customHeight="1" x14ac:dyDescent="0.3">
      <c r="A90" s="663" t="s">
        <v>511</v>
      </c>
      <c r="B90" s="664" t="s">
        <v>1183</v>
      </c>
      <c r="C90" s="665" t="s">
        <v>516</v>
      </c>
      <c r="D90" s="666" t="s">
        <v>1184</v>
      </c>
      <c r="E90" s="665" t="s">
        <v>530</v>
      </c>
      <c r="F90" s="666" t="s">
        <v>1188</v>
      </c>
      <c r="G90" s="665" t="s">
        <v>531</v>
      </c>
      <c r="H90" s="665" t="s">
        <v>835</v>
      </c>
      <c r="I90" s="665" t="s">
        <v>836</v>
      </c>
      <c r="J90" s="665" t="s">
        <v>837</v>
      </c>
      <c r="K90" s="665" t="s">
        <v>838</v>
      </c>
      <c r="L90" s="667">
        <v>107.32969165988499</v>
      </c>
      <c r="M90" s="667">
        <v>19</v>
      </c>
      <c r="N90" s="668">
        <v>2039.2641415378148</v>
      </c>
    </row>
    <row r="91" spans="1:14" ht="14.4" customHeight="1" x14ac:dyDescent="0.3">
      <c r="A91" s="663" t="s">
        <v>511</v>
      </c>
      <c r="B91" s="664" t="s">
        <v>1183</v>
      </c>
      <c r="C91" s="665" t="s">
        <v>516</v>
      </c>
      <c r="D91" s="666" t="s">
        <v>1184</v>
      </c>
      <c r="E91" s="665" t="s">
        <v>530</v>
      </c>
      <c r="F91" s="666" t="s">
        <v>1188</v>
      </c>
      <c r="G91" s="665" t="s">
        <v>531</v>
      </c>
      <c r="H91" s="665" t="s">
        <v>839</v>
      </c>
      <c r="I91" s="665" t="s">
        <v>840</v>
      </c>
      <c r="J91" s="665" t="s">
        <v>841</v>
      </c>
      <c r="K91" s="665" t="s">
        <v>842</v>
      </c>
      <c r="L91" s="667">
        <v>63.339999999999947</v>
      </c>
      <c r="M91" s="667">
        <v>2</v>
      </c>
      <c r="N91" s="668">
        <v>126.67999999999989</v>
      </c>
    </row>
    <row r="92" spans="1:14" ht="14.4" customHeight="1" x14ac:dyDescent="0.3">
      <c r="A92" s="663" t="s">
        <v>511</v>
      </c>
      <c r="B92" s="664" t="s">
        <v>1183</v>
      </c>
      <c r="C92" s="665" t="s">
        <v>516</v>
      </c>
      <c r="D92" s="666" t="s">
        <v>1184</v>
      </c>
      <c r="E92" s="665" t="s">
        <v>530</v>
      </c>
      <c r="F92" s="666" t="s">
        <v>1188</v>
      </c>
      <c r="G92" s="665" t="s">
        <v>531</v>
      </c>
      <c r="H92" s="665" t="s">
        <v>843</v>
      </c>
      <c r="I92" s="665" t="s">
        <v>844</v>
      </c>
      <c r="J92" s="665" t="s">
        <v>845</v>
      </c>
      <c r="K92" s="665" t="s">
        <v>846</v>
      </c>
      <c r="L92" s="667">
        <v>351.85</v>
      </c>
      <c r="M92" s="667">
        <v>1</v>
      </c>
      <c r="N92" s="668">
        <v>351.85</v>
      </c>
    </row>
    <row r="93" spans="1:14" ht="14.4" customHeight="1" x14ac:dyDescent="0.3">
      <c r="A93" s="663" t="s">
        <v>511</v>
      </c>
      <c r="B93" s="664" t="s">
        <v>1183</v>
      </c>
      <c r="C93" s="665" t="s">
        <v>516</v>
      </c>
      <c r="D93" s="666" t="s">
        <v>1184</v>
      </c>
      <c r="E93" s="665" t="s">
        <v>530</v>
      </c>
      <c r="F93" s="666" t="s">
        <v>1188</v>
      </c>
      <c r="G93" s="665" t="s">
        <v>531</v>
      </c>
      <c r="H93" s="665" t="s">
        <v>847</v>
      </c>
      <c r="I93" s="665" t="s">
        <v>687</v>
      </c>
      <c r="J93" s="665" t="s">
        <v>848</v>
      </c>
      <c r="K93" s="665" t="s">
        <v>849</v>
      </c>
      <c r="L93" s="667">
        <v>26.208497234012381</v>
      </c>
      <c r="M93" s="667">
        <v>4</v>
      </c>
      <c r="N93" s="668">
        <v>104.83398893604952</v>
      </c>
    </row>
    <row r="94" spans="1:14" ht="14.4" customHeight="1" x14ac:dyDescent="0.3">
      <c r="A94" s="663" t="s">
        <v>511</v>
      </c>
      <c r="B94" s="664" t="s">
        <v>1183</v>
      </c>
      <c r="C94" s="665" t="s">
        <v>516</v>
      </c>
      <c r="D94" s="666" t="s">
        <v>1184</v>
      </c>
      <c r="E94" s="665" t="s">
        <v>530</v>
      </c>
      <c r="F94" s="666" t="s">
        <v>1188</v>
      </c>
      <c r="G94" s="665" t="s">
        <v>531</v>
      </c>
      <c r="H94" s="665" t="s">
        <v>850</v>
      </c>
      <c r="I94" s="665" t="s">
        <v>851</v>
      </c>
      <c r="J94" s="665" t="s">
        <v>852</v>
      </c>
      <c r="K94" s="665" t="s">
        <v>853</v>
      </c>
      <c r="L94" s="667">
        <v>192.05</v>
      </c>
      <c r="M94" s="667">
        <v>2</v>
      </c>
      <c r="N94" s="668">
        <v>384.1</v>
      </c>
    </row>
    <row r="95" spans="1:14" ht="14.4" customHeight="1" x14ac:dyDescent="0.3">
      <c r="A95" s="663" t="s">
        <v>511</v>
      </c>
      <c r="B95" s="664" t="s">
        <v>1183</v>
      </c>
      <c r="C95" s="665" t="s">
        <v>516</v>
      </c>
      <c r="D95" s="666" t="s">
        <v>1184</v>
      </c>
      <c r="E95" s="665" t="s">
        <v>530</v>
      </c>
      <c r="F95" s="666" t="s">
        <v>1188</v>
      </c>
      <c r="G95" s="665" t="s">
        <v>531</v>
      </c>
      <c r="H95" s="665" t="s">
        <v>854</v>
      </c>
      <c r="I95" s="665" t="s">
        <v>687</v>
      </c>
      <c r="J95" s="665" t="s">
        <v>855</v>
      </c>
      <c r="K95" s="665"/>
      <c r="L95" s="667">
        <v>84.333021823684106</v>
      </c>
      <c r="M95" s="667">
        <v>2</v>
      </c>
      <c r="N95" s="668">
        <v>168.66604364736821</v>
      </c>
    </row>
    <row r="96" spans="1:14" ht="14.4" customHeight="1" x14ac:dyDescent="0.3">
      <c r="A96" s="663" t="s">
        <v>511</v>
      </c>
      <c r="B96" s="664" t="s">
        <v>1183</v>
      </c>
      <c r="C96" s="665" t="s">
        <v>516</v>
      </c>
      <c r="D96" s="666" t="s">
        <v>1184</v>
      </c>
      <c r="E96" s="665" t="s">
        <v>530</v>
      </c>
      <c r="F96" s="666" t="s">
        <v>1188</v>
      </c>
      <c r="G96" s="665" t="s">
        <v>531</v>
      </c>
      <c r="H96" s="665" t="s">
        <v>856</v>
      </c>
      <c r="I96" s="665" t="s">
        <v>687</v>
      </c>
      <c r="J96" s="665" t="s">
        <v>857</v>
      </c>
      <c r="K96" s="665"/>
      <c r="L96" s="667">
        <v>161.9060727857939</v>
      </c>
      <c r="M96" s="667">
        <v>1</v>
      </c>
      <c r="N96" s="668">
        <v>161.9060727857939</v>
      </c>
    </row>
    <row r="97" spans="1:14" ht="14.4" customHeight="1" x14ac:dyDescent="0.3">
      <c r="A97" s="663" t="s">
        <v>511</v>
      </c>
      <c r="B97" s="664" t="s">
        <v>1183</v>
      </c>
      <c r="C97" s="665" t="s">
        <v>516</v>
      </c>
      <c r="D97" s="666" t="s">
        <v>1184</v>
      </c>
      <c r="E97" s="665" t="s">
        <v>530</v>
      </c>
      <c r="F97" s="666" t="s">
        <v>1188</v>
      </c>
      <c r="G97" s="665" t="s">
        <v>531</v>
      </c>
      <c r="H97" s="665" t="s">
        <v>858</v>
      </c>
      <c r="I97" s="665" t="s">
        <v>858</v>
      </c>
      <c r="J97" s="665" t="s">
        <v>859</v>
      </c>
      <c r="K97" s="665" t="s">
        <v>860</v>
      </c>
      <c r="L97" s="667">
        <v>96.100000000000009</v>
      </c>
      <c r="M97" s="667">
        <v>4</v>
      </c>
      <c r="N97" s="668">
        <v>384.40000000000003</v>
      </c>
    </row>
    <row r="98" spans="1:14" ht="14.4" customHeight="1" x14ac:dyDescent="0.3">
      <c r="A98" s="663" t="s">
        <v>511</v>
      </c>
      <c r="B98" s="664" t="s">
        <v>1183</v>
      </c>
      <c r="C98" s="665" t="s">
        <v>516</v>
      </c>
      <c r="D98" s="666" t="s">
        <v>1184</v>
      </c>
      <c r="E98" s="665" t="s">
        <v>530</v>
      </c>
      <c r="F98" s="666" t="s">
        <v>1188</v>
      </c>
      <c r="G98" s="665" t="s">
        <v>531</v>
      </c>
      <c r="H98" s="665" t="s">
        <v>861</v>
      </c>
      <c r="I98" s="665" t="s">
        <v>687</v>
      </c>
      <c r="J98" s="665" t="s">
        <v>862</v>
      </c>
      <c r="K98" s="665"/>
      <c r="L98" s="667">
        <v>69.648364517958186</v>
      </c>
      <c r="M98" s="667">
        <v>21</v>
      </c>
      <c r="N98" s="668">
        <v>1462.6156548771219</v>
      </c>
    </row>
    <row r="99" spans="1:14" ht="14.4" customHeight="1" x14ac:dyDescent="0.3">
      <c r="A99" s="663" t="s">
        <v>511</v>
      </c>
      <c r="B99" s="664" t="s">
        <v>1183</v>
      </c>
      <c r="C99" s="665" t="s">
        <v>516</v>
      </c>
      <c r="D99" s="666" t="s">
        <v>1184</v>
      </c>
      <c r="E99" s="665" t="s">
        <v>530</v>
      </c>
      <c r="F99" s="666" t="s">
        <v>1188</v>
      </c>
      <c r="G99" s="665" t="s">
        <v>531</v>
      </c>
      <c r="H99" s="665" t="s">
        <v>863</v>
      </c>
      <c r="I99" s="665" t="s">
        <v>687</v>
      </c>
      <c r="J99" s="665" t="s">
        <v>864</v>
      </c>
      <c r="K99" s="665"/>
      <c r="L99" s="667">
        <v>37.700000000000003</v>
      </c>
      <c r="M99" s="667">
        <v>1</v>
      </c>
      <c r="N99" s="668">
        <v>37.700000000000003</v>
      </c>
    </row>
    <row r="100" spans="1:14" ht="14.4" customHeight="1" x14ac:dyDescent="0.3">
      <c r="A100" s="663" t="s">
        <v>511</v>
      </c>
      <c r="B100" s="664" t="s">
        <v>1183</v>
      </c>
      <c r="C100" s="665" t="s">
        <v>516</v>
      </c>
      <c r="D100" s="666" t="s">
        <v>1184</v>
      </c>
      <c r="E100" s="665" t="s">
        <v>530</v>
      </c>
      <c r="F100" s="666" t="s">
        <v>1188</v>
      </c>
      <c r="G100" s="665" t="s">
        <v>531</v>
      </c>
      <c r="H100" s="665" t="s">
        <v>865</v>
      </c>
      <c r="I100" s="665" t="s">
        <v>865</v>
      </c>
      <c r="J100" s="665" t="s">
        <v>866</v>
      </c>
      <c r="K100" s="665" t="s">
        <v>867</v>
      </c>
      <c r="L100" s="667">
        <v>130.85666666666668</v>
      </c>
      <c r="M100" s="667">
        <v>3</v>
      </c>
      <c r="N100" s="668">
        <v>392.57000000000005</v>
      </c>
    </row>
    <row r="101" spans="1:14" ht="14.4" customHeight="1" x14ac:dyDescent="0.3">
      <c r="A101" s="663" t="s">
        <v>511</v>
      </c>
      <c r="B101" s="664" t="s">
        <v>1183</v>
      </c>
      <c r="C101" s="665" t="s">
        <v>516</v>
      </c>
      <c r="D101" s="666" t="s">
        <v>1184</v>
      </c>
      <c r="E101" s="665" t="s">
        <v>530</v>
      </c>
      <c r="F101" s="666" t="s">
        <v>1188</v>
      </c>
      <c r="G101" s="665" t="s">
        <v>531</v>
      </c>
      <c r="H101" s="665" t="s">
        <v>868</v>
      </c>
      <c r="I101" s="665" t="s">
        <v>868</v>
      </c>
      <c r="J101" s="665" t="s">
        <v>869</v>
      </c>
      <c r="K101" s="665" t="s">
        <v>870</v>
      </c>
      <c r="L101" s="667">
        <v>44</v>
      </c>
      <c r="M101" s="667">
        <v>1</v>
      </c>
      <c r="N101" s="668">
        <v>44</v>
      </c>
    </row>
    <row r="102" spans="1:14" ht="14.4" customHeight="1" x14ac:dyDescent="0.3">
      <c r="A102" s="663" t="s">
        <v>511</v>
      </c>
      <c r="B102" s="664" t="s">
        <v>1183</v>
      </c>
      <c r="C102" s="665" t="s">
        <v>516</v>
      </c>
      <c r="D102" s="666" t="s">
        <v>1184</v>
      </c>
      <c r="E102" s="665" t="s">
        <v>530</v>
      </c>
      <c r="F102" s="666" t="s">
        <v>1188</v>
      </c>
      <c r="G102" s="665" t="s">
        <v>531</v>
      </c>
      <c r="H102" s="665" t="s">
        <v>871</v>
      </c>
      <c r="I102" s="665" t="s">
        <v>871</v>
      </c>
      <c r="J102" s="665" t="s">
        <v>872</v>
      </c>
      <c r="K102" s="665" t="s">
        <v>873</v>
      </c>
      <c r="L102" s="667">
        <v>432.53</v>
      </c>
      <c r="M102" s="667">
        <v>1</v>
      </c>
      <c r="N102" s="668">
        <v>432.53</v>
      </c>
    </row>
    <row r="103" spans="1:14" ht="14.4" customHeight="1" x14ac:dyDescent="0.3">
      <c r="A103" s="663" t="s">
        <v>511</v>
      </c>
      <c r="B103" s="664" t="s">
        <v>1183</v>
      </c>
      <c r="C103" s="665" t="s">
        <v>516</v>
      </c>
      <c r="D103" s="666" t="s">
        <v>1184</v>
      </c>
      <c r="E103" s="665" t="s">
        <v>530</v>
      </c>
      <c r="F103" s="666" t="s">
        <v>1188</v>
      </c>
      <c r="G103" s="665" t="s">
        <v>531</v>
      </c>
      <c r="H103" s="665" t="s">
        <v>874</v>
      </c>
      <c r="I103" s="665" t="s">
        <v>687</v>
      </c>
      <c r="J103" s="665" t="s">
        <v>875</v>
      </c>
      <c r="K103" s="665"/>
      <c r="L103" s="667">
        <v>196.59000000000003</v>
      </c>
      <c r="M103" s="667">
        <v>2</v>
      </c>
      <c r="N103" s="668">
        <v>393.18000000000006</v>
      </c>
    </row>
    <row r="104" spans="1:14" ht="14.4" customHeight="1" x14ac:dyDescent="0.3">
      <c r="A104" s="663" t="s">
        <v>511</v>
      </c>
      <c r="B104" s="664" t="s">
        <v>1183</v>
      </c>
      <c r="C104" s="665" t="s">
        <v>516</v>
      </c>
      <c r="D104" s="666" t="s">
        <v>1184</v>
      </c>
      <c r="E104" s="665" t="s">
        <v>530</v>
      </c>
      <c r="F104" s="666" t="s">
        <v>1188</v>
      </c>
      <c r="G104" s="665" t="s">
        <v>531</v>
      </c>
      <c r="H104" s="665" t="s">
        <v>876</v>
      </c>
      <c r="I104" s="665" t="s">
        <v>876</v>
      </c>
      <c r="J104" s="665" t="s">
        <v>877</v>
      </c>
      <c r="K104" s="665" t="s">
        <v>878</v>
      </c>
      <c r="L104" s="667">
        <v>122.60044708754917</v>
      </c>
      <c r="M104" s="667">
        <v>5</v>
      </c>
      <c r="N104" s="668">
        <v>613.00223543774587</v>
      </c>
    </row>
    <row r="105" spans="1:14" ht="14.4" customHeight="1" x14ac:dyDescent="0.3">
      <c r="A105" s="663" t="s">
        <v>511</v>
      </c>
      <c r="B105" s="664" t="s">
        <v>1183</v>
      </c>
      <c r="C105" s="665" t="s">
        <v>516</v>
      </c>
      <c r="D105" s="666" t="s">
        <v>1184</v>
      </c>
      <c r="E105" s="665" t="s">
        <v>530</v>
      </c>
      <c r="F105" s="666" t="s">
        <v>1188</v>
      </c>
      <c r="G105" s="665" t="s">
        <v>531</v>
      </c>
      <c r="H105" s="665" t="s">
        <v>879</v>
      </c>
      <c r="I105" s="665" t="s">
        <v>879</v>
      </c>
      <c r="J105" s="665" t="s">
        <v>611</v>
      </c>
      <c r="K105" s="665" t="s">
        <v>880</v>
      </c>
      <c r="L105" s="667">
        <v>150.18500000000006</v>
      </c>
      <c r="M105" s="667">
        <v>2</v>
      </c>
      <c r="N105" s="668">
        <v>300.37000000000012</v>
      </c>
    </row>
    <row r="106" spans="1:14" ht="14.4" customHeight="1" x14ac:dyDescent="0.3">
      <c r="A106" s="663" t="s">
        <v>511</v>
      </c>
      <c r="B106" s="664" t="s">
        <v>1183</v>
      </c>
      <c r="C106" s="665" t="s">
        <v>516</v>
      </c>
      <c r="D106" s="666" t="s">
        <v>1184</v>
      </c>
      <c r="E106" s="665" t="s">
        <v>530</v>
      </c>
      <c r="F106" s="666" t="s">
        <v>1188</v>
      </c>
      <c r="G106" s="665" t="s">
        <v>531</v>
      </c>
      <c r="H106" s="665" t="s">
        <v>881</v>
      </c>
      <c r="I106" s="665" t="s">
        <v>687</v>
      </c>
      <c r="J106" s="665" t="s">
        <v>882</v>
      </c>
      <c r="K106" s="665" t="s">
        <v>883</v>
      </c>
      <c r="L106" s="667">
        <v>254.43314798796527</v>
      </c>
      <c r="M106" s="667">
        <v>1</v>
      </c>
      <c r="N106" s="668">
        <v>254.43314798796527</v>
      </c>
    </row>
    <row r="107" spans="1:14" ht="14.4" customHeight="1" x14ac:dyDescent="0.3">
      <c r="A107" s="663" t="s">
        <v>511</v>
      </c>
      <c r="B107" s="664" t="s">
        <v>1183</v>
      </c>
      <c r="C107" s="665" t="s">
        <v>516</v>
      </c>
      <c r="D107" s="666" t="s">
        <v>1184</v>
      </c>
      <c r="E107" s="665" t="s">
        <v>530</v>
      </c>
      <c r="F107" s="666" t="s">
        <v>1188</v>
      </c>
      <c r="G107" s="665" t="s">
        <v>884</v>
      </c>
      <c r="H107" s="665" t="s">
        <v>885</v>
      </c>
      <c r="I107" s="665" t="s">
        <v>885</v>
      </c>
      <c r="J107" s="665" t="s">
        <v>886</v>
      </c>
      <c r="K107" s="665" t="s">
        <v>887</v>
      </c>
      <c r="L107" s="667">
        <v>12.05999999999999</v>
      </c>
      <c r="M107" s="667">
        <v>2</v>
      </c>
      <c r="N107" s="668">
        <v>24.11999999999998</v>
      </c>
    </row>
    <row r="108" spans="1:14" ht="14.4" customHeight="1" x14ac:dyDescent="0.3">
      <c r="A108" s="663" t="s">
        <v>511</v>
      </c>
      <c r="B108" s="664" t="s">
        <v>1183</v>
      </c>
      <c r="C108" s="665" t="s">
        <v>516</v>
      </c>
      <c r="D108" s="666" t="s">
        <v>1184</v>
      </c>
      <c r="E108" s="665" t="s">
        <v>530</v>
      </c>
      <c r="F108" s="666" t="s">
        <v>1188</v>
      </c>
      <c r="G108" s="665" t="s">
        <v>884</v>
      </c>
      <c r="H108" s="665" t="s">
        <v>888</v>
      </c>
      <c r="I108" s="665" t="s">
        <v>889</v>
      </c>
      <c r="J108" s="665" t="s">
        <v>890</v>
      </c>
      <c r="K108" s="665" t="s">
        <v>891</v>
      </c>
      <c r="L108" s="667">
        <v>34.75</v>
      </c>
      <c r="M108" s="667">
        <v>35</v>
      </c>
      <c r="N108" s="668">
        <v>1216.25</v>
      </c>
    </row>
    <row r="109" spans="1:14" ht="14.4" customHeight="1" x14ac:dyDescent="0.3">
      <c r="A109" s="663" t="s">
        <v>511</v>
      </c>
      <c r="B109" s="664" t="s">
        <v>1183</v>
      </c>
      <c r="C109" s="665" t="s">
        <v>516</v>
      </c>
      <c r="D109" s="666" t="s">
        <v>1184</v>
      </c>
      <c r="E109" s="665" t="s">
        <v>530</v>
      </c>
      <c r="F109" s="666" t="s">
        <v>1188</v>
      </c>
      <c r="G109" s="665" t="s">
        <v>884</v>
      </c>
      <c r="H109" s="665" t="s">
        <v>892</v>
      </c>
      <c r="I109" s="665" t="s">
        <v>893</v>
      </c>
      <c r="J109" s="665" t="s">
        <v>837</v>
      </c>
      <c r="K109" s="665" t="s">
        <v>894</v>
      </c>
      <c r="L109" s="667">
        <v>105.05947627500494</v>
      </c>
      <c r="M109" s="667">
        <v>1</v>
      </c>
      <c r="N109" s="668">
        <v>105.05947627500494</v>
      </c>
    </row>
    <row r="110" spans="1:14" ht="14.4" customHeight="1" x14ac:dyDescent="0.3">
      <c r="A110" s="663" t="s">
        <v>511</v>
      </c>
      <c r="B110" s="664" t="s">
        <v>1183</v>
      </c>
      <c r="C110" s="665" t="s">
        <v>516</v>
      </c>
      <c r="D110" s="666" t="s">
        <v>1184</v>
      </c>
      <c r="E110" s="665" t="s">
        <v>530</v>
      </c>
      <c r="F110" s="666" t="s">
        <v>1188</v>
      </c>
      <c r="G110" s="665" t="s">
        <v>884</v>
      </c>
      <c r="H110" s="665" t="s">
        <v>895</v>
      </c>
      <c r="I110" s="665" t="s">
        <v>896</v>
      </c>
      <c r="J110" s="665" t="s">
        <v>897</v>
      </c>
      <c r="K110" s="665" t="s">
        <v>898</v>
      </c>
      <c r="L110" s="667">
        <v>721.20081916845095</v>
      </c>
      <c r="M110" s="667">
        <v>2</v>
      </c>
      <c r="N110" s="668">
        <v>1442.4016383369019</v>
      </c>
    </row>
    <row r="111" spans="1:14" ht="14.4" customHeight="1" x14ac:dyDescent="0.3">
      <c r="A111" s="663" t="s">
        <v>511</v>
      </c>
      <c r="B111" s="664" t="s">
        <v>1183</v>
      </c>
      <c r="C111" s="665" t="s">
        <v>516</v>
      </c>
      <c r="D111" s="666" t="s">
        <v>1184</v>
      </c>
      <c r="E111" s="665" t="s">
        <v>530</v>
      </c>
      <c r="F111" s="666" t="s">
        <v>1188</v>
      </c>
      <c r="G111" s="665" t="s">
        <v>884</v>
      </c>
      <c r="H111" s="665" t="s">
        <v>899</v>
      </c>
      <c r="I111" s="665" t="s">
        <v>900</v>
      </c>
      <c r="J111" s="665" t="s">
        <v>901</v>
      </c>
      <c r="K111" s="665" t="s">
        <v>902</v>
      </c>
      <c r="L111" s="667">
        <v>29.999999999999996</v>
      </c>
      <c r="M111" s="667">
        <v>6</v>
      </c>
      <c r="N111" s="668">
        <v>179.99999999999997</v>
      </c>
    </row>
    <row r="112" spans="1:14" ht="14.4" customHeight="1" x14ac:dyDescent="0.3">
      <c r="A112" s="663" t="s">
        <v>511</v>
      </c>
      <c r="B112" s="664" t="s">
        <v>1183</v>
      </c>
      <c r="C112" s="665" t="s">
        <v>516</v>
      </c>
      <c r="D112" s="666" t="s">
        <v>1184</v>
      </c>
      <c r="E112" s="665" t="s">
        <v>530</v>
      </c>
      <c r="F112" s="666" t="s">
        <v>1188</v>
      </c>
      <c r="G112" s="665" t="s">
        <v>884</v>
      </c>
      <c r="H112" s="665" t="s">
        <v>903</v>
      </c>
      <c r="I112" s="665" t="s">
        <v>904</v>
      </c>
      <c r="J112" s="665" t="s">
        <v>905</v>
      </c>
      <c r="K112" s="665" t="s">
        <v>906</v>
      </c>
      <c r="L112" s="667">
        <v>112.72999999999996</v>
      </c>
      <c r="M112" s="667">
        <v>1</v>
      </c>
      <c r="N112" s="668">
        <v>112.72999999999996</v>
      </c>
    </row>
    <row r="113" spans="1:14" ht="14.4" customHeight="1" x14ac:dyDescent="0.3">
      <c r="A113" s="663" t="s">
        <v>511</v>
      </c>
      <c r="B113" s="664" t="s">
        <v>1183</v>
      </c>
      <c r="C113" s="665" t="s">
        <v>516</v>
      </c>
      <c r="D113" s="666" t="s">
        <v>1184</v>
      </c>
      <c r="E113" s="665" t="s">
        <v>530</v>
      </c>
      <c r="F113" s="666" t="s">
        <v>1188</v>
      </c>
      <c r="G113" s="665" t="s">
        <v>884</v>
      </c>
      <c r="H113" s="665" t="s">
        <v>907</v>
      </c>
      <c r="I113" s="665" t="s">
        <v>908</v>
      </c>
      <c r="J113" s="665" t="s">
        <v>909</v>
      </c>
      <c r="K113" s="665" t="s">
        <v>910</v>
      </c>
      <c r="L113" s="667">
        <v>322.48999999999995</v>
      </c>
      <c r="M113" s="667">
        <v>1</v>
      </c>
      <c r="N113" s="668">
        <v>322.48999999999995</v>
      </c>
    </row>
    <row r="114" spans="1:14" ht="14.4" customHeight="1" x14ac:dyDescent="0.3">
      <c r="A114" s="663" t="s">
        <v>511</v>
      </c>
      <c r="B114" s="664" t="s">
        <v>1183</v>
      </c>
      <c r="C114" s="665" t="s">
        <v>516</v>
      </c>
      <c r="D114" s="666" t="s">
        <v>1184</v>
      </c>
      <c r="E114" s="665" t="s">
        <v>530</v>
      </c>
      <c r="F114" s="666" t="s">
        <v>1188</v>
      </c>
      <c r="G114" s="665" t="s">
        <v>884</v>
      </c>
      <c r="H114" s="665" t="s">
        <v>911</v>
      </c>
      <c r="I114" s="665" t="s">
        <v>912</v>
      </c>
      <c r="J114" s="665" t="s">
        <v>913</v>
      </c>
      <c r="K114" s="665" t="s">
        <v>914</v>
      </c>
      <c r="L114" s="667">
        <v>79.06</v>
      </c>
      <c r="M114" s="667">
        <v>1</v>
      </c>
      <c r="N114" s="668">
        <v>79.06</v>
      </c>
    </row>
    <row r="115" spans="1:14" ht="14.4" customHeight="1" x14ac:dyDescent="0.3">
      <c r="A115" s="663" t="s">
        <v>511</v>
      </c>
      <c r="B115" s="664" t="s">
        <v>1183</v>
      </c>
      <c r="C115" s="665" t="s">
        <v>516</v>
      </c>
      <c r="D115" s="666" t="s">
        <v>1184</v>
      </c>
      <c r="E115" s="665" t="s">
        <v>530</v>
      </c>
      <c r="F115" s="666" t="s">
        <v>1188</v>
      </c>
      <c r="G115" s="665" t="s">
        <v>884</v>
      </c>
      <c r="H115" s="665" t="s">
        <v>915</v>
      </c>
      <c r="I115" s="665" t="s">
        <v>916</v>
      </c>
      <c r="J115" s="665" t="s">
        <v>917</v>
      </c>
      <c r="K115" s="665" t="s">
        <v>918</v>
      </c>
      <c r="L115" s="667">
        <v>20.060000981833145</v>
      </c>
      <c r="M115" s="667">
        <v>3</v>
      </c>
      <c r="N115" s="668">
        <v>60.180002945499439</v>
      </c>
    </row>
    <row r="116" spans="1:14" ht="14.4" customHeight="1" x14ac:dyDescent="0.3">
      <c r="A116" s="663" t="s">
        <v>511</v>
      </c>
      <c r="B116" s="664" t="s">
        <v>1183</v>
      </c>
      <c r="C116" s="665" t="s">
        <v>516</v>
      </c>
      <c r="D116" s="666" t="s">
        <v>1184</v>
      </c>
      <c r="E116" s="665" t="s">
        <v>530</v>
      </c>
      <c r="F116" s="666" t="s">
        <v>1188</v>
      </c>
      <c r="G116" s="665" t="s">
        <v>884</v>
      </c>
      <c r="H116" s="665" t="s">
        <v>919</v>
      </c>
      <c r="I116" s="665" t="s">
        <v>920</v>
      </c>
      <c r="J116" s="665" t="s">
        <v>921</v>
      </c>
      <c r="K116" s="665" t="s">
        <v>922</v>
      </c>
      <c r="L116" s="667">
        <v>47.779999999999994</v>
      </c>
      <c r="M116" s="667">
        <v>1</v>
      </c>
      <c r="N116" s="668">
        <v>47.779999999999994</v>
      </c>
    </row>
    <row r="117" spans="1:14" ht="14.4" customHeight="1" x14ac:dyDescent="0.3">
      <c r="A117" s="663" t="s">
        <v>511</v>
      </c>
      <c r="B117" s="664" t="s">
        <v>1183</v>
      </c>
      <c r="C117" s="665" t="s">
        <v>516</v>
      </c>
      <c r="D117" s="666" t="s">
        <v>1184</v>
      </c>
      <c r="E117" s="665" t="s">
        <v>530</v>
      </c>
      <c r="F117" s="666" t="s">
        <v>1188</v>
      </c>
      <c r="G117" s="665" t="s">
        <v>884</v>
      </c>
      <c r="H117" s="665" t="s">
        <v>923</v>
      </c>
      <c r="I117" s="665" t="s">
        <v>924</v>
      </c>
      <c r="J117" s="665" t="s">
        <v>925</v>
      </c>
      <c r="K117" s="665" t="s">
        <v>926</v>
      </c>
      <c r="L117" s="667">
        <v>61.530087115791929</v>
      </c>
      <c r="M117" s="667">
        <v>1</v>
      </c>
      <c r="N117" s="668">
        <v>61.530087115791929</v>
      </c>
    </row>
    <row r="118" spans="1:14" ht="14.4" customHeight="1" x14ac:dyDescent="0.3">
      <c r="A118" s="663" t="s">
        <v>511</v>
      </c>
      <c r="B118" s="664" t="s">
        <v>1183</v>
      </c>
      <c r="C118" s="665" t="s">
        <v>516</v>
      </c>
      <c r="D118" s="666" t="s">
        <v>1184</v>
      </c>
      <c r="E118" s="665" t="s">
        <v>530</v>
      </c>
      <c r="F118" s="666" t="s">
        <v>1188</v>
      </c>
      <c r="G118" s="665" t="s">
        <v>884</v>
      </c>
      <c r="H118" s="665" t="s">
        <v>927</v>
      </c>
      <c r="I118" s="665" t="s">
        <v>928</v>
      </c>
      <c r="J118" s="665" t="s">
        <v>929</v>
      </c>
      <c r="K118" s="665" t="s">
        <v>930</v>
      </c>
      <c r="L118" s="667">
        <v>147.3781977303484</v>
      </c>
      <c r="M118" s="667">
        <v>1</v>
      </c>
      <c r="N118" s="668">
        <v>147.3781977303484</v>
      </c>
    </row>
    <row r="119" spans="1:14" ht="14.4" customHeight="1" x14ac:dyDescent="0.3">
      <c r="A119" s="663" t="s">
        <v>511</v>
      </c>
      <c r="B119" s="664" t="s">
        <v>1183</v>
      </c>
      <c r="C119" s="665" t="s">
        <v>516</v>
      </c>
      <c r="D119" s="666" t="s">
        <v>1184</v>
      </c>
      <c r="E119" s="665" t="s">
        <v>530</v>
      </c>
      <c r="F119" s="666" t="s">
        <v>1188</v>
      </c>
      <c r="G119" s="665" t="s">
        <v>884</v>
      </c>
      <c r="H119" s="665" t="s">
        <v>931</v>
      </c>
      <c r="I119" s="665" t="s">
        <v>932</v>
      </c>
      <c r="J119" s="665" t="s">
        <v>933</v>
      </c>
      <c r="K119" s="665" t="s">
        <v>934</v>
      </c>
      <c r="L119" s="667">
        <v>27.48</v>
      </c>
      <c r="M119" s="667">
        <v>1</v>
      </c>
      <c r="N119" s="668">
        <v>27.48</v>
      </c>
    </row>
    <row r="120" spans="1:14" ht="14.4" customHeight="1" x14ac:dyDescent="0.3">
      <c r="A120" s="663" t="s">
        <v>511</v>
      </c>
      <c r="B120" s="664" t="s">
        <v>1183</v>
      </c>
      <c r="C120" s="665" t="s">
        <v>516</v>
      </c>
      <c r="D120" s="666" t="s">
        <v>1184</v>
      </c>
      <c r="E120" s="665" t="s">
        <v>530</v>
      </c>
      <c r="F120" s="666" t="s">
        <v>1188</v>
      </c>
      <c r="G120" s="665" t="s">
        <v>884</v>
      </c>
      <c r="H120" s="665" t="s">
        <v>935</v>
      </c>
      <c r="I120" s="665" t="s">
        <v>936</v>
      </c>
      <c r="J120" s="665" t="s">
        <v>937</v>
      </c>
      <c r="K120" s="665" t="s">
        <v>938</v>
      </c>
      <c r="L120" s="667">
        <v>865.99000000000024</v>
      </c>
      <c r="M120" s="667">
        <v>1</v>
      </c>
      <c r="N120" s="668">
        <v>865.99000000000024</v>
      </c>
    </row>
    <row r="121" spans="1:14" ht="14.4" customHeight="1" x14ac:dyDescent="0.3">
      <c r="A121" s="663" t="s">
        <v>511</v>
      </c>
      <c r="B121" s="664" t="s">
        <v>1183</v>
      </c>
      <c r="C121" s="665" t="s">
        <v>516</v>
      </c>
      <c r="D121" s="666" t="s">
        <v>1184</v>
      </c>
      <c r="E121" s="665" t="s">
        <v>530</v>
      </c>
      <c r="F121" s="666" t="s">
        <v>1188</v>
      </c>
      <c r="G121" s="665" t="s">
        <v>884</v>
      </c>
      <c r="H121" s="665" t="s">
        <v>939</v>
      </c>
      <c r="I121" s="665" t="s">
        <v>939</v>
      </c>
      <c r="J121" s="665" t="s">
        <v>940</v>
      </c>
      <c r="K121" s="665" t="s">
        <v>941</v>
      </c>
      <c r="L121" s="667">
        <v>169.03999999999996</v>
      </c>
      <c r="M121" s="667">
        <v>6</v>
      </c>
      <c r="N121" s="668">
        <v>1014.2399999999998</v>
      </c>
    </row>
    <row r="122" spans="1:14" ht="14.4" customHeight="1" x14ac:dyDescent="0.3">
      <c r="A122" s="663" t="s">
        <v>511</v>
      </c>
      <c r="B122" s="664" t="s">
        <v>1183</v>
      </c>
      <c r="C122" s="665" t="s">
        <v>516</v>
      </c>
      <c r="D122" s="666" t="s">
        <v>1184</v>
      </c>
      <c r="E122" s="665" t="s">
        <v>530</v>
      </c>
      <c r="F122" s="666" t="s">
        <v>1188</v>
      </c>
      <c r="G122" s="665" t="s">
        <v>884</v>
      </c>
      <c r="H122" s="665" t="s">
        <v>942</v>
      </c>
      <c r="I122" s="665" t="s">
        <v>942</v>
      </c>
      <c r="J122" s="665" t="s">
        <v>943</v>
      </c>
      <c r="K122" s="665" t="s">
        <v>944</v>
      </c>
      <c r="L122" s="667">
        <v>57.7</v>
      </c>
      <c r="M122" s="667">
        <v>4</v>
      </c>
      <c r="N122" s="668">
        <v>230.8</v>
      </c>
    </row>
    <row r="123" spans="1:14" ht="14.4" customHeight="1" x14ac:dyDescent="0.3">
      <c r="A123" s="663" t="s">
        <v>511</v>
      </c>
      <c r="B123" s="664" t="s">
        <v>1183</v>
      </c>
      <c r="C123" s="665" t="s">
        <v>516</v>
      </c>
      <c r="D123" s="666" t="s">
        <v>1184</v>
      </c>
      <c r="E123" s="665" t="s">
        <v>530</v>
      </c>
      <c r="F123" s="666" t="s">
        <v>1188</v>
      </c>
      <c r="G123" s="665" t="s">
        <v>884</v>
      </c>
      <c r="H123" s="665" t="s">
        <v>945</v>
      </c>
      <c r="I123" s="665" t="s">
        <v>945</v>
      </c>
      <c r="J123" s="665" t="s">
        <v>897</v>
      </c>
      <c r="K123" s="665" t="s">
        <v>946</v>
      </c>
      <c r="L123" s="667">
        <v>408.95000000000005</v>
      </c>
      <c r="M123" s="667">
        <v>8</v>
      </c>
      <c r="N123" s="668">
        <v>3271.6000000000004</v>
      </c>
    </row>
    <row r="124" spans="1:14" ht="14.4" customHeight="1" x14ac:dyDescent="0.3">
      <c r="A124" s="663" t="s">
        <v>511</v>
      </c>
      <c r="B124" s="664" t="s">
        <v>1183</v>
      </c>
      <c r="C124" s="665" t="s">
        <v>516</v>
      </c>
      <c r="D124" s="666" t="s">
        <v>1184</v>
      </c>
      <c r="E124" s="665" t="s">
        <v>530</v>
      </c>
      <c r="F124" s="666" t="s">
        <v>1188</v>
      </c>
      <c r="G124" s="665" t="s">
        <v>884</v>
      </c>
      <c r="H124" s="665" t="s">
        <v>947</v>
      </c>
      <c r="I124" s="665" t="s">
        <v>947</v>
      </c>
      <c r="J124" s="665" t="s">
        <v>948</v>
      </c>
      <c r="K124" s="665" t="s">
        <v>949</v>
      </c>
      <c r="L124" s="667">
        <v>67.82999999999997</v>
      </c>
      <c r="M124" s="667">
        <v>8</v>
      </c>
      <c r="N124" s="668">
        <v>542.63999999999976</v>
      </c>
    </row>
    <row r="125" spans="1:14" ht="14.4" customHeight="1" x14ac:dyDescent="0.3">
      <c r="A125" s="663" t="s">
        <v>511</v>
      </c>
      <c r="B125" s="664" t="s">
        <v>1183</v>
      </c>
      <c r="C125" s="665" t="s">
        <v>516</v>
      </c>
      <c r="D125" s="666" t="s">
        <v>1184</v>
      </c>
      <c r="E125" s="665" t="s">
        <v>530</v>
      </c>
      <c r="F125" s="666" t="s">
        <v>1188</v>
      </c>
      <c r="G125" s="665" t="s">
        <v>884</v>
      </c>
      <c r="H125" s="665" t="s">
        <v>950</v>
      </c>
      <c r="I125" s="665" t="s">
        <v>950</v>
      </c>
      <c r="J125" s="665" t="s">
        <v>897</v>
      </c>
      <c r="K125" s="665" t="s">
        <v>951</v>
      </c>
      <c r="L125" s="667">
        <v>301.46859892438738</v>
      </c>
      <c r="M125" s="667">
        <v>1</v>
      </c>
      <c r="N125" s="668">
        <v>301.46859892438738</v>
      </c>
    </row>
    <row r="126" spans="1:14" ht="14.4" customHeight="1" x14ac:dyDescent="0.3">
      <c r="A126" s="663" t="s">
        <v>511</v>
      </c>
      <c r="B126" s="664" t="s">
        <v>1183</v>
      </c>
      <c r="C126" s="665" t="s">
        <v>516</v>
      </c>
      <c r="D126" s="666" t="s">
        <v>1184</v>
      </c>
      <c r="E126" s="665" t="s">
        <v>530</v>
      </c>
      <c r="F126" s="666" t="s">
        <v>1188</v>
      </c>
      <c r="G126" s="665" t="s">
        <v>884</v>
      </c>
      <c r="H126" s="665" t="s">
        <v>952</v>
      </c>
      <c r="I126" s="665" t="s">
        <v>952</v>
      </c>
      <c r="J126" s="665" t="s">
        <v>897</v>
      </c>
      <c r="K126" s="665" t="s">
        <v>953</v>
      </c>
      <c r="L126" s="667">
        <v>630.66000000000008</v>
      </c>
      <c r="M126" s="667">
        <v>1</v>
      </c>
      <c r="N126" s="668">
        <v>630.66000000000008</v>
      </c>
    </row>
    <row r="127" spans="1:14" ht="14.4" customHeight="1" x14ac:dyDescent="0.3">
      <c r="A127" s="663" t="s">
        <v>511</v>
      </c>
      <c r="B127" s="664" t="s">
        <v>1183</v>
      </c>
      <c r="C127" s="665" t="s">
        <v>516</v>
      </c>
      <c r="D127" s="666" t="s">
        <v>1184</v>
      </c>
      <c r="E127" s="665" t="s">
        <v>530</v>
      </c>
      <c r="F127" s="666" t="s">
        <v>1188</v>
      </c>
      <c r="G127" s="665" t="s">
        <v>884</v>
      </c>
      <c r="H127" s="665" t="s">
        <v>954</v>
      </c>
      <c r="I127" s="665" t="s">
        <v>954</v>
      </c>
      <c r="J127" s="665" t="s">
        <v>955</v>
      </c>
      <c r="K127" s="665" t="s">
        <v>956</v>
      </c>
      <c r="L127" s="667">
        <v>203.96</v>
      </c>
      <c r="M127" s="667">
        <v>1</v>
      </c>
      <c r="N127" s="668">
        <v>203.96</v>
      </c>
    </row>
    <row r="128" spans="1:14" ht="14.4" customHeight="1" x14ac:dyDescent="0.3">
      <c r="A128" s="663" t="s">
        <v>511</v>
      </c>
      <c r="B128" s="664" t="s">
        <v>1183</v>
      </c>
      <c r="C128" s="665" t="s">
        <v>516</v>
      </c>
      <c r="D128" s="666" t="s">
        <v>1184</v>
      </c>
      <c r="E128" s="665" t="s">
        <v>957</v>
      </c>
      <c r="F128" s="666" t="s">
        <v>1189</v>
      </c>
      <c r="G128" s="665" t="s">
        <v>531</v>
      </c>
      <c r="H128" s="665" t="s">
        <v>958</v>
      </c>
      <c r="I128" s="665" t="s">
        <v>687</v>
      </c>
      <c r="J128" s="665" t="s">
        <v>959</v>
      </c>
      <c r="K128" s="665"/>
      <c r="L128" s="667">
        <v>253.76</v>
      </c>
      <c r="M128" s="667">
        <v>10</v>
      </c>
      <c r="N128" s="668">
        <v>2537.6</v>
      </c>
    </row>
    <row r="129" spans="1:14" ht="14.4" customHeight="1" x14ac:dyDescent="0.3">
      <c r="A129" s="663" t="s">
        <v>511</v>
      </c>
      <c r="B129" s="664" t="s">
        <v>1183</v>
      </c>
      <c r="C129" s="665" t="s">
        <v>516</v>
      </c>
      <c r="D129" s="666" t="s">
        <v>1184</v>
      </c>
      <c r="E129" s="665" t="s">
        <v>957</v>
      </c>
      <c r="F129" s="666" t="s">
        <v>1189</v>
      </c>
      <c r="G129" s="665" t="s">
        <v>884</v>
      </c>
      <c r="H129" s="665" t="s">
        <v>960</v>
      </c>
      <c r="I129" s="665" t="s">
        <v>961</v>
      </c>
      <c r="J129" s="665" t="s">
        <v>962</v>
      </c>
      <c r="K129" s="665" t="s">
        <v>963</v>
      </c>
      <c r="L129" s="667">
        <v>198.89</v>
      </c>
      <c r="M129" s="667">
        <v>1</v>
      </c>
      <c r="N129" s="668">
        <v>198.89</v>
      </c>
    </row>
    <row r="130" spans="1:14" ht="14.4" customHeight="1" x14ac:dyDescent="0.3">
      <c r="A130" s="663" t="s">
        <v>511</v>
      </c>
      <c r="B130" s="664" t="s">
        <v>1183</v>
      </c>
      <c r="C130" s="665" t="s">
        <v>516</v>
      </c>
      <c r="D130" s="666" t="s">
        <v>1184</v>
      </c>
      <c r="E130" s="665" t="s">
        <v>957</v>
      </c>
      <c r="F130" s="666" t="s">
        <v>1189</v>
      </c>
      <c r="G130" s="665" t="s">
        <v>884</v>
      </c>
      <c r="H130" s="665" t="s">
        <v>964</v>
      </c>
      <c r="I130" s="665" t="s">
        <v>964</v>
      </c>
      <c r="J130" s="665" t="s">
        <v>965</v>
      </c>
      <c r="K130" s="665" t="s">
        <v>966</v>
      </c>
      <c r="L130" s="667">
        <v>111.95000000000003</v>
      </c>
      <c r="M130" s="667">
        <v>2</v>
      </c>
      <c r="N130" s="668">
        <v>223.90000000000006</v>
      </c>
    </row>
    <row r="131" spans="1:14" ht="14.4" customHeight="1" x14ac:dyDescent="0.3">
      <c r="A131" s="663" t="s">
        <v>511</v>
      </c>
      <c r="B131" s="664" t="s">
        <v>1183</v>
      </c>
      <c r="C131" s="665" t="s">
        <v>516</v>
      </c>
      <c r="D131" s="666" t="s">
        <v>1184</v>
      </c>
      <c r="E131" s="665" t="s">
        <v>957</v>
      </c>
      <c r="F131" s="666" t="s">
        <v>1189</v>
      </c>
      <c r="G131" s="665" t="s">
        <v>884</v>
      </c>
      <c r="H131" s="665" t="s">
        <v>967</v>
      </c>
      <c r="I131" s="665" t="s">
        <v>967</v>
      </c>
      <c r="J131" s="665" t="s">
        <v>968</v>
      </c>
      <c r="K131" s="665" t="s">
        <v>966</v>
      </c>
      <c r="L131" s="667">
        <v>111.95000000000006</v>
      </c>
      <c r="M131" s="667">
        <v>1</v>
      </c>
      <c r="N131" s="668">
        <v>111.95000000000006</v>
      </c>
    </row>
    <row r="132" spans="1:14" ht="14.4" customHeight="1" x14ac:dyDescent="0.3">
      <c r="A132" s="663" t="s">
        <v>511</v>
      </c>
      <c r="B132" s="664" t="s">
        <v>1183</v>
      </c>
      <c r="C132" s="665" t="s">
        <v>516</v>
      </c>
      <c r="D132" s="666" t="s">
        <v>1184</v>
      </c>
      <c r="E132" s="665" t="s">
        <v>957</v>
      </c>
      <c r="F132" s="666" t="s">
        <v>1189</v>
      </c>
      <c r="G132" s="665" t="s">
        <v>884</v>
      </c>
      <c r="H132" s="665" t="s">
        <v>969</v>
      </c>
      <c r="I132" s="665" t="s">
        <v>970</v>
      </c>
      <c r="J132" s="665" t="s">
        <v>971</v>
      </c>
      <c r="K132" s="665" t="s">
        <v>972</v>
      </c>
      <c r="L132" s="667">
        <v>111.95</v>
      </c>
      <c r="M132" s="667">
        <v>2</v>
      </c>
      <c r="N132" s="668">
        <v>223.9</v>
      </c>
    </row>
    <row r="133" spans="1:14" ht="14.4" customHeight="1" x14ac:dyDescent="0.3">
      <c r="A133" s="663" t="s">
        <v>511</v>
      </c>
      <c r="B133" s="664" t="s">
        <v>1183</v>
      </c>
      <c r="C133" s="665" t="s">
        <v>516</v>
      </c>
      <c r="D133" s="666" t="s">
        <v>1184</v>
      </c>
      <c r="E133" s="665" t="s">
        <v>957</v>
      </c>
      <c r="F133" s="666" t="s">
        <v>1189</v>
      </c>
      <c r="G133" s="665" t="s">
        <v>884</v>
      </c>
      <c r="H133" s="665" t="s">
        <v>973</v>
      </c>
      <c r="I133" s="665" t="s">
        <v>974</v>
      </c>
      <c r="J133" s="665" t="s">
        <v>975</v>
      </c>
      <c r="K133" s="665" t="s">
        <v>966</v>
      </c>
      <c r="L133" s="667">
        <v>111.95</v>
      </c>
      <c r="M133" s="667">
        <v>1</v>
      </c>
      <c r="N133" s="668">
        <v>111.95</v>
      </c>
    </row>
    <row r="134" spans="1:14" ht="14.4" customHeight="1" x14ac:dyDescent="0.3">
      <c r="A134" s="663" t="s">
        <v>511</v>
      </c>
      <c r="B134" s="664" t="s">
        <v>1183</v>
      </c>
      <c r="C134" s="665" t="s">
        <v>516</v>
      </c>
      <c r="D134" s="666" t="s">
        <v>1184</v>
      </c>
      <c r="E134" s="665" t="s">
        <v>957</v>
      </c>
      <c r="F134" s="666" t="s">
        <v>1189</v>
      </c>
      <c r="G134" s="665" t="s">
        <v>884</v>
      </c>
      <c r="H134" s="665" t="s">
        <v>976</v>
      </c>
      <c r="I134" s="665" t="s">
        <v>976</v>
      </c>
      <c r="J134" s="665" t="s">
        <v>977</v>
      </c>
      <c r="K134" s="665" t="s">
        <v>978</v>
      </c>
      <c r="L134" s="667">
        <v>278.52000937861766</v>
      </c>
      <c r="M134" s="667">
        <v>48</v>
      </c>
      <c r="N134" s="668">
        <v>13368.960450173647</v>
      </c>
    </row>
    <row r="135" spans="1:14" ht="14.4" customHeight="1" x14ac:dyDescent="0.3">
      <c r="A135" s="663" t="s">
        <v>511</v>
      </c>
      <c r="B135" s="664" t="s">
        <v>1183</v>
      </c>
      <c r="C135" s="665" t="s">
        <v>516</v>
      </c>
      <c r="D135" s="666" t="s">
        <v>1184</v>
      </c>
      <c r="E135" s="665" t="s">
        <v>957</v>
      </c>
      <c r="F135" s="666" t="s">
        <v>1189</v>
      </c>
      <c r="G135" s="665" t="s">
        <v>884</v>
      </c>
      <c r="H135" s="665" t="s">
        <v>979</v>
      </c>
      <c r="I135" s="665" t="s">
        <v>979</v>
      </c>
      <c r="J135" s="665" t="s">
        <v>980</v>
      </c>
      <c r="K135" s="665" t="s">
        <v>981</v>
      </c>
      <c r="L135" s="667">
        <v>163.66999999999999</v>
      </c>
      <c r="M135" s="667">
        <v>3</v>
      </c>
      <c r="N135" s="668">
        <v>491.01</v>
      </c>
    </row>
    <row r="136" spans="1:14" ht="14.4" customHeight="1" x14ac:dyDescent="0.3">
      <c r="A136" s="663" t="s">
        <v>511</v>
      </c>
      <c r="B136" s="664" t="s">
        <v>1183</v>
      </c>
      <c r="C136" s="665" t="s">
        <v>516</v>
      </c>
      <c r="D136" s="666" t="s">
        <v>1184</v>
      </c>
      <c r="E136" s="665" t="s">
        <v>957</v>
      </c>
      <c r="F136" s="666" t="s">
        <v>1189</v>
      </c>
      <c r="G136" s="665" t="s">
        <v>884</v>
      </c>
      <c r="H136" s="665" t="s">
        <v>982</v>
      </c>
      <c r="I136" s="665" t="s">
        <v>982</v>
      </c>
      <c r="J136" s="665" t="s">
        <v>983</v>
      </c>
      <c r="K136" s="665" t="s">
        <v>984</v>
      </c>
      <c r="L136" s="667">
        <v>179.26</v>
      </c>
      <c r="M136" s="667">
        <v>8</v>
      </c>
      <c r="N136" s="668">
        <v>1434.08</v>
      </c>
    </row>
    <row r="137" spans="1:14" ht="14.4" customHeight="1" x14ac:dyDescent="0.3">
      <c r="A137" s="663" t="s">
        <v>511</v>
      </c>
      <c r="B137" s="664" t="s">
        <v>1183</v>
      </c>
      <c r="C137" s="665" t="s">
        <v>516</v>
      </c>
      <c r="D137" s="666" t="s">
        <v>1184</v>
      </c>
      <c r="E137" s="665" t="s">
        <v>957</v>
      </c>
      <c r="F137" s="666" t="s">
        <v>1189</v>
      </c>
      <c r="G137" s="665" t="s">
        <v>884</v>
      </c>
      <c r="H137" s="665" t="s">
        <v>985</v>
      </c>
      <c r="I137" s="665" t="s">
        <v>985</v>
      </c>
      <c r="J137" s="665" t="s">
        <v>986</v>
      </c>
      <c r="K137" s="665" t="s">
        <v>981</v>
      </c>
      <c r="L137" s="667">
        <v>129.97</v>
      </c>
      <c r="M137" s="667">
        <v>1</v>
      </c>
      <c r="N137" s="668">
        <v>129.97</v>
      </c>
    </row>
    <row r="138" spans="1:14" ht="14.4" customHeight="1" x14ac:dyDescent="0.3">
      <c r="A138" s="663" t="s">
        <v>511</v>
      </c>
      <c r="B138" s="664" t="s">
        <v>1183</v>
      </c>
      <c r="C138" s="665" t="s">
        <v>516</v>
      </c>
      <c r="D138" s="666" t="s">
        <v>1184</v>
      </c>
      <c r="E138" s="665" t="s">
        <v>957</v>
      </c>
      <c r="F138" s="666" t="s">
        <v>1189</v>
      </c>
      <c r="G138" s="665" t="s">
        <v>884</v>
      </c>
      <c r="H138" s="665" t="s">
        <v>987</v>
      </c>
      <c r="I138" s="665" t="s">
        <v>987</v>
      </c>
      <c r="J138" s="665" t="s">
        <v>988</v>
      </c>
      <c r="K138" s="665" t="s">
        <v>989</v>
      </c>
      <c r="L138" s="667">
        <v>147.31127992623138</v>
      </c>
      <c r="M138" s="667">
        <v>5.5</v>
      </c>
      <c r="N138" s="668">
        <v>810.2120395942726</v>
      </c>
    </row>
    <row r="139" spans="1:14" ht="14.4" customHeight="1" x14ac:dyDescent="0.3">
      <c r="A139" s="663" t="s">
        <v>511</v>
      </c>
      <c r="B139" s="664" t="s">
        <v>1183</v>
      </c>
      <c r="C139" s="665" t="s">
        <v>516</v>
      </c>
      <c r="D139" s="666" t="s">
        <v>1184</v>
      </c>
      <c r="E139" s="665" t="s">
        <v>990</v>
      </c>
      <c r="F139" s="666" t="s">
        <v>1190</v>
      </c>
      <c r="G139" s="665" t="s">
        <v>531</v>
      </c>
      <c r="H139" s="665" t="s">
        <v>991</v>
      </c>
      <c r="I139" s="665" t="s">
        <v>991</v>
      </c>
      <c r="J139" s="665" t="s">
        <v>992</v>
      </c>
      <c r="K139" s="665" t="s">
        <v>993</v>
      </c>
      <c r="L139" s="667">
        <v>3827.4300000000003</v>
      </c>
      <c r="M139" s="667">
        <v>2</v>
      </c>
      <c r="N139" s="668">
        <v>7654.8600000000006</v>
      </c>
    </row>
    <row r="140" spans="1:14" ht="14.4" customHeight="1" x14ac:dyDescent="0.3">
      <c r="A140" s="663" t="s">
        <v>511</v>
      </c>
      <c r="B140" s="664" t="s">
        <v>1183</v>
      </c>
      <c r="C140" s="665" t="s">
        <v>516</v>
      </c>
      <c r="D140" s="666" t="s">
        <v>1184</v>
      </c>
      <c r="E140" s="665" t="s">
        <v>994</v>
      </c>
      <c r="F140" s="666" t="s">
        <v>1191</v>
      </c>
      <c r="G140" s="665"/>
      <c r="H140" s="665" t="s">
        <v>995</v>
      </c>
      <c r="I140" s="665" t="s">
        <v>995</v>
      </c>
      <c r="J140" s="665" t="s">
        <v>996</v>
      </c>
      <c r="K140" s="665" t="s">
        <v>997</v>
      </c>
      <c r="L140" s="667">
        <v>562.87</v>
      </c>
      <c r="M140" s="667">
        <v>6</v>
      </c>
      <c r="N140" s="668">
        <v>3377.22</v>
      </c>
    </row>
    <row r="141" spans="1:14" ht="14.4" customHeight="1" x14ac:dyDescent="0.3">
      <c r="A141" s="663" t="s">
        <v>511</v>
      </c>
      <c r="B141" s="664" t="s">
        <v>1183</v>
      </c>
      <c r="C141" s="665" t="s">
        <v>516</v>
      </c>
      <c r="D141" s="666" t="s">
        <v>1184</v>
      </c>
      <c r="E141" s="665" t="s">
        <v>994</v>
      </c>
      <c r="F141" s="666" t="s">
        <v>1191</v>
      </c>
      <c r="G141" s="665"/>
      <c r="H141" s="665" t="s">
        <v>998</v>
      </c>
      <c r="I141" s="665" t="s">
        <v>998</v>
      </c>
      <c r="J141" s="665" t="s">
        <v>999</v>
      </c>
      <c r="K141" s="665" t="s">
        <v>1000</v>
      </c>
      <c r="L141" s="667">
        <v>35.089999999999996</v>
      </c>
      <c r="M141" s="667">
        <v>9</v>
      </c>
      <c r="N141" s="668">
        <v>315.80999999999995</v>
      </c>
    </row>
    <row r="142" spans="1:14" ht="14.4" customHeight="1" x14ac:dyDescent="0.3">
      <c r="A142" s="663" t="s">
        <v>511</v>
      </c>
      <c r="B142" s="664" t="s">
        <v>1183</v>
      </c>
      <c r="C142" s="665" t="s">
        <v>516</v>
      </c>
      <c r="D142" s="666" t="s">
        <v>1184</v>
      </c>
      <c r="E142" s="665" t="s">
        <v>994</v>
      </c>
      <c r="F142" s="666" t="s">
        <v>1191</v>
      </c>
      <c r="G142" s="665" t="s">
        <v>531</v>
      </c>
      <c r="H142" s="665" t="s">
        <v>1001</v>
      </c>
      <c r="I142" s="665" t="s">
        <v>1002</v>
      </c>
      <c r="J142" s="665" t="s">
        <v>1003</v>
      </c>
      <c r="K142" s="665" t="s">
        <v>1004</v>
      </c>
      <c r="L142" s="667">
        <v>25.59</v>
      </c>
      <c r="M142" s="667">
        <v>2</v>
      </c>
      <c r="N142" s="668">
        <v>51.18</v>
      </c>
    </row>
    <row r="143" spans="1:14" ht="14.4" customHeight="1" x14ac:dyDescent="0.3">
      <c r="A143" s="663" t="s">
        <v>511</v>
      </c>
      <c r="B143" s="664" t="s">
        <v>1183</v>
      </c>
      <c r="C143" s="665" t="s">
        <v>516</v>
      </c>
      <c r="D143" s="666" t="s">
        <v>1184</v>
      </c>
      <c r="E143" s="665" t="s">
        <v>994</v>
      </c>
      <c r="F143" s="666" t="s">
        <v>1191</v>
      </c>
      <c r="G143" s="665" t="s">
        <v>531</v>
      </c>
      <c r="H143" s="665" t="s">
        <v>1005</v>
      </c>
      <c r="I143" s="665" t="s">
        <v>1006</v>
      </c>
      <c r="J143" s="665" t="s">
        <v>1007</v>
      </c>
      <c r="K143" s="665" t="s">
        <v>1008</v>
      </c>
      <c r="L143" s="667">
        <v>127.08</v>
      </c>
      <c r="M143" s="667">
        <v>2</v>
      </c>
      <c r="N143" s="668">
        <v>254.16</v>
      </c>
    </row>
    <row r="144" spans="1:14" ht="14.4" customHeight="1" x14ac:dyDescent="0.3">
      <c r="A144" s="663" t="s">
        <v>511</v>
      </c>
      <c r="B144" s="664" t="s">
        <v>1183</v>
      </c>
      <c r="C144" s="665" t="s">
        <v>516</v>
      </c>
      <c r="D144" s="666" t="s">
        <v>1184</v>
      </c>
      <c r="E144" s="665" t="s">
        <v>994</v>
      </c>
      <c r="F144" s="666" t="s">
        <v>1191</v>
      </c>
      <c r="G144" s="665" t="s">
        <v>531</v>
      </c>
      <c r="H144" s="665" t="s">
        <v>1009</v>
      </c>
      <c r="I144" s="665" t="s">
        <v>1010</v>
      </c>
      <c r="J144" s="665" t="s">
        <v>1011</v>
      </c>
      <c r="K144" s="665" t="s">
        <v>1012</v>
      </c>
      <c r="L144" s="667">
        <v>98.092222222222233</v>
      </c>
      <c r="M144" s="667">
        <v>9</v>
      </c>
      <c r="N144" s="668">
        <v>882.83</v>
      </c>
    </row>
    <row r="145" spans="1:14" ht="14.4" customHeight="1" x14ac:dyDescent="0.3">
      <c r="A145" s="663" t="s">
        <v>511</v>
      </c>
      <c r="B145" s="664" t="s">
        <v>1183</v>
      </c>
      <c r="C145" s="665" t="s">
        <v>516</v>
      </c>
      <c r="D145" s="666" t="s">
        <v>1184</v>
      </c>
      <c r="E145" s="665" t="s">
        <v>994</v>
      </c>
      <c r="F145" s="666" t="s">
        <v>1191</v>
      </c>
      <c r="G145" s="665" t="s">
        <v>531</v>
      </c>
      <c r="H145" s="665" t="s">
        <v>1013</v>
      </c>
      <c r="I145" s="665" t="s">
        <v>1014</v>
      </c>
      <c r="J145" s="665" t="s">
        <v>1015</v>
      </c>
      <c r="K145" s="665" t="s">
        <v>563</v>
      </c>
      <c r="L145" s="667">
        <v>73.440025994570817</v>
      </c>
      <c r="M145" s="667">
        <v>4</v>
      </c>
      <c r="N145" s="668">
        <v>293.76010397828327</v>
      </c>
    </row>
    <row r="146" spans="1:14" ht="14.4" customHeight="1" x14ac:dyDescent="0.3">
      <c r="A146" s="663" t="s">
        <v>511</v>
      </c>
      <c r="B146" s="664" t="s">
        <v>1183</v>
      </c>
      <c r="C146" s="665" t="s">
        <v>516</v>
      </c>
      <c r="D146" s="666" t="s">
        <v>1184</v>
      </c>
      <c r="E146" s="665" t="s">
        <v>994</v>
      </c>
      <c r="F146" s="666" t="s">
        <v>1191</v>
      </c>
      <c r="G146" s="665" t="s">
        <v>531</v>
      </c>
      <c r="H146" s="665" t="s">
        <v>1016</v>
      </c>
      <c r="I146" s="665" t="s">
        <v>1017</v>
      </c>
      <c r="J146" s="665" t="s">
        <v>1018</v>
      </c>
      <c r="K146" s="665" t="s">
        <v>1019</v>
      </c>
      <c r="L146" s="667">
        <v>56.249999999999972</v>
      </c>
      <c r="M146" s="667">
        <v>2</v>
      </c>
      <c r="N146" s="668">
        <v>112.49999999999994</v>
      </c>
    </row>
    <row r="147" spans="1:14" ht="14.4" customHeight="1" x14ac:dyDescent="0.3">
      <c r="A147" s="663" t="s">
        <v>511</v>
      </c>
      <c r="B147" s="664" t="s">
        <v>1183</v>
      </c>
      <c r="C147" s="665" t="s">
        <v>516</v>
      </c>
      <c r="D147" s="666" t="s">
        <v>1184</v>
      </c>
      <c r="E147" s="665" t="s">
        <v>994</v>
      </c>
      <c r="F147" s="666" t="s">
        <v>1191</v>
      </c>
      <c r="G147" s="665" t="s">
        <v>531</v>
      </c>
      <c r="H147" s="665" t="s">
        <v>1020</v>
      </c>
      <c r="I147" s="665" t="s">
        <v>1021</v>
      </c>
      <c r="J147" s="665" t="s">
        <v>1022</v>
      </c>
      <c r="K147" s="665" t="s">
        <v>1023</v>
      </c>
      <c r="L147" s="667">
        <v>65.259999999999991</v>
      </c>
      <c r="M147" s="667">
        <v>1</v>
      </c>
      <c r="N147" s="668">
        <v>65.259999999999991</v>
      </c>
    </row>
    <row r="148" spans="1:14" ht="14.4" customHeight="1" x14ac:dyDescent="0.3">
      <c r="A148" s="663" t="s">
        <v>511</v>
      </c>
      <c r="B148" s="664" t="s">
        <v>1183</v>
      </c>
      <c r="C148" s="665" t="s">
        <v>516</v>
      </c>
      <c r="D148" s="666" t="s">
        <v>1184</v>
      </c>
      <c r="E148" s="665" t="s">
        <v>994</v>
      </c>
      <c r="F148" s="666" t="s">
        <v>1191</v>
      </c>
      <c r="G148" s="665" t="s">
        <v>884</v>
      </c>
      <c r="H148" s="665" t="s">
        <v>1024</v>
      </c>
      <c r="I148" s="665" t="s">
        <v>1024</v>
      </c>
      <c r="J148" s="665" t="s">
        <v>1025</v>
      </c>
      <c r="K148" s="665" t="s">
        <v>1026</v>
      </c>
      <c r="L148" s="667">
        <v>57.989999999999988</v>
      </c>
      <c r="M148" s="667">
        <v>3</v>
      </c>
      <c r="N148" s="668">
        <v>173.96999999999997</v>
      </c>
    </row>
    <row r="149" spans="1:14" ht="14.4" customHeight="1" x14ac:dyDescent="0.3">
      <c r="A149" s="663" t="s">
        <v>511</v>
      </c>
      <c r="B149" s="664" t="s">
        <v>1183</v>
      </c>
      <c r="C149" s="665" t="s">
        <v>516</v>
      </c>
      <c r="D149" s="666" t="s">
        <v>1184</v>
      </c>
      <c r="E149" s="665" t="s">
        <v>994</v>
      </c>
      <c r="F149" s="666" t="s">
        <v>1191</v>
      </c>
      <c r="G149" s="665" t="s">
        <v>884</v>
      </c>
      <c r="H149" s="665" t="s">
        <v>1027</v>
      </c>
      <c r="I149" s="665" t="s">
        <v>1028</v>
      </c>
      <c r="J149" s="665" t="s">
        <v>1029</v>
      </c>
      <c r="K149" s="665" t="s">
        <v>1030</v>
      </c>
      <c r="L149" s="667">
        <v>115.94000000000003</v>
      </c>
      <c r="M149" s="667">
        <v>38</v>
      </c>
      <c r="N149" s="668">
        <v>4405.7200000000012</v>
      </c>
    </row>
    <row r="150" spans="1:14" ht="14.4" customHeight="1" x14ac:dyDescent="0.3">
      <c r="A150" s="663" t="s">
        <v>511</v>
      </c>
      <c r="B150" s="664" t="s">
        <v>1183</v>
      </c>
      <c r="C150" s="665" t="s">
        <v>516</v>
      </c>
      <c r="D150" s="666" t="s">
        <v>1184</v>
      </c>
      <c r="E150" s="665" t="s">
        <v>994</v>
      </c>
      <c r="F150" s="666" t="s">
        <v>1191</v>
      </c>
      <c r="G150" s="665" t="s">
        <v>884</v>
      </c>
      <c r="H150" s="665" t="s">
        <v>1031</v>
      </c>
      <c r="I150" s="665" t="s">
        <v>1032</v>
      </c>
      <c r="J150" s="665" t="s">
        <v>1033</v>
      </c>
      <c r="K150" s="665" t="s">
        <v>1034</v>
      </c>
      <c r="L150" s="667">
        <v>598.84</v>
      </c>
      <c r="M150" s="667">
        <v>2.4</v>
      </c>
      <c r="N150" s="668">
        <v>1437.2159999999999</v>
      </c>
    </row>
    <row r="151" spans="1:14" ht="14.4" customHeight="1" x14ac:dyDescent="0.3">
      <c r="A151" s="663" t="s">
        <v>511</v>
      </c>
      <c r="B151" s="664" t="s">
        <v>1183</v>
      </c>
      <c r="C151" s="665" t="s">
        <v>516</v>
      </c>
      <c r="D151" s="666" t="s">
        <v>1184</v>
      </c>
      <c r="E151" s="665" t="s">
        <v>994</v>
      </c>
      <c r="F151" s="666" t="s">
        <v>1191</v>
      </c>
      <c r="G151" s="665" t="s">
        <v>884</v>
      </c>
      <c r="H151" s="665" t="s">
        <v>1035</v>
      </c>
      <c r="I151" s="665" t="s">
        <v>1036</v>
      </c>
      <c r="J151" s="665" t="s">
        <v>1037</v>
      </c>
      <c r="K151" s="665" t="s">
        <v>1038</v>
      </c>
      <c r="L151" s="667">
        <v>127.89103866818245</v>
      </c>
      <c r="M151" s="667">
        <v>79.40000000000002</v>
      </c>
      <c r="N151" s="668">
        <v>10154.548470253689</v>
      </c>
    </row>
    <row r="152" spans="1:14" ht="14.4" customHeight="1" x14ac:dyDescent="0.3">
      <c r="A152" s="663" t="s">
        <v>511</v>
      </c>
      <c r="B152" s="664" t="s">
        <v>1183</v>
      </c>
      <c r="C152" s="665" t="s">
        <v>516</v>
      </c>
      <c r="D152" s="666" t="s">
        <v>1184</v>
      </c>
      <c r="E152" s="665" t="s">
        <v>994</v>
      </c>
      <c r="F152" s="666" t="s">
        <v>1191</v>
      </c>
      <c r="G152" s="665" t="s">
        <v>884</v>
      </c>
      <c r="H152" s="665" t="s">
        <v>1039</v>
      </c>
      <c r="I152" s="665" t="s">
        <v>1039</v>
      </c>
      <c r="J152" s="665" t="s">
        <v>1040</v>
      </c>
      <c r="K152" s="665" t="s">
        <v>1041</v>
      </c>
      <c r="L152" s="667">
        <v>517</v>
      </c>
      <c r="M152" s="667">
        <v>1.4</v>
      </c>
      <c r="N152" s="668">
        <v>723.8</v>
      </c>
    </row>
    <row r="153" spans="1:14" ht="14.4" customHeight="1" x14ac:dyDescent="0.3">
      <c r="A153" s="663" t="s">
        <v>511</v>
      </c>
      <c r="B153" s="664" t="s">
        <v>1183</v>
      </c>
      <c r="C153" s="665" t="s">
        <v>516</v>
      </c>
      <c r="D153" s="666" t="s">
        <v>1184</v>
      </c>
      <c r="E153" s="665" t="s">
        <v>994</v>
      </c>
      <c r="F153" s="666" t="s">
        <v>1191</v>
      </c>
      <c r="G153" s="665" t="s">
        <v>884</v>
      </c>
      <c r="H153" s="665" t="s">
        <v>1042</v>
      </c>
      <c r="I153" s="665" t="s">
        <v>1043</v>
      </c>
      <c r="J153" s="665" t="s">
        <v>1044</v>
      </c>
      <c r="K153" s="665" t="s">
        <v>1045</v>
      </c>
      <c r="L153" s="667">
        <v>28.89</v>
      </c>
      <c r="M153" s="667">
        <v>32</v>
      </c>
      <c r="N153" s="668">
        <v>924.48</v>
      </c>
    </row>
    <row r="154" spans="1:14" ht="14.4" customHeight="1" x14ac:dyDescent="0.3">
      <c r="A154" s="663" t="s">
        <v>511</v>
      </c>
      <c r="B154" s="664" t="s">
        <v>1183</v>
      </c>
      <c r="C154" s="665" t="s">
        <v>516</v>
      </c>
      <c r="D154" s="666" t="s">
        <v>1184</v>
      </c>
      <c r="E154" s="665" t="s">
        <v>994</v>
      </c>
      <c r="F154" s="666" t="s">
        <v>1191</v>
      </c>
      <c r="G154" s="665" t="s">
        <v>884</v>
      </c>
      <c r="H154" s="665" t="s">
        <v>1046</v>
      </c>
      <c r="I154" s="665" t="s">
        <v>1046</v>
      </c>
      <c r="J154" s="665" t="s">
        <v>1047</v>
      </c>
      <c r="K154" s="665" t="s">
        <v>1048</v>
      </c>
      <c r="L154" s="667">
        <v>462</v>
      </c>
      <c r="M154" s="667">
        <v>18</v>
      </c>
      <c r="N154" s="668">
        <v>8316</v>
      </c>
    </row>
    <row r="155" spans="1:14" ht="14.4" customHeight="1" x14ac:dyDescent="0.3">
      <c r="A155" s="663" t="s">
        <v>511</v>
      </c>
      <c r="B155" s="664" t="s">
        <v>1183</v>
      </c>
      <c r="C155" s="665" t="s">
        <v>516</v>
      </c>
      <c r="D155" s="666" t="s">
        <v>1184</v>
      </c>
      <c r="E155" s="665" t="s">
        <v>994</v>
      </c>
      <c r="F155" s="666" t="s">
        <v>1191</v>
      </c>
      <c r="G155" s="665" t="s">
        <v>884</v>
      </c>
      <c r="H155" s="665" t="s">
        <v>1049</v>
      </c>
      <c r="I155" s="665" t="s">
        <v>1049</v>
      </c>
      <c r="J155" s="665" t="s">
        <v>1050</v>
      </c>
      <c r="K155" s="665" t="s">
        <v>1051</v>
      </c>
      <c r="L155" s="667">
        <v>152.9</v>
      </c>
      <c r="M155" s="667">
        <v>5.6</v>
      </c>
      <c r="N155" s="668">
        <v>856.24</v>
      </c>
    </row>
    <row r="156" spans="1:14" ht="14.4" customHeight="1" x14ac:dyDescent="0.3">
      <c r="A156" s="663" t="s">
        <v>511</v>
      </c>
      <c r="B156" s="664" t="s">
        <v>1183</v>
      </c>
      <c r="C156" s="665" t="s">
        <v>516</v>
      </c>
      <c r="D156" s="666" t="s">
        <v>1184</v>
      </c>
      <c r="E156" s="665" t="s">
        <v>994</v>
      </c>
      <c r="F156" s="666" t="s">
        <v>1191</v>
      </c>
      <c r="G156" s="665" t="s">
        <v>884</v>
      </c>
      <c r="H156" s="665" t="s">
        <v>1052</v>
      </c>
      <c r="I156" s="665" t="s">
        <v>1052</v>
      </c>
      <c r="J156" s="665" t="s">
        <v>1053</v>
      </c>
      <c r="K156" s="665" t="s">
        <v>1054</v>
      </c>
      <c r="L156" s="667">
        <v>55.21</v>
      </c>
      <c r="M156" s="667">
        <v>14</v>
      </c>
      <c r="N156" s="668">
        <v>772.94</v>
      </c>
    </row>
    <row r="157" spans="1:14" ht="14.4" customHeight="1" x14ac:dyDescent="0.3">
      <c r="A157" s="663" t="s">
        <v>511</v>
      </c>
      <c r="B157" s="664" t="s">
        <v>1183</v>
      </c>
      <c r="C157" s="665" t="s">
        <v>516</v>
      </c>
      <c r="D157" s="666" t="s">
        <v>1184</v>
      </c>
      <c r="E157" s="665" t="s">
        <v>994</v>
      </c>
      <c r="F157" s="666" t="s">
        <v>1191</v>
      </c>
      <c r="G157" s="665" t="s">
        <v>884</v>
      </c>
      <c r="H157" s="665" t="s">
        <v>1055</v>
      </c>
      <c r="I157" s="665" t="s">
        <v>1056</v>
      </c>
      <c r="J157" s="665" t="s">
        <v>1057</v>
      </c>
      <c r="K157" s="665" t="s">
        <v>1058</v>
      </c>
      <c r="L157" s="667">
        <v>263.99999999999989</v>
      </c>
      <c r="M157" s="667">
        <v>32.400000000000006</v>
      </c>
      <c r="N157" s="668">
        <v>8553.5999999999985</v>
      </c>
    </row>
    <row r="158" spans="1:14" ht="14.4" customHeight="1" x14ac:dyDescent="0.3">
      <c r="A158" s="663" t="s">
        <v>511</v>
      </c>
      <c r="B158" s="664" t="s">
        <v>1183</v>
      </c>
      <c r="C158" s="665" t="s">
        <v>516</v>
      </c>
      <c r="D158" s="666" t="s">
        <v>1184</v>
      </c>
      <c r="E158" s="665" t="s">
        <v>994</v>
      </c>
      <c r="F158" s="666" t="s">
        <v>1191</v>
      </c>
      <c r="G158" s="665" t="s">
        <v>884</v>
      </c>
      <c r="H158" s="665" t="s">
        <v>1059</v>
      </c>
      <c r="I158" s="665" t="s">
        <v>1060</v>
      </c>
      <c r="J158" s="665" t="s">
        <v>1061</v>
      </c>
      <c r="K158" s="665"/>
      <c r="L158" s="667">
        <v>155.1</v>
      </c>
      <c r="M158" s="667">
        <v>11.399999999999999</v>
      </c>
      <c r="N158" s="668">
        <v>1768.1399999999999</v>
      </c>
    </row>
    <row r="159" spans="1:14" ht="14.4" customHeight="1" x14ac:dyDescent="0.3">
      <c r="A159" s="663" t="s">
        <v>511</v>
      </c>
      <c r="B159" s="664" t="s">
        <v>1183</v>
      </c>
      <c r="C159" s="665" t="s">
        <v>516</v>
      </c>
      <c r="D159" s="666" t="s">
        <v>1184</v>
      </c>
      <c r="E159" s="665" t="s">
        <v>994</v>
      </c>
      <c r="F159" s="666" t="s">
        <v>1191</v>
      </c>
      <c r="G159" s="665" t="s">
        <v>884</v>
      </c>
      <c r="H159" s="665" t="s">
        <v>1062</v>
      </c>
      <c r="I159" s="665" t="s">
        <v>1062</v>
      </c>
      <c r="J159" s="665" t="s">
        <v>1063</v>
      </c>
      <c r="K159" s="665" t="s">
        <v>1064</v>
      </c>
      <c r="L159" s="667">
        <v>938.3</v>
      </c>
      <c r="M159" s="667">
        <v>2.1</v>
      </c>
      <c r="N159" s="668">
        <v>1970.43</v>
      </c>
    </row>
    <row r="160" spans="1:14" ht="14.4" customHeight="1" x14ac:dyDescent="0.3">
      <c r="A160" s="663" t="s">
        <v>511</v>
      </c>
      <c r="B160" s="664" t="s">
        <v>1183</v>
      </c>
      <c r="C160" s="665" t="s">
        <v>516</v>
      </c>
      <c r="D160" s="666" t="s">
        <v>1184</v>
      </c>
      <c r="E160" s="665" t="s">
        <v>1065</v>
      </c>
      <c r="F160" s="666" t="s">
        <v>1192</v>
      </c>
      <c r="G160" s="665" t="s">
        <v>531</v>
      </c>
      <c r="H160" s="665" t="s">
        <v>1066</v>
      </c>
      <c r="I160" s="665" t="s">
        <v>1067</v>
      </c>
      <c r="J160" s="665" t="s">
        <v>1068</v>
      </c>
      <c r="K160" s="665" t="s">
        <v>1069</v>
      </c>
      <c r="L160" s="667">
        <v>765.13</v>
      </c>
      <c r="M160" s="667">
        <v>1</v>
      </c>
      <c r="N160" s="668">
        <v>765.13</v>
      </c>
    </row>
    <row r="161" spans="1:14" ht="14.4" customHeight="1" x14ac:dyDescent="0.3">
      <c r="A161" s="663" t="s">
        <v>511</v>
      </c>
      <c r="B161" s="664" t="s">
        <v>1183</v>
      </c>
      <c r="C161" s="665" t="s">
        <v>516</v>
      </c>
      <c r="D161" s="666" t="s">
        <v>1184</v>
      </c>
      <c r="E161" s="665" t="s">
        <v>1065</v>
      </c>
      <c r="F161" s="666" t="s">
        <v>1192</v>
      </c>
      <c r="G161" s="665" t="s">
        <v>531</v>
      </c>
      <c r="H161" s="665" t="s">
        <v>1070</v>
      </c>
      <c r="I161" s="665" t="s">
        <v>1071</v>
      </c>
      <c r="J161" s="665" t="s">
        <v>1072</v>
      </c>
      <c r="K161" s="665" t="s">
        <v>1073</v>
      </c>
      <c r="L161" s="667">
        <v>4950</v>
      </c>
      <c r="M161" s="667">
        <v>5</v>
      </c>
      <c r="N161" s="668">
        <v>24750</v>
      </c>
    </row>
    <row r="162" spans="1:14" ht="14.4" customHeight="1" x14ac:dyDescent="0.3">
      <c r="A162" s="663" t="s">
        <v>511</v>
      </c>
      <c r="B162" s="664" t="s">
        <v>1183</v>
      </c>
      <c r="C162" s="665" t="s">
        <v>516</v>
      </c>
      <c r="D162" s="666" t="s">
        <v>1184</v>
      </c>
      <c r="E162" s="665" t="s">
        <v>1065</v>
      </c>
      <c r="F162" s="666" t="s">
        <v>1192</v>
      </c>
      <c r="G162" s="665" t="s">
        <v>884</v>
      </c>
      <c r="H162" s="665" t="s">
        <v>1074</v>
      </c>
      <c r="I162" s="665" t="s">
        <v>1074</v>
      </c>
      <c r="J162" s="665" t="s">
        <v>1075</v>
      </c>
      <c r="K162" s="665" t="s">
        <v>1076</v>
      </c>
      <c r="L162" s="667">
        <v>159.5</v>
      </c>
      <c r="M162" s="667">
        <v>2.8</v>
      </c>
      <c r="N162" s="668">
        <v>446.59999999999997</v>
      </c>
    </row>
    <row r="163" spans="1:14" ht="14.4" customHeight="1" x14ac:dyDescent="0.3">
      <c r="A163" s="663" t="s">
        <v>511</v>
      </c>
      <c r="B163" s="664" t="s">
        <v>1183</v>
      </c>
      <c r="C163" s="665" t="s">
        <v>516</v>
      </c>
      <c r="D163" s="666" t="s">
        <v>1184</v>
      </c>
      <c r="E163" s="665" t="s">
        <v>1077</v>
      </c>
      <c r="F163" s="666" t="s">
        <v>1193</v>
      </c>
      <c r="G163" s="665"/>
      <c r="H163" s="665"/>
      <c r="I163" s="665" t="s">
        <v>1078</v>
      </c>
      <c r="J163" s="665" t="s">
        <v>1079</v>
      </c>
      <c r="K163" s="665"/>
      <c r="L163" s="667">
        <v>7560.3466666666664</v>
      </c>
      <c r="M163" s="667">
        <v>18</v>
      </c>
      <c r="N163" s="668">
        <v>136086.24</v>
      </c>
    </row>
    <row r="164" spans="1:14" ht="14.4" customHeight="1" x14ac:dyDescent="0.3">
      <c r="A164" s="663" t="s">
        <v>511</v>
      </c>
      <c r="B164" s="664" t="s">
        <v>1183</v>
      </c>
      <c r="C164" s="665" t="s">
        <v>516</v>
      </c>
      <c r="D164" s="666" t="s">
        <v>1184</v>
      </c>
      <c r="E164" s="665" t="s">
        <v>1077</v>
      </c>
      <c r="F164" s="666" t="s">
        <v>1193</v>
      </c>
      <c r="G164" s="665"/>
      <c r="H164" s="665"/>
      <c r="I164" s="665" t="s">
        <v>991</v>
      </c>
      <c r="J164" s="665" t="s">
        <v>1080</v>
      </c>
      <c r="K164" s="665"/>
      <c r="L164" s="667">
        <v>3827.43</v>
      </c>
      <c r="M164" s="667">
        <v>16</v>
      </c>
      <c r="N164" s="668">
        <v>61238.879999999997</v>
      </c>
    </row>
    <row r="165" spans="1:14" ht="14.4" customHeight="1" x14ac:dyDescent="0.3">
      <c r="A165" s="663" t="s">
        <v>511</v>
      </c>
      <c r="B165" s="664" t="s">
        <v>1183</v>
      </c>
      <c r="C165" s="665" t="s">
        <v>516</v>
      </c>
      <c r="D165" s="666" t="s">
        <v>1184</v>
      </c>
      <c r="E165" s="665" t="s">
        <v>1081</v>
      </c>
      <c r="F165" s="666" t="s">
        <v>1194</v>
      </c>
      <c r="G165" s="665" t="s">
        <v>531</v>
      </c>
      <c r="H165" s="665" t="s">
        <v>1082</v>
      </c>
      <c r="I165" s="665" t="s">
        <v>1083</v>
      </c>
      <c r="J165" s="665" t="s">
        <v>1084</v>
      </c>
      <c r="K165" s="665" t="s">
        <v>1085</v>
      </c>
      <c r="L165" s="667">
        <v>2395.0299999999997</v>
      </c>
      <c r="M165" s="667">
        <v>1.6</v>
      </c>
      <c r="N165" s="668">
        <v>3832.0479999999998</v>
      </c>
    </row>
    <row r="166" spans="1:14" ht="14.4" customHeight="1" x14ac:dyDescent="0.3">
      <c r="A166" s="663" t="s">
        <v>511</v>
      </c>
      <c r="B166" s="664" t="s">
        <v>1183</v>
      </c>
      <c r="C166" s="665" t="s">
        <v>516</v>
      </c>
      <c r="D166" s="666" t="s">
        <v>1184</v>
      </c>
      <c r="E166" s="665" t="s">
        <v>1081</v>
      </c>
      <c r="F166" s="666" t="s">
        <v>1194</v>
      </c>
      <c r="G166" s="665" t="s">
        <v>531</v>
      </c>
      <c r="H166" s="665" t="s">
        <v>1086</v>
      </c>
      <c r="I166" s="665" t="s">
        <v>1087</v>
      </c>
      <c r="J166" s="665" t="s">
        <v>1088</v>
      </c>
      <c r="K166" s="665" t="s">
        <v>1085</v>
      </c>
      <c r="L166" s="667">
        <v>2228.8200000000002</v>
      </c>
      <c r="M166" s="667">
        <v>3</v>
      </c>
      <c r="N166" s="668">
        <v>6686.4600000000009</v>
      </c>
    </row>
    <row r="167" spans="1:14" ht="14.4" customHeight="1" x14ac:dyDescent="0.3">
      <c r="A167" s="663" t="s">
        <v>511</v>
      </c>
      <c r="B167" s="664" t="s">
        <v>1183</v>
      </c>
      <c r="C167" s="665" t="s">
        <v>516</v>
      </c>
      <c r="D167" s="666" t="s">
        <v>1184</v>
      </c>
      <c r="E167" s="665" t="s">
        <v>1081</v>
      </c>
      <c r="F167" s="666" t="s">
        <v>1194</v>
      </c>
      <c r="G167" s="665" t="s">
        <v>531</v>
      </c>
      <c r="H167" s="665" t="s">
        <v>1089</v>
      </c>
      <c r="I167" s="665" t="s">
        <v>1090</v>
      </c>
      <c r="J167" s="665" t="s">
        <v>1091</v>
      </c>
      <c r="K167" s="665" t="s">
        <v>1092</v>
      </c>
      <c r="L167" s="667">
        <v>1329.46</v>
      </c>
      <c r="M167" s="667">
        <v>0.3</v>
      </c>
      <c r="N167" s="668">
        <v>398.83800000000002</v>
      </c>
    </row>
    <row r="168" spans="1:14" ht="14.4" customHeight="1" x14ac:dyDescent="0.3">
      <c r="A168" s="663" t="s">
        <v>511</v>
      </c>
      <c r="B168" s="664" t="s">
        <v>1183</v>
      </c>
      <c r="C168" s="665" t="s">
        <v>516</v>
      </c>
      <c r="D168" s="666" t="s">
        <v>1184</v>
      </c>
      <c r="E168" s="665" t="s">
        <v>1081</v>
      </c>
      <c r="F168" s="666" t="s">
        <v>1194</v>
      </c>
      <c r="G168" s="665" t="s">
        <v>531</v>
      </c>
      <c r="H168" s="665" t="s">
        <v>1093</v>
      </c>
      <c r="I168" s="665" t="s">
        <v>1094</v>
      </c>
      <c r="J168" s="665" t="s">
        <v>1095</v>
      </c>
      <c r="K168" s="665" t="s">
        <v>1096</v>
      </c>
      <c r="L168" s="667">
        <v>2062.5</v>
      </c>
      <c r="M168" s="667">
        <v>1</v>
      </c>
      <c r="N168" s="668">
        <v>2062.5</v>
      </c>
    </row>
    <row r="169" spans="1:14" ht="14.4" customHeight="1" x14ac:dyDescent="0.3">
      <c r="A169" s="663" t="s">
        <v>511</v>
      </c>
      <c r="B169" s="664" t="s">
        <v>1183</v>
      </c>
      <c r="C169" s="665" t="s">
        <v>521</v>
      </c>
      <c r="D169" s="666" t="s">
        <v>1185</v>
      </c>
      <c r="E169" s="665" t="s">
        <v>530</v>
      </c>
      <c r="F169" s="666" t="s">
        <v>1188</v>
      </c>
      <c r="G169" s="665" t="s">
        <v>531</v>
      </c>
      <c r="H169" s="665" t="s">
        <v>532</v>
      </c>
      <c r="I169" s="665" t="s">
        <v>532</v>
      </c>
      <c r="J169" s="665" t="s">
        <v>533</v>
      </c>
      <c r="K169" s="665" t="s">
        <v>534</v>
      </c>
      <c r="L169" s="667">
        <v>171.59999999999997</v>
      </c>
      <c r="M169" s="667">
        <v>2</v>
      </c>
      <c r="N169" s="668">
        <v>343.19999999999993</v>
      </c>
    </row>
    <row r="170" spans="1:14" ht="14.4" customHeight="1" x14ac:dyDescent="0.3">
      <c r="A170" s="663" t="s">
        <v>511</v>
      </c>
      <c r="B170" s="664" t="s">
        <v>1183</v>
      </c>
      <c r="C170" s="665" t="s">
        <v>521</v>
      </c>
      <c r="D170" s="666" t="s">
        <v>1185</v>
      </c>
      <c r="E170" s="665" t="s">
        <v>530</v>
      </c>
      <c r="F170" s="666" t="s">
        <v>1188</v>
      </c>
      <c r="G170" s="665" t="s">
        <v>531</v>
      </c>
      <c r="H170" s="665" t="s">
        <v>556</v>
      </c>
      <c r="I170" s="665" t="s">
        <v>557</v>
      </c>
      <c r="J170" s="665" t="s">
        <v>558</v>
      </c>
      <c r="K170" s="665" t="s">
        <v>559</v>
      </c>
      <c r="L170" s="667">
        <v>78.101411654226496</v>
      </c>
      <c r="M170" s="667">
        <v>4</v>
      </c>
      <c r="N170" s="668">
        <v>312.40564661690598</v>
      </c>
    </row>
    <row r="171" spans="1:14" ht="14.4" customHeight="1" x14ac:dyDescent="0.3">
      <c r="A171" s="663" t="s">
        <v>511</v>
      </c>
      <c r="B171" s="664" t="s">
        <v>1183</v>
      </c>
      <c r="C171" s="665" t="s">
        <v>521</v>
      </c>
      <c r="D171" s="666" t="s">
        <v>1185</v>
      </c>
      <c r="E171" s="665" t="s">
        <v>530</v>
      </c>
      <c r="F171" s="666" t="s">
        <v>1188</v>
      </c>
      <c r="G171" s="665" t="s">
        <v>531</v>
      </c>
      <c r="H171" s="665" t="s">
        <v>606</v>
      </c>
      <c r="I171" s="665" t="s">
        <v>606</v>
      </c>
      <c r="J171" s="665" t="s">
        <v>607</v>
      </c>
      <c r="K171" s="665" t="s">
        <v>608</v>
      </c>
      <c r="L171" s="667">
        <v>36.53</v>
      </c>
      <c r="M171" s="667">
        <v>2</v>
      </c>
      <c r="N171" s="668">
        <v>73.06</v>
      </c>
    </row>
    <row r="172" spans="1:14" ht="14.4" customHeight="1" x14ac:dyDescent="0.3">
      <c r="A172" s="663" t="s">
        <v>511</v>
      </c>
      <c r="B172" s="664" t="s">
        <v>1183</v>
      </c>
      <c r="C172" s="665" t="s">
        <v>521</v>
      </c>
      <c r="D172" s="666" t="s">
        <v>1185</v>
      </c>
      <c r="E172" s="665" t="s">
        <v>530</v>
      </c>
      <c r="F172" s="666" t="s">
        <v>1188</v>
      </c>
      <c r="G172" s="665" t="s">
        <v>531</v>
      </c>
      <c r="H172" s="665" t="s">
        <v>1097</v>
      </c>
      <c r="I172" s="665" t="s">
        <v>1098</v>
      </c>
      <c r="J172" s="665" t="s">
        <v>684</v>
      </c>
      <c r="K172" s="665" t="s">
        <v>1099</v>
      </c>
      <c r="L172" s="667">
        <v>18.444999894395032</v>
      </c>
      <c r="M172" s="667">
        <v>6</v>
      </c>
      <c r="N172" s="668">
        <v>110.66999936637019</v>
      </c>
    </row>
    <row r="173" spans="1:14" ht="14.4" customHeight="1" x14ac:dyDescent="0.3">
      <c r="A173" s="663" t="s">
        <v>511</v>
      </c>
      <c r="B173" s="664" t="s">
        <v>1183</v>
      </c>
      <c r="C173" s="665" t="s">
        <v>521</v>
      </c>
      <c r="D173" s="666" t="s">
        <v>1185</v>
      </c>
      <c r="E173" s="665" t="s">
        <v>530</v>
      </c>
      <c r="F173" s="666" t="s">
        <v>1188</v>
      </c>
      <c r="G173" s="665" t="s">
        <v>531</v>
      </c>
      <c r="H173" s="665" t="s">
        <v>1100</v>
      </c>
      <c r="I173" s="665" t="s">
        <v>1101</v>
      </c>
      <c r="J173" s="665" t="s">
        <v>1102</v>
      </c>
      <c r="K173" s="665" t="s">
        <v>1103</v>
      </c>
      <c r="L173" s="667">
        <v>66.140000000000015</v>
      </c>
      <c r="M173" s="667">
        <v>1</v>
      </c>
      <c r="N173" s="668">
        <v>66.140000000000015</v>
      </c>
    </row>
    <row r="174" spans="1:14" ht="14.4" customHeight="1" x14ac:dyDescent="0.3">
      <c r="A174" s="663" t="s">
        <v>511</v>
      </c>
      <c r="B174" s="664" t="s">
        <v>1183</v>
      </c>
      <c r="C174" s="665" t="s">
        <v>521</v>
      </c>
      <c r="D174" s="666" t="s">
        <v>1185</v>
      </c>
      <c r="E174" s="665" t="s">
        <v>530</v>
      </c>
      <c r="F174" s="666" t="s">
        <v>1188</v>
      </c>
      <c r="G174" s="665" t="s">
        <v>531</v>
      </c>
      <c r="H174" s="665" t="s">
        <v>758</v>
      </c>
      <c r="I174" s="665" t="s">
        <v>759</v>
      </c>
      <c r="J174" s="665" t="s">
        <v>760</v>
      </c>
      <c r="K174" s="665" t="s">
        <v>761</v>
      </c>
      <c r="L174" s="667">
        <v>152.16003333054761</v>
      </c>
      <c r="M174" s="667">
        <v>200</v>
      </c>
      <c r="N174" s="668">
        <v>30432.006666109519</v>
      </c>
    </row>
    <row r="175" spans="1:14" ht="14.4" customHeight="1" x14ac:dyDescent="0.3">
      <c r="A175" s="663" t="s">
        <v>511</v>
      </c>
      <c r="B175" s="664" t="s">
        <v>1183</v>
      </c>
      <c r="C175" s="665" t="s">
        <v>521</v>
      </c>
      <c r="D175" s="666" t="s">
        <v>1185</v>
      </c>
      <c r="E175" s="665" t="s">
        <v>530</v>
      </c>
      <c r="F175" s="666" t="s">
        <v>1188</v>
      </c>
      <c r="G175" s="665" t="s">
        <v>531</v>
      </c>
      <c r="H175" s="665" t="s">
        <v>1104</v>
      </c>
      <c r="I175" s="665" t="s">
        <v>687</v>
      </c>
      <c r="J175" s="665" t="s">
        <v>1105</v>
      </c>
      <c r="K175" s="665"/>
      <c r="L175" s="667">
        <v>37.596277698705848</v>
      </c>
      <c r="M175" s="667">
        <v>1</v>
      </c>
      <c r="N175" s="668">
        <v>37.596277698705848</v>
      </c>
    </row>
    <row r="176" spans="1:14" ht="14.4" customHeight="1" x14ac:dyDescent="0.3">
      <c r="A176" s="663" t="s">
        <v>511</v>
      </c>
      <c r="B176" s="664" t="s">
        <v>1183</v>
      </c>
      <c r="C176" s="665" t="s">
        <v>521</v>
      </c>
      <c r="D176" s="666" t="s">
        <v>1185</v>
      </c>
      <c r="E176" s="665" t="s">
        <v>530</v>
      </c>
      <c r="F176" s="666" t="s">
        <v>1188</v>
      </c>
      <c r="G176" s="665" t="s">
        <v>531</v>
      </c>
      <c r="H176" s="665" t="s">
        <v>1106</v>
      </c>
      <c r="I176" s="665" t="s">
        <v>1107</v>
      </c>
      <c r="J176" s="665" t="s">
        <v>1108</v>
      </c>
      <c r="K176" s="665" t="s">
        <v>1109</v>
      </c>
      <c r="L176" s="667">
        <v>275.31041459423807</v>
      </c>
      <c r="M176" s="667">
        <v>2</v>
      </c>
      <c r="N176" s="668">
        <v>550.62082918847614</v>
      </c>
    </row>
    <row r="177" spans="1:14" ht="14.4" customHeight="1" x14ac:dyDescent="0.3">
      <c r="A177" s="663" t="s">
        <v>511</v>
      </c>
      <c r="B177" s="664" t="s">
        <v>1183</v>
      </c>
      <c r="C177" s="665" t="s">
        <v>521</v>
      </c>
      <c r="D177" s="666" t="s">
        <v>1185</v>
      </c>
      <c r="E177" s="665" t="s">
        <v>530</v>
      </c>
      <c r="F177" s="666" t="s">
        <v>1188</v>
      </c>
      <c r="G177" s="665" t="s">
        <v>531</v>
      </c>
      <c r="H177" s="665" t="s">
        <v>1110</v>
      </c>
      <c r="I177" s="665" t="s">
        <v>1111</v>
      </c>
      <c r="J177" s="665" t="s">
        <v>1112</v>
      </c>
      <c r="K177" s="665" t="s">
        <v>1113</v>
      </c>
      <c r="L177" s="667">
        <v>294.99976475310825</v>
      </c>
      <c r="M177" s="667">
        <v>5</v>
      </c>
      <c r="N177" s="668">
        <v>1474.9988237655411</v>
      </c>
    </row>
    <row r="178" spans="1:14" ht="14.4" customHeight="1" x14ac:dyDescent="0.3">
      <c r="A178" s="663" t="s">
        <v>511</v>
      </c>
      <c r="B178" s="664" t="s">
        <v>1183</v>
      </c>
      <c r="C178" s="665" t="s">
        <v>521</v>
      </c>
      <c r="D178" s="666" t="s">
        <v>1185</v>
      </c>
      <c r="E178" s="665" t="s">
        <v>530</v>
      </c>
      <c r="F178" s="666" t="s">
        <v>1188</v>
      </c>
      <c r="G178" s="665" t="s">
        <v>531</v>
      </c>
      <c r="H178" s="665" t="s">
        <v>1114</v>
      </c>
      <c r="I178" s="665" t="s">
        <v>1115</v>
      </c>
      <c r="J178" s="665" t="s">
        <v>1116</v>
      </c>
      <c r="K178" s="665" t="s">
        <v>1117</v>
      </c>
      <c r="L178" s="667">
        <v>46.539998125513357</v>
      </c>
      <c r="M178" s="667">
        <v>2</v>
      </c>
      <c r="N178" s="668">
        <v>93.079996251026714</v>
      </c>
    </row>
    <row r="179" spans="1:14" ht="14.4" customHeight="1" x14ac:dyDescent="0.3">
      <c r="A179" s="663" t="s">
        <v>511</v>
      </c>
      <c r="B179" s="664" t="s">
        <v>1183</v>
      </c>
      <c r="C179" s="665" t="s">
        <v>521</v>
      </c>
      <c r="D179" s="666" t="s">
        <v>1185</v>
      </c>
      <c r="E179" s="665" t="s">
        <v>530</v>
      </c>
      <c r="F179" s="666" t="s">
        <v>1188</v>
      </c>
      <c r="G179" s="665" t="s">
        <v>531</v>
      </c>
      <c r="H179" s="665" t="s">
        <v>823</v>
      </c>
      <c r="I179" s="665" t="s">
        <v>824</v>
      </c>
      <c r="J179" s="665" t="s">
        <v>825</v>
      </c>
      <c r="K179" s="665" t="s">
        <v>826</v>
      </c>
      <c r="L179" s="667">
        <v>69.379677308612074</v>
      </c>
      <c r="M179" s="667">
        <v>9</v>
      </c>
      <c r="N179" s="668">
        <v>624.41709577750862</v>
      </c>
    </row>
    <row r="180" spans="1:14" ht="14.4" customHeight="1" x14ac:dyDescent="0.3">
      <c r="A180" s="663" t="s">
        <v>511</v>
      </c>
      <c r="B180" s="664" t="s">
        <v>1183</v>
      </c>
      <c r="C180" s="665" t="s">
        <v>521</v>
      </c>
      <c r="D180" s="666" t="s">
        <v>1185</v>
      </c>
      <c r="E180" s="665" t="s">
        <v>530</v>
      </c>
      <c r="F180" s="666" t="s">
        <v>1188</v>
      </c>
      <c r="G180" s="665" t="s">
        <v>531</v>
      </c>
      <c r="H180" s="665" t="s">
        <v>1118</v>
      </c>
      <c r="I180" s="665" t="s">
        <v>687</v>
      </c>
      <c r="J180" s="665" t="s">
        <v>1119</v>
      </c>
      <c r="K180" s="665"/>
      <c r="L180" s="667">
        <v>332.32258695990146</v>
      </c>
      <c r="M180" s="667">
        <v>5</v>
      </c>
      <c r="N180" s="668">
        <v>1661.6129347995072</v>
      </c>
    </row>
    <row r="181" spans="1:14" ht="14.4" customHeight="1" x14ac:dyDescent="0.3">
      <c r="A181" s="663" t="s">
        <v>511</v>
      </c>
      <c r="B181" s="664" t="s">
        <v>1183</v>
      </c>
      <c r="C181" s="665" t="s">
        <v>521</v>
      </c>
      <c r="D181" s="666" t="s">
        <v>1185</v>
      </c>
      <c r="E181" s="665" t="s">
        <v>530</v>
      </c>
      <c r="F181" s="666" t="s">
        <v>1188</v>
      </c>
      <c r="G181" s="665" t="s">
        <v>531</v>
      </c>
      <c r="H181" s="665" t="s">
        <v>850</v>
      </c>
      <c r="I181" s="665" t="s">
        <v>851</v>
      </c>
      <c r="J181" s="665" t="s">
        <v>852</v>
      </c>
      <c r="K181" s="665" t="s">
        <v>853</v>
      </c>
      <c r="L181" s="667">
        <v>192.05000805701712</v>
      </c>
      <c r="M181" s="667">
        <v>7</v>
      </c>
      <c r="N181" s="668">
        <v>1344.3500563991199</v>
      </c>
    </row>
    <row r="182" spans="1:14" ht="14.4" customHeight="1" x14ac:dyDescent="0.3">
      <c r="A182" s="663" t="s">
        <v>511</v>
      </c>
      <c r="B182" s="664" t="s">
        <v>1183</v>
      </c>
      <c r="C182" s="665" t="s">
        <v>521</v>
      </c>
      <c r="D182" s="666" t="s">
        <v>1185</v>
      </c>
      <c r="E182" s="665" t="s">
        <v>530</v>
      </c>
      <c r="F182" s="666" t="s">
        <v>1188</v>
      </c>
      <c r="G182" s="665" t="s">
        <v>531</v>
      </c>
      <c r="H182" s="665" t="s">
        <v>854</v>
      </c>
      <c r="I182" s="665" t="s">
        <v>687</v>
      </c>
      <c r="J182" s="665" t="s">
        <v>855</v>
      </c>
      <c r="K182" s="665"/>
      <c r="L182" s="667">
        <v>87.940017868205544</v>
      </c>
      <c r="M182" s="667">
        <v>24</v>
      </c>
      <c r="N182" s="668">
        <v>2110.5604288369332</v>
      </c>
    </row>
    <row r="183" spans="1:14" ht="14.4" customHeight="1" x14ac:dyDescent="0.3">
      <c r="A183" s="663" t="s">
        <v>511</v>
      </c>
      <c r="B183" s="664" t="s">
        <v>1183</v>
      </c>
      <c r="C183" s="665" t="s">
        <v>521</v>
      </c>
      <c r="D183" s="666" t="s">
        <v>1185</v>
      </c>
      <c r="E183" s="665" t="s">
        <v>530</v>
      </c>
      <c r="F183" s="666" t="s">
        <v>1188</v>
      </c>
      <c r="G183" s="665" t="s">
        <v>531</v>
      </c>
      <c r="H183" s="665" t="s">
        <v>1120</v>
      </c>
      <c r="I183" s="665" t="s">
        <v>687</v>
      </c>
      <c r="J183" s="665" t="s">
        <v>1121</v>
      </c>
      <c r="K183" s="665"/>
      <c r="L183" s="667">
        <v>120.22161724662635</v>
      </c>
      <c r="M183" s="667">
        <v>2</v>
      </c>
      <c r="N183" s="668">
        <v>240.4432344932527</v>
      </c>
    </row>
    <row r="184" spans="1:14" ht="14.4" customHeight="1" x14ac:dyDescent="0.3">
      <c r="A184" s="663" t="s">
        <v>511</v>
      </c>
      <c r="B184" s="664" t="s">
        <v>1183</v>
      </c>
      <c r="C184" s="665" t="s">
        <v>521</v>
      </c>
      <c r="D184" s="666" t="s">
        <v>1185</v>
      </c>
      <c r="E184" s="665" t="s">
        <v>530</v>
      </c>
      <c r="F184" s="666" t="s">
        <v>1188</v>
      </c>
      <c r="G184" s="665" t="s">
        <v>531</v>
      </c>
      <c r="H184" s="665" t="s">
        <v>1122</v>
      </c>
      <c r="I184" s="665" t="s">
        <v>687</v>
      </c>
      <c r="J184" s="665" t="s">
        <v>1123</v>
      </c>
      <c r="K184" s="665"/>
      <c r="L184" s="667">
        <v>79.902773504096302</v>
      </c>
      <c r="M184" s="667">
        <v>10</v>
      </c>
      <c r="N184" s="668">
        <v>799.02773504096308</v>
      </c>
    </row>
    <row r="185" spans="1:14" ht="14.4" customHeight="1" x14ac:dyDescent="0.3">
      <c r="A185" s="663" t="s">
        <v>511</v>
      </c>
      <c r="B185" s="664" t="s">
        <v>1183</v>
      </c>
      <c r="C185" s="665" t="s">
        <v>521</v>
      </c>
      <c r="D185" s="666" t="s">
        <v>1185</v>
      </c>
      <c r="E185" s="665" t="s">
        <v>530</v>
      </c>
      <c r="F185" s="666" t="s">
        <v>1188</v>
      </c>
      <c r="G185" s="665" t="s">
        <v>531</v>
      </c>
      <c r="H185" s="665" t="s">
        <v>1124</v>
      </c>
      <c r="I185" s="665" t="s">
        <v>687</v>
      </c>
      <c r="J185" s="665" t="s">
        <v>1125</v>
      </c>
      <c r="K185" s="665"/>
      <c r="L185" s="667">
        <v>67.218043688737552</v>
      </c>
      <c r="M185" s="667">
        <v>10</v>
      </c>
      <c r="N185" s="668">
        <v>672.18043688737555</v>
      </c>
    </row>
    <row r="186" spans="1:14" ht="14.4" customHeight="1" x14ac:dyDescent="0.3">
      <c r="A186" s="663" t="s">
        <v>511</v>
      </c>
      <c r="B186" s="664" t="s">
        <v>1183</v>
      </c>
      <c r="C186" s="665" t="s">
        <v>521</v>
      </c>
      <c r="D186" s="666" t="s">
        <v>1185</v>
      </c>
      <c r="E186" s="665" t="s">
        <v>530</v>
      </c>
      <c r="F186" s="666" t="s">
        <v>1188</v>
      </c>
      <c r="G186" s="665" t="s">
        <v>531</v>
      </c>
      <c r="H186" s="665" t="s">
        <v>1126</v>
      </c>
      <c r="I186" s="665" t="s">
        <v>687</v>
      </c>
      <c r="J186" s="665" t="s">
        <v>1127</v>
      </c>
      <c r="K186" s="665"/>
      <c r="L186" s="667">
        <v>100.71308217544963</v>
      </c>
      <c r="M186" s="667">
        <v>2</v>
      </c>
      <c r="N186" s="668">
        <v>201.42616435089926</v>
      </c>
    </row>
    <row r="187" spans="1:14" ht="14.4" customHeight="1" x14ac:dyDescent="0.3">
      <c r="A187" s="663" t="s">
        <v>511</v>
      </c>
      <c r="B187" s="664" t="s">
        <v>1183</v>
      </c>
      <c r="C187" s="665" t="s">
        <v>521</v>
      </c>
      <c r="D187" s="666" t="s">
        <v>1185</v>
      </c>
      <c r="E187" s="665" t="s">
        <v>530</v>
      </c>
      <c r="F187" s="666" t="s">
        <v>1188</v>
      </c>
      <c r="G187" s="665" t="s">
        <v>531</v>
      </c>
      <c r="H187" s="665" t="s">
        <v>1128</v>
      </c>
      <c r="I187" s="665" t="s">
        <v>687</v>
      </c>
      <c r="J187" s="665" t="s">
        <v>1129</v>
      </c>
      <c r="K187" s="665"/>
      <c r="L187" s="667">
        <v>83.717770812019623</v>
      </c>
      <c r="M187" s="667">
        <v>2</v>
      </c>
      <c r="N187" s="668">
        <v>167.43554162403925</v>
      </c>
    </row>
    <row r="188" spans="1:14" ht="14.4" customHeight="1" x14ac:dyDescent="0.3">
      <c r="A188" s="663" t="s">
        <v>511</v>
      </c>
      <c r="B188" s="664" t="s">
        <v>1183</v>
      </c>
      <c r="C188" s="665" t="s">
        <v>521</v>
      </c>
      <c r="D188" s="666" t="s">
        <v>1185</v>
      </c>
      <c r="E188" s="665" t="s">
        <v>530</v>
      </c>
      <c r="F188" s="666" t="s">
        <v>1188</v>
      </c>
      <c r="G188" s="665" t="s">
        <v>531</v>
      </c>
      <c r="H188" s="665" t="s">
        <v>861</v>
      </c>
      <c r="I188" s="665" t="s">
        <v>687</v>
      </c>
      <c r="J188" s="665" t="s">
        <v>862</v>
      </c>
      <c r="K188" s="665"/>
      <c r="L188" s="667">
        <v>69.27725949965749</v>
      </c>
      <c r="M188" s="667">
        <v>22</v>
      </c>
      <c r="N188" s="668">
        <v>1524.0997089924649</v>
      </c>
    </row>
    <row r="189" spans="1:14" ht="14.4" customHeight="1" x14ac:dyDescent="0.3">
      <c r="A189" s="663" t="s">
        <v>511</v>
      </c>
      <c r="B189" s="664" t="s">
        <v>1183</v>
      </c>
      <c r="C189" s="665" t="s">
        <v>521</v>
      </c>
      <c r="D189" s="666" t="s">
        <v>1185</v>
      </c>
      <c r="E189" s="665" t="s">
        <v>530</v>
      </c>
      <c r="F189" s="666" t="s">
        <v>1188</v>
      </c>
      <c r="G189" s="665" t="s">
        <v>531</v>
      </c>
      <c r="H189" s="665" t="s">
        <v>1130</v>
      </c>
      <c r="I189" s="665" t="s">
        <v>1130</v>
      </c>
      <c r="J189" s="665" t="s">
        <v>1131</v>
      </c>
      <c r="K189" s="665" t="s">
        <v>1132</v>
      </c>
      <c r="L189" s="667">
        <v>151.55999999999995</v>
      </c>
      <c r="M189" s="667">
        <v>2</v>
      </c>
      <c r="N189" s="668">
        <v>303.11999999999989</v>
      </c>
    </row>
    <row r="190" spans="1:14" ht="14.4" customHeight="1" x14ac:dyDescent="0.3">
      <c r="A190" s="663" t="s">
        <v>511</v>
      </c>
      <c r="B190" s="664" t="s">
        <v>1183</v>
      </c>
      <c r="C190" s="665" t="s">
        <v>521</v>
      </c>
      <c r="D190" s="666" t="s">
        <v>1185</v>
      </c>
      <c r="E190" s="665" t="s">
        <v>530</v>
      </c>
      <c r="F190" s="666" t="s">
        <v>1188</v>
      </c>
      <c r="G190" s="665" t="s">
        <v>531</v>
      </c>
      <c r="H190" s="665" t="s">
        <v>1133</v>
      </c>
      <c r="I190" s="665" t="s">
        <v>687</v>
      </c>
      <c r="J190" s="665" t="s">
        <v>1134</v>
      </c>
      <c r="K190" s="665"/>
      <c r="L190" s="667">
        <v>45.830000000000005</v>
      </c>
      <c r="M190" s="667">
        <v>6</v>
      </c>
      <c r="N190" s="668">
        <v>274.98</v>
      </c>
    </row>
    <row r="191" spans="1:14" ht="14.4" customHeight="1" x14ac:dyDescent="0.3">
      <c r="A191" s="663" t="s">
        <v>511</v>
      </c>
      <c r="B191" s="664" t="s">
        <v>1183</v>
      </c>
      <c r="C191" s="665" t="s">
        <v>521</v>
      </c>
      <c r="D191" s="666" t="s">
        <v>1185</v>
      </c>
      <c r="E191" s="665" t="s">
        <v>530</v>
      </c>
      <c r="F191" s="666" t="s">
        <v>1188</v>
      </c>
      <c r="G191" s="665" t="s">
        <v>531</v>
      </c>
      <c r="H191" s="665" t="s">
        <v>1135</v>
      </c>
      <c r="I191" s="665" t="s">
        <v>687</v>
      </c>
      <c r="J191" s="665" t="s">
        <v>1136</v>
      </c>
      <c r="K191" s="665"/>
      <c r="L191" s="667">
        <v>45.829999999999991</v>
      </c>
      <c r="M191" s="667">
        <v>7</v>
      </c>
      <c r="N191" s="668">
        <v>320.80999999999995</v>
      </c>
    </row>
    <row r="192" spans="1:14" ht="14.4" customHeight="1" x14ac:dyDescent="0.3">
      <c r="A192" s="663" t="s">
        <v>511</v>
      </c>
      <c r="B192" s="664" t="s">
        <v>1183</v>
      </c>
      <c r="C192" s="665" t="s">
        <v>521</v>
      </c>
      <c r="D192" s="666" t="s">
        <v>1185</v>
      </c>
      <c r="E192" s="665" t="s">
        <v>530</v>
      </c>
      <c r="F192" s="666" t="s">
        <v>1188</v>
      </c>
      <c r="G192" s="665" t="s">
        <v>531</v>
      </c>
      <c r="H192" s="665" t="s">
        <v>1137</v>
      </c>
      <c r="I192" s="665" t="s">
        <v>687</v>
      </c>
      <c r="J192" s="665" t="s">
        <v>1138</v>
      </c>
      <c r="K192" s="665"/>
      <c r="L192" s="667">
        <v>45.830000000000005</v>
      </c>
      <c r="M192" s="667">
        <v>8</v>
      </c>
      <c r="N192" s="668">
        <v>366.64000000000004</v>
      </c>
    </row>
    <row r="193" spans="1:14" ht="14.4" customHeight="1" x14ac:dyDescent="0.3">
      <c r="A193" s="663" t="s">
        <v>511</v>
      </c>
      <c r="B193" s="664" t="s">
        <v>1183</v>
      </c>
      <c r="C193" s="665" t="s">
        <v>521</v>
      </c>
      <c r="D193" s="666" t="s">
        <v>1185</v>
      </c>
      <c r="E193" s="665" t="s">
        <v>530</v>
      </c>
      <c r="F193" s="666" t="s">
        <v>1188</v>
      </c>
      <c r="G193" s="665" t="s">
        <v>531</v>
      </c>
      <c r="H193" s="665" t="s">
        <v>1139</v>
      </c>
      <c r="I193" s="665" t="s">
        <v>1139</v>
      </c>
      <c r="J193" s="665" t="s">
        <v>533</v>
      </c>
      <c r="K193" s="665" t="s">
        <v>1140</v>
      </c>
      <c r="L193" s="667">
        <v>306.89999999999998</v>
      </c>
      <c r="M193" s="667">
        <v>1</v>
      </c>
      <c r="N193" s="668">
        <v>306.89999999999998</v>
      </c>
    </row>
    <row r="194" spans="1:14" ht="14.4" customHeight="1" x14ac:dyDescent="0.3">
      <c r="A194" s="663" t="s">
        <v>511</v>
      </c>
      <c r="B194" s="664" t="s">
        <v>1183</v>
      </c>
      <c r="C194" s="665" t="s">
        <v>521</v>
      </c>
      <c r="D194" s="666" t="s">
        <v>1185</v>
      </c>
      <c r="E194" s="665" t="s">
        <v>530</v>
      </c>
      <c r="F194" s="666" t="s">
        <v>1188</v>
      </c>
      <c r="G194" s="665" t="s">
        <v>884</v>
      </c>
      <c r="H194" s="665" t="s">
        <v>1141</v>
      </c>
      <c r="I194" s="665" t="s">
        <v>1142</v>
      </c>
      <c r="J194" s="665" t="s">
        <v>1143</v>
      </c>
      <c r="K194" s="665" t="s">
        <v>1144</v>
      </c>
      <c r="L194" s="667">
        <v>37.489955660529994</v>
      </c>
      <c r="M194" s="667">
        <v>12</v>
      </c>
      <c r="N194" s="668">
        <v>449.87946792635989</v>
      </c>
    </row>
    <row r="195" spans="1:14" ht="14.4" customHeight="1" x14ac:dyDescent="0.3">
      <c r="A195" s="663" t="s">
        <v>511</v>
      </c>
      <c r="B195" s="664" t="s">
        <v>1183</v>
      </c>
      <c r="C195" s="665" t="s">
        <v>521</v>
      </c>
      <c r="D195" s="666" t="s">
        <v>1185</v>
      </c>
      <c r="E195" s="665" t="s">
        <v>994</v>
      </c>
      <c r="F195" s="666" t="s">
        <v>1191</v>
      </c>
      <c r="G195" s="665" t="s">
        <v>531</v>
      </c>
      <c r="H195" s="665" t="s">
        <v>1016</v>
      </c>
      <c r="I195" s="665" t="s">
        <v>1017</v>
      </c>
      <c r="J195" s="665" t="s">
        <v>1018</v>
      </c>
      <c r="K195" s="665" t="s">
        <v>1019</v>
      </c>
      <c r="L195" s="667">
        <v>56.25108160893965</v>
      </c>
      <c r="M195" s="667">
        <v>2</v>
      </c>
      <c r="N195" s="668">
        <v>112.5021632178793</v>
      </c>
    </row>
    <row r="196" spans="1:14" ht="14.4" customHeight="1" x14ac:dyDescent="0.3">
      <c r="A196" s="663" t="s">
        <v>511</v>
      </c>
      <c r="B196" s="664" t="s">
        <v>1183</v>
      </c>
      <c r="C196" s="665" t="s">
        <v>524</v>
      </c>
      <c r="D196" s="666" t="s">
        <v>1186</v>
      </c>
      <c r="E196" s="665" t="s">
        <v>530</v>
      </c>
      <c r="F196" s="666" t="s">
        <v>1188</v>
      </c>
      <c r="G196" s="665" t="s">
        <v>531</v>
      </c>
      <c r="H196" s="665" t="s">
        <v>1145</v>
      </c>
      <c r="I196" s="665" t="s">
        <v>1145</v>
      </c>
      <c r="J196" s="665" t="s">
        <v>533</v>
      </c>
      <c r="K196" s="665" t="s">
        <v>1146</v>
      </c>
      <c r="L196" s="667">
        <v>92.95</v>
      </c>
      <c r="M196" s="667">
        <v>1</v>
      </c>
      <c r="N196" s="668">
        <v>92.95</v>
      </c>
    </row>
    <row r="197" spans="1:14" ht="14.4" customHeight="1" x14ac:dyDescent="0.3">
      <c r="A197" s="663" t="s">
        <v>511</v>
      </c>
      <c r="B197" s="664" t="s">
        <v>1183</v>
      </c>
      <c r="C197" s="665" t="s">
        <v>524</v>
      </c>
      <c r="D197" s="666" t="s">
        <v>1186</v>
      </c>
      <c r="E197" s="665" t="s">
        <v>530</v>
      </c>
      <c r="F197" s="666" t="s">
        <v>1188</v>
      </c>
      <c r="G197" s="665" t="s">
        <v>531</v>
      </c>
      <c r="H197" s="665" t="s">
        <v>606</v>
      </c>
      <c r="I197" s="665" t="s">
        <v>606</v>
      </c>
      <c r="J197" s="665" t="s">
        <v>607</v>
      </c>
      <c r="K197" s="665" t="s">
        <v>608</v>
      </c>
      <c r="L197" s="667">
        <v>36.530000545662503</v>
      </c>
      <c r="M197" s="667">
        <v>1</v>
      </c>
      <c r="N197" s="668">
        <v>36.530000545662503</v>
      </c>
    </row>
    <row r="198" spans="1:14" ht="14.4" customHeight="1" x14ac:dyDescent="0.3">
      <c r="A198" s="663" t="s">
        <v>511</v>
      </c>
      <c r="B198" s="664" t="s">
        <v>1183</v>
      </c>
      <c r="C198" s="665" t="s">
        <v>524</v>
      </c>
      <c r="D198" s="666" t="s">
        <v>1186</v>
      </c>
      <c r="E198" s="665" t="s">
        <v>530</v>
      </c>
      <c r="F198" s="666" t="s">
        <v>1188</v>
      </c>
      <c r="G198" s="665" t="s">
        <v>531</v>
      </c>
      <c r="H198" s="665" t="s">
        <v>1097</v>
      </c>
      <c r="I198" s="665" t="s">
        <v>1098</v>
      </c>
      <c r="J198" s="665" t="s">
        <v>684</v>
      </c>
      <c r="K198" s="665" t="s">
        <v>1099</v>
      </c>
      <c r="L198" s="667">
        <v>18.669999999999998</v>
      </c>
      <c r="M198" s="667">
        <v>6</v>
      </c>
      <c r="N198" s="668">
        <v>112.01999999999998</v>
      </c>
    </row>
    <row r="199" spans="1:14" ht="14.4" customHeight="1" x14ac:dyDescent="0.3">
      <c r="A199" s="663" t="s">
        <v>511</v>
      </c>
      <c r="B199" s="664" t="s">
        <v>1183</v>
      </c>
      <c r="C199" s="665" t="s">
        <v>524</v>
      </c>
      <c r="D199" s="666" t="s">
        <v>1186</v>
      </c>
      <c r="E199" s="665" t="s">
        <v>530</v>
      </c>
      <c r="F199" s="666" t="s">
        <v>1188</v>
      </c>
      <c r="G199" s="665" t="s">
        <v>531</v>
      </c>
      <c r="H199" s="665" t="s">
        <v>1100</v>
      </c>
      <c r="I199" s="665" t="s">
        <v>1101</v>
      </c>
      <c r="J199" s="665" t="s">
        <v>1102</v>
      </c>
      <c r="K199" s="665" t="s">
        <v>1103</v>
      </c>
      <c r="L199" s="667">
        <v>66.140000000000015</v>
      </c>
      <c r="M199" s="667">
        <v>1</v>
      </c>
      <c r="N199" s="668">
        <v>66.140000000000015</v>
      </c>
    </row>
    <row r="200" spans="1:14" ht="14.4" customHeight="1" x14ac:dyDescent="0.3">
      <c r="A200" s="663" t="s">
        <v>511</v>
      </c>
      <c r="B200" s="664" t="s">
        <v>1183</v>
      </c>
      <c r="C200" s="665" t="s">
        <v>524</v>
      </c>
      <c r="D200" s="666" t="s">
        <v>1186</v>
      </c>
      <c r="E200" s="665" t="s">
        <v>530</v>
      </c>
      <c r="F200" s="666" t="s">
        <v>1188</v>
      </c>
      <c r="G200" s="665" t="s">
        <v>531</v>
      </c>
      <c r="H200" s="665" t="s">
        <v>758</v>
      </c>
      <c r="I200" s="665" t="s">
        <v>759</v>
      </c>
      <c r="J200" s="665" t="s">
        <v>760</v>
      </c>
      <c r="K200" s="665" t="s">
        <v>761</v>
      </c>
      <c r="L200" s="667">
        <v>152.16003749034223</v>
      </c>
      <c r="M200" s="667">
        <v>230</v>
      </c>
      <c r="N200" s="668">
        <v>34996.808622778713</v>
      </c>
    </row>
    <row r="201" spans="1:14" ht="14.4" customHeight="1" x14ac:dyDescent="0.3">
      <c r="A201" s="663" t="s">
        <v>511</v>
      </c>
      <c r="B201" s="664" t="s">
        <v>1183</v>
      </c>
      <c r="C201" s="665" t="s">
        <v>524</v>
      </c>
      <c r="D201" s="666" t="s">
        <v>1186</v>
      </c>
      <c r="E201" s="665" t="s">
        <v>530</v>
      </c>
      <c r="F201" s="666" t="s">
        <v>1188</v>
      </c>
      <c r="G201" s="665" t="s">
        <v>531</v>
      </c>
      <c r="H201" s="665" t="s">
        <v>1106</v>
      </c>
      <c r="I201" s="665" t="s">
        <v>1107</v>
      </c>
      <c r="J201" s="665" t="s">
        <v>1108</v>
      </c>
      <c r="K201" s="665" t="s">
        <v>1109</v>
      </c>
      <c r="L201" s="667">
        <v>275.31</v>
      </c>
      <c r="M201" s="667">
        <v>6</v>
      </c>
      <c r="N201" s="668">
        <v>1651.8600000000001</v>
      </c>
    </row>
    <row r="202" spans="1:14" ht="14.4" customHeight="1" x14ac:dyDescent="0.3">
      <c r="A202" s="663" t="s">
        <v>511</v>
      </c>
      <c r="B202" s="664" t="s">
        <v>1183</v>
      </c>
      <c r="C202" s="665" t="s">
        <v>524</v>
      </c>
      <c r="D202" s="666" t="s">
        <v>1186</v>
      </c>
      <c r="E202" s="665" t="s">
        <v>530</v>
      </c>
      <c r="F202" s="666" t="s">
        <v>1188</v>
      </c>
      <c r="G202" s="665" t="s">
        <v>531</v>
      </c>
      <c r="H202" s="665" t="s">
        <v>807</v>
      </c>
      <c r="I202" s="665" t="s">
        <v>807</v>
      </c>
      <c r="J202" s="665" t="s">
        <v>808</v>
      </c>
      <c r="K202" s="665" t="s">
        <v>809</v>
      </c>
      <c r="L202" s="667">
        <v>108.67999999999999</v>
      </c>
      <c r="M202" s="667">
        <v>3</v>
      </c>
      <c r="N202" s="668">
        <v>326.03999999999996</v>
      </c>
    </row>
    <row r="203" spans="1:14" ht="14.4" customHeight="1" x14ac:dyDescent="0.3">
      <c r="A203" s="663" t="s">
        <v>511</v>
      </c>
      <c r="B203" s="664" t="s">
        <v>1183</v>
      </c>
      <c r="C203" s="665" t="s">
        <v>524</v>
      </c>
      <c r="D203" s="666" t="s">
        <v>1186</v>
      </c>
      <c r="E203" s="665" t="s">
        <v>530</v>
      </c>
      <c r="F203" s="666" t="s">
        <v>1188</v>
      </c>
      <c r="G203" s="665" t="s">
        <v>531</v>
      </c>
      <c r="H203" s="665" t="s">
        <v>823</v>
      </c>
      <c r="I203" s="665" t="s">
        <v>824</v>
      </c>
      <c r="J203" s="665" t="s">
        <v>825</v>
      </c>
      <c r="K203" s="665" t="s">
        <v>826</v>
      </c>
      <c r="L203" s="667">
        <v>69.377095777508615</v>
      </c>
      <c r="M203" s="667">
        <v>5</v>
      </c>
      <c r="N203" s="668">
        <v>346.88547888754306</v>
      </c>
    </row>
    <row r="204" spans="1:14" ht="14.4" customHeight="1" x14ac:dyDescent="0.3">
      <c r="A204" s="663" t="s">
        <v>511</v>
      </c>
      <c r="B204" s="664" t="s">
        <v>1183</v>
      </c>
      <c r="C204" s="665" t="s">
        <v>524</v>
      </c>
      <c r="D204" s="666" t="s">
        <v>1186</v>
      </c>
      <c r="E204" s="665" t="s">
        <v>530</v>
      </c>
      <c r="F204" s="666" t="s">
        <v>1188</v>
      </c>
      <c r="G204" s="665" t="s">
        <v>531</v>
      </c>
      <c r="H204" s="665" t="s">
        <v>1147</v>
      </c>
      <c r="I204" s="665" t="s">
        <v>687</v>
      </c>
      <c r="J204" s="665" t="s">
        <v>1148</v>
      </c>
      <c r="K204" s="665"/>
      <c r="L204" s="667">
        <v>100.29789906779077</v>
      </c>
      <c r="M204" s="667">
        <v>2</v>
      </c>
      <c r="N204" s="668">
        <v>200.59579813558153</v>
      </c>
    </row>
    <row r="205" spans="1:14" ht="14.4" customHeight="1" x14ac:dyDescent="0.3">
      <c r="A205" s="663" t="s">
        <v>511</v>
      </c>
      <c r="B205" s="664" t="s">
        <v>1183</v>
      </c>
      <c r="C205" s="665" t="s">
        <v>524</v>
      </c>
      <c r="D205" s="666" t="s">
        <v>1186</v>
      </c>
      <c r="E205" s="665" t="s">
        <v>530</v>
      </c>
      <c r="F205" s="666" t="s">
        <v>1188</v>
      </c>
      <c r="G205" s="665" t="s">
        <v>531</v>
      </c>
      <c r="H205" s="665" t="s">
        <v>854</v>
      </c>
      <c r="I205" s="665" t="s">
        <v>687</v>
      </c>
      <c r="J205" s="665" t="s">
        <v>855</v>
      </c>
      <c r="K205" s="665"/>
      <c r="L205" s="667">
        <v>89.451298893764616</v>
      </c>
      <c r="M205" s="667">
        <v>18</v>
      </c>
      <c r="N205" s="668">
        <v>1610.1233800877631</v>
      </c>
    </row>
    <row r="206" spans="1:14" ht="14.4" customHeight="1" x14ac:dyDescent="0.3">
      <c r="A206" s="663" t="s">
        <v>511</v>
      </c>
      <c r="B206" s="664" t="s">
        <v>1183</v>
      </c>
      <c r="C206" s="665" t="s">
        <v>524</v>
      </c>
      <c r="D206" s="666" t="s">
        <v>1186</v>
      </c>
      <c r="E206" s="665" t="s">
        <v>530</v>
      </c>
      <c r="F206" s="666" t="s">
        <v>1188</v>
      </c>
      <c r="G206" s="665" t="s">
        <v>531</v>
      </c>
      <c r="H206" s="665" t="s">
        <v>1120</v>
      </c>
      <c r="I206" s="665" t="s">
        <v>687</v>
      </c>
      <c r="J206" s="665" t="s">
        <v>1121</v>
      </c>
      <c r="K206" s="665"/>
      <c r="L206" s="667">
        <v>83.342485380357886</v>
      </c>
      <c r="M206" s="667">
        <v>7</v>
      </c>
      <c r="N206" s="668">
        <v>583.39739766250523</v>
      </c>
    </row>
    <row r="207" spans="1:14" ht="14.4" customHeight="1" x14ac:dyDescent="0.3">
      <c r="A207" s="663" t="s">
        <v>511</v>
      </c>
      <c r="B207" s="664" t="s">
        <v>1183</v>
      </c>
      <c r="C207" s="665" t="s">
        <v>524</v>
      </c>
      <c r="D207" s="666" t="s">
        <v>1186</v>
      </c>
      <c r="E207" s="665" t="s">
        <v>530</v>
      </c>
      <c r="F207" s="666" t="s">
        <v>1188</v>
      </c>
      <c r="G207" s="665" t="s">
        <v>531</v>
      </c>
      <c r="H207" s="665" t="s">
        <v>1149</v>
      </c>
      <c r="I207" s="665" t="s">
        <v>687</v>
      </c>
      <c r="J207" s="665" t="s">
        <v>1150</v>
      </c>
      <c r="K207" s="665"/>
      <c r="L207" s="667">
        <v>181.22497143949585</v>
      </c>
      <c r="M207" s="667">
        <v>11</v>
      </c>
      <c r="N207" s="668">
        <v>1993.4746858344542</v>
      </c>
    </row>
    <row r="208" spans="1:14" ht="14.4" customHeight="1" x14ac:dyDescent="0.3">
      <c r="A208" s="663" t="s">
        <v>511</v>
      </c>
      <c r="B208" s="664" t="s">
        <v>1183</v>
      </c>
      <c r="C208" s="665" t="s">
        <v>524</v>
      </c>
      <c r="D208" s="666" t="s">
        <v>1186</v>
      </c>
      <c r="E208" s="665" t="s">
        <v>530</v>
      </c>
      <c r="F208" s="666" t="s">
        <v>1188</v>
      </c>
      <c r="G208" s="665" t="s">
        <v>531</v>
      </c>
      <c r="H208" s="665" t="s">
        <v>856</v>
      </c>
      <c r="I208" s="665" t="s">
        <v>687</v>
      </c>
      <c r="J208" s="665" t="s">
        <v>857</v>
      </c>
      <c r="K208" s="665"/>
      <c r="L208" s="667">
        <v>165.4364344965079</v>
      </c>
      <c r="M208" s="667">
        <v>2</v>
      </c>
      <c r="N208" s="668">
        <v>330.8728689930158</v>
      </c>
    </row>
    <row r="209" spans="1:14" ht="14.4" customHeight="1" x14ac:dyDescent="0.3">
      <c r="A209" s="663" t="s">
        <v>511</v>
      </c>
      <c r="B209" s="664" t="s">
        <v>1183</v>
      </c>
      <c r="C209" s="665" t="s">
        <v>524</v>
      </c>
      <c r="D209" s="666" t="s">
        <v>1186</v>
      </c>
      <c r="E209" s="665" t="s">
        <v>530</v>
      </c>
      <c r="F209" s="666" t="s">
        <v>1188</v>
      </c>
      <c r="G209" s="665" t="s">
        <v>531</v>
      </c>
      <c r="H209" s="665" t="s">
        <v>861</v>
      </c>
      <c r="I209" s="665" t="s">
        <v>687</v>
      </c>
      <c r="J209" s="665" t="s">
        <v>862</v>
      </c>
      <c r="K209" s="665"/>
      <c r="L209" s="667">
        <v>69.569996526980162</v>
      </c>
      <c r="M209" s="667">
        <v>54</v>
      </c>
      <c r="N209" s="668">
        <v>3756.779812456929</v>
      </c>
    </row>
    <row r="210" spans="1:14" ht="14.4" customHeight="1" x14ac:dyDescent="0.3">
      <c r="A210" s="663" t="s">
        <v>511</v>
      </c>
      <c r="B210" s="664" t="s">
        <v>1183</v>
      </c>
      <c r="C210" s="665" t="s">
        <v>524</v>
      </c>
      <c r="D210" s="666" t="s">
        <v>1186</v>
      </c>
      <c r="E210" s="665" t="s">
        <v>530</v>
      </c>
      <c r="F210" s="666" t="s">
        <v>1188</v>
      </c>
      <c r="G210" s="665" t="s">
        <v>531</v>
      </c>
      <c r="H210" s="665" t="s">
        <v>1130</v>
      </c>
      <c r="I210" s="665" t="s">
        <v>1130</v>
      </c>
      <c r="J210" s="665" t="s">
        <v>1131</v>
      </c>
      <c r="K210" s="665" t="s">
        <v>1132</v>
      </c>
      <c r="L210" s="667">
        <v>151.55999389563397</v>
      </c>
      <c r="M210" s="667">
        <v>2</v>
      </c>
      <c r="N210" s="668">
        <v>303.11998779126793</v>
      </c>
    </row>
    <row r="211" spans="1:14" ht="14.4" customHeight="1" x14ac:dyDescent="0.3">
      <c r="A211" s="663" t="s">
        <v>511</v>
      </c>
      <c r="B211" s="664" t="s">
        <v>1183</v>
      </c>
      <c r="C211" s="665" t="s">
        <v>524</v>
      </c>
      <c r="D211" s="666" t="s">
        <v>1186</v>
      </c>
      <c r="E211" s="665" t="s">
        <v>530</v>
      </c>
      <c r="F211" s="666" t="s">
        <v>1188</v>
      </c>
      <c r="G211" s="665" t="s">
        <v>531</v>
      </c>
      <c r="H211" s="665" t="s">
        <v>1133</v>
      </c>
      <c r="I211" s="665" t="s">
        <v>687</v>
      </c>
      <c r="J211" s="665" t="s">
        <v>1134</v>
      </c>
      <c r="K211" s="665"/>
      <c r="L211" s="667">
        <v>45.830303315200503</v>
      </c>
      <c r="M211" s="667">
        <v>6</v>
      </c>
      <c r="N211" s="668">
        <v>274.98181989120303</v>
      </c>
    </row>
    <row r="212" spans="1:14" ht="14.4" customHeight="1" x14ac:dyDescent="0.3">
      <c r="A212" s="663" t="s">
        <v>511</v>
      </c>
      <c r="B212" s="664" t="s">
        <v>1183</v>
      </c>
      <c r="C212" s="665" t="s">
        <v>524</v>
      </c>
      <c r="D212" s="666" t="s">
        <v>1186</v>
      </c>
      <c r="E212" s="665" t="s">
        <v>530</v>
      </c>
      <c r="F212" s="666" t="s">
        <v>1188</v>
      </c>
      <c r="G212" s="665" t="s">
        <v>531</v>
      </c>
      <c r="H212" s="665" t="s">
        <v>1135</v>
      </c>
      <c r="I212" s="665" t="s">
        <v>687</v>
      </c>
      <c r="J212" s="665" t="s">
        <v>1136</v>
      </c>
      <c r="K212" s="665"/>
      <c r="L212" s="667">
        <v>45.83</v>
      </c>
      <c r="M212" s="667">
        <v>11</v>
      </c>
      <c r="N212" s="668">
        <v>504.13</v>
      </c>
    </row>
    <row r="213" spans="1:14" ht="14.4" customHeight="1" x14ac:dyDescent="0.3">
      <c r="A213" s="663" t="s">
        <v>511</v>
      </c>
      <c r="B213" s="664" t="s">
        <v>1183</v>
      </c>
      <c r="C213" s="665" t="s">
        <v>524</v>
      </c>
      <c r="D213" s="666" t="s">
        <v>1186</v>
      </c>
      <c r="E213" s="665" t="s">
        <v>530</v>
      </c>
      <c r="F213" s="666" t="s">
        <v>1188</v>
      </c>
      <c r="G213" s="665" t="s">
        <v>531</v>
      </c>
      <c r="H213" s="665" t="s">
        <v>1137</v>
      </c>
      <c r="I213" s="665" t="s">
        <v>687</v>
      </c>
      <c r="J213" s="665" t="s">
        <v>1138</v>
      </c>
      <c r="K213" s="665"/>
      <c r="L213" s="667">
        <v>45.830000000000005</v>
      </c>
      <c r="M213" s="667">
        <v>6</v>
      </c>
      <c r="N213" s="668">
        <v>274.98</v>
      </c>
    </row>
    <row r="214" spans="1:14" ht="14.4" customHeight="1" x14ac:dyDescent="0.3">
      <c r="A214" s="663" t="s">
        <v>511</v>
      </c>
      <c r="B214" s="664" t="s">
        <v>1183</v>
      </c>
      <c r="C214" s="665" t="s">
        <v>524</v>
      </c>
      <c r="D214" s="666" t="s">
        <v>1186</v>
      </c>
      <c r="E214" s="665" t="s">
        <v>994</v>
      </c>
      <c r="F214" s="666" t="s">
        <v>1191</v>
      </c>
      <c r="G214" s="665" t="s">
        <v>884</v>
      </c>
      <c r="H214" s="665" t="s">
        <v>1151</v>
      </c>
      <c r="I214" s="665" t="s">
        <v>1152</v>
      </c>
      <c r="J214" s="665" t="s">
        <v>1153</v>
      </c>
      <c r="K214" s="665" t="s">
        <v>1154</v>
      </c>
      <c r="L214" s="667">
        <v>83.53</v>
      </c>
      <c r="M214" s="667">
        <v>1</v>
      </c>
      <c r="N214" s="668">
        <v>83.53</v>
      </c>
    </row>
    <row r="215" spans="1:14" ht="14.4" customHeight="1" x14ac:dyDescent="0.3">
      <c r="A215" s="663" t="s">
        <v>511</v>
      </c>
      <c r="B215" s="664" t="s">
        <v>1183</v>
      </c>
      <c r="C215" s="665" t="s">
        <v>527</v>
      </c>
      <c r="D215" s="666" t="s">
        <v>1187</v>
      </c>
      <c r="E215" s="665" t="s">
        <v>530</v>
      </c>
      <c r="F215" s="666" t="s">
        <v>1188</v>
      </c>
      <c r="G215" s="665" t="s">
        <v>531</v>
      </c>
      <c r="H215" s="665" t="s">
        <v>532</v>
      </c>
      <c r="I215" s="665" t="s">
        <v>532</v>
      </c>
      <c r="J215" s="665" t="s">
        <v>533</v>
      </c>
      <c r="K215" s="665" t="s">
        <v>534</v>
      </c>
      <c r="L215" s="667">
        <v>171.6</v>
      </c>
      <c r="M215" s="667">
        <v>1</v>
      </c>
      <c r="N215" s="668">
        <v>171.6</v>
      </c>
    </row>
    <row r="216" spans="1:14" ht="14.4" customHeight="1" x14ac:dyDescent="0.3">
      <c r="A216" s="663" t="s">
        <v>511</v>
      </c>
      <c r="B216" s="664" t="s">
        <v>1183</v>
      </c>
      <c r="C216" s="665" t="s">
        <v>527</v>
      </c>
      <c r="D216" s="666" t="s">
        <v>1187</v>
      </c>
      <c r="E216" s="665" t="s">
        <v>530</v>
      </c>
      <c r="F216" s="666" t="s">
        <v>1188</v>
      </c>
      <c r="G216" s="665" t="s">
        <v>531</v>
      </c>
      <c r="H216" s="665" t="s">
        <v>538</v>
      </c>
      <c r="I216" s="665" t="s">
        <v>538</v>
      </c>
      <c r="J216" s="665" t="s">
        <v>533</v>
      </c>
      <c r="K216" s="665" t="s">
        <v>539</v>
      </c>
      <c r="L216" s="667">
        <v>93.5</v>
      </c>
      <c r="M216" s="667">
        <v>2</v>
      </c>
      <c r="N216" s="668">
        <v>187</v>
      </c>
    </row>
    <row r="217" spans="1:14" ht="14.4" customHeight="1" x14ac:dyDescent="0.3">
      <c r="A217" s="663" t="s">
        <v>511</v>
      </c>
      <c r="B217" s="664" t="s">
        <v>1183</v>
      </c>
      <c r="C217" s="665" t="s">
        <v>527</v>
      </c>
      <c r="D217" s="666" t="s">
        <v>1187</v>
      </c>
      <c r="E217" s="665" t="s">
        <v>530</v>
      </c>
      <c r="F217" s="666" t="s">
        <v>1188</v>
      </c>
      <c r="G217" s="665" t="s">
        <v>531</v>
      </c>
      <c r="H217" s="665" t="s">
        <v>1155</v>
      </c>
      <c r="I217" s="665" t="s">
        <v>1156</v>
      </c>
      <c r="J217" s="665" t="s">
        <v>1157</v>
      </c>
      <c r="K217" s="665" t="s">
        <v>692</v>
      </c>
      <c r="L217" s="667">
        <v>87.030041073120842</v>
      </c>
      <c r="M217" s="667">
        <v>3</v>
      </c>
      <c r="N217" s="668">
        <v>261.09012321936251</v>
      </c>
    </row>
    <row r="218" spans="1:14" ht="14.4" customHeight="1" x14ac:dyDescent="0.3">
      <c r="A218" s="663" t="s">
        <v>511</v>
      </c>
      <c r="B218" s="664" t="s">
        <v>1183</v>
      </c>
      <c r="C218" s="665" t="s">
        <v>527</v>
      </c>
      <c r="D218" s="666" t="s">
        <v>1187</v>
      </c>
      <c r="E218" s="665" t="s">
        <v>530</v>
      </c>
      <c r="F218" s="666" t="s">
        <v>1188</v>
      </c>
      <c r="G218" s="665" t="s">
        <v>531</v>
      </c>
      <c r="H218" s="665" t="s">
        <v>544</v>
      </c>
      <c r="I218" s="665" t="s">
        <v>545</v>
      </c>
      <c r="J218" s="665" t="s">
        <v>546</v>
      </c>
      <c r="K218" s="665" t="s">
        <v>547</v>
      </c>
      <c r="L218" s="667">
        <v>167.61</v>
      </c>
      <c r="M218" s="667">
        <v>2</v>
      </c>
      <c r="N218" s="668">
        <v>335.22</v>
      </c>
    </row>
    <row r="219" spans="1:14" ht="14.4" customHeight="1" x14ac:dyDescent="0.3">
      <c r="A219" s="663" t="s">
        <v>511</v>
      </c>
      <c r="B219" s="664" t="s">
        <v>1183</v>
      </c>
      <c r="C219" s="665" t="s">
        <v>527</v>
      </c>
      <c r="D219" s="666" t="s">
        <v>1187</v>
      </c>
      <c r="E219" s="665" t="s">
        <v>530</v>
      </c>
      <c r="F219" s="666" t="s">
        <v>1188</v>
      </c>
      <c r="G219" s="665" t="s">
        <v>531</v>
      </c>
      <c r="H219" s="665" t="s">
        <v>632</v>
      </c>
      <c r="I219" s="665" t="s">
        <v>633</v>
      </c>
      <c r="J219" s="665" t="s">
        <v>634</v>
      </c>
      <c r="K219" s="665" t="s">
        <v>635</v>
      </c>
      <c r="L219" s="667">
        <v>74.869468706942683</v>
      </c>
      <c r="M219" s="667">
        <v>1</v>
      </c>
      <c r="N219" s="668">
        <v>74.869468706942683</v>
      </c>
    </row>
    <row r="220" spans="1:14" ht="14.4" customHeight="1" x14ac:dyDescent="0.3">
      <c r="A220" s="663" t="s">
        <v>511</v>
      </c>
      <c r="B220" s="664" t="s">
        <v>1183</v>
      </c>
      <c r="C220" s="665" t="s">
        <v>527</v>
      </c>
      <c r="D220" s="666" t="s">
        <v>1187</v>
      </c>
      <c r="E220" s="665" t="s">
        <v>530</v>
      </c>
      <c r="F220" s="666" t="s">
        <v>1188</v>
      </c>
      <c r="G220" s="665" t="s">
        <v>531</v>
      </c>
      <c r="H220" s="665" t="s">
        <v>636</v>
      </c>
      <c r="I220" s="665" t="s">
        <v>637</v>
      </c>
      <c r="J220" s="665" t="s">
        <v>638</v>
      </c>
      <c r="K220" s="665" t="s">
        <v>639</v>
      </c>
      <c r="L220" s="667">
        <v>117.40999999999997</v>
      </c>
      <c r="M220" s="667">
        <v>1</v>
      </c>
      <c r="N220" s="668">
        <v>117.40999999999997</v>
      </c>
    </row>
    <row r="221" spans="1:14" ht="14.4" customHeight="1" x14ac:dyDescent="0.3">
      <c r="A221" s="663" t="s">
        <v>511</v>
      </c>
      <c r="B221" s="664" t="s">
        <v>1183</v>
      </c>
      <c r="C221" s="665" t="s">
        <v>527</v>
      </c>
      <c r="D221" s="666" t="s">
        <v>1187</v>
      </c>
      <c r="E221" s="665" t="s">
        <v>530</v>
      </c>
      <c r="F221" s="666" t="s">
        <v>1188</v>
      </c>
      <c r="G221" s="665" t="s">
        <v>531</v>
      </c>
      <c r="H221" s="665" t="s">
        <v>640</v>
      </c>
      <c r="I221" s="665" t="s">
        <v>641</v>
      </c>
      <c r="J221" s="665" t="s">
        <v>642</v>
      </c>
      <c r="K221" s="665" t="s">
        <v>643</v>
      </c>
      <c r="L221" s="667">
        <v>60.669999999999995</v>
      </c>
      <c r="M221" s="667">
        <v>2</v>
      </c>
      <c r="N221" s="668">
        <v>121.33999999999999</v>
      </c>
    </row>
    <row r="222" spans="1:14" ht="14.4" customHeight="1" x14ac:dyDescent="0.3">
      <c r="A222" s="663" t="s">
        <v>511</v>
      </c>
      <c r="B222" s="664" t="s">
        <v>1183</v>
      </c>
      <c r="C222" s="665" t="s">
        <v>527</v>
      </c>
      <c r="D222" s="666" t="s">
        <v>1187</v>
      </c>
      <c r="E222" s="665" t="s">
        <v>530</v>
      </c>
      <c r="F222" s="666" t="s">
        <v>1188</v>
      </c>
      <c r="G222" s="665" t="s">
        <v>531</v>
      </c>
      <c r="H222" s="665" t="s">
        <v>1158</v>
      </c>
      <c r="I222" s="665" t="s">
        <v>687</v>
      </c>
      <c r="J222" s="665" t="s">
        <v>1159</v>
      </c>
      <c r="K222" s="665"/>
      <c r="L222" s="667">
        <v>94.742995619949198</v>
      </c>
      <c r="M222" s="667">
        <v>2</v>
      </c>
      <c r="N222" s="668">
        <v>189.4859912398984</v>
      </c>
    </row>
    <row r="223" spans="1:14" ht="14.4" customHeight="1" x14ac:dyDescent="0.3">
      <c r="A223" s="663" t="s">
        <v>511</v>
      </c>
      <c r="B223" s="664" t="s">
        <v>1183</v>
      </c>
      <c r="C223" s="665" t="s">
        <v>527</v>
      </c>
      <c r="D223" s="666" t="s">
        <v>1187</v>
      </c>
      <c r="E223" s="665" t="s">
        <v>530</v>
      </c>
      <c r="F223" s="666" t="s">
        <v>1188</v>
      </c>
      <c r="G223" s="665" t="s">
        <v>531</v>
      </c>
      <c r="H223" s="665" t="s">
        <v>682</v>
      </c>
      <c r="I223" s="665" t="s">
        <v>683</v>
      </c>
      <c r="J223" s="665" t="s">
        <v>684</v>
      </c>
      <c r="K223" s="665" t="s">
        <v>685</v>
      </c>
      <c r="L223" s="667">
        <v>27.670000000000023</v>
      </c>
      <c r="M223" s="667">
        <v>2</v>
      </c>
      <c r="N223" s="668">
        <v>55.340000000000046</v>
      </c>
    </row>
    <row r="224" spans="1:14" ht="14.4" customHeight="1" x14ac:dyDescent="0.3">
      <c r="A224" s="663" t="s">
        <v>511</v>
      </c>
      <c r="B224" s="664" t="s">
        <v>1183</v>
      </c>
      <c r="C224" s="665" t="s">
        <v>527</v>
      </c>
      <c r="D224" s="666" t="s">
        <v>1187</v>
      </c>
      <c r="E224" s="665" t="s">
        <v>530</v>
      </c>
      <c r="F224" s="666" t="s">
        <v>1188</v>
      </c>
      <c r="G224" s="665" t="s">
        <v>531</v>
      </c>
      <c r="H224" s="665" t="s">
        <v>1160</v>
      </c>
      <c r="I224" s="665" t="s">
        <v>1161</v>
      </c>
      <c r="J224" s="665" t="s">
        <v>1162</v>
      </c>
      <c r="K224" s="665"/>
      <c r="L224" s="667">
        <v>425.04973300177403</v>
      </c>
      <c r="M224" s="667">
        <v>1</v>
      </c>
      <c r="N224" s="668">
        <v>425.04973300177403</v>
      </c>
    </row>
    <row r="225" spans="1:14" ht="14.4" customHeight="1" x14ac:dyDescent="0.3">
      <c r="A225" s="663" t="s">
        <v>511</v>
      </c>
      <c r="B225" s="664" t="s">
        <v>1183</v>
      </c>
      <c r="C225" s="665" t="s">
        <v>527</v>
      </c>
      <c r="D225" s="666" t="s">
        <v>1187</v>
      </c>
      <c r="E225" s="665" t="s">
        <v>530</v>
      </c>
      <c r="F225" s="666" t="s">
        <v>1188</v>
      </c>
      <c r="G225" s="665" t="s">
        <v>531</v>
      </c>
      <c r="H225" s="665" t="s">
        <v>1163</v>
      </c>
      <c r="I225" s="665" t="s">
        <v>1164</v>
      </c>
      <c r="J225" s="665" t="s">
        <v>546</v>
      </c>
      <c r="K225" s="665" t="s">
        <v>1165</v>
      </c>
      <c r="L225" s="667">
        <v>69.39200000000001</v>
      </c>
      <c r="M225" s="667">
        <v>5</v>
      </c>
      <c r="N225" s="668">
        <v>346.96000000000004</v>
      </c>
    </row>
    <row r="226" spans="1:14" ht="14.4" customHeight="1" x14ac:dyDescent="0.3">
      <c r="A226" s="663" t="s">
        <v>511</v>
      </c>
      <c r="B226" s="664" t="s">
        <v>1183</v>
      </c>
      <c r="C226" s="665" t="s">
        <v>527</v>
      </c>
      <c r="D226" s="666" t="s">
        <v>1187</v>
      </c>
      <c r="E226" s="665" t="s">
        <v>530</v>
      </c>
      <c r="F226" s="666" t="s">
        <v>1188</v>
      </c>
      <c r="G226" s="665" t="s">
        <v>531</v>
      </c>
      <c r="H226" s="665" t="s">
        <v>1166</v>
      </c>
      <c r="I226" s="665" t="s">
        <v>1167</v>
      </c>
      <c r="J226" s="665" t="s">
        <v>1168</v>
      </c>
      <c r="K226" s="665" t="s">
        <v>567</v>
      </c>
      <c r="L226" s="667">
        <v>40.780000000000022</v>
      </c>
      <c r="M226" s="667">
        <v>1</v>
      </c>
      <c r="N226" s="668">
        <v>40.780000000000022</v>
      </c>
    </row>
    <row r="227" spans="1:14" ht="14.4" customHeight="1" x14ac:dyDescent="0.3">
      <c r="A227" s="663" t="s">
        <v>511</v>
      </c>
      <c r="B227" s="664" t="s">
        <v>1183</v>
      </c>
      <c r="C227" s="665" t="s">
        <v>527</v>
      </c>
      <c r="D227" s="666" t="s">
        <v>1187</v>
      </c>
      <c r="E227" s="665" t="s">
        <v>530</v>
      </c>
      <c r="F227" s="666" t="s">
        <v>1188</v>
      </c>
      <c r="G227" s="665" t="s">
        <v>531</v>
      </c>
      <c r="H227" s="665" t="s">
        <v>758</v>
      </c>
      <c r="I227" s="665" t="s">
        <v>759</v>
      </c>
      <c r="J227" s="665" t="s">
        <v>760</v>
      </c>
      <c r="K227" s="665" t="s">
        <v>761</v>
      </c>
      <c r="L227" s="667">
        <v>152.16003903391703</v>
      </c>
      <c r="M227" s="667">
        <v>90</v>
      </c>
      <c r="N227" s="668">
        <v>13694.403513052532</v>
      </c>
    </row>
    <row r="228" spans="1:14" ht="14.4" customHeight="1" x14ac:dyDescent="0.3">
      <c r="A228" s="663" t="s">
        <v>511</v>
      </c>
      <c r="B228" s="664" t="s">
        <v>1183</v>
      </c>
      <c r="C228" s="665" t="s">
        <v>527</v>
      </c>
      <c r="D228" s="666" t="s">
        <v>1187</v>
      </c>
      <c r="E228" s="665" t="s">
        <v>530</v>
      </c>
      <c r="F228" s="666" t="s">
        <v>1188</v>
      </c>
      <c r="G228" s="665" t="s">
        <v>531</v>
      </c>
      <c r="H228" s="665" t="s">
        <v>1169</v>
      </c>
      <c r="I228" s="665" t="s">
        <v>687</v>
      </c>
      <c r="J228" s="665" t="s">
        <v>1170</v>
      </c>
      <c r="K228" s="665"/>
      <c r="L228" s="667">
        <v>376.01922734070405</v>
      </c>
      <c r="M228" s="667">
        <v>9</v>
      </c>
      <c r="N228" s="668">
        <v>3384.1730460663366</v>
      </c>
    </row>
    <row r="229" spans="1:14" ht="14.4" customHeight="1" x14ac:dyDescent="0.3">
      <c r="A229" s="663" t="s">
        <v>511</v>
      </c>
      <c r="B229" s="664" t="s">
        <v>1183</v>
      </c>
      <c r="C229" s="665" t="s">
        <v>527</v>
      </c>
      <c r="D229" s="666" t="s">
        <v>1187</v>
      </c>
      <c r="E229" s="665" t="s">
        <v>530</v>
      </c>
      <c r="F229" s="666" t="s">
        <v>1188</v>
      </c>
      <c r="G229" s="665" t="s">
        <v>531</v>
      </c>
      <c r="H229" s="665" t="s">
        <v>1171</v>
      </c>
      <c r="I229" s="665" t="s">
        <v>687</v>
      </c>
      <c r="J229" s="665" t="s">
        <v>1172</v>
      </c>
      <c r="K229" s="665"/>
      <c r="L229" s="667">
        <v>210.5464005043558</v>
      </c>
      <c r="M229" s="667">
        <v>1</v>
      </c>
      <c r="N229" s="668">
        <v>210.5464005043558</v>
      </c>
    </row>
    <row r="230" spans="1:14" ht="14.4" customHeight="1" x14ac:dyDescent="0.3">
      <c r="A230" s="663" t="s">
        <v>511</v>
      </c>
      <c r="B230" s="664" t="s">
        <v>1183</v>
      </c>
      <c r="C230" s="665" t="s">
        <v>527</v>
      </c>
      <c r="D230" s="666" t="s">
        <v>1187</v>
      </c>
      <c r="E230" s="665" t="s">
        <v>530</v>
      </c>
      <c r="F230" s="666" t="s">
        <v>1188</v>
      </c>
      <c r="G230" s="665" t="s">
        <v>531</v>
      </c>
      <c r="H230" s="665" t="s">
        <v>766</v>
      </c>
      <c r="I230" s="665" t="s">
        <v>767</v>
      </c>
      <c r="J230" s="665" t="s">
        <v>768</v>
      </c>
      <c r="K230" s="665" t="s">
        <v>769</v>
      </c>
      <c r="L230" s="667">
        <v>104.07</v>
      </c>
      <c r="M230" s="667">
        <v>2</v>
      </c>
      <c r="N230" s="668">
        <v>208.14</v>
      </c>
    </row>
    <row r="231" spans="1:14" ht="14.4" customHeight="1" x14ac:dyDescent="0.3">
      <c r="A231" s="663" t="s">
        <v>511</v>
      </c>
      <c r="B231" s="664" t="s">
        <v>1183</v>
      </c>
      <c r="C231" s="665" t="s">
        <v>527</v>
      </c>
      <c r="D231" s="666" t="s">
        <v>1187</v>
      </c>
      <c r="E231" s="665" t="s">
        <v>530</v>
      </c>
      <c r="F231" s="666" t="s">
        <v>1188</v>
      </c>
      <c r="G231" s="665" t="s">
        <v>531</v>
      </c>
      <c r="H231" s="665" t="s">
        <v>777</v>
      </c>
      <c r="I231" s="665" t="s">
        <v>687</v>
      </c>
      <c r="J231" s="665" t="s">
        <v>778</v>
      </c>
      <c r="K231" s="665" t="s">
        <v>779</v>
      </c>
      <c r="L231" s="667">
        <v>23.70006074321212</v>
      </c>
      <c r="M231" s="667">
        <v>120</v>
      </c>
      <c r="N231" s="668">
        <v>2844.0072891854543</v>
      </c>
    </row>
    <row r="232" spans="1:14" ht="14.4" customHeight="1" x14ac:dyDescent="0.3">
      <c r="A232" s="663" t="s">
        <v>511</v>
      </c>
      <c r="B232" s="664" t="s">
        <v>1183</v>
      </c>
      <c r="C232" s="665" t="s">
        <v>527</v>
      </c>
      <c r="D232" s="666" t="s">
        <v>1187</v>
      </c>
      <c r="E232" s="665" t="s">
        <v>530</v>
      </c>
      <c r="F232" s="666" t="s">
        <v>1188</v>
      </c>
      <c r="G232" s="665" t="s">
        <v>531</v>
      </c>
      <c r="H232" s="665" t="s">
        <v>1173</v>
      </c>
      <c r="I232" s="665" t="s">
        <v>687</v>
      </c>
      <c r="J232" s="665" t="s">
        <v>1174</v>
      </c>
      <c r="K232" s="665" t="s">
        <v>1175</v>
      </c>
      <c r="L232" s="667">
        <v>47.149436830660832</v>
      </c>
      <c r="M232" s="667">
        <v>2</v>
      </c>
      <c r="N232" s="668">
        <v>94.298873661321664</v>
      </c>
    </row>
    <row r="233" spans="1:14" ht="14.4" customHeight="1" x14ac:dyDescent="0.3">
      <c r="A233" s="663" t="s">
        <v>511</v>
      </c>
      <c r="B233" s="664" t="s">
        <v>1183</v>
      </c>
      <c r="C233" s="665" t="s">
        <v>527</v>
      </c>
      <c r="D233" s="666" t="s">
        <v>1187</v>
      </c>
      <c r="E233" s="665" t="s">
        <v>530</v>
      </c>
      <c r="F233" s="666" t="s">
        <v>1188</v>
      </c>
      <c r="G233" s="665" t="s">
        <v>531</v>
      </c>
      <c r="H233" s="665" t="s">
        <v>791</v>
      </c>
      <c r="I233" s="665" t="s">
        <v>792</v>
      </c>
      <c r="J233" s="665" t="s">
        <v>793</v>
      </c>
      <c r="K233" s="665" t="s">
        <v>794</v>
      </c>
      <c r="L233" s="667">
        <v>50.790000000000006</v>
      </c>
      <c r="M233" s="667">
        <v>4</v>
      </c>
      <c r="N233" s="668">
        <v>203.16000000000003</v>
      </c>
    </row>
    <row r="234" spans="1:14" ht="14.4" customHeight="1" x14ac:dyDescent="0.3">
      <c r="A234" s="663" t="s">
        <v>511</v>
      </c>
      <c r="B234" s="664" t="s">
        <v>1183</v>
      </c>
      <c r="C234" s="665" t="s">
        <v>527</v>
      </c>
      <c r="D234" s="666" t="s">
        <v>1187</v>
      </c>
      <c r="E234" s="665" t="s">
        <v>530</v>
      </c>
      <c r="F234" s="666" t="s">
        <v>1188</v>
      </c>
      <c r="G234" s="665" t="s">
        <v>531</v>
      </c>
      <c r="H234" s="665" t="s">
        <v>1176</v>
      </c>
      <c r="I234" s="665" t="s">
        <v>687</v>
      </c>
      <c r="J234" s="665" t="s">
        <v>1177</v>
      </c>
      <c r="K234" s="665"/>
      <c r="L234" s="667">
        <v>224.20585807924479</v>
      </c>
      <c r="M234" s="667">
        <v>2</v>
      </c>
      <c r="N234" s="668">
        <v>448.41171615848958</v>
      </c>
    </row>
    <row r="235" spans="1:14" ht="14.4" customHeight="1" x14ac:dyDescent="0.3">
      <c r="A235" s="663" t="s">
        <v>511</v>
      </c>
      <c r="B235" s="664" t="s">
        <v>1183</v>
      </c>
      <c r="C235" s="665" t="s">
        <v>527</v>
      </c>
      <c r="D235" s="666" t="s">
        <v>1187</v>
      </c>
      <c r="E235" s="665" t="s">
        <v>530</v>
      </c>
      <c r="F235" s="666" t="s">
        <v>1188</v>
      </c>
      <c r="G235" s="665" t="s">
        <v>531</v>
      </c>
      <c r="H235" s="665" t="s">
        <v>1178</v>
      </c>
      <c r="I235" s="665" t="s">
        <v>687</v>
      </c>
      <c r="J235" s="665" t="s">
        <v>1179</v>
      </c>
      <c r="K235" s="665"/>
      <c r="L235" s="667">
        <v>76.675927874714503</v>
      </c>
      <c r="M235" s="667">
        <v>1</v>
      </c>
      <c r="N235" s="668">
        <v>76.675927874714503</v>
      </c>
    </row>
    <row r="236" spans="1:14" ht="14.4" customHeight="1" x14ac:dyDescent="0.3">
      <c r="A236" s="663" t="s">
        <v>511</v>
      </c>
      <c r="B236" s="664" t="s">
        <v>1183</v>
      </c>
      <c r="C236" s="665" t="s">
        <v>527</v>
      </c>
      <c r="D236" s="666" t="s">
        <v>1187</v>
      </c>
      <c r="E236" s="665" t="s">
        <v>530</v>
      </c>
      <c r="F236" s="666" t="s">
        <v>1188</v>
      </c>
      <c r="G236" s="665" t="s">
        <v>531</v>
      </c>
      <c r="H236" s="665" t="s">
        <v>835</v>
      </c>
      <c r="I236" s="665" t="s">
        <v>836</v>
      </c>
      <c r="J236" s="665" t="s">
        <v>837</v>
      </c>
      <c r="K236" s="665" t="s">
        <v>838</v>
      </c>
      <c r="L236" s="667">
        <v>107.32999999999993</v>
      </c>
      <c r="M236" s="667">
        <v>1</v>
      </c>
      <c r="N236" s="668">
        <v>107.32999999999993</v>
      </c>
    </row>
    <row r="237" spans="1:14" ht="14.4" customHeight="1" x14ac:dyDescent="0.3">
      <c r="A237" s="663" t="s">
        <v>511</v>
      </c>
      <c r="B237" s="664" t="s">
        <v>1183</v>
      </c>
      <c r="C237" s="665" t="s">
        <v>527</v>
      </c>
      <c r="D237" s="666" t="s">
        <v>1187</v>
      </c>
      <c r="E237" s="665" t="s">
        <v>530</v>
      </c>
      <c r="F237" s="666" t="s">
        <v>1188</v>
      </c>
      <c r="G237" s="665" t="s">
        <v>531</v>
      </c>
      <c r="H237" s="665" t="s">
        <v>850</v>
      </c>
      <c r="I237" s="665" t="s">
        <v>851</v>
      </c>
      <c r="J237" s="665" t="s">
        <v>852</v>
      </c>
      <c r="K237" s="665" t="s">
        <v>853</v>
      </c>
      <c r="L237" s="667">
        <v>192.04999999999998</v>
      </c>
      <c r="M237" s="667">
        <v>1</v>
      </c>
      <c r="N237" s="668">
        <v>192.04999999999998</v>
      </c>
    </row>
    <row r="238" spans="1:14" ht="14.4" customHeight="1" x14ac:dyDescent="0.3">
      <c r="A238" s="663" t="s">
        <v>511</v>
      </c>
      <c r="B238" s="664" t="s">
        <v>1183</v>
      </c>
      <c r="C238" s="665" t="s">
        <v>527</v>
      </c>
      <c r="D238" s="666" t="s">
        <v>1187</v>
      </c>
      <c r="E238" s="665" t="s">
        <v>530</v>
      </c>
      <c r="F238" s="666" t="s">
        <v>1188</v>
      </c>
      <c r="G238" s="665" t="s">
        <v>531</v>
      </c>
      <c r="H238" s="665" t="s">
        <v>854</v>
      </c>
      <c r="I238" s="665" t="s">
        <v>687</v>
      </c>
      <c r="J238" s="665" t="s">
        <v>855</v>
      </c>
      <c r="K238" s="665"/>
      <c r="L238" s="667">
        <v>89.266903275978123</v>
      </c>
      <c r="M238" s="667">
        <v>5</v>
      </c>
      <c r="N238" s="668">
        <v>446.3345163798906</v>
      </c>
    </row>
    <row r="239" spans="1:14" ht="14.4" customHeight="1" x14ac:dyDescent="0.3">
      <c r="A239" s="663" t="s">
        <v>511</v>
      </c>
      <c r="B239" s="664" t="s">
        <v>1183</v>
      </c>
      <c r="C239" s="665" t="s">
        <v>527</v>
      </c>
      <c r="D239" s="666" t="s">
        <v>1187</v>
      </c>
      <c r="E239" s="665" t="s">
        <v>530</v>
      </c>
      <c r="F239" s="666" t="s">
        <v>1188</v>
      </c>
      <c r="G239" s="665" t="s">
        <v>531</v>
      </c>
      <c r="H239" s="665" t="s">
        <v>1180</v>
      </c>
      <c r="I239" s="665" t="s">
        <v>557</v>
      </c>
      <c r="J239" s="665" t="s">
        <v>1181</v>
      </c>
      <c r="K239" s="665" t="s">
        <v>1182</v>
      </c>
      <c r="L239" s="667">
        <v>76.214713696683333</v>
      </c>
      <c r="M239" s="667">
        <v>2</v>
      </c>
      <c r="N239" s="668">
        <v>152.42942739336667</v>
      </c>
    </row>
    <row r="240" spans="1:14" ht="14.4" customHeight="1" x14ac:dyDescent="0.3">
      <c r="A240" s="663" t="s">
        <v>511</v>
      </c>
      <c r="B240" s="664" t="s">
        <v>1183</v>
      </c>
      <c r="C240" s="665" t="s">
        <v>527</v>
      </c>
      <c r="D240" s="666" t="s">
        <v>1187</v>
      </c>
      <c r="E240" s="665" t="s">
        <v>530</v>
      </c>
      <c r="F240" s="666" t="s">
        <v>1188</v>
      </c>
      <c r="G240" s="665" t="s">
        <v>531</v>
      </c>
      <c r="H240" s="665" t="s">
        <v>861</v>
      </c>
      <c r="I240" s="665" t="s">
        <v>687</v>
      </c>
      <c r="J240" s="665" t="s">
        <v>862</v>
      </c>
      <c r="K240" s="665"/>
      <c r="L240" s="667">
        <v>70.41999716370114</v>
      </c>
      <c r="M240" s="667">
        <v>3</v>
      </c>
      <c r="N240" s="668">
        <v>211.25999149110342</v>
      </c>
    </row>
    <row r="241" spans="1:14" ht="14.4" customHeight="1" x14ac:dyDescent="0.3">
      <c r="A241" s="663" t="s">
        <v>511</v>
      </c>
      <c r="B241" s="664" t="s">
        <v>1183</v>
      </c>
      <c r="C241" s="665" t="s">
        <v>527</v>
      </c>
      <c r="D241" s="666" t="s">
        <v>1187</v>
      </c>
      <c r="E241" s="665" t="s">
        <v>530</v>
      </c>
      <c r="F241" s="666" t="s">
        <v>1188</v>
      </c>
      <c r="G241" s="665" t="s">
        <v>531</v>
      </c>
      <c r="H241" s="665" t="s">
        <v>1137</v>
      </c>
      <c r="I241" s="665" t="s">
        <v>687</v>
      </c>
      <c r="J241" s="665" t="s">
        <v>1138</v>
      </c>
      <c r="K241" s="665"/>
      <c r="L241" s="667">
        <v>45.83</v>
      </c>
      <c r="M241" s="667">
        <v>2</v>
      </c>
      <c r="N241" s="668">
        <v>91.66</v>
      </c>
    </row>
    <row r="242" spans="1:14" ht="14.4" customHeight="1" x14ac:dyDescent="0.3">
      <c r="A242" s="663" t="s">
        <v>511</v>
      </c>
      <c r="B242" s="664" t="s">
        <v>1183</v>
      </c>
      <c r="C242" s="665" t="s">
        <v>527</v>
      </c>
      <c r="D242" s="666" t="s">
        <v>1187</v>
      </c>
      <c r="E242" s="665" t="s">
        <v>530</v>
      </c>
      <c r="F242" s="666" t="s">
        <v>1188</v>
      </c>
      <c r="G242" s="665" t="s">
        <v>531</v>
      </c>
      <c r="H242" s="665" t="s">
        <v>1139</v>
      </c>
      <c r="I242" s="665" t="s">
        <v>1139</v>
      </c>
      <c r="J242" s="665" t="s">
        <v>533</v>
      </c>
      <c r="K242" s="665" t="s">
        <v>1140</v>
      </c>
      <c r="L242" s="667">
        <v>231</v>
      </c>
      <c r="M242" s="667">
        <v>1</v>
      </c>
      <c r="N242" s="668">
        <v>231</v>
      </c>
    </row>
    <row r="243" spans="1:14" ht="14.4" customHeight="1" x14ac:dyDescent="0.3">
      <c r="A243" s="663" t="s">
        <v>511</v>
      </c>
      <c r="B243" s="664" t="s">
        <v>1183</v>
      </c>
      <c r="C243" s="665" t="s">
        <v>527</v>
      </c>
      <c r="D243" s="666" t="s">
        <v>1187</v>
      </c>
      <c r="E243" s="665" t="s">
        <v>994</v>
      </c>
      <c r="F243" s="666" t="s">
        <v>1191</v>
      </c>
      <c r="G243" s="665" t="s">
        <v>531</v>
      </c>
      <c r="H243" s="665" t="s">
        <v>1013</v>
      </c>
      <c r="I243" s="665" t="s">
        <v>1014</v>
      </c>
      <c r="J243" s="665" t="s">
        <v>1015</v>
      </c>
      <c r="K243" s="665" t="s">
        <v>563</v>
      </c>
      <c r="L243" s="667">
        <v>73.440000000000055</v>
      </c>
      <c r="M243" s="667">
        <v>1</v>
      </c>
      <c r="N243" s="668">
        <v>73.440000000000055</v>
      </c>
    </row>
    <row r="244" spans="1:14" ht="14.4" customHeight="1" thickBot="1" x14ac:dyDescent="0.35">
      <c r="A244" s="669" t="s">
        <v>511</v>
      </c>
      <c r="B244" s="670" t="s">
        <v>1183</v>
      </c>
      <c r="C244" s="671" t="s">
        <v>527</v>
      </c>
      <c r="D244" s="672" t="s">
        <v>1187</v>
      </c>
      <c r="E244" s="671" t="s">
        <v>994</v>
      </c>
      <c r="F244" s="672" t="s">
        <v>1191</v>
      </c>
      <c r="G244" s="671" t="s">
        <v>531</v>
      </c>
      <c r="H244" s="671" t="s">
        <v>1016</v>
      </c>
      <c r="I244" s="671" t="s">
        <v>1017</v>
      </c>
      <c r="J244" s="671" t="s">
        <v>1018</v>
      </c>
      <c r="K244" s="671" t="s">
        <v>1019</v>
      </c>
      <c r="L244" s="673">
        <v>56.249999999999972</v>
      </c>
      <c r="M244" s="673">
        <v>1</v>
      </c>
      <c r="N244" s="674">
        <v>56.249999999999972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1195</v>
      </c>
      <c r="B5" s="661">
        <v>3693.0299999999993</v>
      </c>
      <c r="C5" s="679">
        <v>7.6638365161184219E-2</v>
      </c>
      <c r="D5" s="661">
        <v>44494.715031263331</v>
      </c>
      <c r="E5" s="679">
        <v>0.92336163483881584</v>
      </c>
      <c r="F5" s="662">
        <v>48187.74503126333</v>
      </c>
    </row>
    <row r="6" spans="1:6" ht="14.4" customHeight="1" thickBot="1" x14ac:dyDescent="0.35">
      <c r="A6" s="690" t="s">
        <v>1196</v>
      </c>
      <c r="B6" s="682"/>
      <c r="C6" s="683">
        <v>0</v>
      </c>
      <c r="D6" s="682">
        <v>449.87946792635989</v>
      </c>
      <c r="E6" s="683">
        <v>1</v>
      </c>
      <c r="F6" s="684">
        <v>449.87946792635989</v>
      </c>
    </row>
    <row r="7" spans="1:6" ht="14.4" customHeight="1" thickBot="1" x14ac:dyDescent="0.35">
      <c r="A7" s="685" t="s">
        <v>3</v>
      </c>
      <c r="B7" s="686">
        <v>3693.0299999999993</v>
      </c>
      <c r="C7" s="687">
        <v>7.5929489526395888E-2</v>
      </c>
      <c r="D7" s="686">
        <v>44944.59449918969</v>
      </c>
      <c r="E7" s="687">
        <v>0.92407051047360411</v>
      </c>
      <c r="F7" s="688">
        <v>48637.624499189689</v>
      </c>
    </row>
    <row r="8" spans="1:6" ht="14.4" customHeight="1" thickBot="1" x14ac:dyDescent="0.35"/>
    <row r="9" spans="1:6" ht="14.4" customHeight="1" x14ac:dyDescent="0.3">
      <c r="A9" s="689" t="s">
        <v>1197</v>
      </c>
      <c r="B9" s="661">
        <v>3377.2199999999993</v>
      </c>
      <c r="C9" s="679">
        <v>1</v>
      </c>
      <c r="D9" s="661"/>
      <c r="E9" s="679">
        <v>0</v>
      </c>
      <c r="F9" s="662">
        <v>3377.2199999999993</v>
      </c>
    </row>
    <row r="10" spans="1:6" ht="14.4" customHeight="1" x14ac:dyDescent="0.3">
      <c r="A10" s="692" t="s">
        <v>1198</v>
      </c>
      <c r="B10" s="667">
        <v>315.80999999999995</v>
      </c>
      <c r="C10" s="680">
        <v>4.3025843247305059E-2</v>
      </c>
      <c r="D10" s="667">
        <v>7024.197218098644</v>
      </c>
      <c r="E10" s="680">
        <v>0.95697415675269493</v>
      </c>
      <c r="F10" s="668">
        <v>7340.0072180986444</v>
      </c>
    </row>
    <row r="11" spans="1:6" ht="14.4" customHeight="1" x14ac:dyDescent="0.3">
      <c r="A11" s="692" t="s">
        <v>1199</v>
      </c>
      <c r="B11" s="667"/>
      <c r="C11" s="680">
        <v>0</v>
      </c>
      <c r="D11" s="667">
        <v>87.660002945499443</v>
      </c>
      <c r="E11" s="680">
        <v>1</v>
      </c>
      <c r="F11" s="668">
        <v>87.660002945499443</v>
      </c>
    </row>
    <row r="12" spans="1:6" ht="14.4" customHeight="1" x14ac:dyDescent="0.3">
      <c r="A12" s="692" t="s">
        <v>1200</v>
      </c>
      <c r="B12" s="667"/>
      <c r="C12" s="680">
        <v>0</v>
      </c>
      <c r="D12" s="667">
        <v>856.24</v>
      </c>
      <c r="E12" s="680">
        <v>1</v>
      </c>
      <c r="F12" s="668">
        <v>856.24</v>
      </c>
    </row>
    <row r="13" spans="1:6" ht="14.4" customHeight="1" x14ac:dyDescent="0.3">
      <c r="A13" s="692" t="s">
        <v>1201</v>
      </c>
      <c r="B13" s="667"/>
      <c r="C13" s="680">
        <v>0</v>
      </c>
      <c r="D13" s="667">
        <v>86.984999999999985</v>
      </c>
      <c r="E13" s="680">
        <v>1</v>
      </c>
      <c r="F13" s="668">
        <v>86.984999999999985</v>
      </c>
    </row>
    <row r="14" spans="1:6" ht="14.4" customHeight="1" x14ac:dyDescent="0.3">
      <c r="A14" s="692" t="s">
        <v>1202</v>
      </c>
      <c r="B14" s="667"/>
      <c r="C14" s="680">
        <v>0</v>
      </c>
      <c r="D14" s="667">
        <v>147.3781977303484</v>
      </c>
      <c r="E14" s="680">
        <v>1</v>
      </c>
      <c r="F14" s="668">
        <v>147.3781977303484</v>
      </c>
    </row>
    <row r="15" spans="1:6" ht="14.4" customHeight="1" x14ac:dyDescent="0.3">
      <c r="A15" s="692" t="s">
        <v>1203</v>
      </c>
      <c r="B15" s="667"/>
      <c r="C15" s="680">
        <v>0</v>
      </c>
      <c r="D15" s="667">
        <v>446.59999999999997</v>
      </c>
      <c r="E15" s="680">
        <v>1</v>
      </c>
      <c r="F15" s="668">
        <v>446.59999999999997</v>
      </c>
    </row>
    <row r="16" spans="1:6" ht="14.4" customHeight="1" x14ac:dyDescent="0.3">
      <c r="A16" s="692" t="s">
        <v>1204</v>
      </c>
      <c r="B16" s="667"/>
      <c r="C16" s="680">
        <v>0</v>
      </c>
      <c r="D16" s="667">
        <v>797.37946792635989</v>
      </c>
      <c r="E16" s="680">
        <v>1</v>
      </c>
      <c r="F16" s="668">
        <v>797.37946792635989</v>
      </c>
    </row>
    <row r="17" spans="1:6" ht="14.4" customHeight="1" x14ac:dyDescent="0.3">
      <c r="A17" s="692" t="s">
        <v>1205</v>
      </c>
      <c r="B17" s="667"/>
      <c r="C17" s="680">
        <v>0</v>
      </c>
      <c r="D17" s="667">
        <v>230.8</v>
      </c>
      <c r="E17" s="680">
        <v>1</v>
      </c>
      <c r="F17" s="668">
        <v>230.8</v>
      </c>
    </row>
    <row r="18" spans="1:6" ht="14.4" customHeight="1" x14ac:dyDescent="0.3">
      <c r="A18" s="692" t="s">
        <v>1206</v>
      </c>
      <c r="B18" s="667"/>
      <c r="C18" s="680">
        <v>0</v>
      </c>
      <c r="D18" s="667">
        <v>61.530087115791929</v>
      </c>
      <c r="E18" s="680">
        <v>1</v>
      </c>
      <c r="F18" s="668">
        <v>61.530087115791929</v>
      </c>
    </row>
    <row r="19" spans="1:6" ht="14.4" customHeight="1" x14ac:dyDescent="0.3">
      <c r="A19" s="692" t="s">
        <v>1207</v>
      </c>
      <c r="B19" s="667"/>
      <c r="C19" s="680">
        <v>0</v>
      </c>
      <c r="D19" s="667">
        <v>112.72999999999996</v>
      </c>
      <c r="E19" s="680">
        <v>1</v>
      </c>
      <c r="F19" s="668">
        <v>112.72999999999996</v>
      </c>
    </row>
    <row r="20" spans="1:6" ht="14.4" customHeight="1" x14ac:dyDescent="0.3">
      <c r="A20" s="692" t="s">
        <v>1208</v>
      </c>
      <c r="B20" s="667"/>
      <c r="C20" s="680">
        <v>0</v>
      </c>
      <c r="D20" s="667">
        <v>772.94</v>
      </c>
      <c r="E20" s="680">
        <v>1</v>
      </c>
      <c r="F20" s="668">
        <v>772.94</v>
      </c>
    </row>
    <row r="21" spans="1:6" ht="14.4" customHeight="1" x14ac:dyDescent="0.3">
      <c r="A21" s="692" t="s">
        <v>1209</v>
      </c>
      <c r="B21" s="667"/>
      <c r="C21" s="680">
        <v>0</v>
      </c>
      <c r="D21" s="667">
        <v>2158.9785989243878</v>
      </c>
      <c r="E21" s="680">
        <v>1</v>
      </c>
      <c r="F21" s="668">
        <v>2158.9785989243878</v>
      </c>
    </row>
    <row r="22" spans="1:6" ht="14.4" customHeight="1" x14ac:dyDescent="0.3">
      <c r="A22" s="692" t="s">
        <v>1210</v>
      </c>
      <c r="B22" s="667"/>
      <c r="C22" s="680">
        <v>0</v>
      </c>
      <c r="D22" s="667">
        <v>1437.2159999999999</v>
      </c>
      <c r="E22" s="680">
        <v>1</v>
      </c>
      <c r="F22" s="668">
        <v>1437.2159999999999</v>
      </c>
    </row>
    <row r="23" spans="1:6" ht="14.4" customHeight="1" x14ac:dyDescent="0.3">
      <c r="A23" s="692" t="s">
        <v>1211</v>
      </c>
      <c r="B23" s="667"/>
      <c r="C23" s="680">
        <v>0</v>
      </c>
      <c r="D23" s="667">
        <v>404.46000000000004</v>
      </c>
      <c r="E23" s="680">
        <v>1</v>
      </c>
      <c r="F23" s="668">
        <v>404.46000000000004</v>
      </c>
    </row>
    <row r="24" spans="1:6" ht="14.4" customHeight="1" x14ac:dyDescent="0.3">
      <c r="A24" s="692" t="s">
        <v>1212</v>
      </c>
      <c r="B24" s="667"/>
      <c r="C24" s="680">
        <v>0</v>
      </c>
      <c r="D24" s="667">
        <v>6930</v>
      </c>
      <c r="E24" s="680">
        <v>1</v>
      </c>
      <c r="F24" s="668">
        <v>6930</v>
      </c>
    </row>
    <row r="25" spans="1:6" ht="14.4" customHeight="1" x14ac:dyDescent="0.3">
      <c r="A25" s="692" t="s">
        <v>1213</v>
      </c>
      <c r="B25" s="667"/>
      <c r="C25" s="680">
        <v>0</v>
      </c>
      <c r="D25" s="667">
        <v>105.05947627500494</v>
      </c>
      <c r="E25" s="680">
        <v>1</v>
      </c>
      <c r="F25" s="668">
        <v>105.05947627500494</v>
      </c>
    </row>
    <row r="26" spans="1:6" ht="14.4" customHeight="1" x14ac:dyDescent="0.3">
      <c r="A26" s="692" t="s">
        <v>1214</v>
      </c>
      <c r="B26" s="667"/>
      <c r="C26" s="680">
        <v>0</v>
      </c>
      <c r="D26" s="667">
        <v>723.8</v>
      </c>
      <c r="E26" s="680">
        <v>1</v>
      </c>
      <c r="F26" s="668">
        <v>723.8</v>
      </c>
    </row>
    <row r="27" spans="1:6" ht="14.4" customHeight="1" x14ac:dyDescent="0.3">
      <c r="A27" s="692" t="s">
        <v>1215</v>
      </c>
      <c r="B27" s="667"/>
      <c r="C27" s="680">
        <v>0</v>
      </c>
      <c r="D27" s="667">
        <v>11298.070450173645</v>
      </c>
      <c r="E27" s="680">
        <v>1</v>
      </c>
      <c r="F27" s="668">
        <v>11298.070450173645</v>
      </c>
    </row>
    <row r="28" spans="1:6" ht="14.4" customHeight="1" x14ac:dyDescent="0.3">
      <c r="A28" s="692" t="s">
        <v>1216</v>
      </c>
      <c r="B28" s="667"/>
      <c r="C28" s="680">
        <v>0</v>
      </c>
      <c r="D28" s="667">
        <v>1970.43</v>
      </c>
      <c r="E28" s="680">
        <v>1</v>
      </c>
      <c r="F28" s="668">
        <v>1970.43</v>
      </c>
    </row>
    <row r="29" spans="1:6" ht="14.4" customHeight="1" thickBot="1" x14ac:dyDescent="0.35">
      <c r="A29" s="690" t="s">
        <v>1217</v>
      </c>
      <c r="B29" s="682"/>
      <c r="C29" s="683">
        <v>0</v>
      </c>
      <c r="D29" s="682">
        <v>9292.14</v>
      </c>
      <c r="E29" s="683">
        <v>1</v>
      </c>
      <c r="F29" s="684">
        <v>9292.14</v>
      </c>
    </row>
    <row r="30" spans="1:6" ht="14.4" customHeight="1" thickBot="1" x14ac:dyDescent="0.35">
      <c r="A30" s="685" t="s">
        <v>3</v>
      </c>
      <c r="B30" s="686">
        <v>3693.0299999999993</v>
      </c>
      <c r="C30" s="687">
        <v>7.5929489526395888E-2</v>
      </c>
      <c r="D30" s="686">
        <v>44944.594499189683</v>
      </c>
      <c r="E30" s="687">
        <v>0.92407051047360411</v>
      </c>
      <c r="F30" s="688">
        <v>48637.624499189682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2016-03-30T20:34:52Z</dcterms:modified>
</cp:coreProperties>
</file>