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V65" i="371" l="1"/>
  <c r="U65" i="371"/>
  <c r="T65" i="371"/>
  <c r="S65" i="371"/>
  <c r="R65" i="371"/>
  <c r="Q65" i="371"/>
  <c r="V64" i="371"/>
  <c r="U64" i="371"/>
  <c r="T64" i="371"/>
  <c r="S64" i="371"/>
  <c r="R64" i="371"/>
  <c r="Q64" i="371"/>
  <c r="V63" i="371"/>
  <c r="U63" i="371"/>
  <c r="T63" i="371"/>
  <c r="S63" i="371"/>
  <c r="R63" i="371"/>
  <c r="Q63" i="371"/>
  <c r="T62" i="371"/>
  <c r="U62" i="371" s="1"/>
  <c r="S62" i="371"/>
  <c r="V62" i="371" s="1"/>
  <c r="R62" i="371"/>
  <c r="Q62" i="371"/>
  <c r="T61" i="371"/>
  <c r="U61" i="371" s="1"/>
  <c r="S61" i="371"/>
  <c r="R61" i="371"/>
  <c r="Q61" i="371"/>
  <c r="T60" i="371"/>
  <c r="U60" i="371" s="1"/>
  <c r="S60" i="371"/>
  <c r="V60" i="371" s="1"/>
  <c r="R60" i="371"/>
  <c r="Q60" i="371"/>
  <c r="V59" i="371"/>
  <c r="U59" i="371"/>
  <c r="T59" i="371"/>
  <c r="S59" i="371"/>
  <c r="R59" i="371"/>
  <c r="Q59" i="371"/>
  <c r="V58" i="371"/>
  <c r="U58" i="371"/>
  <c r="T58" i="371"/>
  <c r="S58" i="371"/>
  <c r="R58" i="371"/>
  <c r="Q58" i="371"/>
  <c r="U57" i="371"/>
  <c r="T57" i="371"/>
  <c r="V57" i="371" s="1"/>
  <c r="S57" i="371"/>
  <c r="R57" i="371"/>
  <c r="Q57" i="371"/>
  <c r="V56" i="371"/>
  <c r="U56" i="371"/>
  <c r="T56" i="371"/>
  <c r="S56" i="371"/>
  <c r="R56" i="371"/>
  <c r="Q56" i="371"/>
  <c r="U55" i="371"/>
  <c r="T55" i="371"/>
  <c r="V55" i="371" s="1"/>
  <c r="S55" i="371"/>
  <c r="R55" i="371"/>
  <c r="Q55" i="371"/>
  <c r="T54" i="371"/>
  <c r="U54" i="371" s="1"/>
  <c r="S54" i="371"/>
  <c r="V54" i="371" s="1"/>
  <c r="R54" i="371"/>
  <c r="Q54" i="371"/>
  <c r="T53" i="371"/>
  <c r="U53" i="371" s="1"/>
  <c r="S53" i="371"/>
  <c r="R53" i="371"/>
  <c r="Q53" i="371"/>
  <c r="V52" i="371"/>
  <c r="T52" i="371"/>
  <c r="U52" i="371" s="1"/>
  <c r="S52" i="371"/>
  <c r="R52" i="371"/>
  <c r="Q52" i="371"/>
  <c r="T51" i="371"/>
  <c r="V51" i="371" s="1"/>
  <c r="S51" i="371"/>
  <c r="R51" i="371"/>
  <c r="Q51" i="371"/>
  <c r="V50" i="371"/>
  <c r="U50" i="371"/>
  <c r="T50" i="371"/>
  <c r="S50" i="371"/>
  <c r="R50" i="371"/>
  <c r="Q50" i="371"/>
  <c r="T49" i="371"/>
  <c r="U49" i="371" s="1"/>
  <c r="S49" i="371"/>
  <c r="R49" i="371"/>
  <c r="Q49" i="371"/>
  <c r="V48" i="371"/>
  <c r="T48" i="371"/>
  <c r="U48" i="371" s="1"/>
  <c r="S48" i="371"/>
  <c r="R48" i="371"/>
  <c r="Q48" i="371"/>
  <c r="T47" i="371"/>
  <c r="V47" i="371" s="1"/>
  <c r="S47" i="371"/>
  <c r="R47" i="371"/>
  <c r="Q47" i="371"/>
  <c r="V46" i="371"/>
  <c r="T46" i="371"/>
  <c r="U46" i="371" s="1"/>
  <c r="S46" i="371"/>
  <c r="R46" i="371"/>
  <c r="Q46" i="371"/>
  <c r="T45" i="371"/>
  <c r="V45" i="371" s="1"/>
  <c r="S45" i="371"/>
  <c r="R45" i="371"/>
  <c r="Q45" i="371"/>
  <c r="V44" i="371"/>
  <c r="T44" i="371"/>
  <c r="U44" i="371" s="1"/>
  <c r="S44" i="371"/>
  <c r="R44" i="371"/>
  <c r="Q44" i="371"/>
  <c r="V43" i="371"/>
  <c r="U43" i="371"/>
  <c r="T43" i="371"/>
  <c r="S43" i="371"/>
  <c r="R43" i="371"/>
  <c r="Q43" i="371"/>
  <c r="V42" i="371"/>
  <c r="U42" i="371"/>
  <c r="T42" i="371"/>
  <c r="S42" i="371"/>
  <c r="R42" i="371"/>
  <c r="Q42" i="371"/>
  <c r="V41" i="371"/>
  <c r="U41" i="371"/>
  <c r="T41" i="37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V38" i="371"/>
  <c r="T38" i="371"/>
  <c r="U38" i="371" s="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V35" i="371"/>
  <c r="U35" i="371"/>
  <c r="T35" i="371"/>
  <c r="S35" i="371"/>
  <c r="R35" i="371"/>
  <c r="Q35" i="371"/>
  <c r="V34" i="371"/>
  <c r="U34" i="371"/>
  <c r="T34" i="371"/>
  <c r="S34" i="371"/>
  <c r="R34" i="371"/>
  <c r="Q34" i="371"/>
  <c r="T33" i="371"/>
  <c r="U33" i="371" s="1"/>
  <c r="S33" i="371"/>
  <c r="R33" i="371"/>
  <c r="Q33" i="371"/>
  <c r="V32" i="371"/>
  <c r="T32" i="371"/>
  <c r="U32" i="371" s="1"/>
  <c r="S32" i="371"/>
  <c r="R32" i="371"/>
  <c r="Q32" i="371"/>
  <c r="T31" i="371"/>
  <c r="U31" i="371" s="1"/>
  <c r="S31" i="371"/>
  <c r="R31" i="371"/>
  <c r="Q31" i="371"/>
  <c r="V30" i="371"/>
  <c r="T30" i="371"/>
  <c r="U30" i="371" s="1"/>
  <c r="S30" i="371"/>
  <c r="R30" i="371"/>
  <c r="Q30" i="371"/>
  <c r="V29" i="371"/>
  <c r="U29" i="371"/>
  <c r="T29" i="371"/>
  <c r="S29" i="371"/>
  <c r="R29" i="371"/>
  <c r="Q29" i="371"/>
  <c r="V28" i="371"/>
  <c r="T28" i="371"/>
  <c r="U28" i="371" s="1"/>
  <c r="S28" i="371"/>
  <c r="R28" i="371"/>
  <c r="Q28" i="371"/>
  <c r="T27" i="371"/>
  <c r="U27" i="371" s="1"/>
  <c r="S27" i="371"/>
  <c r="R27" i="371"/>
  <c r="Q27" i="371"/>
  <c r="V26" i="371"/>
  <c r="T26" i="371"/>
  <c r="U26" i="371" s="1"/>
  <c r="S26" i="371"/>
  <c r="R26" i="371"/>
  <c r="Q26" i="371"/>
  <c r="T25" i="371"/>
  <c r="U25" i="371" s="1"/>
  <c r="S25" i="371"/>
  <c r="R25" i="371"/>
  <c r="Q25" i="371"/>
  <c r="V24" i="371"/>
  <c r="T24" i="371"/>
  <c r="U24" i="371" s="1"/>
  <c r="S24" i="371"/>
  <c r="R24" i="371"/>
  <c r="Q24" i="371"/>
  <c r="T23" i="371"/>
  <c r="V23" i="371" s="1"/>
  <c r="S23" i="371"/>
  <c r="R23" i="371"/>
  <c r="Q23" i="371"/>
  <c r="V22" i="371"/>
  <c r="T22" i="371"/>
  <c r="U22" i="371" s="1"/>
  <c r="S22" i="371"/>
  <c r="R22" i="371"/>
  <c r="Q22" i="371"/>
  <c r="T21" i="371"/>
  <c r="U21" i="371" s="1"/>
  <c r="S21" i="371"/>
  <c r="R21" i="371"/>
  <c r="Q21" i="371"/>
  <c r="V20" i="371"/>
  <c r="U20" i="371"/>
  <c r="T20" i="371"/>
  <c r="S20" i="371"/>
  <c r="R20" i="371"/>
  <c r="Q20" i="371"/>
  <c r="T19" i="371"/>
  <c r="U19" i="371" s="1"/>
  <c r="S19" i="371"/>
  <c r="R19" i="371"/>
  <c r="Q19" i="371"/>
  <c r="V18" i="371"/>
  <c r="T18" i="371"/>
  <c r="U18" i="371" s="1"/>
  <c r="S18" i="371"/>
  <c r="R18" i="371"/>
  <c r="Q18" i="371"/>
  <c r="T17" i="371"/>
  <c r="U17" i="371" s="1"/>
  <c r="S17" i="371"/>
  <c r="R17" i="371"/>
  <c r="Q17" i="371"/>
  <c r="V16" i="371"/>
  <c r="T16" i="371"/>
  <c r="U16" i="371" s="1"/>
  <c r="S16" i="371"/>
  <c r="R16" i="371"/>
  <c r="Q16" i="371"/>
  <c r="T15" i="371"/>
  <c r="U15" i="371" s="1"/>
  <c r="S15" i="371"/>
  <c r="R15" i="371"/>
  <c r="Q15" i="371"/>
  <c r="V14" i="371"/>
  <c r="T14" i="371"/>
  <c r="U14" i="371" s="1"/>
  <c r="S14" i="371"/>
  <c r="R14" i="371"/>
  <c r="Q14" i="371"/>
  <c r="V13" i="371"/>
  <c r="U13" i="371"/>
  <c r="T13" i="371"/>
  <c r="S13" i="371"/>
  <c r="R13" i="371"/>
  <c r="Q13" i="371"/>
  <c r="V12" i="371"/>
  <c r="T12" i="371"/>
  <c r="U12" i="371" s="1"/>
  <c r="S12" i="371"/>
  <c r="R12" i="371"/>
  <c r="Q12" i="371"/>
  <c r="V11" i="371"/>
  <c r="U11" i="371"/>
  <c r="T11" i="371"/>
  <c r="S11" i="371"/>
  <c r="R11" i="371"/>
  <c r="Q11" i="371"/>
  <c r="V10" i="371"/>
  <c r="U10" i="371"/>
  <c r="T10" i="371"/>
  <c r="S10" i="371"/>
  <c r="R10" i="371"/>
  <c r="Q10" i="371"/>
  <c r="T9" i="371"/>
  <c r="V9" i="371" s="1"/>
  <c r="S9" i="371"/>
  <c r="R9" i="371"/>
  <c r="Q9" i="371"/>
  <c r="V8" i="371"/>
  <c r="U8" i="371"/>
  <c r="T8" i="371"/>
  <c r="S8" i="371"/>
  <c r="R8" i="371"/>
  <c r="Q8" i="371"/>
  <c r="T7" i="371"/>
  <c r="U7" i="371" s="1"/>
  <c r="S7" i="371"/>
  <c r="R7" i="371"/>
  <c r="Q7" i="371"/>
  <c r="V6" i="371"/>
  <c r="T6" i="371"/>
  <c r="U6" i="371" s="1"/>
  <c r="S6" i="371"/>
  <c r="R6" i="371"/>
  <c r="Q6" i="371"/>
  <c r="V5" i="371"/>
  <c r="U5" i="371"/>
  <c r="T5" i="371"/>
  <c r="S5" i="371"/>
  <c r="R5" i="371"/>
  <c r="Q5" i="371"/>
  <c r="U9" i="371" l="1"/>
  <c r="U23" i="371"/>
  <c r="U45" i="371"/>
  <c r="U47" i="371"/>
  <c r="U51" i="371"/>
  <c r="V7" i="371"/>
  <c r="V15" i="371"/>
  <c r="V17" i="371"/>
  <c r="V19" i="371"/>
  <c r="V21" i="371"/>
  <c r="V25" i="371"/>
  <c r="V27" i="371"/>
  <c r="V31" i="371"/>
  <c r="V33" i="371"/>
  <c r="V49" i="371"/>
  <c r="V53" i="371"/>
  <c r="V61" i="371"/>
  <c r="C26" i="419"/>
  <c r="L26" i="419" l="1"/>
  <c r="L25" i="419"/>
  <c r="F26" i="419"/>
  <c r="L28" i="419" l="1"/>
  <c r="L27" i="419"/>
  <c r="F25" i="419"/>
  <c r="C25" i="419"/>
  <c r="L20" i="419"/>
  <c r="K20" i="419"/>
  <c r="J20" i="419"/>
  <c r="L19" i="419"/>
  <c r="K19" i="419"/>
  <c r="J19" i="419"/>
  <c r="L17" i="419"/>
  <c r="K17" i="419"/>
  <c r="J17" i="419"/>
  <c r="L16" i="419"/>
  <c r="K16" i="419"/>
  <c r="J16" i="419"/>
  <c r="L14" i="419"/>
  <c r="K14" i="419"/>
  <c r="J14" i="419"/>
  <c r="L13" i="419"/>
  <c r="K13" i="419"/>
  <c r="J13" i="419"/>
  <c r="L12" i="419"/>
  <c r="K12" i="419"/>
  <c r="J12" i="419"/>
  <c r="L11" i="419"/>
  <c r="K11" i="419"/>
  <c r="J11" i="419"/>
  <c r="AW3" i="418"/>
  <c r="AV3" i="418"/>
  <c r="AU3" i="418"/>
  <c r="AT3" i="418"/>
  <c r="AS3" i="418"/>
  <c r="AR3" i="418"/>
  <c r="AQ3" i="418"/>
  <c r="AP3" i="418"/>
  <c r="K18" i="419" l="1"/>
  <c r="J18" i="419"/>
  <c r="L18" i="419"/>
  <c r="B25" i="419"/>
  <c r="F27" i="419" l="1"/>
  <c r="B26" i="419"/>
  <c r="B27" i="419" s="1"/>
  <c r="F28" i="419"/>
  <c r="A12" i="414"/>
  <c r="A11" i="414"/>
  <c r="A9" i="414"/>
  <c r="A8" i="414"/>
  <c r="A7" i="414"/>
  <c r="F3" i="344" l="1"/>
  <c r="D3" i="344"/>
  <c r="B3" i="344"/>
  <c r="J21" i="419" l="1"/>
  <c r="I21" i="419"/>
  <c r="H21" i="419"/>
  <c r="G21" i="419"/>
  <c r="F21" i="419"/>
  <c r="E21" i="419"/>
  <c r="I20" i="419"/>
  <c r="H20" i="419"/>
  <c r="G20" i="419"/>
  <c r="F20" i="419"/>
  <c r="E20" i="419"/>
  <c r="I19" i="419"/>
  <c r="H19" i="419"/>
  <c r="G19" i="419"/>
  <c r="F19" i="419"/>
  <c r="E19" i="419"/>
  <c r="I17" i="419"/>
  <c r="H17" i="419"/>
  <c r="G17" i="419"/>
  <c r="F17" i="419"/>
  <c r="E17" i="419"/>
  <c r="I16" i="419"/>
  <c r="H16" i="419"/>
  <c r="G16" i="419"/>
  <c r="F16" i="419"/>
  <c r="E16" i="419"/>
  <c r="I14" i="419"/>
  <c r="H14" i="419"/>
  <c r="G14" i="419"/>
  <c r="F14" i="419"/>
  <c r="E14" i="419"/>
  <c r="I13" i="419"/>
  <c r="H13" i="419"/>
  <c r="G13" i="419"/>
  <c r="F13" i="419"/>
  <c r="E13" i="419"/>
  <c r="I12" i="419"/>
  <c r="H12" i="419"/>
  <c r="G12" i="419"/>
  <c r="F12" i="419"/>
  <c r="E12" i="419"/>
  <c r="I11" i="419"/>
  <c r="H11" i="419"/>
  <c r="G11" i="419"/>
  <c r="F11" i="419"/>
  <c r="E11" i="419"/>
  <c r="F18" i="419" l="1"/>
  <c r="F23" i="419"/>
  <c r="E18" i="419"/>
  <c r="H18" i="419"/>
  <c r="I18" i="419"/>
  <c r="G23" i="419"/>
  <c r="E23" i="419"/>
  <c r="H23" i="419"/>
  <c r="I23" i="419"/>
  <c r="J23" i="419"/>
  <c r="G18" i="419"/>
  <c r="F22" i="419"/>
  <c r="G22" i="419"/>
  <c r="E22" i="419"/>
  <c r="H22" i="419"/>
  <c r="I22" i="419"/>
  <c r="J22" i="419"/>
  <c r="M3" i="418"/>
  <c r="D21" i="419" l="1"/>
  <c r="D22" i="419" s="1"/>
  <c r="C21" i="419"/>
  <c r="C22" i="419" s="1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D18" i="419" l="1"/>
  <c r="C18" i="419"/>
  <c r="C23" i="419"/>
  <c r="D23" i="419"/>
  <c r="B21" i="419"/>
  <c r="B22" i="419" l="1"/>
  <c r="A27" i="383"/>
  <c r="G3" i="429"/>
  <c r="F3" i="429"/>
  <c r="E3" i="429"/>
  <c r="D3" i="429"/>
  <c r="C3" i="429"/>
  <c r="B3" i="429"/>
  <c r="A36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K6" i="419" l="1"/>
  <c r="L6" i="419"/>
  <c r="J6" i="419"/>
  <c r="I6" i="419"/>
  <c r="H6" i="419"/>
  <c r="E6" i="419"/>
  <c r="G6" i="419"/>
  <c r="F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6" i="414"/>
  <c r="A4" i="414"/>
  <c r="A6" i="339" l="1"/>
  <c r="A5" i="339"/>
  <c r="D4" i="414"/>
  <c r="C16" i="414"/>
  <c r="D19" i="414"/>
  <c r="D16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2" i="414"/>
  <c r="D22" i="414"/>
  <c r="Q3" i="377" l="1"/>
  <c r="H3" i="390"/>
  <c r="Q3" i="347"/>
  <c r="S3" i="347"/>
  <c r="U3" i="347"/>
  <c r="N3" i="372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<sst xmlns="http://schemas.openxmlformats.org/spreadsheetml/2006/main" count="13566" uniqueCount="3119">
  <si>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</si>
  <si>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</si>
  <si>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</si>
  <si>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</si>
  <si>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</si>
  <si>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</si>
  <si>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</si>
  <si>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</si>
  <si>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</si>
  <si>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</si>
  <si>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</si>
  <si>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</si>
  <si>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</si>
  <si>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</si>
  <si>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</si>
  <si>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</si>
  <si>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</si>
  <si>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</si>
  <si>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</si>
  <si>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</si>
  <si>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</si>
  <si>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</si>
  <si>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</si>
  <si>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</si>
  <si>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</si>
  <si>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</si>
  <si>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</si>
  <si>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</si>
  <si>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</si>
  <si>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</si>
  <si>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</si>
  <si>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</si>
  <si>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</si>
  <si>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</si>
  <si>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</si>
  <si>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</si>
  <si>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</si>
  <si>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</si>
  <si>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</si>
  <si>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</si>
  <si>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</si>
  <si>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</si>
  <si>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</si>
  <si>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</si>
  <si>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</si>
  <si>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</si>
  <si>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</si>
  <si>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</si>
  <si>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</si>
  <si>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</si>
  <si>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</si>
  <si>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</si>
  <si>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</si>
  <si>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</si>
  <si>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</si>
  <si>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</si>
  <si>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</si>
  <si>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</si>
  <si>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</si>
  <si>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</si>
  <si>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</si>
  <si>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</si>
  <si>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</si>
  <si>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</si>
  <si>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</si>
  <si>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</si>
  <si>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</si>
  <si>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</si>
  <si>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</si>
  <si>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</si>
  <si>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</si>
  <si>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</si>
  <si>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</si>
  <si>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</si>
  <si>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</si>
  <si>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</si>
  <si>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</si>
  <si>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</si>
  <si>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</si>
  <si>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</si>
  <si>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</si>
  <si>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</si>
  <si>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</si>
  <si>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</si>
  <si>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</si>
  <si>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</si>
  <si>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</si>
  <si>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</si>
  <si>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</si>
  <si>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</si>
  <si>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</si>
  <si>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</si>
  <si>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</si>
  <si>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</si>
  <si>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</si>
  <si>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</si>
  <si>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</si>
  <si>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</si>
  <si>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</si>
  <si>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</si>
  <si>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</si>
  <si>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</si>
  <si>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</si>
  <si>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</si>
  <si>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</si>
  <si>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</si>
  <si>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</si>
  <si>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</si>
  <si>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</si>
  <si>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</si>
  <si>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</si>
  <si>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</si>
  <si>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</si>
  <si>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</si>
  <si>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</si>
  <si>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</si>
  <si>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</si>
  <si>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</si>
  <si>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</si>
  <si>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</si>
  <si>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</si>
  <si>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</si>
  <si>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</si>
  <si>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</si>
  <si>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</si>
  <si>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</si>
  <si>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</si>
  <si>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</si>
  <si>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</si>
  <si>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</si>
  <si>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</si>
  <si>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</si>
  <si>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</si>
  <si>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</si>
  <si>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</si>
  <si>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</si>
  <si>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</si>
  <si>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</si>
  <si>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</si>
  <si>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</si>
  <si>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</si>
  <si>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</si>
  <si>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</si>
  <si>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</si>
  <si>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</si>
  <si>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</si>
  <si>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</si>
  <si>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</si>
  <si>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</si>
  <si>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</si>
  <si>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</si>
  <si>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</si>
  <si>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</si>
  <si>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</si>
  <si>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</si>
  <si>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</si>
  <si>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</si>
  <si>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</si>
  <si>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</si>
  <si>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</si>
  <si>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</si>
  <si>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</si>
  <si>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</si>
  <si>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</si>
  <si>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</si>
  <si>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</si>
  <si>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</si>
  <si>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</si>
  <si>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</si>
  <si>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</si>
  <si>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</si>
  <si>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</si>
  <si>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</si>
  <si>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</si>
  <si>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</si>
  <si>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</si>
  <si>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</si>
  <si>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</si>
  <si>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</si>
  <si>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</si>
  <si>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</si>
  <si>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</si>
  <si>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</si>
  <si>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</si>
  <si>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</si>
  <si>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</si>
  <si>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</si>
  <si>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</si>
  <si>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</si>
  <si>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</si>
  <si>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</si>
  <si>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</si>
  <si>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</si>
  <si>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</si>
  <si>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</si>
  <si>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</si>
  <si>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</si>
  <si>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</si>
  <si>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</si>
  <si>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</si>
  <si>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</si>
  <si>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</si>
  <si>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</si>
  <si>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</si>
  <si>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</si>
  <si>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</si>
  <si>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</si>
  <si>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</si>
  <si>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</si>
  <si>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</si>
  <si>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</si>
  <si>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</si>
  <si>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</si>
  <si>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</si>
  <si>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</si>
  <si>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</si>
  <si>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</si>
  <si>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</si>
  <si>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</si>
  <si>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</si>
  <si>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</si>
  <si>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</si>
  <si>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</si>
  <si>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</si>
  <si>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</si>
  <si>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</si>
  <si>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</si>
  <si>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</si>
  <si>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</si>
  <si>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</si>
  <si>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</si>
  <si>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</si>
  <si>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</si>
  <si>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</si>
  <si>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</si>
  <si>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</si>
  <si>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</si>
  <si>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</si>
  <si>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</si>
  <si>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</si>
  <si>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</si>
  <si>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</si>
  <si>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</si>
  <si>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</si>
  <si>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</si>
  <si>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</si>
  <si>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</si>
  <si>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</si>
  <si>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</si>
  <si>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</si>
  <si>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</si>
  <si>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</si>
  <si>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</si>
  <si>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</si>
  <si>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zubní technici</t>
  </si>
  <si>
    <t>ošetřovatelé</t>
  </si>
  <si>
    <t>sanitáři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</si>
  <si>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</si>
  <si>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</si>
  <si>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</si>
  <si>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</si>
  <si>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</si>
  <si>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</si>
  <si>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</si>
  <si>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</si>
  <si>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</si>
  <si>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</si>
  <si>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</si>
  <si>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</si>
  <si>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</si>
  <si>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</si>
  <si>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</si>
  <si>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</si>
  <si>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</si>
  <si>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</si>
  <si>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</si>
  <si>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Dle vyhlášky FNOL musí dosáhnout casemixu 96 % a počtu případů hospitalizací 92 % u každé pojišťovny (se zohledněním přesunu pojištěnců)</t>
  </si>
  <si>
    <t>zubní lékaři specialisti</t>
  </si>
  <si>
    <t>všeobecné sestry pod dohl.</t>
  </si>
  <si>
    <t>všeobecné sestry bez dohl.</t>
  </si>
  <si>
    <t>všeobecné sestry bez dohl., spec.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</si>
  <si>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</si>
  <si>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</si>
  <si>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</si>
  <si>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</si>
  <si>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</si>
  <si>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</si>
  <si>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</si>
  <si>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</si>
  <si>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</si>
  <si>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</si>
  <si>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</si>
  <si>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</si>
  <si>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</si>
  <si>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</si>
  <si>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</si>
  <si>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</si>
  <si>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</si>
  <si>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</si>
  <si>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</si>
  <si>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</si>
  <si>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</si>
  <si>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</si>
  <si>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</si>
  <si>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Případy hospitalizací se při výpočtu casemixu v letech 2014, 2015, 2016 rozumí případy hospitalizací přepočtené pomocí pravidel pro Klasifikaci a sestavování případů</t>
  </si>
  <si>
    <t>hospitalizací platných pro rok 2016</t>
  </si>
  <si>
    <t>Casemix v letech 2014, 2015, 2016 je počet případů hospitalizací ukončených ve sledovaném období, poskytovatelem vykázaných a zdravotní pojišťovnou uznaných,</t>
  </si>
  <si>
    <t>které jsou podle Klasifikace zařazeny do skupin vztažených k diagnóze, vynásobený indexy 2016 (viz příloha č. 10)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</si>
  <si>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</si>
  <si>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Klinika ústní,čelistní a obličejové chirurgie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</si>
  <si>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</si>
  <si>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</si>
  <si>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</si>
  <si>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</si>
  <si>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</si>
  <si>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</si>
  <si>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</si>
  <si>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</si>
  <si>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</si>
  <si>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</si>
  <si>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</si>
  <si>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50113007     léky - krev.deriváty ZUL (LEK)</t>
  </si>
  <si>
    <t>--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</si>
  <si>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</si>
  <si>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</si>
  <si>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</si>
  <si>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</si>
  <si>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SVm.)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</si>
  <si>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</si>
  <si>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</si>
  <si>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</si>
  <si>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</si>
  <si>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</si>
  <si>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50115007     implant.dentální-samoplátci (Z526)</t>
  </si>
  <si>
    <t>50115010     RTG materiál, filmy a chemikálie (Z504)</t>
  </si>
  <si>
    <t>50115011     IUTN - ostat.nákl.PZT (Z515)</t>
  </si>
  <si>
    <t>50115020     laboratorní diagnostika-LEK (Z501)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</si>
  <si>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</si>
  <si>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</si>
  <si>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</si>
  <si>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</si>
  <si>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</si>
  <si>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</si>
  <si>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</si>
  <si>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</si>
  <si>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</si>
  <si>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</si>
  <si>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</si>
  <si>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</si>
  <si>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</si>
  <si>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</si>
  <si>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</si>
  <si>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</si>
  <si>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</si>
  <si>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</si>
  <si>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</si>
  <si>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</si>
  <si>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</si>
  <si>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</si>
  <si>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</si>
  <si>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</si>
  <si>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</si>
  <si>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</si>
  <si>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</si>
  <si>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</si>
  <si>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</si>
  <si>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</si>
  <si>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</si>
  <si>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</si>
  <si>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</si>
  <si>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</si>
  <si>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</si>
  <si>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</si>
  <si>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</si>
  <si>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</si>
  <si>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</si>
  <si>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</si>
  <si>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</si>
  <si>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</si>
  <si>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</si>
  <si>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</si>
  <si>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</si>
  <si>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</si>
  <si>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</si>
  <si>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</si>
  <si>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</si>
  <si>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</si>
  <si>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51102026     opravy STA rozvodů (tel.antény) - odb.inf.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</si>
  <si>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</si>
  <si>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</si>
  <si>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</si>
  <si>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</si>
  <si>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</si>
  <si>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</si>
  <si>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</si>
  <si>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</si>
  <si>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</si>
  <si>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</si>
  <si>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</si>
  <si>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</si>
  <si>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</si>
  <si>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</si>
  <si>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</si>
  <si>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</si>
  <si>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</si>
  <si>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</si>
  <si>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</si>
  <si>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</si>
  <si>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</si>
  <si>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</si>
  <si>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</si>
  <si>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</si>
  <si>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</si>
  <si>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</si>
  <si>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</si>
  <si>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</si>
  <si>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</si>
  <si>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</si>
  <si>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</si>
  <si>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</si>
  <si>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</si>
  <si>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</si>
  <si>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</si>
  <si>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</si>
  <si>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</si>
  <si>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</si>
  <si>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</si>
  <si>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</si>
  <si>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</si>
  <si>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</si>
  <si>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</si>
  <si>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</si>
  <si>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</si>
  <si>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</si>
  <si>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</si>
  <si>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</si>
  <si>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</si>
  <si>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</si>
  <si>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</si>
  <si>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</si>
  <si>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</si>
  <si>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</si>
  <si>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</si>
  <si>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</si>
  <si>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</si>
  <si>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</si>
  <si>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</si>
  <si>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</si>
  <si>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</si>
  <si>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</si>
  <si>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</si>
  <si>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</si>
  <si>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</si>
  <si>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</si>
  <si>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</si>
  <si>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</si>
  <si>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</si>
  <si>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</si>
  <si>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</si>
  <si>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</si>
  <si>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</si>
  <si>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</si>
  <si>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</si>
  <si>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</si>
  <si>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</si>
  <si>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</si>
  <si>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</si>
  <si>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</si>
  <si>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</si>
  <si>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</si>
  <si>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</si>
  <si>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60228109     výkony stomatologie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</si>
  <si>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</si>
  <si>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</si>
  <si>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</si>
  <si>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</si>
  <si>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</si>
  <si>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</si>
  <si>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</si>
  <si>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</si>
  <si>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</si>
  <si>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</si>
  <si>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</si>
  <si>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</si>
  <si>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</si>
  <si>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</si>
  <si>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64905     Vyřazení závazku po vzájemné dohodě s věřitelem</t>
  </si>
  <si>
    <t>64905000     vyřazení závazku po vzájemné dohodě s věřitelem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</si>
  <si>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</si>
  <si>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</si>
  <si>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</si>
  <si>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</si>
  <si>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64924447     ostatní provoz.sl. - hl.činnost (LSPP)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</si>
  <si>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</si>
  <si>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</si>
  <si>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</si>
  <si>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</si>
  <si>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</si>
  <si>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</si>
  <si>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</si>
  <si>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</si>
  <si>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</si>
  <si>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</si>
  <si>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</si>
  <si>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</si>
  <si>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</si>
  <si>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</si>
  <si>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</si>
  <si>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</si>
  <si>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</si>
  <si>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</si>
  <si>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</si>
  <si>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</si>
  <si>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25</t>
  </si>
  <si>
    <t>Klinika ústní,čelistní a obličejové chirurgie</t>
  </si>
  <si>
    <t/>
  </si>
  <si>
    <t>Klinika ústní,čelistní a obličejové chirurgie Celkem</t>
  </si>
  <si>
    <t>SumaKL</t>
  </si>
  <si>
    <t>2511</t>
  </si>
  <si>
    <t>lůžkové oddělení 33</t>
  </si>
  <si>
    <t>lůžkové oddělení 33 Celkem</t>
  </si>
  <si>
    <t>SumaNS</t>
  </si>
  <si>
    <t>mezeraNS</t>
  </si>
  <si>
    <t>2521</t>
  </si>
  <si>
    <t>ambulance</t>
  </si>
  <si>
    <t>ambulance Celkem</t>
  </si>
  <si>
    <t>2522</t>
  </si>
  <si>
    <t>LSPP stomatologická</t>
  </si>
  <si>
    <t>LSPP stomatologická Celkem</t>
  </si>
  <si>
    <t>2562</t>
  </si>
  <si>
    <t xml:space="preserve">operační sál </t>
  </si>
  <si>
    <t>operační sál  Celkem</t>
  </si>
  <si>
    <t>50113001</t>
  </si>
  <si>
    <t>844148</t>
  </si>
  <si>
    <t>104694</t>
  </si>
  <si>
    <t>MUCOSOLVAN PRO DOSPĚLÉ</t>
  </si>
  <si>
    <t>POR SIR 1X100ML</t>
  </si>
  <si>
    <t>O</t>
  </si>
  <si>
    <t>51366</t>
  </si>
  <si>
    <t>CHLORID SODNÝ 0,9% BRAUN</t>
  </si>
  <si>
    <t>INF SOL 20X100MLPELAH</t>
  </si>
  <si>
    <t>47244</t>
  </si>
  <si>
    <t>GLUKÓZA 5 BRAUN</t>
  </si>
  <si>
    <t>INF SOL 10X500ML-PE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</si>
  <si>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</si>
  <si>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</si>
  <si>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</si>
  <si>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</si>
  <si>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</si>
  <si>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</si>
  <si>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</si>
  <si>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</si>
  <si>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</si>
  <si>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</si>
  <si>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</si>
  <si>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</si>
  <si>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</si>
  <si>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</si>
  <si>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</si>
  <si>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</si>
  <si>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</si>
  <si>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</si>
  <si>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</si>
  <si>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</si>
  <si>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</si>
  <si>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</si>
  <si>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</si>
  <si>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</si>
  <si>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100802</t>
  </si>
  <si>
    <t>1000</t>
  </si>
  <si>
    <t>IR OG. OPHTHALMO-SEPTONEX</t>
  </si>
  <si>
    <t>GTT OPH 1X10ML</t>
  </si>
  <si>
    <t>100843</t>
  </si>
  <si>
    <t>843</t>
  </si>
  <si>
    <t>DERMAZULEN</t>
  </si>
  <si>
    <t>UNG 1X30GM</t>
  </si>
  <si>
    <t>100876</t>
  </si>
  <si>
    <t>876</t>
  </si>
  <si>
    <t>OPHTHALMO-SEPTONEX</t>
  </si>
  <si>
    <t>UNG OPH 1X5GM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</si>
  <si>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</si>
  <si>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</si>
  <si>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</si>
  <si>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</si>
  <si>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</si>
  <si>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</si>
  <si>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</si>
  <si>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</si>
  <si>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</si>
  <si>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</si>
  <si>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</si>
  <si>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102486</t>
  </si>
  <si>
    <t>2486</t>
  </si>
  <si>
    <t>KALIUM CHLORATUM LECIVA 7.5%</t>
  </si>
  <si>
    <t>INJ 5X10ML 7.5%</t>
  </si>
  <si>
    <t>102592</t>
  </si>
  <si>
    <t>2592</t>
  </si>
  <si>
    <t>MILURIT</t>
  </si>
  <si>
    <t>TBL 50X100MG</t>
  </si>
  <si>
    <t>103550</t>
  </si>
  <si>
    <t>3550</t>
  </si>
  <si>
    <t>VEROSPIRON</t>
  </si>
  <si>
    <t>TBL 20X25MG</t>
  </si>
  <si>
    <t>103575</t>
  </si>
  <si>
    <t>3575</t>
  </si>
  <si>
    <t>HEPAROID LECIVA</t>
  </si>
  <si>
    <t>107981</t>
  </si>
  <si>
    <t>7981</t>
  </si>
  <si>
    <t>NOVALGIN</t>
  </si>
  <si>
    <t>INJ 10X2ML/1000MG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</si>
  <si>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</si>
  <si>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</si>
  <si>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</si>
  <si>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</si>
  <si>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</si>
  <si>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</si>
  <si>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</si>
  <si>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</si>
  <si>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119378</t>
  </si>
  <si>
    <t>19378</t>
  </si>
  <si>
    <t>FAKTU</t>
  </si>
  <si>
    <t>RCT SUP 20</t>
  </si>
  <si>
    <t>124067</t>
  </si>
  <si>
    <t>HYDROCORTISON VUAB 100 MG</t>
  </si>
  <si>
    <t>INJ PLV SOL 1X100MG</t>
  </si>
  <si>
    <t>125365</t>
  </si>
  <si>
    <t>115317</t>
  </si>
  <si>
    <t>HELICID 20 ZENTIVA</t>
  </si>
  <si>
    <t>POR CPS ETD 28X20MG</t>
  </si>
  <si>
    <t>126578</t>
  </si>
  <si>
    <t>26578</t>
  </si>
  <si>
    <t>MICARDISPLUS 80/12.5 MG</t>
  </si>
  <si>
    <t>POR TBL NOB 28</t>
  </si>
  <si>
    <t>132225</t>
  </si>
  <si>
    <t>32225</t>
  </si>
  <si>
    <t>BETALOC ZOK 25 MG</t>
  </si>
  <si>
    <t>TBL RET 28X25MG</t>
  </si>
  <si>
    <t>146755</t>
  </si>
  <si>
    <t>46755</t>
  </si>
  <si>
    <t>VEROSPIRON 50MG</t>
  </si>
  <si>
    <t>CPS 30X50MG</t>
  </si>
  <si>
    <t>155823</t>
  </si>
  <si>
    <t>55823</t>
  </si>
  <si>
    <t>TBL OBD 20X500MG</t>
  </si>
  <si>
    <t>157525</t>
  </si>
  <si>
    <t>57525</t>
  </si>
  <si>
    <t>MYDOCALM 150MG</t>
  </si>
  <si>
    <t>TBL OBD 30X150MG</t>
  </si>
  <si>
    <t>158425</t>
  </si>
  <si>
    <t>58425</t>
  </si>
  <si>
    <t>DOLMINA 50</t>
  </si>
  <si>
    <t>TBL OBD 30X50MG</t>
  </si>
  <si>
    <t>159941</t>
  </si>
  <si>
    <t>59941</t>
  </si>
  <si>
    <t>SMECTA</t>
  </si>
  <si>
    <t>PLV POR 1X30SACKU</t>
  </si>
  <si>
    <t>162320</t>
  </si>
  <si>
    <t>62320</t>
  </si>
  <si>
    <t>BETADINE</t>
  </si>
  <si>
    <t>UNG 1X20GM</t>
  </si>
  <si>
    <t>166555</t>
  </si>
  <si>
    <t>66555</t>
  </si>
  <si>
    <t>MAGNOSOLV</t>
  </si>
  <si>
    <t>GRA 30X6.1GM(SACKY)</t>
  </si>
  <si>
    <t>184090</t>
  </si>
  <si>
    <t>84090</t>
  </si>
  <si>
    <t>DEXAMED</t>
  </si>
  <si>
    <t>INJ 10X2ML/8MG</t>
  </si>
  <si>
    <t>185656</t>
  </si>
  <si>
    <t>85656</t>
  </si>
  <si>
    <t>DORSIFLEX</t>
  </si>
  <si>
    <t>TBL 30X200MG</t>
  </si>
  <si>
    <t>188217</t>
  </si>
  <si>
    <t>88217</t>
  </si>
  <si>
    <t>LEXAURIN</t>
  </si>
  <si>
    <t>TBL 30X1.5MG</t>
  </si>
  <si>
    <t>188219</t>
  </si>
  <si>
    <t>88219</t>
  </si>
  <si>
    <t>TBL 30X3MG</t>
  </si>
  <si>
    <t>188630</t>
  </si>
  <si>
    <t>88630</t>
  </si>
  <si>
    <t>TBL.MAGNESII LACTICI 0.5 GLO</t>
  </si>
  <si>
    <t>TBL 100X500MG</t>
  </si>
  <si>
    <t>192729</t>
  </si>
  <si>
    <t>92729</t>
  </si>
  <si>
    <t>ACIDUM ASCORBICUM</t>
  </si>
  <si>
    <t>INJ 5X5ML</t>
  </si>
  <si>
    <t>193582</t>
  </si>
  <si>
    <t>93582</t>
  </si>
  <si>
    <t>ANACID 5ML</t>
  </si>
  <si>
    <t>SUS 30X5ML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</si>
  <si>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</si>
  <si>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</si>
  <si>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</si>
  <si>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</si>
  <si>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</si>
  <si>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</si>
  <si>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</si>
  <si>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</si>
  <si>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395294</t>
  </si>
  <si>
    <t>180306</t>
  </si>
  <si>
    <t>TANTUM VERDE</t>
  </si>
  <si>
    <t>LIQ 1X240ML-PET TR</t>
  </si>
  <si>
    <t>843905</t>
  </si>
  <si>
    <t>103391</t>
  </si>
  <si>
    <t>MUCOSOLVAN</t>
  </si>
  <si>
    <t>POR GTT SOL+INH SOL 60ML</t>
  </si>
  <si>
    <t>847713</t>
  </si>
  <si>
    <t>125526</t>
  </si>
  <si>
    <t>APO-IBUPROFEN 400 MG</t>
  </si>
  <si>
    <t>POR TBL FLM 100X400MG</t>
  </si>
  <si>
    <t>847974</t>
  </si>
  <si>
    <t>125525</t>
  </si>
  <si>
    <t>POR TBL FLM 30X400MG</t>
  </si>
  <si>
    <t>849941</t>
  </si>
  <si>
    <t>162142</t>
  </si>
  <si>
    <t>PARALEN 500</t>
  </si>
  <si>
    <t>POR TBL NOB 24X500MG</t>
  </si>
  <si>
    <t>850461</t>
  </si>
  <si>
    <t>122197</t>
  </si>
  <si>
    <t>PROTHAZIN</t>
  </si>
  <si>
    <t>POR TBL FLM 20X25MG</t>
  </si>
  <si>
    <t>988179</t>
  </si>
  <si>
    <t>0</t>
  </si>
  <si>
    <t>SUPP.GLYCERINI SANOVA Glycerín.čípky Extra 3g 10ks</t>
  </si>
  <si>
    <t>100536</t>
  </si>
  <si>
    <t>536</t>
  </si>
  <si>
    <t>NORADRENALIN LECIVA</t>
  </si>
  <si>
    <t>102546</t>
  </si>
  <si>
    <t>2546</t>
  </si>
  <si>
    <t>MAXITROL</t>
  </si>
  <si>
    <t>SUS OPH 1X5ML</t>
  </si>
  <si>
    <t>110086</t>
  </si>
  <si>
    <t>10086</t>
  </si>
  <si>
    <t>NEODOLPASSE</t>
  </si>
  <si>
    <t>INF 10X250ML</t>
  </si>
  <si>
    <t>111063</t>
  </si>
  <si>
    <t>11063</t>
  </si>
  <si>
    <t>IBALGIN 600 (IBUPROFEN 600)</t>
  </si>
  <si>
    <t>TBL OBD 30X600MG</t>
  </si>
  <si>
    <t>128216</t>
  </si>
  <si>
    <t>28216</t>
  </si>
  <si>
    <t>LYRICA 75 MG</t>
  </si>
  <si>
    <t>POR CPSDUR14X75MG</t>
  </si>
  <si>
    <t>145981</t>
  </si>
  <si>
    <t>45981</t>
  </si>
  <si>
    <t>CERNEVIT</t>
  </si>
  <si>
    <t>INJ PLV SOL10X750MG</t>
  </si>
  <si>
    <t>155824</t>
  </si>
  <si>
    <t>55824</t>
  </si>
  <si>
    <t>INJ 5X5ML/2500MG</t>
  </si>
  <si>
    <t>158287</t>
  </si>
  <si>
    <t>58287</t>
  </si>
  <si>
    <t>ADDAMEL N</t>
  </si>
  <si>
    <t>INF CNC 20X10ML</t>
  </si>
  <si>
    <t>159357</t>
  </si>
  <si>
    <t>59357</t>
  </si>
  <si>
    <t>RINGERUV ROZTOK BRAUN</t>
  </si>
  <si>
    <t>INF 10X500ML(LDPE)</t>
  </si>
  <si>
    <t>159448</t>
  </si>
  <si>
    <t>59448</t>
  </si>
  <si>
    <t>DUROGESIC 25MCG/H</t>
  </si>
  <si>
    <t>EMP 5X2.5MG(10CM2)</t>
  </si>
  <si>
    <t>193124</t>
  </si>
  <si>
    <t>93124</t>
  </si>
  <si>
    <t>841541</t>
  </si>
  <si>
    <t>MENALIND Mycí emulze 500ml</t>
  </si>
  <si>
    <t>845329</t>
  </si>
  <si>
    <t>Biopron9 tob.60</t>
  </si>
  <si>
    <t>846346</t>
  </si>
  <si>
    <t>119672</t>
  </si>
  <si>
    <t>DICLOFENAC DUO PHARMASWISS 75 MG</t>
  </si>
  <si>
    <t>POR CPS RDR 30X75MG</t>
  </si>
  <si>
    <t>848560</t>
  </si>
  <si>
    <t>125752</t>
  </si>
  <si>
    <t>ESSENTIALE FORTE N</t>
  </si>
  <si>
    <t>POR CPS DUR 50</t>
  </si>
  <si>
    <t>848625</t>
  </si>
  <si>
    <t>138841</t>
  </si>
  <si>
    <t>DORETA 37,5 MG/325 MG</t>
  </si>
  <si>
    <t>POR TBL FLM 30</t>
  </si>
  <si>
    <t>849276</t>
  </si>
  <si>
    <t>155875</t>
  </si>
  <si>
    <t>TRENTAL</t>
  </si>
  <si>
    <t>INF SOL 5X5ML/100MG</t>
  </si>
  <si>
    <t>100231</t>
  </si>
  <si>
    <t>231</t>
  </si>
  <si>
    <t>NITROGLYCERIN SLOVAKOFARMA</t>
  </si>
  <si>
    <t>TBL 20X0.5MG</t>
  </si>
  <si>
    <t>102684</t>
  </si>
  <si>
    <t>2684</t>
  </si>
  <si>
    <t>GEL 1X20GM</t>
  </si>
  <si>
    <t>100874</t>
  </si>
  <si>
    <t>874</t>
  </si>
  <si>
    <t>OPHTHALMO-AZULEN</t>
  </si>
  <si>
    <t>109415</t>
  </si>
  <si>
    <t>119683</t>
  </si>
  <si>
    <t>NASIVIN 0,05%</t>
  </si>
  <si>
    <t>NAS SPR SOL 10ML-SK</t>
  </si>
  <si>
    <t>119757</t>
  </si>
  <si>
    <t>19757</t>
  </si>
  <si>
    <t>BELODERM</t>
  </si>
  <si>
    <t>DRM UNG1X30GM 0.05%</t>
  </si>
  <si>
    <t>159398</t>
  </si>
  <si>
    <t>59398</t>
  </si>
  <si>
    <t>TRACUTIL</t>
  </si>
  <si>
    <t>INF 5X10ML</t>
  </si>
  <si>
    <t>193109</t>
  </si>
  <si>
    <t>93109</t>
  </si>
  <si>
    <t>SUPRACAIN 4%</t>
  </si>
  <si>
    <t>INJ 10X2ML</t>
  </si>
  <si>
    <t>113803</t>
  </si>
  <si>
    <t>13803</t>
  </si>
  <si>
    <t>PANTHENOL SPRAY</t>
  </si>
  <si>
    <t>DRM SPR SUS 1X130GM</t>
  </si>
  <si>
    <t>117011</t>
  </si>
  <si>
    <t>17011</t>
  </si>
  <si>
    <t>DICYNONE 250</t>
  </si>
  <si>
    <t>INJ SOL 4X2ML/250MG</t>
  </si>
  <si>
    <t>128217</t>
  </si>
  <si>
    <t>28217</t>
  </si>
  <si>
    <t>POR CPSDUR56X75MG</t>
  </si>
  <si>
    <t>167547</t>
  </si>
  <si>
    <t>67547</t>
  </si>
  <si>
    <t>ALMIRAL</t>
  </si>
  <si>
    <t>INJ 10X3ML/75MG</t>
  </si>
  <si>
    <t>394712</t>
  </si>
  <si>
    <t>IR  AQUA STERILE OPLACH.1x1000 ml ECOTAINER</t>
  </si>
  <si>
    <t>IR OPLACH</t>
  </si>
  <si>
    <t>104178</t>
  </si>
  <si>
    <t>4178</t>
  </si>
  <si>
    <t>TRIAMCINOLON E LECIVA</t>
  </si>
  <si>
    <t>110803</t>
  </si>
  <si>
    <t>10803</t>
  </si>
  <si>
    <t>ZOFRAN</t>
  </si>
  <si>
    <t>INJ SOL 5X2ML/4MG</t>
  </si>
  <si>
    <t>501065</t>
  </si>
  <si>
    <t>KL SIGNATURY</t>
  </si>
  <si>
    <t>58880</t>
  </si>
  <si>
    <t>DOLMINA 100 SR</t>
  </si>
  <si>
    <t>POR TBL PRO 20X100MG</t>
  </si>
  <si>
    <t>102547</t>
  </si>
  <si>
    <t>2547</t>
  </si>
  <si>
    <t>UNG OPH 1X3.5GM</t>
  </si>
  <si>
    <t>394072</t>
  </si>
  <si>
    <t>KL KAPSLE</t>
  </si>
  <si>
    <t>900881</t>
  </si>
  <si>
    <t>KL BALS.VISNEVSKI 100G</t>
  </si>
  <si>
    <t>100810</t>
  </si>
  <si>
    <t>810</t>
  </si>
  <si>
    <t>SANORIN EMULSIO</t>
  </si>
  <si>
    <t>GTT NAS 10ML 0.1%</t>
  </si>
  <si>
    <t>169667</t>
  </si>
  <si>
    <t>69667</t>
  </si>
  <si>
    <t>ARDEAELYTOSOL NA.HYDR.FOSF.8.7%</t>
  </si>
  <si>
    <t>INF 1X200ML</t>
  </si>
  <si>
    <t>850729</t>
  </si>
  <si>
    <t>157875</t>
  </si>
  <si>
    <t>PARACETAMOL KABI 10MG/ML</t>
  </si>
  <si>
    <t>INF SOL 10X100ML/1000MG</t>
  </si>
  <si>
    <t>154815</t>
  </si>
  <si>
    <t>TETANOL PUR</t>
  </si>
  <si>
    <t>INJ SUS 1X0.5ML</t>
  </si>
  <si>
    <t>920378</t>
  </si>
  <si>
    <t>KL SOL.HYD.PEROX.3% 250G v sirokohrdle lahvi</t>
  </si>
  <si>
    <t>130229</t>
  </si>
  <si>
    <t>30229</t>
  </si>
  <si>
    <t>PARALEN PLUS</t>
  </si>
  <si>
    <t>TBL OBD 24</t>
  </si>
  <si>
    <t>130508</t>
  </si>
  <si>
    <t>30508</t>
  </si>
  <si>
    <t>ARGOFAN 75 SR</t>
  </si>
  <si>
    <t>POR TBL PRO 30X75MG</t>
  </si>
  <si>
    <t>155939</t>
  </si>
  <si>
    <t>HERPESIN 250</t>
  </si>
  <si>
    <t>INF PLV SOL 10X250MG</t>
  </si>
  <si>
    <t>196887</t>
  </si>
  <si>
    <t>96887</t>
  </si>
  <si>
    <t>0.9% W/V SODIUM CHLORIDE I.V.</t>
  </si>
  <si>
    <t>INJ 20X20ML</t>
  </si>
  <si>
    <t>921218</t>
  </si>
  <si>
    <t>KL SOL.PHENOLI CAMPHOR. 50g v sirokohrdle lahvi</t>
  </si>
  <si>
    <t>930095</t>
  </si>
  <si>
    <t>KL VASELINUM ALBUM, 30G</t>
  </si>
  <si>
    <t>500326</t>
  </si>
  <si>
    <t>KL BENZINUM 500 ml/333g HVLP</t>
  </si>
  <si>
    <t>911928</t>
  </si>
  <si>
    <t>KL ETHANOL.C.BENZINO 250G</t>
  </si>
  <si>
    <t>176380</t>
  </si>
  <si>
    <t>76380</t>
  </si>
  <si>
    <t>RHEFLUIN</t>
  </si>
  <si>
    <t>TBL 30</t>
  </si>
  <si>
    <t>112895</t>
  </si>
  <si>
    <t>12895</t>
  </si>
  <si>
    <t>AULIN</t>
  </si>
  <si>
    <t>POR GRA SOL30SÁČKŮ</t>
  </si>
  <si>
    <t>112495</t>
  </si>
  <si>
    <t>12495</t>
  </si>
  <si>
    <t>BROMHEXIN 12 BC</t>
  </si>
  <si>
    <t>SOL 1X30ML</t>
  </si>
  <si>
    <t>121597</t>
  </si>
  <si>
    <t>21597</t>
  </si>
  <si>
    <t>PALLADONE-SR 4 MG</t>
  </si>
  <si>
    <t>POR CPS PRO 30X4MG</t>
  </si>
  <si>
    <t>159746</t>
  </si>
  <si>
    <t>HEŘMÁNKOVÝ ČAJ LEROS</t>
  </si>
  <si>
    <t>SPC 20X1.5GM(SÁČKY)</t>
  </si>
  <si>
    <t>185793</t>
  </si>
  <si>
    <t>136395</t>
  </si>
  <si>
    <t>SOLCOSERYL DENTAL ADHESIVE</t>
  </si>
  <si>
    <t>STM PST 1X5GM</t>
  </si>
  <si>
    <t>920376</t>
  </si>
  <si>
    <t>KL SOL.HYD.PEROX.3% 200G v sirokohrdle lahvi</t>
  </si>
  <si>
    <t>921277</t>
  </si>
  <si>
    <t>KL JODOVÝ OLEJ 30G</t>
  </si>
  <si>
    <t>198191</t>
  </si>
  <si>
    <t>98191</t>
  </si>
  <si>
    <t>CYTEAL</t>
  </si>
  <si>
    <t>LIQ 1X500ML</t>
  </si>
  <si>
    <t>176954</t>
  </si>
  <si>
    <t>ALGIFEN NEO</t>
  </si>
  <si>
    <t>POR GTT SOL 1X50ML</t>
  </si>
  <si>
    <t>841094</t>
  </si>
  <si>
    <t>Corsodyl ustni voda 0,1% 200 ml</t>
  </si>
  <si>
    <t>395712</t>
  </si>
  <si>
    <t>HBF Calcium panthotenát mast 30g</t>
  </si>
  <si>
    <t>202701</t>
  </si>
  <si>
    <t>AESCIN-TEVA</t>
  </si>
  <si>
    <t>POR TBL ENT 90X20MG</t>
  </si>
  <si>
    <t>198054</t>
  </si>
  <si>
    <t>SANVAL 10 MG</t>
  </si>
  <si>
    <t>POR TBL FLM 20X10MG</t>
  </si>
  <si>
    <t>136129</t>
  </si>
  <si>
    <t>NICORETTE INVISIPATCH 15 MG/16 H</t>
  </si>
  <si>
    <t>DRM EMP TDR 7X15MG</t>
  </si>
  <si>
    <t>990417</t>
  </si>
  <si>
    <t>Linola Radio-Derm 50g</t>
  </si>
  <si>
    <t>214913</t>
  </si>
  <si>
    <t>PAMBA</t>
  </si>
  <si>
    <t>TBL 10X250MG</t>
  </si>
  <si>
    <t>115318</t>
  </si>
  <si>
    <t>POR CPS ETD 90X20MG</t>
  </si>
  <si>
    <t>501567</t>
  </si>
  <si>
    <t>KL UNG.FRAMYKOIN</t>
  </si>
  <si>
    <t>10G</t>
  </si>
  <si>
    <t>189691</t>
  </si>
  <si>
    <t>TEZEO HCT 80 MG/25 MG</t>
  </si>
  <si>
    <t>P</t>
  </si>
  <si>
    <t>56976</t>
  </si>
  <si>
    <t>TRITACE 2,5 MG</t>
  </si>
  <si>
    <t>POR TBL NOB 20X2.5MG</t>
  </si>
  <si>
    <t>109709</t>
  </si>
  <si>
    <t>9709</t>
  </si>
  <si>
    <t>SOLU-MEDROL</t>
  </si>
  <si>
    <t>INJ SIC 1X40MG+1ML</t>
  </si>
  <si>
    <t>112892</t>
  </si>
  <si>
    <t>12892</t>
  </si>
  <si>
    <t>POR TBL NOB 30X100MG</t>
  </si>
  <si>
    <t>132063</t>
  </si>
  <si>
    <t>32063</t>
  </si>
  <si>
    <t>FRAXIPARINE</t>
  </si>
  <si>
    <t>INJ SOL 10X0.8ML</t>
  </si>
  <si>
    <t>132090</t>
  </si>
  <si>
    <t>32090</t>
  </si>
  <si>
    <t>TRALGIT 50 INJ</t>
  </si>
  <si>
    <t>INJ SOL 5X1ML/50MG</t>
  </si>
  <si>
    <t>142547</t>
  </si>
  <si>
    <t>42547</t>
  </si>
  <si>
    <t>LACTULOSE AL SIRUP</t>
  </si>
  <si>
    <t>POR SIR 1X500ML</t>
  </si>
  <si>
    <t>184399</t>
  </si>
  <si>
    <t>84399</t>
  </si>
  <si>
    <t>NEURONTIN 300MG</t>
  </si>
  <si>
    <t>CPS 50X300MG</t>
  </si>
  <si>
    <t>193013</t>
  </si>
  <si>
    <t>93013</t>
  </si>
  <si>
    <t>SORTIS 10MG</t>
  </si>
  <si>
    <t>TBL OBD 30X10MG</t>
  </si>
  <si>
    <t>844554</t>
  </si>
  <si>
    <t>114065</t>
  </si>
  <si>
    <t>LOZAP 50 ZENTIVA</t>
  </si>
  <si>
    <t>POR TBL FLM 30X50MG</t>
  </si>
  <si>
    <t>848765</t>
  </si>
  <si>
    <t>107938</t>
  </si>
  <si>
    <t>CORDARONE</t>
  </si>
  <si>
    <t>INJ SOL 6X3ML/150MG</t>
  </si>
  <si>
    <t>849990</t>
  </si>
  <si>
    <t>102596</t>
  </si>
  <si>
    <t>CARVESAN 6,25</t>
  </si>
  <si>
    <t>POR TBL NOB 30X6,25MG</t>
  </si>
  <si>
    <t>112891</t>
  </si>
  <si>
    <t>12891</t>
  </si>
  <si>
    <t>TBL 15X100MG</t>
  </si>
  <si>
    <t>116923</t>
  </si>
  <si>
    <t>16923</t>
  </si>
  <si>
    <t>MOXOSTAD 0.3 MG</t>
  </si>
  <si>
    <t>POR TBL FLM30X0.3MG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</si>
  <si>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</si>
  <si>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</si>
  <si>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</si>
  <si>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</si>
  <si>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</si>
  <si>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</si>
  <si>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</si>
  <si>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INJ SOL 1X10ML</t>
  </si>
  <si>
    <t>131934</t>
  </si>
  <si>
    <t>31934</t>
  </si>
  <si>
    <t>VENTOLIN INHALER N</t>
  </si>
  <si>
    <t>INHSUSPSS200X100RG</t>
  </si>
  <si>
    <t>158191</t>
  </si>
  <si>
    <t>TELMISARTAN SANDOZ 80 MG</t>
  </si>
  <si>
    <t>POR TBL NOB 30X80MG</t>
  </si>
  <si>
    <t>169189</t>
  </si>
  <si>
    <t>69189</t>
  </si>
  <si>
    <t>EUTHYROX 50</t>
  </si>
  <si>
    <t>TBL 100X50RG</t>
  </si>
  <si>
    <t>193015</t>
  </si>
  <si>
    <t>93015</t>
  </si>
  <si>
    <t>SORTIS 10 MG</t>
  </si>
  <si>
    <t>POR TBL FLM100X10MG</t>
  </si>
  <si>
    <t>132058</t>
  </si>
  <si>
    <t>32058</t>
  </si>
  <si>
    <t>INJ SOL 10X0.3ML</t>
  </si>
  <si>
    <t>117431</t>
  </si>
  <si>
    <t>17431</t>
  </si>
  <si>
    <t>CITALEC 20 ZENTIVA</t>
  </si>
  <si>
    <t>POR TBL FLM30X20MG</t>
  </si>
  <si>
    <t>150699</t>
  </si>
  <si>
    <t>50699</t>
  </si>
  <si>
    <t>PAMIDRONATE MEDAC 3 MG/ML</t>
  </si>
  <si>
    <t>INF CNC SOL 1X20ML</t>
  </si>
  <si>
    <t>203097</t>
  </si>
  <si>
    <t>AMOKSIKLAV 1 G</t>
  </si>
  <si>
    <t>POR TBL FLM 21X1GM</t>
  </si>
  <si>
    <t>24550</t>
  </si>
  <si>
    <t>ONDANSETRON KABI 2 MG/ML</t>
  </si>
  <si>
    <t>INJ SOL 5X4ML</t>
  </si>
  <si>
    <t>213494</t>
  </si>
  <si>
    <t>INJ SOL 10X0.4ML</t>
  </si>
  <si>
    <t>214427</t>
  </si>
  <si>
    <t>CONTROLOC I.V.</t>
  </si>
  <si>
    <t>INJ PLV SOL 1X40MG</t>
  </si>
  <si>
    <t>213487</t>
  </si>
  <si>
    <t>213489</t>
  </si>
  <si>
    <t>INJ SOL 10X0.6ML</t>
  </si>
  <si>
    <t>132689</t>
  </si>
  <si>
    <t>POR TBL FLM 60X20MG</t>
  </si>
  <si>
    <t>185206</t>
  </si>
  <si>
    <t>NOVETRON 8 MG DISPERGOVATELNÉ TABLETY</t>
  </si>
  <si>
    <t>POR TBL DIS 10X8MG</t>
  </si>
  <si>
    <t>50113006</t>
  </si>
  <si>
    <t>988740</t>
  </si>
  <si>
    <t>Nutrison Advanced Diason 1000ml</t>
  </si>
  <si>
    <t>33740</t>
  </si>
  <si>
    <t>NUTRIDRINK COMPACT PROTEIN S PŘÍCHUTÍ KÁVY</t>
  </si>
  <si>
    <t>POR SOL 4X125ML</t>
  </si>
  <si>
    <t>33741</t>
  </si>
  <si>
    <t>NUTRIDRINK COMPACT PROTEIN S PŘÍCHUTÍ BANÁNOVOU</t>
  </si>
  <si>
    <t>33742</t>
  </si>
  <si>
    <t>NUTRIDRINK COMPACT PROTEIN S PŘÍCHUTÍ JAHODOVOU</t>
  </si>
  <si>
    <t>133220</t>
  </si>
  <si>
    <t>33220</t>
  </si>
  <si>
    <t>PROTIFAR</t>
  </si>
  <si>
    <t>POR PLV SOL 1X225GM</t>
  </si>
  <si>
    <t>33750</t>
  </si>
  <si>
    <t>NUTRIDRINK CREME S PŘÍCHUTÍ VANILKOVOU</t>
  </si>
  <si>
    <t>POR SOL 4X125GM</t>
  </si>
  <si>
    <t>33751</t>
  </si>
  <si>
    <t>NUTRIDRINK CREME S PŘÍCHUTÍ ČOKOLÁDOVOU</t>
  </si>
  <si>
    <t>395579</t>
  </si>
  <si>
    <t>33752</t>
  </si>
  <si>
    <t>NUTRIDRINK CREME S PŘÍCHUTÍ LES.OVOCE</t>
  </si>
  <si>
    <t>4x125ml</t>
  </si>
  <si>
    <t>987792</t>
  </si>
  <si>
    <t>33749</t>
  </si>
  <si>
    <t>NUTRIDRINK CREME S PŘÍCHUTÍ BANÁNOVOU</t>
  </si>
  <si>
    <t>33677</t>
  </si>
  <si>
    <t>NUTRISON ENERGY MULTI FIBRE</t>
  </si>
  <si>
    <t>POR SOL 1X1500ML</t>
  </si>
  <si>
    <t>33833</t>
  </si>
  <si>
    <t>DIASIP S PŘÍCHUTÍ CAPPUCCINO</t>
  </si>
  <si>
    <t>POR SOL 4X200ML</t>
  </si>
  <si>
    <t>33855</t>
  </si>
  <si>
    <t>NUTRIDRINK BALÍČEK 5+1</t>
  </si>
  <si>
    <t>POR SOL 6X200ML</t>
  </si>
  <si>
    <t>33858</t>
  </si>
  <si>
    <t>NUTRIDRINK JUICE STYLE S PŘÍCHUTÍ JAHODOVOU</t>
  </si>
  <si>
    <t>33898</t>
  </si>
  <si>
    <t>NUTRIDRINK COMPACT NEUTRAL</t>
  </si>
  <si>
    <t>50113007</t>
  </si>
  <si>
    <t>87239</t>
  </si>
  <si>
    <t>FANHDI 50 I.U./ML</t>
  </si>
  <si>
    <t>IVN INJ PSO LQF 1+1X10ML</t>
  </si>
  <si>
    <t>50113013</t>
  </si>
  <si>
    <t>12191</t>
  </si>
  <si>
    <t>MEGAMOX 1 G</t>
  </si>
  <si>
    <t>POR TBL FLM 14</t>
  </si>
  <si>
    <t>96414</t>
  </si>
  <si>
    <t>GENTAMICIN LEK 80 MG/2 ML</t>
  </si>
  <si>
    <t>INJ SOL 10X2ML/80MG</t>
  </si>
  <si>
    <t>102427</t>
  </si>
  <si>
    <t>2427</t>
  </si>
  <si>
    <t>ENTIZOL</t>
  </si>
  <si>
    <t>TBL 20X250MG</t>
  </si>
  <si>
    <t>120605</t>
  </si>
  <si>
    <t>20605</t>
  </si>
  <si>
    <t>COLOMYCIN INJEKCE 1000000 IU</t>
  </si>
  <si>
    <t>INJ PLV SOL 10X1MU</t>
  </si>
  <si>
    <t>147727</t>
  </si>
  <si>
    <t>47727</t>
  </si>
  <si>
    <t>ZINNAT 500 MG</t>
  </si>
  <si>
    <t>TBL OBD 10X500MG</t>
  </si>
  <si>
    <t>172972</t>
  </si>
  <si>
    <t>72972</t>
  </si>
  <si>
    <t>AMOKSIKLAV 1.2GM</t>
  </si>
  <si>
    <t>INJ SIC 5X1.2GM</t>
  </si>
  <si>
    <t>844576</t>
  </si>
  <si>
    <t>100339</t>
  </si>
  <si>
    <t>DALACIN C 300 MG</t>
  </si>
  <si>
    <t>POR CPS DUR 16X300MG</t>
  </si>
  <si>
    <t>117171</t>
  </si>
  <si>
    <t>17171</t>
  </si>
  <si>
    <t>BELOGENT MAST</t>
  </si>
  <si>
    <t>131656</t>
  </si>
  <si>
    <t>CEFTAZIDIM KABI 2 GM</t>
  </si>
  <si>
    <t>INJ+INF PLV SOL 10X2GM</t>
  </si>
  <si>
    <t>188746</t>
  </si>
  <si>
    <t>88746</t>
  </si>
  <si>
    <t>FUCIDIN</t>
  </si>
  <si>
    <t>UNG 1X15GM 2%</t>
  </si>
  <si>
    <t>844851</t>
  </si>
  <si>
    <t>107135</t>
  </si>
  <si>
    <t>DALACIN C 150 MG</t>
  </si>
  <si>
    <t>POR CPS DUR 16x150mg</t>
  </si>
  <si>
    <t>113453</t>
  </si>
  <si>
    <t>PIPERACILLIN/TAZOBACTAM KABI 4 G/0,5 G</t>
  </si>
  <si>
    <t>INF PLV SOL 10X4.5GM</t>
  </si>
  <si>
    <t>162180</t>
  </si>
  <si>
    <t>CIPROFLOXACIN KABI 200 MG/100 ML INFUZNÍ ROZTOK</t>
  </si>
  <si>
    <t>INF SOL 10X200MG/100ML</t>
  </si>
  <si>
    <t>849655</t>
  </si>
  <si>
    <t>129836</t>
  </si>
  <si>
    <t>Clindamycin Kabi 150mg/ml 10 x 4ml/600mg</t>
  </si>
  <si>
    <t>10 x 4ml /600mg</t>
  </si>
  <si>
    <t>849887</t>
  </si>
  <si>
    <t>129834</t>
  </si>
  <si>
    <t>Clindamycin Kabi inj.sol.10x2ml/300mg</t>
  </si>
  <si>
    <t>195147</t>
  </si>
  <si>
    <t>AMIKACIN MEDOPHARM 500 MG/2 ML</t>
  </si>
  <si>
    <t>INJ+INF SOL 10X2ML/500MG</t>
  </si>
  <si>
    <t>105951</t>
  </si>
  <si>
    <t>5951</t>
  </si>
  <si>
    <t>AMOKSIKLAV 1G</t>
  </si>
  <si>
    <t>TBL OBD 14X1GM</t>
  </si>
  <si>
    <t>197000</t>
  </si>
  <si>
    <t>97000</t>
  </si>
  <si>
    <t>METRONIDAZOLE 0.5% POLFA</t>
  </si>
  <si>
    <t>INJ 1X100ML 5MG/1ML</t>
  </si>
  <si>
    <t>166269</t>
  </si>
  <si>
    <t>VANCOMYCIN MYLAN 1000 MG</t>
  </si>
  <si>
    <t>INF PLV SOL 1X1GM</t>
  </si>
  <si>
    <t>183817</t>
  </si>
  <si>
    <t>ARCHIFAR 1 G</t>
  </si>
  <si>
    <t>INJ+INF PLV SOL 10X1GM</t>
  </si>
  <si>
    <t>50113014</t>
  </si>
  <si>
    <t>166036</t>
  </si>
  <si>
    <t>66036</t>
  </si>
  <si>
    <t>MYCOMAX 100</t>
  </si>
  <si>
    <t>CPS 28X100MG</t>
  </si>
  <si>
    <t>129428</t>
  </si>
  <si>
    <t>500720</t>
  </si>
  <si>
    <t>MYCAMINE 100 MG</t>
  </si>
  <si>
    <t>INF PLV SOL 1X100MG</t>
  </si>
  <si>
    <t>164401</t>
  </si>
  <si>
    <t>FLUCONAZOL KABI 2 MG/ML</t>
  </si>
  <si>
    <t>INF SOL 10X100ML/200MG</t>
  </si>
  <si>
    <t>64942</t>
  </si>
  <si>
    <t>DIFLUCAN 100 MG</t>
  </si>
  <si>
    <t>POR CPS DUR 28X100MG</t>
  </si>
  <si>
    <t>50113011</t>
  </si>
  <si>
    <t>87240</t>
  </si>
  <si>
    <t>Fanhdi 100 I.U/ml(1000 I.U.)GRIFOLS</t>
  </si>
  <si>
    <t>Fanhdi 50 I.U./ml(500 I.U) GRIFOLS</t>
  </si>
  <si>
    <t>50113002</t>
  </si>
  <si>
    <t>103414</t>
  </si>
  <si>
    <t>3414</t>
  </si>
  <si>
    <t>NUTRIFLEX PERI</t>
  </si>
  <si>
    <t>INF SOL 5X2000ML</t>
  </si>
  <si>
    <t>103513</t>
  </si>
  <si>
    <t>3513</t>
  </si>
  <si>
    <t>NUTRIFLEX BASAL</t>
  </si>
  <si>
    <t>149409</t>
  </si>
  <si>
    <t>49409</t>
  </si>
  <si>
    <t>AMINOPLASMAL B.BRAUN 5% E</t>
  </si>
  <si>
    <t>INF SOL 10X500ML</t>
  </si>
  <si>
    <t>116337</t>
  </si>
  <si>
    <t>16337</t>
  </si>
  <si>
    <t>LIPOPLUS 20%</t>
  </si>
  <si>
    <t>INFEML10X250ML-SKLO</t>
  </si>
  <si>
    <t>848950</t>
  </si>
  <si>
    <t>155148</t>
  </si>
  <si>
    <t>POR TBL NOB 12X500MG</t>
  </si>
  <si>
    <t>100394</t>
  </si>
  <si>
    <t>394</t>
  </si>
  <si>
    <t>ATROPIN BIOTIKA 1MG</t>
  </si>
  <si>
    <t>INJ 10X1ML/1MG</t>
  </si>
  <si>
    <t>104071</t>
  </si>
  <si>
    <t>4071</t>
  </si>
  <si>
    <t>DITHIADEN</t>
  </si>
  <si>
    <t>921230</t>
  </si>
  <si>
    <t>KL VASELINUM ALBUM, 20G</t>
  </si>
  <si>
    <t>102439</t>
  </si>
  <si>
    <t>2439</t>
  </si>
  <si>
    <t>MARCAINE 0.5%</t>
  </si>
  <si>
    <t>INJ SOL5X20ML/100MG</t>
  </si>
  <si>
    <t>108510</t>
  </si>
  <si>
    <t>8510</t>
  </si>
  <si>
    <t>AETHOXYSKLEROL</t>
  </si>
  <si>
    <t>INJ 5X2ML 0.5%</t>
  </si>
  <si>
    <t>187906</t>
  </si>
  <si>
    <t>87906</t>
  </si>
  <si>
    <t>KORYLAN</t>
  </si>
  <si>
    <t>TBL 10</t>
  </si>
  <si>
    <t>900305</t>
  </si>
  <si>
    <t>KL SOL.FORMAL.K FIXACI TKANI,500G</t>
  </si>
  <si>
    <t>921241</t>
  </si>
  <si>
    <t>KL SOL.ARG.NITR.10% 10G</t>
  </si>
  <si>
    <t>921272</t>
  </si>
  <si>
    <t>KL JODOVY OLEJ 10G</t>
  </si>
  <si>
    <t>921453</t>
  </si>
  <si>
    <t>KL SOL.PHENOLI CAMPHOR. 10g</t>
  </si>
  <si>
    <t>921245</t>
  </si>
  <si>
    <t>KL BENZINUM 150g v sirokohrdle lahvi</t>
  </si>
  <si>
    <t>921244</t>
  </si>
  <si>
    <t>KL ETHANOL.C.BENZINO 150G v sirokohrdle lahvi</t>
  </si>
  <si>
    <t>203092</t>
  </si>
  <si>
    <t>LIDOCAIN EGIS 10 %</t>
  </si>
  <si>
    <t>DRM SPR SOL 1X38GM</t>
  </si>
  <si>
    <t>990695</t>
  </si>
  <si>
    <t>Indulona Měsíčková 85ml</t>
  </si>
  <si>
    <t>990718</t>
  </si>
  <si>
    <t>Indulona Olivová 85ml</t>
  </si>
  <si>
    <t>990723</t>
  </si>
  <si>
    <t>Indulona Original 85ml</t>
  </si>
  <si>
    <t>187660</t>
  </si>
  <si>
    <t>INJ SOL 100X20ML II</t>
  </si>
  <si>
    <t>190044</t>
  </si>
  <si>
    <t>90044</t>
  </si>
  <si>
    <t>DEPO-MEDROL</t>
  </si>
  <si>
    <t>INJ 1X1ML/40MG</t>
  </si>
  <si>
    <t>500412</t>
  </si>
  <si>
    <t>KL SOL.PHENOLI CAMPHOR. 50 g RD</t>
  </si>
  <si>
    <t>930674</t>
  </si>
  <si>
    <t>KL CHLORNAN SODNÝ 1% 300g v sirokohrdle lahvi</t>
  </si>
  <si>
    <t>185524</t>
  </si>
  <si>
    <t>85524</t>
  </si>
  <si>
    <t>AMOKSIKLAV</t>
  </si>
  <si>
    <t>TBL OBD 21X375MG</t>
  </si>
  <si>
    <t>395997</t>
  </si>
  <si>
    <t>DZ SOFTASEPT N BEZBARVÝ 250 ml</t>
  </si>
  <si>
    <t>842125</t>
  </si>
  <si>
    <t>DZ SOFTASEPT N BAREVNÝ 250 ml</t>
  </si>
  <si>
    <t>905098</t>
  </si>
  <si>
    <t>23989</t>
  </si>
  <si>
    <t>DZ OCTENISEPT 1 l</t>
  </si>
  <si>
    <t>900814</t>
  </si>
  <si>
    <t>KL SOL.FORMAL.K FIXACI TKANI,1000G</t>
  </si>
  <si>
    <t>900321</t>
  </si>
  <si>
    <t>KL PRIPRAVEK</t>
  </si>
  <si>
    <t>900406</t>
  </si>
  <si>
    <t>KL SOL.NOVIKOV 10G</t>
  </si>
  <si>
    <t>920117</t>
  </si>
  <si>
    <t>KL SOL.FORMALDEHYDI 10% 1000 g</t>
  </si>
  <si>
    <t>UN 2209</t>
  </si>
  <si>
    <t>500988</t>
  </si>
  <si>
    <t>KL VASELINUM ALBUM STERILNI, 20G</t>
  </si>
  <si>
    <t>844940</t>
  </si>
  <si>
    <t>KL ELIXÍR NA OPTIKU</t>
  </si>
  <si>
    <t>901084</t>
  </si>
  <si>
    <t>IR SOL.METHYLROSANIL.CHL.1%10ML</t>
  </si>
  <si>
    <t>IR 10ml</t>
  </si>
  <si>
    <t>988837</t>
  </si>
  <si>
    <t>Calcium pantothenicum krém Generica  30g</t>
  </si>
  <si>
    <t>Klinika ústní,čelistní a obl. chir.</t>
  </si>
  <si>
    <t>Klinika ústní,čelistní a obl. chir., lůžk. odd. 33</t>
  </si>
  <si>
    <t>Klinika ústní,čelistní a obl. chir., ambulance</t>
  </si>
  <si>
    <t>Klinika ústní,čelistní a obl. chir., LSPP stomat.</t>
  </si>
  <si>
    <t>Klinika ústní,čelistní a obl. chir., operační sál</t>
  </si>
  <si>
    <t>Lékárna - léčiva</t>
  </si>
  <si>
    <t>Lékárna - enterární výživa</t>
  </si>
  <si>
    <t>Lékárna - deriváty</t>
  </si>
  <si>
    <t>Lékárna - antibiotika</t>
  </si>
  <si>
    <t>Lékárna - antimykotika</t>
  </si>
  <si>
    <t>394 TO krevní deriváty hemofilici (112 01 003)</t>
  </si>
  <si>
    <t>Lékárna - parenter. výživa</t>
  </si>
  <si>
    <t>2511 - Klinika ústní,čelistní a obl. chir., lůžk. odd. 33</t>
  </si>
  <si>
    <t>2522 - Klinika ústní,čelistní a obl. chir., LSPP stomat.</t>
  </si>
  <si>
    <t>2562 - Klinika ústní,čelistní a obl. chir., operační sál</t>
  </si>
  <si>
    <t>2521 - Klinika ústní,čelistní a obl. chir., ambulance</t>
  </si>
  <si>
    <t>J01GB06 - Amikacin</t>
  </si>
  <si>
    <t>J01CR02 - Amoxicilin a enzymový inhibitor</t>
  </si>
  <si>
    <t>J01XA01 - Vankomycin</t>
  </si>
  <si>
    <t>V06XX - Potraviny pro zvláštní lékařské účely (PZLÚ)</t>
  </si>
  <si>
    <t>N02AX02 - Tramadol</t>
  </si>
  <si>
    <t>B01AB06 - Nadroparin</t>
  </si>
  <si>
    <t>A04AA01 - Ondansetron</t>
  </si>
  <si>
    <t>C02AC05 - Moxonidin</t>
  </si>
  <si>
    <t>J01XD01 - Metronidazol</t>
  </si>
  <si>
    <t>C09AA05 - Ramipril</t>
  </si>
  <si>
    <t>N06AB04 - Citalopram</t>
  </si>
  <si>
    <t>C10AA05 - Atorvastatin</t>
  </si>
  <si>
    <t>J01GB03 - Gentamicin</t>
  </si>
  <si>
    <t>H02AB04 - Methylprednisolon</t>
  </si>
  <si>
    <t>J01MA02 - Ciprofloxacin</t>
  </si>
  <si>
    <t>H03AA01 - Levothyroxin, sodná sůl</t>
  </si>
  <si>
    <t>J01XB01 - Kolistin</t>
  </si>
  <si>
    <t>J02AC01 - Flukonazol</t>
  </si>
  <si>
    <t>A06AD11 - Laktulóza</t>
  </si>
  <si>
    <t>M01AX17 - Nimesulid</t>
  </si>
  <si>
    <t>M05BA03 - Kyselina pamidronová</t>
  </si>
  <si>
    <t>J01CR05 - Piperacilin a enzymový inhibitor</t>
  </si>
  <si>
    <t>N03AX12 - Gabapentin</t>
  </si>
  <si>
    <t>J01DD02 - Ceftazidim</t>
  </si>
  <si>
    <t>R03AC02 - Salbutamol</t>
  </si>
  <si>
    <t>J01DH02 - Meropenem</t>
  </si>
  <si>
    <t>A02BC02 - Pantoprazol</t>
  </si>
  <si>
    <t>J01FF01 - Klindamycin</t>
  </si>
  <si>
    <t>A02BC02</t>
  </si>
  <si>
    <t>IVN INJ PLV SOL 1X40MG</t>
  </si>
  <si>
    <t>A04AA01</t>
  </si>
  <si>
    <t>IVN INJ SOL 5X4ML</t>
  </si>
  <si>
    <t>A06AD11</t>
  </si>
  <si>
    <t>B01AB06</t>
  </si>
  <si>
    <t>SDR+IVN INJ SOL ISP 10X0.3ML</t>
  </si>
  <si>
    <t>SDR+IVN INJ SOL ISP 10X0.6ML</t>
  </si>
  <si>
    <t>SDR+IVN INJ SOL ISP 10X0.4ML</t>
  </si>
  <si>
    <t>SDR+IVN INJ SOL ISP 10X0.8ML</t>
  </si>
  <si>
    <t>C02AC05</t>
  </si>
  <si>
    <t>MOXOSTAD 0,3 MG</t>
  </si>
  <si>
    <t>POR TBL FLM 30X0.3MG</t>
  </si>
  <si>
    <t>C09AA05</t>
  </si>
  <si>
    <t>C10AA05</t>
  </si>
  <si>
    <t>POR TBL FLM 100X10MG</t>
  </si>
  <si>
    <t>H02AB04</t>
  </si>
  <si>
    <t>SOLU-MEDROL 40 MG/ML</t>
  </si>
  <si>
    <t>IMS+IVN INJ PSO LQF 40MG+1ML</t>
  </si>
  <si>
    <t>H03AA01</t>
  </si>
  <si>
    <t>EUTHYROX 50 MIKROGRAMŮ</t>
  </si>
  <si>
    <t>POR TBL NOB 100X50RG</t>
  </si>
  <si>
    <t>J01CR02</t>
  </si>
  <si>
    <t>POR TBL FLM 21</t>
  </si>
  <si>
    <t>AMOKSIKLAV 1,2 G</t>
  </si>
  <si>
    <t>IVN INJ+INF PLV SOL 5</t>
  </si>
  <si>
    <t>J01CR05</t>
  </si>
  <si>
    <t>IVN INF PLV SOL 10</t>
  </si>
  <si>
    <t>J01DD02</t>
  </si>
  <si>
    <t>CEFTAZIDIM KABI 2 G</t>
  </si>
  <si>
    <t>IVN INJ+INF PLV SOL 10X2GM</t>
  </si>
  <si>
    <t>J01DH02</t>
  </si>
  <si>
    <t>IVN INJ+INF PLV SOL 10X1GM</t>
  </si>
  <si>
    <t>J01FF01</t>
  </si>
  <si>
    <t>CLINDAMYCIN KABI 150 MG/ML</t>
  </si>
  <si>
    <t>IMS+IVN INJ SOL 10X2ML</t>
  </si>
  <si>
    <t>IMS+IVN INJ SOL 10X4ML</t>
  </si>
  <si>
    <t>J01GB03</t>
  </si>
  <si>
    <t>INJ+INF SOL 10X2ML</t>
  </si>
  <si>
    <t>J01GB06</t>
  </si>
  <si>
    <t>IMS+IVN INJ+INF SOL 10X2ML</t>
  </si>
  <si>
    <t>J01MA02</t>
  </si>
  <si>
    <t>IVN INF SOL 10X100ML</t>
  </si>
  <si>
    <t>J01XA01</t>
  </si>
  <si>
    <t>IVN+POR INF PLV SOL 1X1GM</t>
  </si>
  <si>
    <t>J01XB01</t>
  </si>
  <si>
    <t>COLOMYCIN INJEKCE 1 000 000 MEZINÁRODNÍCH JEDNOTEK</t>
  </si>
  <si>
    <t>INH+IVN INJ PLV SOL+SOL NEB 10</t>
  </si>
  <si>
    <t>J01XD01</t>
  </si>
  <si>
    <t>METRONIDAZOLE 0.5%-POLPHARMA</t>
  </si>
  <si>
    <t>IVN INF SOL 1X100ML</t>
  </si>
  <si>
    <t>J02AC01</t>
  </si>
  <si>
    <t>M01AX17</t>
  </si>
  <si>
    <t>M05BA03</t>
  </si>
  <si>
    <t>IVN INF CNC SOL 1X20ML</t>
  </si>
  <si>
    <t>N02AX02</t>
  </si>
  <si>
    <t>INJ SOL 5X1ML</t>
  </si>
  <si>
    <t>N03AX12</t>
  </si>
  <si>
    <t>NEURONTIN 300 MG</t>
  </si>
  <si>
    <t>POR CPS DUR 50X300MG</t>
  </si>
  <si>
    <t>N06AB04</t>
  </si>
  <si>
    <t>POR TBL FLM 30X10MG</t>
  </si>
  <si>
    <t>POR TBL FLM 30X20MG</t>
  </si>
  <si>
    <t>R03AC02</t>
  </si>
  <si>
    <t>INH SUS PSS 200X100RG</t>
  </si>
  <si>
    <t>V06XX</t>
  </si>
  <si>
    <t>NUTRIDRINK CREME S PŘÍCHUTÍ LESNÍHO OVOCE</t>
  </si>
  <si>
    <t>NUTRIDRINK BALÍČEK 5 + 1</t>
  </si>
  <si>
    <t>DEPO-MEDROL 40 MG/ML</t>
  </si>
  <si>
    <t>INJ SUS 1X1ML</t>
  </si>
  <si>
    <t>AMOKSIKLAV 375 MG</t>
  </si>
  <si>
    <t>Přehled plnění pozitivního listu - spotřeba léčivých přípravků - orientační přehled</t>
  </si>
  <si>
    <t>25 - Klinika ústní,čelistní a obličejové chirurgie</t>
  </si>
  <si>
    <t>2511 - lůžkové oddělení 33</t>
  </si>
  <si>
    <t>2521 - ambulance</t>
  </si>
  <si>
    <t>2522 - LSPP stomatologická</t>
  </si>
  <si>
    <t xml:space="preserve">2562 - operační sál </t>
  </si>
  <si>
    <t>HVLP</t>
  </si>
  <si>
    <t>IPLP</t>
  </si>
  <si>
    <t>89301251</t>
  </si>
  <si>
    <t>Standardní lůžková péče Celkem</t>
  </si>
  <si>
    <t>89301252</t>
  </si>
  <si>
    <t>Příjmová ambulance Celkem</t>
  </si>
  <si>
    <t>89305252</t>
  </si>
  <si>
    <t>Ambul.kliniky ústní,čelist.a oblič.chir. Celkem</t>
  </si>
  <si>
    <t>89870255</t>
  </si>
  <si>
    <t>Pracoviště stomatologické LSPP Celkem</t>
  </si>
  <si>
    <t>Klinika ústní,čelistní a obl. chir. Celkem</t>
  </si>
  <si>
    <t xml:space="preserve"> </t>
  </si>
  <si>
    <t>* Legenda</t>
  </si>
  <si>
    <t>DIAPZT = Pomůcky pro diabetiky, jejichž název začíná slovem "Pumpa"</t>
  </si>
  <si>
    <t>Dubovská Ivana</t>
  </si>
  <si>
    <t>Foltasová Lenka</t>
  </si>
  <si>
    <t>Hanáková Dagmar</t>
  </si>
  <si>
    <t>Havlík Miroslav</t>
  </si>
  <si>
    <t>Heinz Petr</t>
  </si>
  <si>
    <t>Chytilová Karin</t>
  </si>
  <si>
    <t>Jirava Emil</t>
  </si>
  <si>
    <t>Klimeš Vladimír</t>
  </si>
  <si>
    <t>Král David</t>
  </si>
  <si>
    <t>Krejčí Přemysl</t>
  </si>
  <si>
    <t>Michl Petr</t>
  </si>
  <si>
    <t>Moťka Vladislav</t>
  </si>
  <si>
    <t>Pazdera Jindřich</t>
  </si>
  <si>
    <t>Pink Richard</t>
  </si>
  <si>
    <t>Stupková Veronika</t>
  </si>
  <si>
    <t>Tvrdý Peter</t>
  </si>
  <si>
    <t>Voborná Iva</t>
  </si>
  <si>
    <t>Zbořil Vítězslav</t>
  </si>
  <si>
    <t>Kozák Rostislav</t>
  </si>
  <si>
    <t>Blažková Lenka</t>
  </si>
  <si>
    <t>Fabián Jakub</t>
  </si>
  <si>
    <t>Kašpar Matouš</t>
  </si>
  <si>
    <t>Bojko Jakub</t>
  </si>
  <si>
    <t>Azar Basel</t>
  </si>
  <si>
    <t>Králová Nikola</t>
  </si>
  <si>
    <t>Bezděk Martin</t>
  </si>
  <si>
    <t>Mozoľa Michal</t>
  </si>
  <si>
    <t>Veverka Josef</t>
  </si>
  <si>
    <t>Jirásek Petr</t>
  </si>
  <si>
    <t>Kamínková Petra</t>
  </si>
  <si>
    <t>Amoxicilin a enzymový inhibitor</t>
  </si>
  <si>
    <t>Klindamycin</t>
  </si>
  <si>
    <t>12494</t>
  </si>
  <si>
    <t>AUGMENTIN 1 G</t>
  </si>
  <si>
    <t>POR TBL FLM 14 I</t>
  </si>
  <si>
    <t>5950</t>
  </si>
  <si>
    <t>POR TBL FLM 10</t>
  </si>
  <si>
    <t>Nadroparin</t>
  </si>
  <si>
    <t>Nimesulid</t>
  </si>
  <si>
    <t>POR GRA SUS 30X100MG I</t>
  </si>
  <si>
    <t>Tramadol, kombinace</t>
  </si>
  <si>
    <t>201620</t>
  </si>
  <si>
    <t>ZALDIAR EFFERVESCENS 37,5 MG/325 MG ŠUMIVÉ TABLETY</t>
  </si>
  <si>
    <t>POR TBL EFF 50</t>
  </si>
  <si>
    <t>Flutikason-furoát</t>
  </si>
  <si>
    <t>29815</t>
  </si>
  <si>
    <t>AVAMYS 27,5 MIKROGRAMŮ/DÁVKA</t>
  </si>
  <si>
    <t>NAS SPR SUS 1X60DÁV</t>
  </si>
  <si>
    <t>Jiná kapiláry stabilizující látky</t>
  </si>
  <si>
    <t>107806</t>
  </si>
  <si>
    <t>POR TBL ENT 30X20MG</t>
  </si>
  <si>
    <t>Kyselina aminomethylbenzoová</t>
  </si>
  <si>
    <t>98168</t>
  </si>
  <si>
    <t>POR TBL NOB 20X250MG</t>
  </si>
  <si>
    <t>Nafazolin</t>
  </si>
  <si>
    <t>58160</t>
  </si>
  <si>
    <t>SANORIN 0,5 PM</t>
  </si>
  <si>
    <t>NAS SPR SOL 1X10MLX0.5PM</t>
  </si>
  <si>
    <t>12894</t>
  </si>
  <si>
    <t>POR GRA SUS 15X100MG I</t>
  </si>
  <si>
    <t>Sodná sůl metamizolu</t>
  </si>
  <si>
    <t>NOVALGIN TABLETY</t>
  </si>
  <si>
    <t>POR TBL FLM 20X500MG</t>
  </si>
  <si>
    <t>Flukonazol</t>
  </si>
  <si>
    <t>POR TBL NOB 15X100MG</t>
  </si>
  <si>
    <t>Různá jiná léčiva pro lokální léčbu v dutině ústní</t>
  </si>
  <si>
    <t>SOLCOSERYL</t>
  </si>
  <si>
    <t>ORM PST 1X5GM</t>
  </si>
  <si>
    <t>132654</t>
  </si>
  <si>
    <t>Ciprofloxacin</t>
  </si>
  <si>
    <t>15654</t>
  </si>
  <si>
    <t>CIPLOX 250</t>
  </si>
  <si>
    <t>POR TBL FLM 50X250MG</t>
  </si>
  <si>
    <t>132671</t>
  </si>
  <si>
    <t>Aciklovir</t>
  </si>
  <si>
    <t>155940</t>
  </si>
  <si>
    <t>HERPESIN KRÉM</t>
  </si>
  <si>
    <t>DRM CRM 1X2GM 5%</t>
  </si>
  <si>
    <t>15659</t>
  </si>
  <si>
    <t>CIPLOX 500</t>
  </si>
  <si>
    <t>POR TBL FLM 50X500MG</t>
  </si>
  <si>
    <t>Chlorid draselný</t>
  </si>
  <si>
    <t>125599</t>
  </si>
  <si>
    <t>KALNORMIN</t>
  </si>
  <si>
    <t>POR TBL PRO 30X1GM</t>
  </si>
  <si>
    <t>Omeprazol</t>
  </si>
  <si>
    <t>132526</t>
  </si>
  <si>
    <t>HELICID 10</t>
  </si>
  <si>
    <t>POR CPS ETD 28X10MG</t>
  </si>
  <si>
    <t>25366</t>
  </si>
  <si>
    <t>Thiethylperazin</t>
  </si>
  <si>
    <t>RCT SUP 6X6.5MG</t>
  </si>
  <si>
    <t>Cefuroxim</t>
  </si>
  <si>
    <t>132710</t>
  </si>
  <si>
    <t>POR TBL FLM 10X500MG</t>
  </si>
  <si>
    <t>Furosemid</t>
  </si>
  <si>
    <t>98218</t>
  </si>
  <si>
    <t>FURON 40 MG</t>
  </si>
  <si>
    <t>POR TBL NOB 20X40MG</t>
  </si>
  <si>
    <t>17188</t>
  </si>
  <si>
    <t>KALIUM CHLORATUM BIOMEDICA</t>
  </si>
  <si>
    <t>POR TBL ENT 50X500MG</t>
  </si>
  <si>
    <t>Metoprolol</t>
  </si>
  <si>
    <t>49934</t>
  </si>
  <si>
    <t>POR TBL PRO 30X25MG</t>
  </si>
  <si>
    <t>Metronidazol</t>
  </si>
  <si>
    <t>Ondansetron</t>
  </si>
  <si>
    <t>Spironolakton</t>
  </si>
  <si>
    <t>POR TBL NOB 20X25MG</t>
  </si>
  <si>
    <t>138840</t>
  </si>
  <si>
    <t>POR TBL FLM 20X37.5MG/325MG I</t>
  </si>
  <si>
    <t>Alopurinol</t>
  </si>
  <si>
    <t>1711</t>
  </si>
  <si>
    <t>MILURIT 300</t>
  </si>
  <si>
    <t>POR TBL NOB 100X300MG</t>
  </si>
  <si>
    <t>Gestoden a ethinylestradiol</t>
  </si>
  <si>
    <t>178541</t>
  </si>
  <si>
    <t>VONILLE 0,060 MG/0,015 MG POTAHOVANÉ TABLETY</t>
  </si>
  <si>
    <t>POR TBL FLM 84</t>
  </si>
  <si>
    <t>Ketoprofen</t>
  </si>
  <si>
    <t>76655</t>
  </si>
  <si>
    <t>KETONAL</t>
  </si>
  <si>
    <t>POR CPS DUR 25X50MG</t>
  </si>
  <si>
    <t>Klomipramin</t>
  </si>
  <si>
    <t>16028</t>
  </si>
  <si>
    <t>ANAFRANIL SR 75</t>
  </si>
  <si>
    <t>POR TBL RET 20X75MG</t>
  </si>
  <si>
    <t>Jiná</t>
  </si>
  <si>
    <t>*4036</t>
  </si>
  <si>
    <t>Jiný</t>
  </si>
  <si>
    <t>Betaxolol</t>
  </si>
  <si>
    <t>49909</t>
  </si>
  <si>
    <t>LOKREN 20 MG</t>
  </si>
  <si>
    <t>POR TBL FLM 28X20MG</t>
  </si>
  <si>
    <t>Klarithromycin</t>
  </si>
  <si>
    <t>32544</t>
  </si>
  <si>
    <t>KLACID SR</t>
  </si>
  <si>
    <t>POR TBL RET 10X500MG-DOUBLE BL</t>
  </si>
  <si>
    <t>32546</t>
  </si>
  <si>
    <t>POR TBL RET 14X500MG-DOUBLE BL</t>
  </si>
  <si>
    <t>53853</t>
  </si>
  <si>
    <t>KLACID 500</t>
  </si>
  <si>
    <t>POR TBL FLM 14X500MG</t>
  </si>
  <si>
    <t>202855</t>
  </si>
  <si>
    <t>HELICID 40 MG</t>
  </si>
  <si>
    <t>POR CPS ETD 28X40MG II SKLO</t>
  </si>
  <si>
    <t>202858</t>
  </si>
  <si>
    <t>POR CPS ETD 60X40MG III SKLO</t>
  </si>
  <si>
    <t>Pitofenon a analgetika</t>
  </si>
  <si>
    <t>Orfenadrin, kombinace</t>
  </si>
  <si>
    <t>10085</t>
  </si>
  <si>
    <t>IVN INF SOL 1X250ML</t>
  </si>
  <si>
    <t>42845</t>
  </si>
  <si>
    <t>ZINNAT 125 MG</t>
  </si>
  <si>
    <t>POR GRA SUS 1X50ML</t>
  </si>
  <si>
    <t>47728</t>
  </si>
  <si>
    <t>Desloratadin</t>
  </si>
  <si>
    <t>28831</t>
  </si>
  <si>
    <t>AERIUS 2,5 MG</t>
  </si>
  <si>
    <t>POR TBL DIS 30X2.5MG</t>
  </si>
  <si>
    <t>Jiná antibiotika pro lokální aplikaci</t>
  </si>
  <si>
    <t>55760</t>
  </si>
  <si>
    <t>PAMYCON NA PŘÍPRAVU KAPEK</t>
  </si>
  <si>
    <t>DRM PLV SOL 10</t>
  </si>
  <si>
    <t>Nifuroxazid</t>
  </si>
  <si>
    <t>214593</t>
  </si>
  <si>
    <t>ERCEFURYL 200 MG CPS.</t>
  </si>
  <si>
    <t>POR CPS DUR 14X200MG</t>
  </si>
  <si>
    <t>Pantoprazol</t>
  </si>
  <si>
    <t>180652</t>
  </si>
  <si>
    <t>CONTROLOC 40 MG</t>
  </si>
  <si>
    <t>POR TBL ENT 90X40MG HOSP II</t>
  </si>
  <si>
    <t>180667</t>
  </si>
  <si>
    <t>POR TBL ENT 100X40MG II</t>
  </si>
  <si>
    <t>180578</t>
  </si>
  <si>
    <t>CONTROLOC 20 MG</t>
  </si>
  <si>
    <t>POR TBL ENT 90X20MG II</t>
  </si>
  <si>
    <t>17925</t>
  </si>
  <si>
    <t>ZALDIAR</t>
  </si>
  <si>
    <t>POR TBL FLM 20</t>
  </si>
  <si>
    <t>83459</t>
  </si>
  <si>
    <t>POR CPS DUR 100X300MG</t>
  </si>
  <si>
    <t>Bromazepam</t>
  </si>
  <si>
    <t>132600</t>
  </si>
  <si>
    <t>LEXAURIN 1,5</t>
  </si>
  <si>
    <t>POR TBL NOB 30X1.5MG</t>
  </si>
  <si>
    <t>132721</t>
  </si>
  <si>
    <t>POR GRA SUS 15X100MG</t>
  </si>
  <si>
    <t>29814</t>
  </si>
  <si>
    <t>NAS SPR SUS 1X30DÁV</t>
  </si>
  <si>
    <t>Hořčík (různé sole v kombinaci)</t>
  </si>
  <si>
    <t>POR GRA SOL SCC 30X365MG</t>
  </si>
  <si>
    <t>POR CPS DUR 16X150MG</t>
  </si>
  <si>
    <t>12893</t>
  </si>
  <si>
    <t>POR TBL NOB 60X100MG</t>
  </si>
  <si>
    <t>155938</t>
  </si>
  <si>
    <t>HERPESIN 200</t>
  </si>
  <si>
    <t>POR TBL NOB 25X200MG</t>
  </si>
  <si>
    <t>Diklofenak</t>
  </si>
  <si>
    <t>89024</t>
  </si>
  <si>
    <t>DICLOFENAC AL 50</t>
  </si>
  <si>
    <t>POR TBL FLM 20X50MG</t>
  </si>
  <si>
    <t>89025</t>
  </si>
  <si>
    <t>POR TBL FLM 50X50MG</t>
  </si>
  <si>
    <t>Erdostein</t>
  </si>
  <si>
    <t>92757</t>
  </si>
  <si>
    <t>ERDOMED</t>
  </si>
  <si>
    <t>POR CPS DUR 10X300MG</t>
  </si>
  <si>
    <t>95560</t>
  </si>
  <si>
    <t>POR CPS DUR 30X300MG</t>
  </si>
  <si>
    <t>Mefenoxalon</t>
  </si>
  <si>
    <t>DORSIFLEX 200 MG</t>
  </si>
  <si>
    <t>POR TBL NOB 30X200MG</t>
  </si>
  <si>
    <t>94357</t>
  </si>
  <si>
    <t>VAG TBL 50X500MG</t>
  </si>
  <si>
    <t>25362</t>
  </si>
  <si>
    <t>HELICID 10 ZENTIVA</t>
  </si>
  <si>
    <t>50335</t>
  </si>
  <si>
    <t>POR GTT SOL 1X25ML</t>
  </si>
  <si>
    <t>Pseudoefedrin, kombinace</t>
  </si>
  <si>
    <t>191949</t>
  </si>
  <si>
    <t>CLARINASE REPETABS</t>
  </si>
  <si>
    <t>POR TBL RET 14 I</t>
  </si>
  <si>
    <t>Sodná sůl dokusátu, včetně kombinací</t>
  </si>
  <si>
    <t>12770</t>
  </si>
  <si>
    <t>YAL</t>
  </si>
  <si>
    <t>RCT SOL 2X67.5ML</t>
  </si>
  <si>
    <t>Tramadol</t>
  </si>
  <si>
    <t>59671</t>
  </si>
  <si>
    <t>TRALGIT SR 100</t>
  </si>
  <si>
    <t>POR TBL PRO 10X100MG</t>
  </si>
  <si>
    <t>Vitamin B1 v kombinaci s vitaminem B6 a/nebo B12</t>
  </si>
  <si>
    <t>42479</t>
  </si>
  <si>
    <t>MILGAMMA</t>
  </si>
  <si>
    <t>POR TBL OBD 1000 H</t>
  </si>
  <si>
    <t>Klopidogrel</t>
  </si>
  <si>
    <t>149480</t>
  </si>
  <si>
    <t>ZYLLT 75 MG</t>
  </si>
  <si>
    <t>POR TBL FLM 28X75MG</t>
  </si>
  <si>
    <t>Kyselina acetylsalicylová</t>
  </si>
  <si>
    <t>163425</t>
  </si>
  <si>
    <t>ASPIRIN PROTECT 100</t>
  </si>
  <si>
    <t>POR TBL ENT 50X100MG</t>
  </si>
  <si>
    <t>Ramipril</t>
  </si>
  <si>
    <t>15864</t>
  </si>
  <si>
    <t>TRITACE 10 MG</t>
  </si>
  <si>
    <t>POR TBL NOB 30X10MG</t>
  </si>
  <si>
    <t>Tolperison</t>
  </si>
  <si>
    <t>MYDOCALM 150 MG</t>
  </si>
  <si>
    <t>POR TBL FLM 30X150MG</t>
  </si>
  <si>
    <t>192854</t>
  </si>
  <si>
    <t>Azithromycin</t>
  </si>
  <si>
    <t>45011</t>
  </si>
  <si>
    <t>AZITROMYCIN SANDOZ 500 MG</t>
  </si>
  <si>
    <t>POR TBL FLM 6X500MG</t>
  </si>
  <si>
    <t>192354</t>
  </si>
  <si>
    <t>15658</t>
  </si>
  <si>
    <t>10543</t>
  </si>
  <si>
    <t>VOLTAREN EMULGEL</t>
  </si>
  <si>
    <t>DRM GEL 1X100ML PUMPA</t>
  </si>
  <si>
    <t>100097</t>
  </si>
  <si>
    <t>DRM GEL 1X100GM LAM</t>
  </si>
  <si>
    <t>Doxycyklin</t>
  </si>
  <si>
    <t>4013</t>
  </si>
  <si>
    <t>DOXYBENE 200 MG TABLETY</t>
  </si>
  <si>
    <t>POR TBL NOB 10X200MG</t>
  </si>
  <si>
    <t>Ibuprofen</t>
  </si>
  <si>
    <t>20401</t>
  </si>
  <si>
    <t>IBALGIN GEL</t>
  </si>
  <si>
    <t>DRM GEL 50GM</t>
  </si>
  <si>
    <t>Karbamazepin</t>
  </si>
  <si>
    <t>3417</t>
  </si>
  <si>
    <t>BISTON</t>
  </si>
  <si>
    <t>POR TBL NOB 50X200MG</t>
  </si>
  <si>
    <t>Betamethason a antibiotika</t>
  </si>
  <si>
    <t>DRM UNG 30GM</t>
  </si>
  <si>
    <t>Diazepam</t>
  </si>
  <si>
    <t>DIAZEPAM SLOVAKOFARMA 10 MG</t>
  </si>
  <si>
    <t>POR TBL NOB 20(2X10)X10MG</t>
  </si>
  <si>
    <t>66037</t>
  </si>
  <si>
    <t>POR CPS DUR 7X100MG</t>
  </si>
  <si>
    <t>Warfarin</t>
  </si>
  <si>
    <t>94114</t>
  </si>
  <si>
    <t>WARFARIN ORION 5 MG</t>
  </si>
  <si>
    <t>POR TBL NOB 100X5MG</t>
  </si>
  <si>
    <t>Alprazolam</t>
  </si>
  <si>
    <t>90959</t>
  </si>
  <si>
    <t>XANAX 0,5 MG</t>
  </si>
  <si>
    <t>POR TBL NOB 30X0.5MG</t>
  </si>
  <si>
    <t>Drospirenon a ethinylestradiol</t>
  </si>
  <si>
    <t>175973</t>
  </si>
  <si>
    <t>SYLVIANE 0,03 MG/3 MG POTAHOVANÉ TABLETY</t>
  </si>
  <si>
    <t>POR TBL FLM 3X21X0.03MG/3MG</t>
  </si>
  <si>
    <t>76653</t>
  </si>
  <si>
    <t>KETONAL FORTE</t>
  </si>
  <si>
    <t>POR TBL FLM 20X100MG</t>
  </si>
  <si>
    <t>58142</t>
  </si>
  <si>
    <t>16287</t>
  </si>
  <si>
    <t>FASTUM GEL</t>
  </si>
  <si>
    <t>DRM GEL 1X100GM</t>
  </si>
  <si>
    <t>Kyselina hyaluronová</t>
  </si>
  <si>
    <t>59840</t>
  </si>
  <si>
    <t>HYALGAN 20 MG/2 ML</t>
  </si>
  <si>
    <t>IAT INJ SOL 1X2ML</t>
  </si>
  <si>
    <t>42477</t>
  </si>
  <si>
    <t>POR TBL OBD 100</t>
  </si>
  <si>
    <t>119773</t>
  </si>
  <si>
    <t>MILURIT 100</t>
  </si>
  <si>
    <t>POR TBL NOB 100X100MG</t>
  </si>
  <si>
    <t>Citalopram</t>
  </si>
  <si>
    <t>Hydrokortison</t>
  </si>
  <si>
    <t>2668</t>
  </si>
  <si>
    <t>OPHTHALMO-HYDROCORTISON LÉČIVA</t>
  </si>
  <si>
    <t>OPH UNG 1X5GM/25MG</t>
  </si>
  <si>
    <t>Hydrokortison a antibiotika</t>
  </si>
  <si>
    <t>61980</t>
  </si>
  <si>
    <t>PIMAFUCORT</t>
  </si>
  <si>
    <t>DRM UNG 1X15GM</t>
  </si>
  <si>
    <t>Mupirocin</t>
  </si>
  <si>
    <t>90778</t>
  </si>
  <si>
    <t>BACTROBAN</t>
  </si>
  <si>
    <t>119688</t>
  </si>
  <si>
    <t>POR TBL ENT 100X40MG I</t>
  </si>
  <si>
    <t>Sulfamethoxazol a trimethoprim</t>
  </si>
  <si>
    <t>3378</t>
  </si>
  <si>
    <t>BISEPTOL 120</t>
  </si>
  <si>
    <t>POR TBL NOB 20X120MG</t>
  </si>
  <si>
    <t>17170</t>
  </si>
  <si>
    <t>BELOGENT KRÉM</t>
  </si>
  <si>
    <t>DRM CRM 30GM</t>
  </si>
  <si>
    <t>47726</t>
  </si>
  <si>
    <t>ZINNAT 250 MG</t>
  </si>
  <si>
    <t>POR TBL FLM 14X250MG</t>
  </si>
  <si>
    <t>168838</t>
  </si>
  <si>
    <t>DASSELTA 5 MG</t>
  </si>
  <si>
    <t>POR TBL FLM 90X5MG</t>
  </si>
  <si>
    <t>164768</t>
  </si>
  <si>
    <t>JANGEE 0,03 MG/3 MG 28 POTAHOVANÝCH TABLET</t>
  </si>
  <si>
    <t>POR TBL FLM 3X28(21+7)X0.03MG/</t>
  </si>
  <si>
    <t>29816</t>
  </si>
  <si>
    <t>AVAMYS 27,5 MIKROGRAMŮ</t>
  </si>
  <si>
    <t>NAS SPR SUS 1X120DÁV</t>
  </si>
  <si>
    <t>Jiná antiemetika</t>
  </si>
  <si>
    <t>17996</t>
  </si>
  <si>
    <t>KINEDRYL</t>
  </si>
  <si>
    <t>POR TBL NOB 10</t>
  </si>
  <si>
    <t>Kyselina fusidová</t>
  </si>
  <si>
    <t>Organo-heparinoid</t>
  </si>
  <si>
    <t>HEPAROID LÉČIVA</t>
  </si>
  <si>
    <t>DRM CRM 1X30GM</t>
  </si>
  <si>
    <t>Salbutamol</t>
  </si>
  <si>
    <t>85525</t>
  </si>
  <si>
    <t>AMOKSIKLAV 625 MG</t>
  </si>
  <si>
    <t>202700</t>
  </si>
  <si>
    <t>POR TBL ENT 60X20MG</t>
  </si>
  <si>
    <t>812</t>
  </si>
  <si>
    <t>SANORIN 1 PM</t>
  </si>
  <si>
    <t>NAS GTT SOL 1X10ML</t>
  </si>
  <si>
    <t>75632</t>
  </si>
  <si>
    <t>DICLOFENAC AL RETARD</t>
  </si>
  <si>
    <t>POR TBL RET 50X100MG</t>
  </si>
  <si>
    <t>57860</t>
  </si>
  <si>
    <t>POR GTT SOL 1X10ML</t>
  </si>
  <si>
    <t>Saccharomyces Boulardii</t>
  </si>
  <si>
    <t>202796</t>
  </si>
  <si>
    <t>ENTEROL</t>
  </si>
  <si>
    <t>POR CPS DUR 30X250MG</t>
  </si>
  <si>
    <t>Cetirizin</t>
  </si>
  <si>
    <t>5476</t>
  </si>
  <si>
    <t>ZODAC</t>
  </si>
  <si>
    <t>POR TBL FLM 7X10MG</t>
  </si>
  <si>
    <t>58261</t>
  </si>
  <si>
    <t>DICLOFENAC AL 25</t>
  </si>
  <si>
    <t>POR TBL FLM 30X25MG</t>
  </si>
  <si>
    <t>75603</t>
  </si>
  <si>
    <t>84114</t>
  </si>
  <si>
    <t>DRM GEL 1X50GM</t>
  </si>
  <si>
    <t>75490</t>
  </si>
  <si>
    <t>KLACID 250</t>
  </si>
  <si>
    <t>Kodein, kombinace kromě psycholeptik</t>
  </si>
  <si>
    <t>POR TBL NOB 10X325MG/28.73MG</t>
  </si>
  <si>
    <t>155871</t>
  </si>
  <si>
    <t>Paracetamol, kombinace kromě psycholeptik</t>
  </si>
  <si>
    <t>186199</t>
  </si>
  <si>
    <t>VALETOL</t>
  </si>
  <si>
    <t>POR TBL NOB 24</t>
  </si>
  <si>
    <t>Prednison</t>
  </si>
  <si>
    <t>2963</t>
  </si>
  <si>
    <t>PREDNISON 20 LÉČIVA</t>
  </si>
  <si>
    <t>POR TBL NOB 20X20MG</t>
  </si>
  <si>
    <t>Prulifloxacin</t>
  </si>
  <si>
    <t>19157</t>
  </si>
  <si>
    <t>UNIDROX</t>
  </si>
  <si>
    <t>POR TBL FLM 1X600MG</t>
  </si>
  <si>
    <t>32083</t>
  </si>
  <si>
    <t>TRALGIT GTT.</t>
  </si>
  <si>
    <t>4311</t>
  </si>
  <si>
    <t>TRAMAL KAPKY 100 MG/1 ML</t>
  </si>
  <si>
    <t>15613</t>
  </si>
  <si>
    <t>Mometason</t>
  </si>
  <si>
    <t>192521</t>
  </si>
  <si>
    <t>NASONEX</t>
  </si>
  <si>
    <t>NAS SPR SUS 140X50RG</t>
  </si>
  <si>
    <t>59662</t>
  </si>
  <si>
    <t>POR TBL NOB 6X100MG</t>
  </si>
  <si>
    <t>2181</t>
  </si>
  <si>
    <t>POR GRA SUS 6X100MG I</t>
  </si>
  <si>
    <t>1066</t>
  </si>
  <si>
    <t>FRAMYKOIN</t>
  </si>
  <si>
    <t>DRM UNG 10GM</t>
  </si>
  <si>
    <t>132711</t>
  </si>
  <si>
    <t>99367</t>
  </si>
  <si>
    <t>AMOKSIKLAV 457 MG/5 ML</t>
  </si>
  <si>
    <t>POR PLV SUS 140ML</t>
  </si>
  <si>
    <t>86148</t>
  </si>
  <si>
    <t>AUGMENTIN 625 MG</t>
  </si>
  <si>
    <t>POR TBL FLM 21 II</t>
  </si>
  <si>
    <t>Dexamethason a antiinfektiva</t>
  </si>
  <si>
    <t>57866</t>
  </si>
  <si>
    <t>TOBRADEX</t>
  </si>
  <si>
    <t>OPH GTT SUS 5ML</t>
  </si>
  <si>
    <t>99366</t>
  </si>
  <si>
    <t>POR PLV SUS 70ML</t>
  </si>
  <si>
    <t>96416</t>
  </si>
  <si>
    <t>AMOKSIKLAV FORTE 312,5 MG/5ML SUSPENZE</t>
  </si>
  <si>
    <t>POR PLV SUS 1</t>
  </si>
  <si>
    <t>Kodein</t>
  </si>
  <si>
    <t>90</t>
  </si>
  <si>
    <t>CODEIN SLOVAKOFARMA 30 MG</t>
  </si>
  <si>
    <t>POR TBL NOB 10X30MG</t>
  </si>
  <si>
    <t>Standardní lůžková péče</t>
  </si>
  <si>
    <t>Příjmová ambulance</t>
  </si>
  <si>
    <t>Ambul.kliniky ústní,čelist.a oblič.chir.</t>
  </si>
  <si>
    <t>Pracoviště stomatologické LSPP</t>
  </si>
  <si>
    <t>Preskripce a záchyt receptů a poukazů - orientační přehled</t>
  </si>
  <si>
    <t>Přehled plnění pozitivního listu (PL) - 
   preskripce léčivých přípravků dle objemu Kč mimo PL</t>
  </si>
  <si>
    <t>B01AC04 - Klopidogrel</t>
  </si>
  <si>
    <t>J01FA10 - Azithromycin</t>
  </si>
  <si>
    <t>B01AA03 - Warfarin</t>
  </si>
  <si>
    <t>N05BA12 - Alprazolam</t>
  </si>
  <si>
    <t>C07AB05 - Betaxolol</t>
  </si>
  <si>
    <t>R06AE07 - Cetirizin</t>
  </si>
  <si>
    <t>J01FA09 - Klarithromycin</t>
  </si>
  <si>
    <t>C07AB05</t>
  </si>
  <si>
    <t>J01FA09</t>
  </si>
  <si>
    <t>B01AC04</t>
  </si>
  <si>
    <t>R06AE07</t>
  </si>
  <si>
    <t>J01FA10</t>
  </si>
  <si>
    <t>B01AA03</t>
  </si>
  <si>
    <t>N05BA12</t>
  </si>
  <si>
    <t>Přehled plnění PL - Preskripce léčivých přípravků - orientační přehled</t>
  </si>
  <si>
    <t>ZA090</t>
  </si>
  <si>
    <t>Vata buničitá přířezy 37 x 57 cm 2730152</t>
  </si>
  <si>
    <t>ZA451</t>
  </si>
  <si>
    <t>Náplast omniplast 5,0 cm x 9,2 m 9004540 (900429)</t>
  </si>
  <si>
    <t>ZC100</t>
  </si>
  <si>
    <t>Vata buničitá dělená 2 role / 500 ks 40 x 50 mm 1230200310</t>
  </si>
  <si>
    <t>ZC506</t>
  </si>
  <si>
    <t>Kompresa NT 10 x 10 cm/5 ks sterilní 1325020275</t>
  </si>
  <si>
    <t>ZD103</t>
  </si>
  <si>
    <t>Náplast omniplast 2,5 cm x 9,2 m 9004530</t>
  </si>
  <si>
    <t>ZF352</t>
  </si>
  <si>
    <t>Náplast transpore bílá 2,50 cm x 9,14 m bal. á 12 ks 1534-1</t>
  </si>
  <si>
    <t>ZI558</t>
  </si>
  <si>
    <t>Náplast curapor   7 x   5 cm 22120 ( náhrada za cosmopor )</t>
  </si>
  <si>
    <t>ZK404</t>
  </si>
  <si>
    <t>Krytí - roztok Prontosan 350 ml 400416</t>
  </si>
  <si>
    <t>ZM331</t>
  </si>
  <si>
    <t>Kompresa NT 7,5 x 7,5 cm/5 ks sterilní bal. 2400 ks 26511</t>
  </si>
  <si>
    <t>ZN467</t>
  </si>
  <si>
    <t>Náplast elastpore+pad i. v. 6 x 8 cm steril. 1320113503</t>
  </si>
  <si>
    <t>ZA206</t>
  </si>
  <si>
    <t>Set perkutální PEG-24-PULL-I-S</t>
  </si>
  <si>
    <t>ZA728</t>
  </si>
  <si>
    <t>Lopatka ústní dřevěná lékařská nesterilní bal. á 100 ks 1320100655</t>
  </si>
  <si>
    <t>ZA787</t>
  </si>
  <si>
    <t>Stříkačka injekční 2-dílná 10 ml L Inject Solo 4606108V</t>
  </si>
  <si>
    <t>ZA996</t>
  </si>
  <si>
    <t>Kanyla TS 8,0 s manžetou 100/800/080</t>
  </si>
  <si>
    <t>ZB314</t>
  </si>
  <si>
    <t>Kanyla TS 8,0 s manžetou bal. á 2 ks 100/523/080</t>
  </si>
  <si>
    <t>ZB488</t>
  </si>
  <si>
    <t>Sprej cavilon 28 ml bal. á 12 ks 3346E</t>
  </si>
  <si>
    <t>ZB755</t>
  </si>
  <si>
    <t>Zkumavka 1,0 ml K3 edta fialová 454034</t>
  </si>
  <si>
    <t>ZB759</t>
  </si>
  <si>
    <t>Zkumavka červená 8 ml gel 455071</t>
  </si>
  <si>
    <t>ZB771</t>
  </si>
  <si>
    <t>Držák jehly základní 450201</t>
  </si>
  <si>
    <t>ZB772</t>
  </si>
  <si>
    <t>Přechodka adaptér luer 450070</t>
  </si>
  <si>
    <t>ZB775</t>
  </si>
  <si>
    <t>Zkumavka koagulace 4 ml modrá 454329</t>
  </si>
  <si>
    <t>ZB777</t>
  </si>
  <si>
    <t>Zkumavka červená 4 ml gel 454071</t>
  </si>
  <si>
    <t>ZC752</t>
  </si>
  <si>
    <t>Čepelka skalpelová 15 BB515</t>
  </si>
  <si>
    <t>ZD010</t>
  </si>
  <si>
    <t>Set sterilní pro žilní katetrizaci Mediset 4752003</t>
  </si>
  <si>
    <t>ZF192</t>
  </si>
  <si>
    <t>Nádoba na kontaminovaný odpad 4 l 15-0004</t>
  </si>
  <si>
    <t>ZG515</t>
  </si>
  <si>
    <t>Zkumavka močová vacuette 10,5 ml bal. á 50 ks 455007</t>
  </si>
  <si>
    <t>ZH845</t>
  </si>
  <si>
    <t>Tyčinka vatová medcomfort + glyc. citónová příchuť bal. á 75 ks 09157-100</t>
  </si>
  <si>
    <t>ZI436</t>
  </si>
  <si>
    <t>Brýle kyslíkové americký typ upevnění svorkou ALL SOFT H-103106</t>
  </si>
  <si>
    <t>ZL105</t>
  </si>
  <si>
    <t>Nástavec pro odběr moče ke zkumavce vacuete 450251</t>
  </si>
  <si>
    <t>ZA279</t>
  </si>
  <si>
    <t>Kanyla TS 7,0 s manžetou 100/800/070</t>
  </si>
  <si>
    <t>ZB056</t>
  </si>
  <si>
    <t>Kanyla TS 8,5 s manžetou bal. á 10 ks 100/800/085</t>
  </si>
  <si>
    <t>ZB105</t>
  </si>
  <si>
    <t>Kanyla TS 7,5 s manžetou 100/800/075</t>
  </si>
  <si>
    <t>ZF186</t>
  </si>
  <si>
    <t>Stříkačka janett 2-dílná 150 ml vyplachovací balená 08151</t>
  </si>
  <si>
    <t>ZL688</t>
  </si>
  <si>
    <t>Proužky Accu-Check Inform IIStrip 50 EU1 á 50 ks 05942861</t>
  </si>
  <si>
    <t>ZH335</t>
  </si>
  <si>
    <t>Kanyla TS 7,0 s manžetou bal. á 2 ks 100/523/070</t>
  </si>
  <si>
    <t>ZI029</t>
  </si>
  <si>
    <t>Kanyla TS s nízkotlakou manžetou Soft Seal armovaná nastavitelná UniPerc 100/897/090</t>
  </si>
  <si>
    <t>ZA098</t>
  </si>
  <si>
    <t>Kanyla TS s nízkotlakou manžetou Soft Seal armovaná nastavitelná UniPerc 100/897/080</t>
  </si>
  <si>
    <t>ZN206</t>
  </si>
  <si>
    <t>Lopatka ústní dřevěná lékařská sterilní 150 x 17 mm bal. á 500 ks 4002/SG/CS/L</t>
  </si>
  <si>
    <t>ZN297</t>
  </si>
  <si>
    <t>Hadička spojovací Gamaplus 1,8 x 450 LL NO DOP (606301) 686401</t>
  </si>
  <si>
    <t>ZN367</t>
  </si>
  <si>
    <t>Konektor bezjehlový gama modrý NO PVC V696420</t>
  </si>
  <si>
    <t>ZE338</t>
  </si>
  <si>
    <t>Kanyla TS 12,0 kovová 100020001 (41092)</t>
  </si>
  <si>
    <t>ZD848</t>
  </si>
  <si>
    <t>Katetr CVC 2 lumen 7 Fr x 30 cm certofix duo ECO 730 á 10 ks 4162307E</t>
  </si>
  <si>
    <t>ZE027</t>
  </si>
  <si>
    <t>Katetr CVC 1 lumen 5 Fr x 30 cm certofix mono ECO 330 bal. á 10 ks 4160282E</t>
  </si>
  <si>
    <t>ZA715</t>
  </si>
  <si>
    <t>Set infuzní intrafix primeline classic 150 cm 4062957</t>
  </si>
  <si>
    <t>ZB209</t>
  </si>
  <si>
    <t>Set transfúzní BLLP pro přetlakovou transfuzi bez vzdušného filtru hemomed 05123</t>
  </si>
  <si>
    <t>ZB461</t>
  </si>
  <si>
    <t>Šití silkam černý 3/0 (2) bal. á 36 ks C0760307</t>
  </si>
  <si>
    <t>ZJ021</t>
  </si>
  <si>
    <t>Šití chirlac pletený fialový 3/0 bal. á 24 ks PG 0262</t>
  </si>
  <si>
    <t>ZB443</t>
  </si>
  <si>
    <t>Šití silkam černý 4/0 (1.5) bal. á 36 ks C0760137</t>
  </si>
  <si>
    <t>ZD984</t>
  </si>
  <si>
    <t>Šití silkam černý 2/0 (3) bal. á 36 ks C0764175</t>
  </si>
  <si>
    <t>ZA360</t>
  </si>
  <si>
    <t>Jehla sterican 0,5 x 25 mm oranžová 9186158</t>
  </si>
  <si>
    <t>ZB556</t>
  </si>
  <si>
    <t>Jehla injekční 1,2 x 40 mm růžová 4665120</t>
  </si>
  <si>
    <t>ZK093</t>
  </si>
  <si>
    <t>Rukavice latex s p. S karton 2000 ks 8958864 - povoleno pouze pro ÚČOCH a KZL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</si>
  <si>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</si>
  <si>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</si>
  <si>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</si>
  <si>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</si>
  <si>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</si>
  <si>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</si>
  <si>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DG382</t>
  </si>
  <si>
    <t>Bactec Plus Aerobic</t>
  </si>
  <si>
    <t>DG385</t>
  </si>
  <si>
    <t>Bactec Plus Anaerobic</t>
  </si>
  <si>
    <t>ZA006</t>
  </si>
  <si>
    <t>Obvaz elastický síťový pruban č. 8 427308</t>
  </si>
  <si>
    <t>ZA554</t>
  </si>
  <si>
    <t>Krytí hypro-sorb R 10 x 10 x 10 mm bal. á 10 ks 006</t>
  </si>
  <si>
    <t>ZB404</t>
  </si>
  <si>
    <t>Náplast cosmos 8 cm x 1 m 5403353</t>
  </si>
  <si>
    <t>ZC854</t>
  </si>
  <si>
    <t>Kompresa NT 7,5 x 7,5 cm/2 ks sterilní 26510</t>
  </si>
  <si>
    <t>ZA616</t>
  </si>
  <si>
    <t>Drenáž zubní sterilní 1 x 6 cm 0360</t>
  </si>
  <si>
    <t>ZL664</t>
  </si>
  <si>
    <t>Krytí mastný tyl pharmatull 10 x 20 cm bal. á 10 ks P-Tull1020</t>
  </si>
  <si>
    <t>ZD812</t>
  </si>
  <si>
    <t>Drenáž zubní sterilní 1 x 40 cm 0359</t>
  </si>
  <si>
    <t>ZA727</t>
  </si>
  <si>
    <t>Kontejner 30 ml sterilní uchovávání pevných i kapalných vzorků FLME25175</t>
  </si>
  <si>
    <t>ZA738</t>
  </si>
  <si>
    <t>Filtr mini spike zelený 4550242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</si>
  <si>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</si>
  <si>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</si>
  <si>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</si>
  <si>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</si>
  <si>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</si>
  <si>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</si>
  <si>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ZB754</t>
  </si>
  <si>
    <t>Zkumavka černá 2 ml 454073</t>
  </si>
  <si>
    <t>ZB756</t>
  </si>
  <si>
    <t>Zkumavka 3 ml K3 edta fialová 454086</t>
  </si>
  <si>
    <t>ZB757</t>
  </si>
  <si>
    <t>Zkumavka 6 ml K3 edta fialová 456036</t>
  </si>
  <si>
    <t>ZF159</t>
  </si>
  <si>
    <t>Nádoba na kontaminovaný odpad 1 l 15-0002</t>
  </si>
  <si>
    <t>ZL689</t>
  </si>
  <si>
    <t>Roztok Accu-Check Performa Int´l Controls 1+2 level 04861736</t>
  </si>
  <si>
    <t>ZH808</t>
  </si>
  <si>
    <t>Nádoba na histologický mat. s pufrovaným formalínem HISTOFOR 20 ml bal. á 100 ks BFS-20</t>
  </si>
  <si>
    <t>ZN298</t>
  </si>
  <si>
    <t>Hadička spojovací Gamaplus 1,8 x 1800 LL NO DOP (606304) 686403</t>
  </si>
  <si>
    <t>ZC360</t>
  </si>
  <si>
    <t>Premacryl liq.bezbarvý 250 ml 4342921</t>
  </si>
  <si>
    <t>ZC441</t>
  </si>
  <si>
    <t>Sádra marmodent 0208/25 á 25 kg</t>
  </si>
  <si>
    <t>ZB881</t>
  </si>
  <si>
    <t>Implantát D2.9 SB/L12 02101:3</t>
  </si>
  <si>
    <t>ZD288</t>
  </si>
  <si>
    <t>Fólie Erkoflex 4 mm / 120 mm ER581240</t>
  </si>
  <si>
    <t>ZD336</t>
  </si>
  <si>
    <t>Dentalon plus liquid 250 ml HK65041138</t>
  </si>
  <si>
    <t>ZD335</t>
  </si>
  <si>
    <t>Dentalon plus-barva HK650410L</t>
  </si>
  <si>
    <t>ZB405</t>
  </si>
  <si>
    <t>Implantát BioniQ T4,0 L10 2012.10</t>
  </si>
  <si>
    <t>ZJ591</t>
  </si>
  <si>
    <t>Implantát SuperLine FX 40 12 SW</t>
  </si>
  <si>
    <t>ZJ353</t>
  </si>
  <si>
    <t>Šroub krycí CS36</t>
  </si>
  <si>
    <t>ZF681</t>
  </si>
  <si>
    <t>TESSEX šelakové bazál. desky 1 sada 12 ks (8 horních a 4 dolní desky) IN0710</t>
  </si>
  <si>
    <t>ZB653</t>
  </si>
  <si>
    <t>Drát vázací měkký 0,4 mm á 10 m 34520-04</t>
  </si>
  <si>
    <t>ZB676</t>
  </si>
  <si>
    <t>Drát vázací měkký 0,5 mm á 10 m 34520-05</t>
  </si>
  <si>
    <t>ZD589</t>
  </si>
  <si>
    <t>Pattern Resin-prášek 100 g GCREPR003</t>
  </si>
  <si>
    <t>ZC573</t>
  </si>
  <si>
    <t>Gel Ufi P sada VO2070</t>
  </si>
  <si>
    <t>ZJ592</t>
  </si>
  <si>
    <t>Implantát SuperLine FX 36 12 SW</t>
  </si>
  <si>
    <t>ZM528</t>
  </si>
  <si>
    <t>Váleček vhojovací QR/d4.2/L4 úzký 2109.04</t>
  </si>
  <si>
    <t>ZM531</t>
  </si>
  <si>
    <t>Váleček vhojovací QR/d5.2/L4 široký 2110.04</t>
  </si>
  <si>
    <t>ZF498</t>
  </si>
  <si>
    <t>Futar D fast occlusion 00137242</t>
  </si>
  <si>
    <t>ZH313</t>
  </si>
  <si>
    <t>Pryskyřice acrylátová vertex self curing bezbarvá á 250 ml SC00250V</t>
  </si>
  <si>
    <t>ZG849</t>
  </si>
  <si>
    <t>Šití premicron zelený 2/0 (3) bal. á 12 ks G0120061</t>
  </si>
  <si>
    <t>ZJ017</t>
  </si>
  <si>
    <t>Šití chirlac pletený fialový 4/0 bal. á 24 ks PG 0256</t>
  </si>
  <si>
    <t>ZJ018</t>
  </si>
  <si>
    <t>Šití chirlac pletený fialový 3/0 bal. á 24 ks PG 0257</t>
  </si>
  <si>
    <t>ZJ020</t>
  </si>
  <si>
    <t>Šití chirlac pletený fialový 4/0 bal. á 24 ks PG 0261</t>
  </si>
  <si>
    <t>ZA834</t>
  </si>
  <si>
    <t>Jehla injekční 0,7 x 40 mm černá 4660021</t>
  </si>
  <si>
    <t>ZB767</t>
  </si>
  <si>
    <t>Jehla vakuová 226/38 mm černá 450075</t>
  </si>
  <si>
    <t>ZB768</t>
  </si>
  <si>
    <t>Jehla vakuová 216/38 mm zelená 450076</t>
  </si>
  <si>
    <t>ZA562</t>
  </si>
  <si>
    <t>Náplast cosmopor i. v. 6 x 8 cm bal. á 50 ks 9008054</t>
  </si>
  <si>
    <t>ZA640</t>
  </si>
  <si>
    <t>Krytí traumacel taf light 7,5 x 5 cm bal. á 10 ks síťka V0081947</t>
  </si>
  <si>
    <t>ZA533</t>
  </si>
  <si>
    <t>Váleček zubní Celluron č.2 á 600 ks 4301821</t>
  </si>
  <si>
    <t>ZC399</t>
  </si>
  <si>
    <t>Krytí traumacel taf light 1,5 x 5 cm bal. á 10 ks síťka V0081946</t>
  </si>
  <si>
    <t>ZA788</t>
  </si>
  <si>
    <t>Stříkačka injekční 2-dílná 20 ml L Inject Solo 4606205V</t>
  </si>
  <si>
    <t>ZC301</t>
  </si>
  <si>
    <t>Ypeen 800 g dóza 100066</t>
  </si>
  <si>
    <t>ZC313</t>
  </si>
  <si>
    <t>Repin 800 g orig. 4241110</t>
  </si>
  <si>
    <t>ZC373</t>
  </si>
  <si>
    <t>Sprej cognoscin orig. 120 g 1IX1140</t>
  </si>
  <si>
    <t>ZC456</t>
  </si>
  <si>
    <t>Savka UH 709, á 100 ks, 00709</t>
  </si>
  <si>
    <t>ZD933</t>
  </si>
  <si>
    <t>Listerine 1,0 l 450669</t>
  </si>
  <si>
    <t>ZF508</t>
  </si>
  <si>
    <t>Cement výplňový provizorní 40 g 5304520</t>
  </si>
  <si>
    <t>ZC328</t>
  </si>
  <si>
    <t>Calxyd ve stříkačce 2 x 3,5 g 4142120</t>
  </si>
  <si>
    <t>ZF615</t>
  </si>
  <si>
    <t>Pronikač Hedstrém 053025008B</t>
  </si>
  <si>
    <t>ZF935</t>
  </si>
  <si>
    <t>Pronikač 053025015</t>
  </si>
  <si>
    <t>ZC486</t>
  </si>
  <si>
    <t>Kavitan plus (barva A2) 1001A2</t>
  </si>
  <si>
    <t>ZM729</t>
  </si>
  <si>
    <t>Roztok na otiskovací hmotu VPS Tray Adhezivum ES7307</t>
  </si>
  <si>
    <t>ZN970</t>
  </si>
  <si>
    <t>Brousek diamantový tvar plamínek velikost 023 hrubost jemný (žlutý) bal. á 20 ks 833C023314C</t>
  </si>
  <si>
    <t>ZN972</t>
  </si>
  <si>
    <t>Brousek diamantový tvar kónický velikost 024 hrubost jemný (žlutý) bal. á 20 ks 852Z2024314M</t>
  </si>
  <si>
    <t>ZN971</t>
  </si>
  <si>
    <t>Brousek diamantový tvar doutník velikost 014 hrubost jemný (žlutý) bal. á 20 ks 881C014314C</t>
  </si>
  <si>
    <t>ZE962</t>
  </si>
  <si>
    <t>Implantát šroubový BEKA pr. 3,5 mm, délka 12 mm 3512 BEKA</t>
  </si>
  <si>
    <t>ZC928</t>
  </si>
  <si>
    <t>Protahováček Hedstrém 073025015</t>
  </si>
  <si>
    <t>ZB978</t>
  </si>
  <si>
    <t>Šití dafilon modrý 5/0 (1) bal. á 36 ks C0932124</t>
  </si>
  <si>
    <t>ZB979</t>
  </si>
  <si>
    <t>Šití dafilon modrý 4/0 (1.5) bal. á 36 ks C0932205</t>
  </si>
  <si>
    <t>ZD736</t>
  </si>
  <si>
    <t>Šití silkam černý 4/0 (1.5) bal. á 36 ks C0760293</t>
  </si>
  <si>
    <t>ZD983</t>
  </si>
  <si>
    <t>Šití silkam černý 3/0 (2) bal. á 36 ks C0764248</t>
  </si>
  <si>
    <t>ZA605</t>
  </si>
  <si>
    <t>Tamponáda s vazelína album 4 vrstvá 2,5 cm x 200 cm/1 ks šnek 0342</t>
  </si>
  <si>
    <t>ZN105</t>
  </si>
  <si>
    <t>Rouška břišní NT Special s RTG vláknem sterilní 30 x 30 cm 130g/m2 bal. á 5 ks 187705-08</t>
  </si>
  <si>
    <t>ZN547</t>
  </si>
  <si>
    <t>Rouška břišní NT Special s RTG vláknem sterilní 10 x 60 cm 130g/m2 bal. á 40 ks 187605</t>
  </si>
  <si>
    <t>ZB103</t>
  </si>
  <si>
    <t>Láhev k odsávačce flovac 2l hadice 1,8 m 000-036-021</t>
  </si>
  <si>
    <t>ZB553</t>
  </si>
  <si>
    <t>Láhev redon hi-vac 400 ml-kompletní 05.000.22.803</t>
  </si>
  <si>
    <t>ZC074</t>
  </si>
  <si>
    <t>Nebulizátor Typ 753 pro dospělé 01.000.08.753</t>
  </si>
  <si>
    <t>ZD650</t>
  </si>
  <si>
    <t>Aquapak - sterilní voda 340 ml s adaptérem bal. á 20 ks 400340</t>
  </si>
  <si>
    <t>ZD809</t>
  </si>
  <si>
    <t>Kanyla vasofix 20G růžová safety 4269110S-01</t>
  </si>
  <si>
    <t>ZG916</t>
  </si>
  <si>
    <t>Elektroda neutrální bipolární pro dospělé á 100 ks 2510</t>
  </si>
  <si>
    <t>ZI781</t>
  </si>
  <si>
    <t>Elektroda neutrální monopolární pro dospělé á 100 ks 2125</t>
  </si>
  <si>
    <t>ZK977</t>
  </si>
  <si>
    <t>Cévka odsávací CH14 s přerušovačem sání P01173a</t>
  </si>
  <si>
    <t>ZK978</t>
  </si>
  <si>
    <t>Cévka odsávací CH16 s přerušovačem sání P01175a</t>
  </si>
  <si>
    <t>ZB631</t>
  </si>
  <si>
    <t>Fólie PDS Plates 30 x 40 x 0,25 mm, bal. á 3 ks, ZX3</t>
  </si>
  <si>
    <t>ZB747</t>
  </si>
  <si>
    <t>Souprava odsávací orthopedic 07.049.08.620</t>
  </si>
  <si>
    <t>ZH760</t>
  </si>
  <si>
    <t>Popisovač chirurgický na kůži + sterilní pravítko fialová barva RQ-01</t>
  </si>
  <si>
    <t>ZM780</t>
  </si>
  <si>
    <t>Souprava odsávací zahnutá Yankauer 4 mm s rukojetí hadice CH 25 délka 2 m 34101</t>
  </si>
  <si>
    <t>ZD715</t>
  </si>
  <si>
    <t>Šroub mini 2,0 x 6 mm 20-MN-006</t>
  </si>
  <si>
    <t>ZD776</t>
  </si>
  <si>
    <t>Dlaha mini přímá 18 otv./1,0 mm široká 20-ST-018R</t>
  </si>
  <si>
    <t>ZD777</t>
  </si>
  <si>
    <t>Šroub mini 2,0 x 8 mm 20-MN-008</t>
  </si>
  <si>
    <t>ZD845</t>
  </si>
  <si>
    <t>Dlaha mini přímá dlouhá 4 otv./1,0 mm GR.4, široká 20-ST-104-E</t>
  </si>
  <si>
    <t>ZD847</t>
  </si>
  <si>
    <t>Šroub mini 2,0 x 10 mm 20-MN-010</t>
  </si>
  <si>
    <t>ZG761</t>
  </si>
  <si>
    <t>Šroub mini 2,0 x 14 mm 20-MN-014</t>
  </si>
  <si>
    <t>ZE033</t>
  </si>
  <si>
    <t>Šroub mini 2,0 x 12 mm 20-MN-012</t>
  </si>
  <si>
    <t>ZE176</t>
  </si>
  <si>
    <t>Dlaha mini přímá 18 otv./0,8 mm 20-ST-018M</t>
  </si>
  <si>
    <t>ZK421</t>
  </si>
  <si>
    <t>Šroub maxi 2,4 x 12 mm 24-MX-012</t>
  </si>
  <si>
    <t>ZE355</t>
  </si>
  <si>
    <t>Dlaha mini L levá dlouhá 4 otv./1,0 mm 90° 20-LL-104R</t>
  </si>
  <si>
    <t>ZD846</t>
  </si>
  <si>
    <t>Dlaha mini přímá dlouhá 4 otv./1,0 mm 20-ST-104</t>
  </si>
  <si>
    <t>ZH756</t>
  </si>
  <si>
    <t>Šroub mini 2,3 x 6 mm 23-MN-006</t>
  </si>
  <si>
    <t>ZK420</t>
  </si>
  <si>
    <t>Šroub maxi 2,4 x 10 mm 24-MX-010</t>
  </si>
  <si>
    <t>ZI323</t>
  </si>
  <si>
    <t>Šroub maxi 2,4 x 8 mm 24-MX-008</t>
  </si>
  <si>
    <t>ZN356</t>
  </si>
  <si>
    <t>Implantát Maxilofaciální Šroub Matrix Ø 1.85 mm samořezný délka 10 mm slitina titanu (TAN) bal. po 1 kusu v klipu 04.511.210.01C</t>
  </si>
  <si>
    <t>ZN357</t>
  </si>
  <si>
    <t>Implantát Maxilofaciální Šroub Matrix Ø 1.85 mm samořezný délka 12 mm slitina titanu (TAN) bal. po 1 kusu v klipu 04.511.212.01C</t>
  </si>
  <si>
    <t>ZN358</t>
  </si>
  <si>
    <t>Implantát Maxilofaciální Šroub Matrix Ø 1.85 mm samořezný délka 14 mm slitina titanu (TAN) bal. po 1 kusu v klipu 04.511.214.01C</t>
  </si>
  <si>
    <t>ZN361</t>
  </si>
  <si>
    <t>Implantát Maxilofaciální Dlaha anatomická tvaru L Matrix krátká 3+3 otvory oboustranná tloušťka 0.7 mm titan 04.511.344</t>
  </si>
  <si>
    <t>ZN362</t>
  </si>
  <si>
    <t>Implantát Maxilofaciální Dlaha anatomická tvaru L Matrix střední 3+3 otvory oboustranná tloušťka 0.7 mm titan 04.511.345</t>
  </si>
  <si>
    <t>ZN363</t>
  </si>
  <si>
    <t>Implantát Maxilofaciální Dlaha Matrix pro sagitální rozdělení rovná s můstkem 8 mm 4 otvory tloušťka 1.0 mm titan 04.511.422</t>
  </si>
  <si>
    <t>ZH757</t>
  </si>
  <si>
    <t>Šroub mini 2,3 x 8 mm 23-MN-008</t>
  </si>
  <si>
    <t>ZL889</t>
  </si>
  <si>
    <t>Dlaha maxi rekonstrukční přímá 25 otv. 24-RS-025</t>
  </si>
  <si>
    <t>ZN652</t>
  </si>
  <si>
    <t>Implantát Maxilofaciální Šroub Matrix Ø 1.85 mm samořezný délka 8 mm modrý (TAN) bal. po 1 kusu v klipu 04.511.208.01C</t>
  </si>
  <si>
    <t>ZN651</t>
  </si>
  <si>
    <t>Implantát Maxilofaciální Šroub Matrix Ø 1.85 mm samořezný délka 6 mm modrý (TAN) bal. po 1 kusu v klipu 04.511.206.01C</t>
  </si>
  <si>
    <t>ZN673</t>
  </si>
  <si>
    <t>Implantát Maxilofaciální Dlaha L Matrix krátká 3+3 otvory oboustranná tloušťka 0.7 mm titan 04.511.324</t>
  </si>
  <si>
    <t>ZN823</t>
  </si>
  <si>
    <t>Implantát mandibulární šroub IMF průměr 2.0 mm délka 8 mm ocel 201.928</t>
  </si>
  <si>
    <t>ZH856</t>
  </si>
  <si>
    <t>Dlaha mini 5 otvorů Y/1,0 mm 20-TP-005R</t>
  </si>
  <si>
    <t>ZN859</t>
  </si>
  <si>
    <t>Implantát Maxilofaciální Dlaha Matrix pro sagitální rozdělení rovná s můstkem 6 mm 4 otvory tloušťka 1.0 mm titan 04.511.421</t>
  </si>
  <si>
    <t>ZN360</t>
  </si>
  <si>
    <t>Implantát Maxilofaciální Dlaha L Matrix střední 3+3 otvory oboustranná tloušťka 0.7 mm titan 04.511.325</t>
  </si>
  <si>
    <t>ZN674</t>
  </si>
  <si>
    <t>Implantát Maxilofaciální Dlaha Matrix pro sagitální rozdělení rovná s můstkem tloušťka 1.0 mm titan 04.511.423</t>
  </si>
  <si>
    <t>ZD775</t>
  </si>
  <si>
    <t>Šroub midi 1,6 x 6 mm 16-MD-006</t>
  </si>
  <si>
    <t>ZH323</t>
  </si>
  <si>
    <t>Dlaha mini orbitální 8 otv. 16-CD-008</t>
  </si>
  <si>
    <t>ZO015</t>
  </si>
  <si>
    <t>Dlaha bradová Matrix Orthoganthic, dvojitě zakřivená, odsazení 4mm, 5 otvorů, tlušťka 0,7 mm 04.511.461</t>
  </si>
  <si>
    <t>ZF699</t>
  </si>
  <si>
    <t>Šití premicron zelený 3/0 (2.5) bal. á 12 ks G0120060</t>
  </si>
  <si>
    <t>ZN643</t>
  </si>
  <si>
    <t>Šití vstřebatelné PGA-RESORBA 4/0 fialová HS 22 70 cm bal. á 24 ks ST1512</t>
  </si>
  <si>
    <t>ZN641</t>
  </si>
  <si>
    <t>Šití vstřebatelné PGA-RESORBA 3/0 fialová HS 22 70 cm bal. á 24 ks PA1117</t>
  </si>
  <si>
    <t>ZK473</t>
  </si>
  <si>
    <t>Rukavice operační latexové s pudrem ansell medigrip plus vel. 6,0 303502EU (302762)</t>
  </si>
  <si>
    <t>ZK474</t>
  </si>
  <si>
    <t>Rukavice operační latexové s pudrem ansell medigrip plus vel. 6,5 303503</t>
  </si>
  <si>
    <t>ZK475</t>
  </si>
  <si>
    <t>Rukavice operační latexové s pudrem ansell medigrip plus vel. 7,0 303504EU (303364)</t>
  </si>
  <si>
    <t>ZK476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</si>
  <si>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</si>
  <si>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</si>
  <si>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</si>
  <si>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50115050</t>
  </si>
  <si>
    <t>502 SZM obvazový (112 02 040)</t>
  </si>
  <si>
    <t>50115060</t>
  </si>
  <si>
    <t>503 SZM ostatní zdravotnický (112 02 100)</t>
  </si>
  <si>
    <t>50115070</t>
  </si>
  <si>
    <t>513 SZM katetry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</si>
  <si>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</si>
  <si>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</si>
  <si>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</si>
  <si>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</si>
  <si>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</si>
  <si>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</si>
  <si>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</si>
  <si>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</si>
  <si>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</si>
  <si>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</si>
  <si>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50115090</t>
  </si>
  <si>
    <t>509 SZM zubolékařský (112 02 110)</t>
  </si>
  <si>
    <t>Spotřeba zdravotnického materiálu - orientační přehled</t>
  </si>
  <si>
    <t>ON Data</t>
  </si>
  <si>
    <t>014 - Pracoviště praktického zubního lékaře</t>
  </si>
  <si>
    <t>019 - Pracoviště stomatologické LSPP</t>
  </si>
  <si>
    <t>605 - Pracoviště čelistní a obličejové chirurgie</t>
  </si>
  <si>
    <t>Zdravotní výkony vykázané na pracovišti v rámci ambulantní péče *</t>
  </si>
  <si>
    <t>2563</t>
  </si>
  <si>
    <t>2565</t>
  </si>
  <si>
    <t>Ambulantní péče znamená, že pacient v den poskytnutí zdravotní péče není hospitalizován ve FNOL</t>
  </si>
  <si>
    <t>beze jména</t>
  </si>
  <si>
    <t>Číhalová Lucie</t>
  </si>
  <si>
    <t>Hanuliak Jan</t>
  </si>
  <si>
    <t>Harvan Luboš</t>
  </si>
  <si>
    <t>Kadlec Zdeněk</t>
  </si>
  <si>
    <t>Němcová Nikola</t>
  </si>
  <si>
    <t>Schneiderová Michaela</t>
  </si>
  <si>
    <t>Žižka Radovan</t>
  </si>
  <si>
    <t>Zdravotní výkony vykázané na pracovišti v rámci ambulantní péče dle lékařů *</t>
  </si>
  <si>
    <t>014</t>
  </si>
  <si>
    <t>4</t>
  </si>
  <si>
    <t>0074021</t>
  </si>
  <si>
    <t>0080001</t>
  </si>
  <si>
    <t>0081042</t>
  </si>
  <si>
    <t>0081052</t>
  </si>
  <si>
    <t>0081132</t>
  </si>
  <si>
    <t>0081231</t>
  </si>
  <si>
    <t>0081312</t>
  </si>
  <si>
    <t>0081601</t>
  </si>
  <si>
    <t>0081611</t>
  </si>
  <si>
    <t>0081612</t>
  </si>
  <si>
    <t>0082002</t>
  </si>
  <si>
    <t>0082201</t>
  </si>
  <si>
    <t>0082213</t>
  </si>
  <si>
    <t>0082331</t>
  </si>
  <si>
    <t>0082332</t>
  </si>
  <si>
    <t>0084021</t>
  </si>
  <si>
    <t>0082354</t>
  </si>
  <si>
    <t>0082204</t>
  </si>
  <si>
    <t>V</t>
  </si>
  <si>
    <t>00910</t>
  </si>
  <si>
    <t>ZHOTOVENÍ INTRAORÁLNÍHO RENTGENOVÉHO SNÍMKU</t>
  </si>
  <si>
    <t>00911</t>
  </si>
  <si>
    <t>ZHOTOVENÍ EXTRAORÁLNÍHO RENTGENOVÉHO SNÍMKU</t>
  </si>
  <si>
    <t>00916</t>
  </si>
  <si>
    <t>ANESTEZIE NA FORAMEN MANDIBULAE A INFRAORBITALE</t>
  </si>
  <si>
    <t>00921</t>
  </si>
  <si>
    <t>OŠETŘENÍ ZUBNÍHO KAZU - STÁLÝ ZUB</t>
  </si>
  <si>
    <t>00925</t>
  </si>
  <si>
    <t>KONZERVATIVNÍ LÉČBA KOMPLIKACÍ ZUBNÍHO KAZU II - S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</si>
  <si>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</si>
  <si>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</si>
  <si>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</si>
  <si>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</si>
  <si>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</si>
  <si>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</si>
  <si>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</si>
  <si>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</si>
  <si>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>ZEVNÍ INCIZE</t>
  </si>
  <si>
    <t>00961</t>
  </si>
  <si>
    <t xml:space="preserve">OŠETŘENÍ KOMPLIKACÍ CHIRURGICKÝCH VÝKONŮ V DUTINĚ </t>
  </si>
  <si>
    <t>00966</t>
  </si>
  <si>
    <t>SIGNÁLNÍ KÓD - INFORMACE O VYDÁNÍ ROZHODNUTÍ  O DO</t>
  </si>
  <si>
    <t>00970</t>
  </si>
  <si>
    <t>SEJMUTÍ FIXNÍ NÁHRADY - ZA KAŽDOU PILÍŘOVOU KONSTR</t>
  </si>
  <si>
    <t>00971</t>
  </si>
  <si>
    <t>PROVIZORNÍ OCHRANNÁ KORUNKA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</si>
  <si>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</si>
  <si>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</si>
  <si>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</si>
  <si>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</si>
  <si>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</si>
  <si>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</si>
  <si>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</si>
  <si>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</si>
  <si>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</si>
  <si>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</si>
  <si>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09545</t>
  </si>
  <si>
    <t>REGULAČNÍ POPLATEK ZA POHOTOVOSTNÍ SLUŽBU -- POPLA</t>
  </si>
  <si>
    <t>00963</t>
  </si>
  <si>
    <t>INJEKCE I.M., I.V., I.D., S.C.</t>
  </si>
  <si>
    <t>00914</t>
  </si>
  <si>
    <t>VYHODNOCENÍ ORTOPANTOMOGRAMU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</si>
  <si>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</si>
  <si>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</si>
  <si>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</si>
  <si>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</si>
  <si>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</si>
  <si>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</si>
  <si>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00962</t>
  </si>
  <si>
    <t>KONZERVATIVNÍ LÉČBA TEMPOROMANDIBULÁRNÍCH PORUCH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</si>
  <si>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</si>
  <si>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</si>
  <si>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</si>
  <si>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</si>
  <si>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</si>
  <si>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>INTRAORÁLNÍ INCIZE</t>
  </si>
  <si>
    <t>00908</t>
  </si>
  <si>
    <t>AKUTNÍ OŠETŘENÍ A VYŠETŘENÍ NEREGISTROVANÉHO POJIŠ</t>
  </si>
  <si>
    <t>00958</t>
  </si>
  <si>
    <t>TRAUMATOLOGIE TVRDÝCH TKÁNÍ DUTINY ÚSTNÍ VELKÉHO R</t>
  </si>
  <si>
    <t>00967</t>
  </si>
  <si>
    <t>SIGNÁLNÍ KÓD - INFORMACE O VYDÁNÍ ROZHODNUTÍ  O UK</t>
  </si>
  <si>
    <t>00906</t>
  </si>
  <si>
    <t>STOMATOLOGICKÉ OŠETŘENÍ POJIŠTĚNCE DO 6 LET NEBO H</t>
  </si>
  <si>
    <t>00920</t>
  </si>
  <si>
    <t>OŠETŘENÍ ZUBNÍHO KAZU - STÁLÝ ZUB - FOTOKOMPOZITNÍ</t>
  </si>
  <si>
    <t>00953</t>
  </si>
  <si>
    <t>CHIRURGICKÉ OŠETŘOVÁNÍ RETENCE ZUBŮ</t>
  </si>
  <si>
    <t>00934</t>
  </si>
  <si>
    <t>CHIRURGICKÁ LÉČBA ONEMOCNĚNÍ PARODONTU VELKÉHO ROZ</t>
  </si>
  <si>
    <t>00954</t>
  </si>
  <si>
    <t>KONZERVAČNĚ - CHIRURGICKÁ LÉČBA KOMPLIKACÍ ZUBNÍHO</t>
  </si>
  <si>
    <t>00947</t>
  </si>
  <si>
    <t>PÉČE O REGISTROVANÉHO POJIŠTĚNCE NAD 18 LET VĚKU I</t>
  </si>
  <si>
    <t>019</t>
  </si>
  <si>
    <t>605</t>
  </si>
  <si>
    <t>1</t>
  </si>
  <si>
    <t>0002439</t>
  </si>
  <si>
    <t>MARCAINE 0,5%</t>
  </si>
  <si>
    <t>0090044</t>
  </si>
  <si>
    <t>0093109</t>
  </si>
  <si>
    <t>04740</t>
  </si>
  <si>
    <t>ODSTRANĚNÍ SEKVESTRU</t>
  </si>
  <si>
    <t>04860</t>
  </si>
  <si>
    <t>IMOBILIZACE ČELISTÍ</t>
  </si>
  <si>
    <t>04870</t>
  </si>
  <si>
    <t>MANUÁLNÍ REPOZICE LUXACE TMK</t>
  </si>
  <si>
    <t>09237</t>
  </si>
  <si>
    <t>OŠETŘENÍ A PŘEVAZ RÁNY VČETNĚ OŠETŘENÍ KOŽNÍCH A P</t>
  </si>
  <si>
    <t>09511</t>
  </si>
  <si>
    <t>MINIMÁLNÍ KONTAKT LÉKAŘE S PACIENTEM</t>
  </si>
  <si>
    <t>61147</t>
  </si>
  <si>
    <t>UZAVŘENÍ DEFEKTU KOŽNÍM LALOKEM MÍSTNÍM DO 10 CM^2</t>
  </si>
  <si>
    <t>65023</t>
  </si>
  <si>
    <t>KONTROLNÍ VYŠETŘENÍ MAXILOFACIÁLNÍM CHIRURGEM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</si>
  <si>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</si>
  <si>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</si>
  <si>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</si>
  <si>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</si>
  <si>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</si>
  <si>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</si>
  <si>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09239</t>
  </si>
  <si>
    <t>SUTURA RÁNY A PODKOŽÍ DO 5 CM</t>
  </si>
  <si>
    <t>09115</t>
  </si>
  <si>
    <t>ODBĚR BIOLOGICKÉHO MATERIÁLU JINÉHO NEŽ KREV NA KV</t>
  </si>
  <si>
    <t>09235</t>
  </si>
  <si>
    <t>ODSTRANĚNÍ MALÝCH LÉZÍ KŮŽE</t>
  </si>
  <si>
    <t>65216</t>
  </si>
  <si>
    <t>ODSTRANĚNÍ DENTÁLNÍ DRÁTĚNÉ DLAHY Z VOLNÉ RUKY - J</t>
  </si>
  <si>
    <t>65217</t>
  </si>
  <si>
    <t>PROVIZORNÍ OŠETŘENÍ ZLOMENINY ČELISTI DRÁTĚNÝMI VA</t>
  </si>
  <si>
    <t>61151</t>
  </si>
  <si>
    <t>UZAVŘENÍ DEFEKTU KOŽNÍM LALOKEM MÍSTNÍM NAD 20 CM^</t>
  </si>
  <si>
    <t>Zdravotní výkony + ZUM + ZULP vykázané na pracovišti v rámci ambulantní péče - orientační přehled</t>
  </si>
  <si>
    <t>11 - Ortopedická klinika</t>
  </si>
  <si>
    <t>11</t>
  </si>
  <si>
    <t>5F1</t>
  </si>
  <si>
    <t>GASTROTOMIE, DUODENOTOMIE NEBO JEDNODUCHÁ PYLOROPL</t>
  </si>
  <si>
    <t>51394</t>
  </si>
  <si>
    <t>UZÁVĚR STĚNY BŘIŠNÍ PO EVISCERACI</t>
  </si>
  <si>
    <t>6F1</t>
  </si>
  <si>
    <t>NEKREKTOMIE DO 5 % POVRCHU TĚLA - TANGENCIÁLNÍ NEB</t>
  </si>
  <si>
    <t>62640</t>
  </si>
  <si>
    <t>ODBĚR DERMOEPIDERMÁLNÍHO ŠTĚPU: 1 - 5 % Z PLOCHY P</t>
  </si>
  <si>
    <t>62440</t>
  </si>
  <si>
    <t>ŠTĚP PŘI POPÁLENÍ (A OSTATNÍCH KOŽNÍCH ZTRÁTÁCH) D</t>
  </si>
  <si>
    <t>6F5</t>
  </si>
  <si>
    <t>0003952</t>
  </si>
  <si>
    <t>AMIKIN 500 MG</t>
  </si>
  <si>
    <t>0008807</t>
  </si>
  <si>
    <t>DALACIN C</t>
  </si>
  <si>
    <t>0008808</t>
  </si>
  <si>
    <t>0016600</t>
  </si>
  <si>
    <t>UNASYN</t>
  </si>
  <si>
    <t>0020605</t>
  </si>
  <si>
    <t>0026902</t>
  </si>
  <si>
    <t>VFEND 200 MG</t>
  </si>
  <si>
    <t>0065989</t>
  </si>
  <si>
    <t>MYCOMAX INF</t>
  </si>
  <si>
    <t>0072972</t>
  </si>
  <si>
    <t>0072973</t>
  </si>
  <si>
    <t>AMOKSIKLAV 600 MG</t>
  </si>
  <si>
    <t>0076353</t>
  </si>
  <si>
    <t>FORTUM 1 G</t>
  </si>
  <si>
    <t>0076354</t>
  </si>
  <si>
    <t>FORTUM 2 G</t>
  </si>
  <si>
    <t>0076360</t>
  </si>
  <si>
    <t>ZINACEF 1,5 G</t>
  </si>
  <si>
    <t>0087239</t>
  </si>
  <si>
    <t>0087240</t>
  </si>
  <si>
    <t>FANHDI 100 I.U./ML</t>
  </si>
  <si>
    <t>0096414</t>
  </si>
  <si>
    <t>0097000</t>
  </si>
  <si>
    <t>0131656</t>
  </si>
  <si>
    <t>0141838</t>
  </si>
  <si>
    <t>AMIKACIN B.BRAUN 10 MG/ML</t>
  </si>
  <si>
    <t>0156259</t>
  </si>
  <si>
    <t>VANCOMYCIN KABI 1000 MG</t>
  </si>
  <si>
    <t>0162180</t>
  </si>
  <si>
    <t>0162187</t>
  </si>
  <si>
    <t>CIPROFLOXACIN KABI 400 MG/200 ML INFUZNÍ ROZTOK</t>
  </si>
  <si>
    <t>0164350</t>
  </si>
  <si>
    <t>TAZOCIN 4 G/0,5 G</t>
  </si>
  <si>
    <t>0500720</t>
  </si>
  <si>
    <t>0164407</t>
  </si>
  <si>
    <t>0113453</t>
  </si>
  <si>
    <t>0156835</t>
  </si>
  <si>
    <t>MEROPENEM KABI 1 G</t>
  </si>
  <si>
    <t>0129836</t>
  </si>
  <si>
    <t>2</t>
  </si>
  <si>
    <t>0007917</t>
  </si>
  <si>
    <t>0007955</t>
  </si>
  <si>
    <t>0207921</t>
  </si>
  <si>
    <t>3</t>
  </si>
  <si>
    <t>0067160</t>
  </si>
  <si>
    <t>IMPLANTÁT ORBITÁLNÍ PDS ZX3,ZX4,ZX7 VSTŘEBATELNÝ</t>
  </si>
  <si>
    <t>0069500</t>
  </si>
  <si>
    <t>KANYLA TRACHEOSTOMICKÁ  S NÍZKOTLAKOU  MANŽETOU</t>
  </si>
  <si>
    <t>0081946</t>
  </si>
  <si>
    <t>PROSTŘEDEK HEMOSTATICKÝ - TRAUMACEL TAF LIGHT</t>
  </si>
  <si>
    <t>0081947</t>
  </si>
  <si>
    <t>0082079</t>
  </si>
  <si>
    <t>KRYTÍ COM 30 OBVAZOVÁ TEXTÍLIE KOMBINOVANÁ</t>
  </si>
  <si>
    <t>0163241</t>
  </si>
  <si>
    <t xml:space="preserve">IMPLANTÁT MAXILLOFACIÁLNÍ STŘEDNÍ OBLIČEJOVÁ ETÁŽ </t>
  </si>
  <si>
    <t>0163243</t>
  </si>
  <si>
    <t>0163244</t>
  </si>
  <si>
    <t>0163249</t>
  </si>
  <si>
    <t>0163251</t>
  </si>
  <si>
    <t>0163258</t>
  </si>
  <si>
    <t>0163261</t>
  </si>
  <si>
    <t>0163264</t>
  </si>
  <si>
    <t>0163266</t>
  </si>
  <si>
    <t>0163276</t>
  </si>
  <si>
    <t>IMPLANTÁT MANDIBULÁRNÍ LA FÓRTE SYSTÉM</t>
  </si>
  <si>
    <t>0163278</t>
  </si>
  <si>
    <t>0163289</t>
  </si>
  <si>
    <t>0163292</t>
  </si>
  <si>
    <t>0013054</t>
  </si>
  <si>
    <t>STAPLER KOŽNÍ, 35 NEREZ.OCEL. NÁPLNÍ PMW35,PMR35</t>
  </si>
  <si>
    <t>0163521</t>
  </si>
  <si>
    <t>IMPLANTÁT KRANIOFACIÁLNÍ VSTŘEBATELNÝ RESORB-X</t>
  </si>
  <si>
    <t>0163255</t>
  </si>
  <si>
    <t>0163202</t>
  </si>
  <si>
    <t>IMPLANTÁT KRANIOFACIÁLNÍ LA FÓRTE SYSTÉM</t>
  </si>
  <si>
    <t>0163240</t>
  </si>
  <si>
    <t>0163242</t>
  </si>
  <si>
    <t>0049999</t>
  </si>
  <si>
    <t>EXTRAKTOR SVOREK PROXIMATE</t>
  </si>
  <si>
    <t>0163277</t>
  </si>
  <si>
    <t>0163363</t>
  </si>
  <si>
    <t>0163368</t>
  </si>
  <si>
    <t>0163370</t>
  </si>
  <si>
    <t>IMPLANTÁT MANDIBULÁRNÍ DOLNÍ ČELIST MATRIX ORTHOGN</t>
  </si>
  <si>
    <t>0163367</t>
  </si>
  <si>
    <t>0163372</t>
  </si>
  <si>
    <t>IMPLANTÁT BRADOVÝ MATRIX ORTHOGNATHIC</t>
  </si>
  <si>
    <t>0163034</t>
  </si>
  <si>
    <t>IMPLANTÁT MANDIBULÁRNÍ DOLNÍ ČELIST SYNTHES</t>
  </si>
  <si>
    <t>0084011</t>
  </si>
  <si>
    <t>04110</t>
  </si>
  <si>
    <t>INTRAORÁLNÍ RTG</t>
  </si>
  <si>
    <t>04130</t>
  </si>
  <si>
    <t>04131</t>
  </si>
  <si>
    <t>04400</t>
  </si>
  <si>
    <t>SVODNÁ ANESTEZIE</t>
  </si>
  <si>
    <t>04410</t>
  </si>
  <si>
    <t>INJEKČNÍ  ANESTESIE</t>
  </si>
  <si>
    <t>04610</t>
  </si>
  <si>
    <t>EXTRAKCE PROSTÁ NERESORBOVANÉHO ZUBU</t>
  </si>
  <si>
    <t>04630</t>
  </si>
  <si>
    <t>EXTRAKCE ZUBU KOMPLIKOVANÁ</t>
  </si>
  <si>
    <t>04640</t>
  </si>
  <si>
    <t>CHIRURGICKÉ VYBAVENÍ ZUBU NEKOMPLIKOVANÉ</t>
  </si>
  <si>
    <t>04650</t>
  </si>
  <si>
    <t>CHIRURGICKÉ VYBAVENÍ ZUBU KOMPLIKOVANÉ</t>
  </si>
  <si>
    <t>04700</t>
  </si>
  <si>
    <t>KONZERVATIVNÍ OŠETŘENÍ V DENTOALVEOLÁRNÍ CHIRURGII</t>
  </si>
  <si>
    <t>04710</t>
  </si>
  <si>
    <t>SUTURA EXTRAKČNÍ RÁNY - NA ZUB</t>
  </si>
  <si>
    <t>04720</t>
  </si>
  <si>
    <t>STAVENÍ POZDNÍHO POSTEXTRAKČNÍHO KRVÁCENÍ</t>
  </si>
  <si>
    <t>04750</t>
  </si>
  <si>
    <t>PRIMÁRNÍ UZÁVĚR OROANTRÁLNÍ KOMUNIKACE</t>
  </si>
  <si>
    <t>04800</t>
  </si>
  <si>
    <t>04801</t>
  </si>
  <si>
    <t>ZEVNÍ INCISE</t>
  </si>
  <si>
    <t>04810</t>
  </si>
  <si>
    <t>AMPUTACE KOŘENOVÉHO HROTU - FRONTÁLNÍ ZUB</t>
  </si>
  <si>
    <t>04811</t>
  </si>
  <si>
    <t>AMPUTACE KOŘENOVÉHO HROTU - PREMOLÁR, MOLÁR</t>
  </si>
  <si>
    <t>04816</t>
  </si>
  <si>
    <t>EXSTIRPACE  ODONTOGENNÍ CYSTY DO 1 CM</t>
  </si>
  <si>
    <t>04817</t>
  </si>
  <si>
    <t>EXSTIRPACE  ODONTOGENNÍ CYSTY VĚTŠÍ NEŽ 1 CM</t>
  </si>
  <si>
    <t>04825</t>
  </si>
  <si>
    <t>REPOZICE SUBLUX. ZUBU ČI FRAKTURY ALVEOLU, SEXT.</t>
  </si>
  <si>
    <t>04830</t>
  </si>
  <si>
    <t>SUTURA RÁNY SLIZNICE DO 5 CM, 1 VRSTVA</t>
  </si>
  <si>
    <t>04831</t>
  </si>
  <si>
    <t>SUTURA RÁNY SLIZNICE NAD 5 CM NEBO VÍCE VRSTEV</t>
  </si>
  <si>
    <t>04841</t>
  </si>
  <si>
    <t>PRAEPROTETICKÁ ÚPRAVA ALVEOLU VĚTŠÍHO ROZSAHU</t>
  </si>
  <si>
    <t>04845</t>
  </si>
  <si>
    <t>NEOFORMACE ÚSTNÍ PŘEDSÍNĚ BEZ POUŽITÍ AUTOTRANSPLA</t>
  </si>
  <si>
    <t>04846</t>
  </si>
  <si>
    <t>CHIRURGICKÁ ÚPRAVA PROTÉZNÍHO LOŽE</t>
  </si>
  <si>
    <t>04880</t>
  </si>
  <si>
    <t>SVALOVÉ CVIČENÍ S PŘEDEHŘÁTÍM VE STOMATOLOGII</t>
  </si>
  <si>
    <t>09227</t>
  </si>
  <si>
    <t>I. V. APLIKACE KRVE NEBO KREVNÍCH DERIVÁTŮ</t>
  </si>
  <si>
    <t>61123</t>
  </si>
  <si>
    <t>EXCIZE KOŽNÍ LÉZE OD 2 DO 10 CM^2, BEZ UZAVŘENÍ VZ</t>
  </si>
  <si>
    <t>61149</t>
  </si>
  <si>
    <t xml:space="preserve">UZAVŘENÍ DEFEKTU  KOŽNÍM LALOKEM MÍSTNÍM OD 10 DO </t>
  </si>
  <si>
    <t>65022</t>
  </si>
  <si>
    <t>CÍLENÉ VYŠETŘENÍ MAXILOFACIÁLNÍM CHIRURGEM</t>
  </si>
  <si>
    <t>65219</t>
  </si>
  <si>
    <t>KOMPLEXNÍ OŠETŘENÍ VĚTŠÍCH OBLIČEJOVÝCH DEFEKTŮ</t>
  </si>
  <si>
    <t>65319</t>
  </si>
  <si>
    <t>ZADNÍ DENTOALVEOLÁRNÍ OSTEOTOMIE MAXILLA - OBĚ STR</t>
  </si>
  <si>
    <t>65423</t>
  </si>
  <si>
    <t>RESEKCE DOLNÍ ČELISTI BEZ PŘERUŠENÍ KONTINUITY - J</t>
  </si>
  <si>
    <t>65513</t>
  </si>
  <si>
    <t>PŘÍPRAVA FASCIÁLNÍHO A PERIKRANIÁLNÍHO LALOKU K RE</t>
  </si>
  <si>
    <t>65519</t>
  </si>
  <si>
    <t>REKONSTRUKCE DEFEKTU MANDIBULY S PŘERUŠENÍM KONTIN</t>
  </si>
  <si>
    <t>65613</t>
  </si>
  <si>
    <t>EXCIZE LÉZE V ÚSTNÍ DUTINĚ - OD 2 CM DO 4 CM</t>
  </si>
  <si>
    <t>65619</t>
  </si>
  <si>
    <t>EXCIZE HYPERPLASTICKÉ SLIZNICE ALVEONÁRNÍHO VÝBĚŽK</t>
  </si>
  <si>
    <t>65923</t>
  </si>
  <si>
    <t>EGALIZACE ALVEOLÁRNÍHO VÝBĚŽKU ČELISTI NAD JEDEN S</t>
  </si>
  <si>
    <t>65949</t>
  </si>
  <si>
    <t>OŠETŘENÍ KOLEMČELISTNÍHO ZÁNĚTU A DRENÁŽ</t>
  </si>
  <si>
    <t>65959</t>
  </si>
  <si>
    <t>AUTOGENNÍ IMPLANTACE</t>
  </si>
  <si>
    <t>65993</t>
  </si>
  <si>
    <t>EXSTIRPACE KOSTNÍHO TUMORU</t>
  </si>
  <si>
    <t>71653</t>
  </si>
  <si>
    <t>ZAVŘENÁ REPOZICE FRAKTURY KŮSTEK NOSNÍCH</t>
  </si>
  <si>
    <t>71673</t>
  </si>
  <si>
    <t>CALDWELL-LUCOVA OPERACE</t>
  </si>
  <si>
    <t>71717</t>
  </si>
  <si>
    <t>TRACHEOTOMIE</t>
  </si>
  <si>
    <t>71747</t>
  </si>
  <si>
    <t>ČÁSTEČNÁ EXSTIRPACE KRČNÍCH UZLIN</t>
  </si>
  <si>
    <t>71753</t>
  </si>
  <si>
    <t>UZÁVĚR OROANTRÁLNÍ KOMUNIKACE</t>
  </si>
  <si>
    <t>71767</t>
  </si>
  <si>
    <t>SIALOLITEKTOMIE</t>
  </si>
  <si>
    <t>71781</t>
  </si>
  <si>
    <t>SONDÁŽ, DILATACE, VÝPLACH SLINNÉ ŽLÁZY</t>
  </si>
  <si>
    <t>71813</t>
  </si>
  <si>
    <t>LIGATURA A. MAXILLARIS INT.</t>
  </si>
  <si>
    <t>04730</t>
  </si>
  <si>
    <t>REVIZE EXTRAKČNÍ RÁNY</t>
  </si>
  <si>
    <t>00880</t>
  </si>
  <si>
    <t>ROZLIŠENÍ VYKÁZANÉ HOSPITALIZACE JAKO: = NOVÁ HOSP</t>
  </si>
  <si>
    <t>00881</t>
  </si>
  <si>
    <t>ROZLIŠENÍ VYKÁZANÉ HOSPITALIZACE JAKO: = POKRAČOVÁ</t>
  </si>
  <si>
    <t>99981</t>
  </si>
  <si>
    <t xml:space="preserve">(VZP) PACIENT HOSPITALIZOVANÝ V LŮŽKOVÉM ZAŘÍZENÍ </t>
  </si>
  <si>
    <t>04600</t>
  </si>
  <si>
    <t>EXTRAKCE PROSTÁ RESORBOVANÉHO ZUBU</t>
  </si>
  <si>
    <t>00602</t>
  </si>
  <si>
    <t>OD TYPU 02 - PRO NEMOCNICE TYPU 3, (KATEGORIE 6)</t>
  </si>
  <si>
    <t>99999</t>
  </si>
  <si>
    <t>Nespecifikovany vykon</t>
  </si>
  <si>
    <t>65920</t>
  </si>
  <si>
    <t>ODBĚR KOSTNÍHO ŠTĚPU Z PÁNVE</t>
  </si>
  <si>
    <t>61125</t>
  </si>
  <si>
    <t>EXCIZE KOŽNÍ LÉZE NAD 10 CM^2, BEZ UZAVŘENÍ VZNIKL</t>
  </si>
  <si>
    <t>71815</t>
  </si>
  <si>
    <t>EXSTIRPACE LYMFANGIOMU, HEMANGIOMU HLAVY A KRKU DO</t>
  </si>
  <si>
    <t>65417</t>
  </si>
  <si>
    <t>RESEKCE DOLNÍ ČELISTI S PŘERUŠENÍM KONTINUITY - JE</t>
  </si>
  <si>
    <t>71775</t>
  </si>
  <si>
    <t>PAROTIDEKTOMIE LATERÁLNÍ KONZERVATIVNÍ</t>
  </si>
  <si>
    <t>65951</t>
  </si>
  <si>
    <t>GLOSEKTOMIE PARCIÁLNÍ</t>
  </si>
  <si>
    <t>65021</t>
  </si>
  <si>
    <t>KOMPLEXNÍ VYŠETŘENÍ MAXILOFACIÁLNÍM CHIRURGEM</t>
  </si>
  <si>
    <t>65617</t>
  </si>
  <si>
    <t>KLÍNOVITÁ NEBO KVADRATICKÁ EXCIZE DOLNÍHO NEBO HOR</t>
  </si>
  <si>
    <t>65211</t>
  </si>
  <si>
    <t>OŠETŘENÍ ZLOMENINY ČELISTI DESTIČKOVOU ŠROUBOVANOU</t>
  </si>
  <si>
    <t>65415</t>
  </si>
  <si>
    <t>RESEKCE HORNÍ ČELISTI TOTÁLNÍ (JEDNOSTRANNÁ)</t>
  </si>
  <si>
    <t>65311</t>
  </si>
  <si>
    <t>MANDIB. NEBO MAXIL. ŠTÍTKOVÁ OSTEOTOMIE PŘI HYPOPL</t>
  </si>
  <si>
    <t>65935</t>
  </si>
  <si>
    <t xml:space="preserve">REPOZICE A FIXACE ZLOMENINY ZYGOMATIKOMAXILÁRNÍHO </t>
  </si>
  <si>
    <t>65421</t>
  </si>
  <si>
    <t xml:space="preserve">HORIZONTÁLNÍ RESEKCE ČERVENĚ DOLNÍHO NEBO HORNÍHO </t>
  </si>
  <si>
    <t>65425</t>
  </si>
  <si>
    <t>RESEKCE HORNÍ ČELISTI PALATOALVEOLÁRNÍ (JEDNOSTRAN</t>
  </si>
  <si>
    <t>65215</t>
  </si>
  <si>
    <t>DENTÁLNÍ DRÁTĚNÁ DLAHA Z VOLNÉ RUKY - JEDNA ČELIST</t>
  </si>
  <si>
    <t>65936</t>
  </si>
  <si>
    <t xml:space="preserve">REPOZICE ZLOMENINY ZYGOMATIKOMAXILÁRNÍHO KOMPLEXU </t>
  </si>
  <si>
    <t>65511</t>
  </si>
  <si>
    <t>REKONSTRUKČNÍ OPERACE JAZYKA</t>
  </si>
  <si>
    <t>75381</t>
  </si>
  <si>
    <t>REKOSTRUKCE SPODINY OČNICE</t>
  </si>
  <si>
    <t>71769</t>
  </si>
  <si>
    <t>EXSTIRPACE SUBMANDIBULÁRNÍ NEBO SUBLINGUÁLNÍ ŽLÁZY</t>
  </si>
  <si>
    <t>65327</t>
  </si>
  <si>
    <t>SAGITÁLNÍ OSTEOTOMIE VĚTVE MANDIBULY - JEDNA STRAN</t>
  </si>
  <si>
    <t>65611</t>
  </si>
  <si>
    <t>EXCIZE LÉZE V DUTINĚ ÚSTNÍ NAD 4 CM</t>
  </si>
  <si>
    <t>65321</t>
  </si>
  <si>
    <t xml:space="preserve">KOREKCE BRADY - OSTEOTOMIE (VČETNĚ ZVĚTŠENÍ BRADY </t>
  </si>
  <si>
    <t>65917</t>
  </si>
  <si>
    <t>ARTROSKOPIE TEMPOROMANDIBULÁRNIHO KLOUBU</t>
  </si>
  <si>
    <t>04842</t>
  </si>
  <si>
    <t>EXCISE VLAJÍCÍHO HŘEBENE - SEXTANT</t>
  </si>
  <si>
    <t>04844</t>
  </si>
  <si>
    <t>ODSTRANĚNÍ RUŠIVÝCH VLIVŮ VAZIVOVÝCH PRUHŮ</t>
  </si>
  <si>
    <t>65221</t>
  </si>
  <si>
    <t>ZÁVĚSY STŘEDNÍ OBLIČEJOVÉ ETÁŽE DRÁTĚNÉ PŘI ZLOMEN</t>
  </si>
  <si>
    <t>65953</t>
  </si>
  <si>
    <t>OPERACE RANULY</t>
  </si>
  <si>
    <t>65915</t>
  </si>
  <si>
    <t>ARTROPLASTIKA TEMPOROMANDIBULÁRNÍHO KLOUBU JEDNOST</t>
  </si>
  <si>
    <t>65924</t>
  </si>
  <si>
    <t>ODBĚR CHONDRÁLNÍHO A KOSTOCHONDRÁLNÍHO ŠTĚPU ZE ŽE</t>
  </si>
  <si>
    <t>65983</t>
  </si>
  <si>
    <t>NEOFORMACE ÚSTNÍ PŘEDSÍNĚ S KOSTNÍM ŠTĚPEM</t>
  </si>
  <si>
    <t>65963</t>
  </si>
  <si>
    <t>SEKVESTROTOMIE</t>
  </si>
  <si>
    <t>65933</t>
  </si>
  <si>
    <t>TRANSPOZICE VÝVODU VELKÉ SLINNÉ ŽLÁZY</t>
  </si>
  <si>
    <t>Zdravotní výkony vykázané na pracovišti pro pacienty hospitalizované ve FNOL - orientační přehled</t>
  </si>
  <si>
    <t>00131</t>
  </si>
  <si>
    <t>A</t>
  </si>
  <si>
    <t xml:space="preserve">DLOUHODOBÁ MECHANICKÁ VENTILACE &gt; 96 HODIN (5-10 DNÍ) S                                             </t>
  </si>
  <si>
    <t>01061</t>
  </si>
  <si>
    <t xml:space="preserve">JINÉ VÝKONY PŘI ONEMOCNĚNÍCH A PORUCHÁCH NERVOVÉHO SYST                                             </t>
  </si>
  <si>
    <t>01371</t>
  </si>
  <si>
    <t xml:space="preserve">PORUCHY KRANIÁLNÍCH A PERIFERNÍCH NERVŮ BEZ CC                                                      </t>
  </si>
  <si>
    <t>01441</t>
  </si>
  <si>
    <t xml:space="preserve">KRANIÁLNÍ A INTRAKRANIÁLNÍ PORANĚNÍ BEZ CC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</si>
  <si>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</si>
  <si>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</si>
  <si>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</si>
  <si>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</si>
  <si>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02011</t>
  </si>
  <si>
    <t xml:space="preserve">ENUKLEACE A VÝKONY NA OČNICI BEZ CC                                                                 </t>
  </si>
  <si>
    <t>02321</t>
  </si>
  <si>
    <t xml:space="preserve">JINÉ PORUCHY OKA BEZ CC                                                                             </t>
  </si>
  <si>
    <t>02322</t>
  </si>
  <si>
    <t xml:space="preserve">JINÉ PORUCHY OKA S CC                   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</si>
  <si>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</si>
  <si>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</si>
  <si>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</si>
  <si>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</si>
  <si>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03031</t>
  </si>
  <si>
    <t xml:space="preserve">VÝKONY NA OBLIČEJOVÝCH KOSTECH, KROMĚ VELKÝCH VÝKONŮ NA                                             </t>
  </si>
  <si>
    <t>03032</t>
  </si>
  <si>
    <t>03041</t>
  </si>
  <si>
    <t xml:space="preserve">VÝKONY NA ÚSTECH BEZ CC                                                                             </t>
  </si>
  <si>
    <t>03042</t>
  </si>
  <si>
    <t xml:space="preserve">VÝKONY NA ÚSTECH S CC                                                                               </t>
  </si>
  <si>
    <t>03043</t>
  </si>
  <si>
    <t xml:space="preserve">VÝKONY NA ÚSTECH S MCC 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</si>
  <si>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</si>
  <si>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</si>
  <si>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03052</t>
  </si>
  <si>
    <t xml:space="preserve">VÝKONY NA DUTINÁCH A MASTOIDU S CC                                                                  </t>
  </si>
  <si>
    <t>03061</t>
  </si>
  <si>
    <t xml:space="preserve">VÝKONY NA SLINNÉ ŽLÁZE BEZ CC                                                                       </t>
  </si>
  <si>
    <t>03091</t>
  </si>
  <si>
    <t xml:space="preserve">JINÉ VÝKONY PŘI PORUCHÁCH A ONEMOCNĚNÍCH UŠÍ, NOSU, ÚST                                             </t>
  </si>
  <si>
    <t>03092</t>
  </si>
  <si>
    <t>03301</t>
  </si>
  <si>
    <t xml:space="preserve">MALIGNÍ ONEMOCNĚNÍ UCHA, NOSU, ÚST A HRDLA BEZ CC                                                   </t>
  </si>
  <si>
    <t>03302</t>
  </si>
  <si>
    <t xml:space="preserve">MALIGNÍ ONEMOCNĚNÍ UCHA, NOSU, ÚST A HRDLA S CC                                                     </t>
  </si>
  <si>
    <t>03303</t>
  </si>
  <si>
    <t xml:space="preserve">MALIGNÍ ONEMOCNĚNÍ UCHA, NOSU, ÚST A HRDLA S MCC                                                    </t>
  </si>
  <si>
    <t>03331</t>
  </si>
  <si>
    <t xml:space="preserve">EPIGLOTITIS, OTITIS MEDIA, INFEKCE HORNÍCH CEST DÝCHACÍ                                             </t>
  </si>
  <si>
    <t>03332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</si>
  <si>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</si>
  <si>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</si>
  <si>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</si>
  <si>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</si>
  <si>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03343</t>
  </si>
  <si>
    <t xml:space="preserve">NEMOCI ZUBŮ A ÚST S MCC                                                                             </t>
  </si>
  <si>
    <t>03351</t>
  </si>
  <si>
    <t xml:space="preserve">JINÉ PORUCHY UŠÍ, NOSU, ÚST A HRDLA BEZ CC                                                          </t>
  </si>
  <si>
    <t>03352</t>
  </si>
  <si>
    <t xml:space="preserve">JINÉ PORUCHY UŠÍ, NOSU, ÚST A HRDLA S CC                                                            </t>
  </si>
  <si>
    <t>05141</t>
  </si>
  <si>
    <t xml:space="preserve">JINÉ VASKULÁRNÍ VÝKONY BEZ CC                                                                       </t>
  </si>
  <si>
    <t>05441</t>
  </si>
  <si>
    <t xml:space="preserve">SYNKOPA A KOLAPS BEZ CC      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</si>
  <si>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</si>
  <si>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</si>
  <si>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</si>
  <si>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</si>
  <si>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06381</t>
  </si>
  <si>
    <t xml:space="preserve">JINÉ PORUCHY TRÁVICÍHO SYSTÉMU BEZ CC                                                               </t>
  </si>
  <si>
    <t>08092</t>
  </si>
  <si>
    <t xml:space="preserve">TRANSPLANTACE KŮŽE NEBO TKÁNĚ PRO PORUCHY MUSKULOSKELET                                             </t>
  </si>
  <si>
    <t>08131</t>
  </si>
  <si>
    <t xml:space="preserve">MÍSTNÍ RESEKCE NA MUSKULOSKELETÁLNÍM SYSTÉMU BEZ CC                                                 </t>
  </si>
  <si>
    <t>08171</t>
  </si>
  <si>
    <t xml:space="preserve">JINÉ VÝKONY PŘI PORUCHÁCH A ONEMOCNĚNÍCH MUSKULOSKELETÁ                                             </t>
  </si>
  <si>
    <t>08341</t>
  </si>
  <si>
    <t xml:space="preserve">OSTEOMYELITIDA BEZ CC                                                                               </t>
  </si>
  <si>
    <t>09011</t>
  </si>
  <si>
    <t xml:space="preserve">KOŽNÍ ŠTĚP A/NEBO DEBRIDEMENT BEZ CC                                                                </t>
  </si>
  <si>
    <t>09012</t>
  </si>
  <si>
    <t xml:space="preserve">KOŽNÍ ŠTĚP A/NEBO DEBRIDEMENT S CC                                                                  </t>
  </si>
  <si>
    <t>09013</t>
  </si>
  <si>
    <t xml:space="preserve">KOŽNÍ ŠTĚP A/NEBO DEBRIDEMENT S MCC                                                                 </t>
  </si>
  <si>
    <t>09032</t>
  </si>
  <si>
    <t xml:space="preserve">JINÉ VÝKONY PŘI PORUCHÁCH A ONEMOCNĚNÍCH KŮŽE, PODKOŽNÍ                                             </t>
  </si>
  <si>
    <t>09033</t>
  </si>
  <si>
    <t>09321</t>
  </si>
  <si>
    <t xml:space="preserve">FLEGMÓNA BEZ CC                                                                                     </t>
  </si>
  <si>
    <t>09331</t>
  </si>
  <si>
    <t xml:space="preserve">PORANĚNÍ KŮŽE, PODKOŽNÍ TKÁNĚ A PRSU BEZ CC                                                         </t>
  </si>
  <si>
    <t>09341</t>
  </si>
  <si>
    <t xml:space="preserve">JINÉ PORUCHY KŮŽE A PRSU BEZ CC                                                                     </t>
  </si>
  <si>
    <t>16021</t>
  </si>
  <si>
    <t xml:space="preserve">JINÉ VÝKONY PRO KREVNÍ ONEMOCNĚNÍ A NA KRVETVORNÝCH ORG                                             </t>
  </si>
  <si>
    <t>17041</t>
  </si>
  <si>
    <t xml:space="preserve">MYELOPROLIFERATIVNÍ PORUCHY A ŠPATNĚ DIFERENCOVANÉ NÁDO                                             </t>
  </si>
  <si>
    <t>21331</t>
  </si>
  <si>
    <t xml:space="preserve">KOMPLIKACE PŘI LÉČENÍ BEZ CC                                                                        </t>
  </si>
  <si>
    <t>21332</t>
  </si>
  <si>
    <t xml:space="preserve">KOMPLIKACE PŘI LÉČENÍ S CC                                                                          </t>
  </si>
  <si>
    <t>23321</t>
  </si>
  <si>
    <t xml:space="preserve">JINÉ FAKTORY OVLIVŇUJÍCÍ ZDRAVOTNÍ STAV BEZ CC                                                      </t>
  </si>
  <si>
    <t>23322</t>
  </si>
  <si>
    <t xml:space="preserve">JINÉ FAKTORY OVLIVŇUJÍCÍ ZDRAVOTNÍ STAV S CC                                                        </t>
  </si>
  <si>
    <t>23323</t>
  </si>
  <si>
    <t xml:space="preserve">JINÉ FAKTORY OVLIVŇUJÍCÍ ZDRAVOTNÍ STAV S MCC                                                       </t>
  </si>
  <si>
    <t>25303</t>
  </si>
  <si>
    <t xml:space="preserve">DIAGNÓZY TÝKAJÍCÍ SE HLAVY, HRUDNÍKU A DOLNÍCH KONČETIN                                             </t>
  </si>
  <si>
    <t>88871</t>
  </si>
  <si>
    <t xml:space="preserve">ROZSÁHLÉ VÝKONY, KTERÉ SE NETÝKAJÍ HLAVNÍ DIAGNÓZY BEZ                                              </t>
  </si>
  <si>
    <t>88872</t>
  </si>
  <si>
    <t xml:space="preserve">ROZSÁHLÉ VÝKONY, KTERÉ SE NETÝKAJÍ HLAVNÍ DIAGNÓZY S CC                                             </t>
  </si>
  <si>
    <t>88891</t>
  </si>
  <si>
    <t xml:space="preserve">VÝKONY OMEZENÉHO ROZSAHU, KTERÉ SE NETÝKAJÍ HLAVNÍ DIAG                                             </t>
  </si>
  <si>
    <t>88892</t>
  </si>
  <si>
    <t>88893</t>
  </si>
  <si>
    <t>Porovnání jednotlivých IR DRG skupin</t>
  </si>
  <si>
    <t>16 - Klinika plicních nemocí a tuberkulózy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</si>
  <si>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</si>
  <si>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</si>
  <si>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</si>
  <si>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</si>
  <si>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</si>
  <si>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</si>
  <si>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</si>
  <si>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16</t>
  </si>
  <si>
    <t>205</t>
  </si>
  <si>
    <t>87447</t>
  </si>
  <si>
    <t>CYTOLOGICKÉ PREPARÁTY ZHOTOVENÉ CYTOCENTRIFUGOU</t>
  </si>
  <si>
    <t>87439</t>
  </si>
  <si>
    <t>SPECIÁLNÍ CYTOLOGICKÉ BARVENÍ - 1-3  PREPARÁTY,  J</t>
  </si>
  <si>
    <t>87449</t>
  </si>
  <si>
    <t xml:space="preserve">SCREENINGOVÉ ODEČÍTÁNÍ CYTOLOGICKÝCH NÁLEZŮ (ZA 1 </t>
  </si>
  <si>
    <t>87415</t>
  </si>
  <si>
    <t>CYTOLOGICKÉ OTISKY A STĚRY -  ZA 4-10 PREPARÁTŮ</t>
  </si>
  <si>
    <t>87435</t>
  </si>
  <si>
    <t>STANDARDNÍ CYTOLOGICKÉ BARVENÍ,  ZA 4-10  PREPARÁT</t>
  </si>
  <si>
    <t>87519</t>
  </si>
  <si>
    <t>STANOVENÍ CYTOLOGICKÉ DIAGNÓZY II. STUPNĚ OBTÍŽNOS</t>
  </si>
  <si>
    <t>22</t>
  </si>
  <si>
    <t>407</t>
  </si>
  <si>
    <t>0022077</t>
  </si>
  <si>
    <t>IOMERON 400</t>
  </si>
  <si>
    <t>0093626</t>
  </si>
  <si>
    <t>ULTRAVIST 370</t>
  </si>
  <si>
    <t>0095609</t>
  </si>
  <si>
    <t>MICROPAQUE CT</t>
  </si>
  <si>
    <t>0002061</t>
  </si>
  <si>
    <t>0002087</t>
  </si>
  <si>
    <t>0110740</t>
  </si>
  <si>
    <t>VÁLCE (DVA) STERILNÍ, JEDNORÁZOVÉ DO INJEKTORU, CE</t>
  </si>
  <si>
    <t>47269</t>
  </si>
  <si>
    <t>TOMOGRAFICKÁ SCINTIGRAFIE - SPECT</t>
  </si>
  <si>
    <t>47355</t>
  </si>
  <si>
    <t>HYBRIDNÍ VÝPOČETNÍ A POZITRONOVÁ EMISNÍ TOMOGRAFIE</t>
  </si>
  <si>
    <t>47237</t>
  </si>
  <si>
    <t>DETEKCE ZÁNĚTLIVÝCH LOŽISEK POMOCI AUTOLOGNÍCH LEU</t>
  </si>
  <si>
    <t>47137</t>
  </si>
  <si>
    <t>RADIONUKLIDOVÁ ANGIOGRAFIE</t>
  </si>
  <si>
    <t>32</t>
  </si>
  <si>
    <t>816</t>
  </si>
  <si>
    <t>94181</t>
  </si>
  <si>
    <t>ZHOTOVENÍ KARYOTYPU Z JEDNÉ MITÓZY</t>
  </si>
  <si>
    <t>94119</t>
  </si>
  <si>
    <t>IZOLACE A UCHOVÁNÍ LIDSKÉ DNA (RNA)</t>
  </si>
  <si>
    <t>94145</t>
  </si>
  <si>
    <t>RUTINNÍ VYŠETŘENÍ KOSTNÍ DŘENĚ PŘÍMÉ A S KULTIVACÍ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</si>
  <si>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</si>
  <si>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</si>
  <si>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</si>
  <si>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</si>
  <si>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</si>
  <si>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</si>
  <si>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</si>
  <si>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</si>
  <si>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</si>
  <si>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</si>
  <si>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</si>
  <si>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</si>
  <si>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</si>
  <si>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</si>
  <si>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</si>
  <si>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</si>
  <si>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</si>
  <si>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</si>
  <si>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</si>
  <si>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</si>
  <si>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</si>
  <si>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96515</t>
  </si>
  <si>
    <t>FIBRIN DEGRADAČNÍ PRODUKTY KVANTITATIVNĚ</t>
  </si>
  <si>
    <t>96325</t>
  </si>
  <si>
    <t>FIBRINOGEN (SÉRIE)</t>
  </si>
  <si>
    <t>96193</t>
  </si>
  <si>
    <t>FAKTOR IX - STANOVENÍ AKTIVITY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</si>
  <si>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</si>
  <si>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</si>
  <si>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</si>
  <si>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</si>
  <si>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</si>
  <si>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</si>
  <si>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</si>
  <si>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</si>
  <si>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</si>
  <si>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</si>
  <si>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</si>
  <si>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</si>
  <si>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</si>
  <si>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</si>
  <si>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</si>
  <si>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</si>
  <si>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</si>
  <si>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</si>
  <si>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81171</t>
  </si>
  <si>
    <t>KYSELINA MLÉČNÁ (LAKTÁT) STATIM</t>
  </si>
  <si>
    <t>81237</t>
  </si>
  <si>
    <t>TROPONIN - T NEBO I ELISA</t>
  </si>
  <si>
    <t>81427</t>
  </si>
  <si>
    <t>FOSFOR ANORGANICKÝ</t>
  </si>
  <si>
    <t>81641</t>
  </si>
  <si>
    <t>ŽELEZO CELKOVÉ</t>
  </si>
  <si>
    <t>81721</t>
  </si>
  <si>
    <t>IMUNOTURBIDIMETRICKÉ A/NEBO IMUNONEFELOMETRICKÉ ST</t>
  </si>
  <si>
    <t>81731</t>
  </si>
  <si>
    <t>STANOVENÍ NATRIURETICKÝCH PEPTIDŮ V SÉRU A V PLAZM</t>
  </si>
  <si>
    <t>91481</t>
  </si>
  <si>
    <t>STANOVENÍ KONCENTRACE PROCALCITONINU</t>
  </si>
  <si>
    <t>93151</t>
  </si>
  <si>
    <t>FERRITIN</t>
  </si>
  <si>
    <t>81135</t>
  </si>
  <si>
    <t>SODÍK STATIM</t>
  </si>
  <si>
    <t>81563</t>
  </si>
  <si>
    <t>OSMOLALITA (SÉRUM, MOČ)</t>
  </si>
  <si>
    <t>93189</t>
  </si>
  <si>
    <t>TYROXIN VOLNÝ (FT4)</t>
  </si>
  <si>
    <t>81585</t>
  </si>
  <si>
    <t>ACIDOBAZICKÁ ROVNOVÁHA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</si>
  <si>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</si>
  <si>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</si>
  <si>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</si>
  <si>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</si>
  <si>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</si>
  <si>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</si>
  <si>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</si>
  <si>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</si>
  <si>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81383</t>
  </si>
  <si>
    <t>LAKTÁTDEHYDROGENÁZA (L D)</t>
  </si>
  <si>
    <t>81169</t>
  </si>
  <si>
    <t>KREATININ STATIM</t>
  </si>
  <si>
    <t>81143</t>
  </si>
  <si>
    <t>LAKTÁTDEHYDROGENÁZA STATIM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</si>
  <si>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</si>
  <si>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</si>
  <si>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</si>
  <si>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</si>
  <si>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</si>
  <si>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</si>
  <si>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</si>
  <si>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</si>
  <si>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</si>
  <si>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</si>
  <si>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</si>
  <si>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</si>
  <si>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</si>
  <si>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</si>
  <si>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81155</t>
  </si>
  <si>
    <t>GLUKÓZA KVANTITATIVNÍ STANOVENÍ STATIM</t>
  </si>
  <si>
    <t>81139</t>
  </si>
  <si>
    <t>VÁPNÍK CELKOVÝ STATIM</t>
  </si>
  <si>
    <t>91143</t>
  </si>
  <si>
    <t>STANOVENÍ PREALBUMINU</t>
  </si>
  <si>
    <t>81625</t>
  </si>
  <si>
    <t>VÁPNÍK CELKOVÝ</t>
  </si>
  <si>
    <t>81465</t>
  </si>
  <si>
    <t>HOŘČÍK</t>
  </si>
  <si>
    <t>81369</t>
  </si>
  <si>
    <t>BÍLKOVINA KVANTITATIVNĚ (MOČ, MOZKOM. MOK, VÝPOTEK</t>
  </si>
  <si>
    <t>81125</t>
  </si>
  <si>
    <t>BÍLKOVINY CELKOVÉ (SÉRUM) STATIM</t>
  </si>
  <si>
    <t>94189</t>
  </si>
  <si>
    <t>HYBRIDIZACE DNA SE ZNAČENOU SONDOU</t>
  </si>
  <si>
    <t>94199</t>
  </si>
  <si>
    <t>AMPLIFIKACE METODOU PCR</t>
  </si>
  <si>
    <t>81165</t>
  </si>
  <si>
    <t>KREATINKINÁZA (CK) STATIM</t>
  </si>
  <si>
    <t>81773</t>
  </si>
  <si>
    <t>KREATINKINÁZA IZOENZYMY CK-MB MASS</t>
  </si>
  <si>
    <t>81775</t>
  </si>
  <si>
    <t>KVANTITATIVNÍ ANALÝZA MOCE</t>
  </si>
  <si>
    <t>34</t>
  </si>
  <si>
    <t>809</t>
  </si>
  <si>
    <t>0022075</t>
  </si>
  <si>
    <t>0042433</t>
  </si>
  <si>
    <t>VISIPAQUE 320 MG I/ML</t>
  </si>
  <si>
    <t>0077019</t>
  </si>
  <si>
    <t>0095607</t>
  </si>
  <si>
    <t>MICROPAQUE</t>
  </si>
  <si>
    <t>0151208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</si>
  <si>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</si>
  <si>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</si>
  <si>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</si>
  <si>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</si>
  <si>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</si>
  <si>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</si>
  <si>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</si>
  <si>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</si>
  <si>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</si>
  <si>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</si>
  <si>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</si>
  <si>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</si>
  <si>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89313</t>
  </si>
  <si>
    <t xml:space="preserve">PERKUTÁNNÍ PUNKCE NEBO BIOPSIE ŘÍZENÁ RDG METODOU </t>
  </si>
  <si>
    <t>89131</t>
  </si>
  <si>
    <t>RTG HRUDNÍKU</t>
  </si>
  <si>
    <t>89615</t>
  </si>
  <si>
    <t>CT VYŠETŘENÍ S VĚTŠÍM POČTEM SKENŮ (NAD 30), BEZ P</t>
  </si>
  <si>
    <t>89111</t>
  </si>
  <si>
    <t>RTG PRSTŮ A ZÁPRSTNÍCH KŮSTEK RUKY NEBO NOHY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</si>
  <si>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</si>
  <si>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</si>
  <si>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</si>
  <si>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</si>
  <si>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</si>
  <si>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</si>
  <si>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</si>
  <si>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</si>
  <si>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</si>
  <si>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 xml:space="preserve">PŘEHLEDNÁ ČI SELEKTIVNÍ ANGIOGRAFIE NAVAZUJÍCÍ NA 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</si>
  <si>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</si>
  <si>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</si>
  <si>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</si>
  <si>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</si>
  <si>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</si>
  <si>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</si>
  <si>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</si>
  <si>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</si>
  <si>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</si>
  <si>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</si>
  <si>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</si>
  <si>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</si>
  <si>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</si>
  <si>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</si>
  <si>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</si>
  <si>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</si>
  <si>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</si>
  <si>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</si>
  <si>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</si>
  <si>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</si>
  <si>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</si>
  <si>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</si>
  <si>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</si>
  <si>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</si>
  <si>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</si>
  <si>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</si>
  <si>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</si>
  <si>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</si>
  <si>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</si>
  <si>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</si>
  <si>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</si>
  <si>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</si>
  <si>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</si>
  <si>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</si>
  <si>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</si>
  <si>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</si>
  <si>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</si>
  <si>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</si>
  <si>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</si>
  <si>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</si>
  <si>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</si>
  <si>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</si>
  <si>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87317</t>
  </si>
  <si>
    <t>VYŠETŘENÍ ELEKTRONOVĚ MIKROSKOPICKÉ STANDARDNÍ S F</t>
  </si>
  <si>
    <t>87413</t>
  </si>
  <si>
    <t>CYTOLOGICKÉ OTISKY A STĚRY -  ZA 1-3 PREPARÁTY</t>
  </si>
  <si>
    <t>87433</t>
  </si>
  <si>
    <t>STANDARDNÍ CYTOLOGICKÉ BARVENÍ,  ZA 1-3 PREPARÁTY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</si>
  <si>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</si>
  <si>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</si>
  <si>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</si>
  <si>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</si>
  <si>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</si>
  <si>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</si>
  <si>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</si>
  <si>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</si>
  <si>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</si>
  <si>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</si>
  <si>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</si>
  <si>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</si>
  <si>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</si>
  <si>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</si>
  <si>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</si>
  <si>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</si>
  <si>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</si>
  <si>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</si>
  <si>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</si>
  <si>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</si>
  <si>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94123</t>
  </si>
  <si>
    <t>PCR ANALÝZA LIDSKÉ DNA</t>
  </si>
  <si>
    <t>87135</t>
  </si>
  <si>
    <t>VYŠETŘENÍ MORFOMETRICKÉ - ZA KAŽDÝ PARAMETR</t>
  </si>
  <si>
    <t>87411</t>
  </si>
  <si>
    <t>PEROPERAČNÍ CYTOLOGIE (TECHNICKÁ KOMPONENTA ZA KAŽ</t>
  </si>
  <si>
    <t>87311</t>
  </si>
  <si>
    <t>ELEKTRONOVĚ MIKROSKOPICKÁ METODA ULTRATENKÝCH ŘEZŮ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</si>
  <si>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</si>
  <si>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</si>
  <si>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</si>
  <si>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</si>
  <si>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</si>
  <si>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</si>
  <si>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</si>
  <si>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</si>
  <si>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82097</t>
  </si>
  <si>
    <t>STANOVENÍ PROTILÁTEK PROTI EBV (ELISA)</t>
  </si>
  <si>
    <t>82131</t>
  </si>
  <si>
    <t>IDENTIFIKACE BAKTERIÁLNÍHO KMENE V KULTUŘE (POMNOŽ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</si>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</sst>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18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19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2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50" fillId="4" borderId="35" xfId="1" applyFont="1" applyFill="1" applyBorder="1"/>
    <xf numFmtId="0" fontId="50" fillId="4" borderId="19" xfId="1" applyFont="1" applyFill="1" applyBorder="1"/>
    <xf numFmtId="0" fontId="50" fillId="3" borderId="20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3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4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50" fillId="2" borderId="36" xfId="1" applyFont="1" applyFill="1" applyBorder="1" applyAlignment="1">
      <alignment horizontal="left" indent="2"/>
    </xf>
    <xf numFmtId="0" fontId="54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4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4" fillId="4" borderId="61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2"/>
    </xf>
    <xf numFmtId="0" fontId="54" fillId="4" borderId="36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50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60" fillId="9" borderId="85" xfId="0" applyNumberFormat="1" applyFont="1" applyFill="1" applyBorder="1"/>
    <xf numFmtId="3" fontId="60" fillId="9" borderId="84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2" fillId="2" borderId="91" xfId="0" applyNumberFormat="1" applyFont="1" applyFill="1" applyBorder="1" applyAlignment="1">
      <alignment horizontal="center" vertical="center" wrapText="1"/>
    </xf>
    <xf numFmtId="0" fontId="62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2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35" fillId="0" borderId="100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35" fillId="0" borderId="93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9" fontId="35" fillId="0" borderId="100" xfId="0" applyNumberFormat="1" applyFont="1" applyBorder="1"/>
    <xf numFmtId="0" fontId="43" fillId="0" borderId="112" xfId="0" applyFont="1" applyFill="1" applyBorder="1" applyAlignment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7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86" xfId="0" applyFont="1" applyFill="1" applyBorder="1" applyAlignment="1">
      <alignment horizontal="center" vertical="top" wrapText="1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7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176" fontId="36" fillId="10" borderId="126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176" fontId="38" fillId="10" borderId="131" xfId="0" applyNumberFormat="1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3" fontId="38" fillId="0" borderId="135" xfId="0" applyNumberFormat="1" applyFont="1" applyBorder="1" applyAlignment="1">
      <alignment horizontal="right" vertical="top"/>
    </xf>
    <xf numFmtId="176" fontId="38" fillId="10" borderId="136" xfId="0" applyNumberFormat="1" applyFont="1" applyFill="1" applyBorder="1" applyAlignment="1">
      <alignment horizontal="right" vertical="top"/>
    </xf>
    <xf numFmtId="0" fontId="40" fillId="11" borderId="123" xfId="0" applyFont="1" applyFill="1" applyBorder="1" applyAlignment="1">
      <alignment vertical="top"/>
    </xf>
    <xf numFmtId="0" fontId="40" fillId="11" borderId="123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 indent="6"/>
    </xf>
    <xf numFmtId="0" fontId="40" fillId="11" borderId="123" xfId="0" applyFont="1" applyFill="1" applyBorder="1" applyAlignment="1">
      <alignment vertical="top" indent="8"/>
    </xf>
    <xf numFmtId="0" fontId="41" fillId="11" borderId="128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6"/>
    </xf>
    <xf numFmtId="0" fontId="41" fillId="11" borderId="128" xfId="0" applyFont="1" applyFill="1" applyBorder="1" applyAlignment="1">
      <alignment vertical="top" indent="4"/>
    </xf>
    <xf numFmtId="0" fontId="35" fillId="11" borderId="12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7" xfId="53" applyNumberFormat="1" applyFont="1" applyFill="1" applyBorder="1" applyAlignment="1">
      <alignment horizontal="left"/>
    </xf>
    <xf numFmtId="164" fontId="34" fillId="2" borderId="138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7" xfId="0" applyFont="1" applyFill="1" applyBorder="1"/>
    <xf numFmtId="3" fontId="42" fillId="2" borderId="139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0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0" fontId="0" fillId="0" borderId="146" xfId="0" applyBorder="1" applyAlignment="1"/>
    <xf numFmtId="0" fontId="0" fillId="0" borderId="147" xfId="0" applyBorder="1" applyAlignment="1"/>
    <xf numFmtId="173" fontId="42" fillId="4" borderId="147" xfId="0" applyNumberFormat="1" applyFont="1" applyFill="1" applyBorder="1" applyAlignment="1">
      <alignment horizontal="center"/>
    </xf>
    <xf numFmtId="0" fontId="0" fillId="0" borderId="147" xfId="0" applyBorder="1" applyAlignment="1">
      <alignment horizontal="center"/>
    </xf>
    <xf numFmtId="0" fontId="0" fillId="0" borderId="148" xfId="0" applyBorder="1" applyAlignment="1">
      <alignment horizontal="right"/>
    </xf>
    <xf numFmtId="0" fontId="0" fillId="0" borderId="149" xfId="0" applyBorder="1" applyAlignment="1">
      <alignment horizontal="right"/>
    </xf>
    <xf numFmtId="173" fontId="35" fillId="0" borderId="149" xfId="0" applyNumberFormat="1" applyFont="1" applyBorder="1" applyAlignment="1">
      <alignment horizontal="right"/>
    </xf>
    <xf numFmtId="173" fontId="35" fillId="0" borderId="149" xfId="0" applyNumberFormat="1" applyFont="1" applyBorder="1" applyAlignment="1">
      <alignment horizontal="right" wrapText="1"/>
    </xf>
    <xf numFmtId="0" fontId="0" fillId="0" borderId="149" xfId="0" applyBorder="1" applyAlignment="1">
      <alignment horizontal="right" wrapText="1"/>
    </xf>
    <xf numFmtId="175" fontId="35" fillId="0" borderId="149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0" fontId="0" fillId="0" borderId="151" xfId="0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2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3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3" xfId="0" applyNumberFormat="1" applyFont="1" applyBorder="1"/>
    <xf numFmtId="173" fontId="35" fillId="0" borderId="60" xfId="0" applyNumberFormat="1" applyFont="1" applyBorder="1"/>
    <xf numFmtId="173" fontId="42" fillId="4" borderId="154" xfId="0" applyNumberFormat="1" applyFont="1" applyFill="1" applyBorder="1" applyAlignment="1">
      <alignment horizontal="center"/>
    </xf>
    <xf numFmtId="173" fontId="35" fillId="0" borderId="155" xfId="0" applyNumberFormat="1" applyFont="1" applyBorder="1" applyAlignment="1">
      <alignment horizontal="right"/>
    </xf>
    <xf numFmtId="175" fontId="35" fillId="0" borderId="155" xfId="0" applyNumberFormat="1" applyFont="1" applyBorder="1" applyAlignment="1">
      <alignment horizontal="right"/>
    </xf>
    <xf numFmtId="173" fontId="35" fillId="0" borderId="156" xfId="0" applyNumberFormat="1" applyFont="1" applyBorder="1" applyAlignment="1">
      <alignment horizontal="right"/>
    </xf>
    <xf numFmtId="0" fontId="0" fillId="0" borderId="152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31" xfId="0" applyNumberFormat="1" applyFont="1" applyFill="1" applyBorder="1"/>
    <xf numFmtId="169" fontId="35" fillId="0" borderId="99" xfId="0" applyNumberFormat="1" applyFont="1" applyFill="1" applyBorder="1"/>
    <xf numFmtId="169" fontId="35" fillId="0" borderId="92" xfId="0" applyNumberFormat="1" applyFont="1" applyFill="1" applyBorder="1"/>
    <xf numFmtId="0" fontId="42" fillId="0" borderId="91" xfId="0" applyFont="1" applyFill="1" applyBorder="1"/>
    <xf numFmtId="169" fontId="35" fillId="0" borderId="27" xfId="0" applyNumberFormat="1" applyFont="1" applyFill="1" applyBorder="1"/>
    <xf numFmtId="169" fontId="35" fillId="0" borderId="100" xfId="0" applyNumberFormat="1" applyFont="1" applyFill="1" applyBorder="1"/>
    <xf numFmtId="169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8" xfId="0" applyNumberFormat="1" applyFont="1" applyFill="1" applyBorder="1" applyAlignment="1">
      <alignment horizontal="center" vertical="top"/>
    </xf>
    <xf numFmtId="3" fontId="12" fillId="0" borderId="141" xfId="0" applyNumberFormat="1" applyFont="1" applyBorder="1"/>
    <xf numFmtId="166" fontId="12" fillId="0" borderId="141" xfId="0" applyNumberFormat="1" applyFont="1" applyBorder="1"/>
    <xf numFmtId="166" fontId="12" fillId="0" borderId="103" xfId="0" applyNumberFormat="1" applyFont="1" applyBorder="1"/>
    <xf numFmtId="166" fontId="5" fillId="0" borderId="141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3" fontId="5" fillId="0" borderId="141" xfId="0" applyNumberFormat="1" applyFont="1" applyBorder="1" applyAlignment="1">
      <alignment horizontal="right"/>
    </xf>
    <xf numFmtId="177" fontId="5" fillId="0" borderId="141" xfId="0" applyNumberFormat="1" applyFont="1" applyBorder="1" applyAlignment="1">
      <alignment horizontal="right"/>
    </xf>
    <xf numFmtId="4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2" fillId="0" borderId="141" xfId="0" applyNumberFormat="1" applyFont="1" applyBorder="1" applyAlignment="1">
      <alignment horizontal="right"/>
    </xf>
    <xf numFmtId="166" fontId="12" fillId="0" borderId="141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166" fontId="11" fillId="0" borderId="103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166" fontId="12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1" fillId="0" borderId="18" xfId="0" applyNumberFormat="1" applyFont="1" applyBorder="1" applyAlignment="1">
      <alignment horizontal="right"/>
    </xf>
    <xf numFmtId="166" fontId="12" fillId="0" borderId="18" xfId="0" applyNumberFormat="1" applyFont="1" applyBorder="1"/>
    <xf numFmtId="3" fontId="35" fillId="0" borderId="141" xfId="0" applyNumberFormat="1" applyFont="1" applyBorder="1" applyAlignment="1">
      <alignment horizontal="right"/>
    </xf>
    <xf numFmtId="0" fontId="5" fillId="0" borderId="141" xfId="0" applyFont="1" applyBorder="1"/>
    <xf numFmtId="3" fontId="35" fillId="0" borderId="141" xfId="0" applyNumberFormat="1" applyFont="1" applyBorder="1"/>
    <xf numFmtId="9" fontId="35" fillId="0" borderId="141" xfId="0" applyNumberFormat="1" applyFont="1" applyBorder="1"/>
    <xf numFmtId="166" fontId="35" fillId="0" borderId="141" xfId="0" applyNumberFormat="1" applyFont="1" applyBorder="1"/>
    <xf numFmtId="166" fontId="35" fillId="0" borderId="103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12" fillId="0" borderId="52" xfId="0" applyNumberFormat="1" applyFont="1" applyBorder="1"/>
    <xf numFmtId="166" fontId="12" fillId="0" borderId="52" xfId="0" applyNumberFormat="1" applyFont="1" applyBorder="1"/>
    <xf numFmtId="166" fontId="12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3" fontId="3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65" xfId="0" applyNumberFormat="1" applyFont="1" applyBorder="1" applyAlignment="1">
      <alignment horizontal="center"/>
    </xf>
    <xf numFmtId="3" fontId="12" fillId="0" borderId="2" xfId="0" applyNumberFormat="1" applyFont="1" applyBorder="1"/>
    <xf numFmtId="166" fontId="12" fillId="0" borderId="2" xfId="0" applyNumberFormat="1" applyFont="1" applyBorder="1"/>
    <xf numFmtId="166" fontId="12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35" fillId="0" borderId="2" xfId="0" applyNumberFormat="1" applyFont="1" applyBorder="1"/>
    <xf numFmtId="9" fontId="35" fillId="0" borderId="2" xfId="0" applyNumberFormat="1" applyFont="1" applyBorder="1"/>
    <xf numFmtId="3" fontId="11" fillId="0" borderId="6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1" xfId="76" applyFont="1" applyFill="1" applyBorder="1"/>
    <xf numFmtId="0" fontId="32" fillId="0" borderId="5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7" xfId="76" applyNumberFormat="1" applyFont="1" applyFill="1" applyBorder="1" applyAlignment="1">
      <alignment horizontal="left"/>
    </xf>
    <xf numFmtId="3" fontId="32" fillId="0" borderId="21" xfId="76" applyNumberFormat="1" applyFont="1" applyFill="1" applyBorder="1"/>
    <xf numFmtId="3" fontId="32" fillId="0" borderId="29" xfId="76" applyNumberFormat="1" applyFont="1" applyFill="1" applyBorder="1"/>
    <xf numFmtId="9" fontId="32" fillId="0" borderId="5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2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1.1989446573180531</c:v>
                </c:pt>
                <c:pt idx="1">
                  <c:v>1.4996984414515233</c:v>
                </c:pt>
                <c:pt idx="2">
                  <c:v>1.533318056150065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6332896"/>
        <c:axId val="-48633180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1.4774781238704475</c:v>
                </c:pt>
                <c:pt idx="1">
                  <c:v>1.4774781238704475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04948576"/>
        <c:axId val="-804946400"/>
      </c:scatterChart>
      <c:catAx>
        <c:axId val="-486332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486331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63318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486332896"/>
        <c:crosses val="autoZero"/>
        <c:crossBetween val="between"/>
      </c:valAx>
      <c:valAx>
        <c:axId val="-8049485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804946400"/>
        <c:crosses val="max"/>
        <c:crossBetween val="midCat"/>
      </c:valAx>
      <c:valAx>
        <c:axId val="-8049464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8049485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0.94852941176470584</c:v>
                </c:pt>
                <c:pt idx="1">
                  <c:v>0.99494949494949492</c:v>
                </c:pt>
                <c:pt idx="2">
                  <c:v>0.94855305466237938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4943136"/>
        <c:axId val="-804955104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04941504"/>
        <c:axId val="-804940960"/>
      </c:scatterChart>
      <c:catAx>
        <c:axId val="-804943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80495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0495510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804943136"/>
        <c:crosses val="autoZero"/>
        <c:crossBetween val="between"/>
      </c:valAx>
      <c:valAx>
        <c:axId val="-80494150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804940960"/>
        <c:crosses val="max"/>
        <c:crossBetween val="midCat"/>
      </c:valAx>
      <c:valAx>
        <c:axId val="-80494096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80494150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81" t="s">
        <v>132</v>
      </c>
      <c r="B1" s="481"/>
    </row>
    <row r="2" spans="1:3" ht="14.4" customHeight="1" thickBot="1" x14ac:dyDescent="0.35">
      <c r="A2" s="382" t="s">
        <v>309</v>
      </c>
      <c r="B2" s="50"/>
    </row>
    <row r="3" spans="1:3" ht="14.4" customHeight="1" thickBot="1" x14ac:dyDescent="0.35">
      <c r="A3" s="477" t="s">
        <v>182</v>
      </c>
      <c r="B3" s="478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311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9" t="s">
        <v>133</v>
      </c>
      <c r="B10" s="478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205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92" t="s">
        <v>206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1398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63" t="s">
        <v>260</v>
      </c>
      <c r="C15" s="51" t="s">
        <v>270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1852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92" t="s">
        <v>1853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1868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2255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80" t="s">
        <v>134</v>
      </c>
      <c r="B25" s="478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2260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2272</v>
      </c>
      <c r="C27" s="51" t="s">
        <v>273</v>
      </c>
    </row>
    <row r="28" spans="1:3" ht="14.4" customHeight="1" x14ac:dyDescent="0.3">
      <c r="A28" s="273" t="str">
        <f t="shared" si="4"/>
        <v>ZV Vykáz.-A Detail</v>
      </c>
      <c r="B28" s="184" t="s">
        <v>2408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2688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2806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3117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5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6" customWidth="1"/>
    <col min="7" max="7" width="10" style="336" customWidth="1"/>
    <col min="8" max="8" width="6.77734375" style="339" bestFit="1" customWidth="1"/>
    <col min="9" max="9" width="6.6640625" style="336" customWidth="1"/>
    <col min="10" max="10" width="10" style="336" customWidth="1"/>
    <col min="11" max="11" width="6.77734375" style="339" bestFit="1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9" t="s">
        <v>1398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481"/>
      <c r="M1" s="481"/>
    </row>
    <row r="2" spans="1:13" ht="14.4" customHeight="1" thickBot="1" x14ac:dyDescent="0.35">
      <c r="A2" s="382" t="s">
        <v>309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15</v>
      </c>
      <c r="G3" s="47">
        <f>SUBTOTAL(9,G6:G1048576)</f>
        <v>3693.0299999999993</v>
      </c>
      <c r="H3" s="48">
        <f>IF(M3=0,0,G3/M3)</f>
        <v>4.9856672055108985E-2</v>
      </c>
      <c r="I3" s="47">
        <f>SUBTOTAL(9,I6:I1048576)</f>
        <v>423</v>
      </c>
      <c r="J3" s="47">
        <f>SUBTOTAL(9,J6:J1048576)</f>
        <v>70379.904429275892</v>
      </c>
      <c r="K3" s="48">
        <f>IF(M3=0,0,J3/M3)</f>
        <v>0.95014332794489098</v>
      </c>
      <c r="L3" s="47">
        <f>SUBTOTAL(9,L6:L1048576)</f>
        <v>438</v>
      </c>
      <c r="M3" s="49">
        <f>SUBTOTAL(9,M6:M1048576)</f>
        <v>74072.934429275891</v>
      </c>
    </row>
    <row r="4" spans="1:13" ht="14.4" customHeight="1" thickBot="1" x14ac:dyDescent="0.35">
      <c r="A4" s="45"/>
      <c r="B4" s="45"/>
      <c r="C4" s="45"/>
      <c r="D4" s="45"/>
      <c r="E4" s="46"/>
      <c r="F4" s="523" t="s">
        <v>161</v>
      </c>
      <c r="G4" s="524"/>
      <c r="H4" s="525"/>
      <c r="I4" s="526" t="s">
        <v>160</v>
      </c>
      <c r="J4" s="524"/>
      <c r="K4" s="525"/>
      <c r="L4" s="527" t="s">
        <v>3</v>
      </c>
      <c r="M4" s="528"/>
    </row>
    <row r="5" spans="1:13" ht="14.4" customHeight="1" thickBot="1" x14ac:dyDescent="0.35">
      <c r="A5" s="675" t="s">
        <v>162</v>
      </c>
      <c r="B5" s="693" t="s">
        <v>163</v>
      </c>
      <c r="C5" s="693" t="s">
        <v>90</v>
      </c>
      <c r="D5" s="693" t="s">
        <v>164</v>
      </c>
      <c r="E5" s="693" t="s">
        <v>165</v>
      </c>
      <c r="F5" s="694" t="s">
        <v>28</v>
      </c>
      <c r="G5" s="694" t="s">
        <v>14</v>
      </c>
      <c r="H5" s="677" t="s">
        <v>166</v>
      </c>
      <c r="I5" s="676" t="s">
        <v>28</v>
      </c>
      <c r="J5" s="694" t="s">
        <v>14</v>
      </c>
      <c r="K5" s="677" t="s">
        <v>166</v>
      </c>
      <c r="L5" s="676" t="s">
        <v>28</v>
      </c>
      <c r="M5" s="695" t="s">
        <v>14</v>
      </c>
    </row>
    <row r="6" spans="1:13" ht="14.4" customHeight="1" x14ac:dyDescent="0.3">
      <c r="A6" s="657" t="s">
        <v>518</v>
      </c>
      <c r="B6" s="658" t="s">
        <v>1327</v>
      </c>
      <c r="C6" s="658" t="s">
        <v>1039</v>
      </c>
      <c r="D6" s="658" t="s">
        <v>1040</v>
      </c>
      <c r="E6" s="658" t="s">
        <v>1328</v>
      </c>
      <c r="F6" s="661"/>
      <c r="G6" s="661"/>
      <c r="H6" s="679">
        <v>0</v>
      </c>
      <c r="I6" s="661">
        <v>8</v>
      </c>
      <c r="J6" s="661">
        <v>542.63999999999976</v>
      </c>
      <c r="K6" s="679">
        <v>1</v>
      </c>
      <c r="L6" s="661">
        <v>8</v>
      </c>
      <c r="M6" s="662">
        <v>542.63999999999976</v>
      </c>
    </row>
    <row r="7" spans="1:13" ht="14.4" customHeight="1" x14ac:dyDescent="0.3">
      <c r="A7" s="663" t="s">
        <v>518</v>
      </c>
      <c r="B7" s="664" t="s">
        <v>1329</v>
      </c>
      <c r="C7" s="664" t="s">
        <v>1047</v>
      </c>
      <c r="D7" s="664" t="s">
        <v>1048</v>
      </c>
      <c r="E7" s="664" t="s">
        <v>1049</v>
      </c>
      <c r="F7" s="667"/>
      <c r="G7" s="667"/>
      <c r="H7" s="680">
        <v>0</v>
      </c>
      <c r="I7" s="667">
        <v>1</v>
      </c>
      <c r="J7" s="667">
        <v>203.96</v>
      </c>
      <c r="K7" s="680">
        <v>1</v>
      </c>
      <c r="L7" s="667">
        <v>1</v>
      </c>
      <c r="M7" s="668">
        <v>203.96</v>
      </c>
    </row>
    <row r="8" spans="1:13" ht="14.4" customHeight="1" x14ac:dyDescent="0.3">
      <c r="A8" s="663" t="s">
        <v>518</v>
      </c>
      <c r="B8" s="664" t="s">
        <v>1329</v>
      </c>
      <c r="C8" s="664" t="s">
        <v>1034</v>
      </c>
      <c r="D8" s="664" t="s">
        <v>1035</v>
      </c>
      <c r="E8" s="664" t="s">
        <v>1330</v>
      </c>
      <c r="F8" s="667"/>
      <c r="G8" s="667"/>
      <c r="H8" s="680">
        <v>0</v>
      </c>
      <c r="I8" s="667">
        <v>4</v>
      </c>
      <c r="J8" s="667">
        <v>230.8</v>
      </c>
      <c r="K8" s="680">
        <v>1</v>
      </c>
      <c r="L8" s="667">
        <v>4</v>
      </c>
      <c r="M8" s="668">
        <v>230.8</v>
      </c>
    </row>
    <row r="9" spans="1:13" ht="14.4" customHeight="1" x14ac:dyDescent="0.3">
      <c r="A9" s="663" t="s">
        <v>518</v>
      </c>
      <c r="B9" s="664" t="s">
        <v>1331</v>
      </c>
      <c r="C9" s="664" t="s">
        <v>967</v>
      </c>
      <c r="D9" s="664" t="s">
        <v>968</v>
      </c>
      <c r="E9" s="664" t="s">
        <v>969</v>
      </c>
      <c r="F9" s="667"/>
      <c r="G9" s="667"/>
      <c r="H9" s="680">
        <v>0</v>
      </c>
      <c r="I9" s="667">
        <v>1</v>
      </c>
      <c r="J9" s="667">
        <v>112.72999999999996</v>
      </c>
      <c r="K9" s="680">
        <v>1</v>
      </c>
      <c r="L9" s="667">
        <v>1</v>
      </c>
      <c r="M9" s="668">
        <v>112.72999999999996</v>
      </c>
    </row>
    <row r="10" spans="1:13" ht="14.4" customHeight="1" x14ac:dyDescent="0.3">
      <c r="A10" s="663" t="s">
        <v>518</v>
      </c>
      <c r="B10" s="664" t="s">
        <v>1332</v>
      </c>
      <c r="C10" s="664" t="s">
        <v>1042</v>
      </c>
      <c r="D10" s="664" t="s">
        <v>960</v>
      </c>
      <c r="E10" s="664" t="s">
        <v>1333</v>
      </c>
      <c r="F10" s="667"/>
      <c r="G10" s="667"/>
      <c r="H10" s="680">
        <v>0</v>
      </c>
      <c r="I10" s="667">
        <v>1</v>
      </c>
      <c r="J10" s="667">
        <v>301.46859892438738</v>
      </c>
      <c r="K10" s="680">
        <v>1</v>
      </c>
      <c r="L10" s="667">
        <v>1</v>
      </c>
      <c r="M10" s="668">
        <v>301.46859892438738</v>
      </c>
    </row>
    <row r="11" spans="1:13" ht="14.4" customHeight="1" x14ac:dyDescent="0.3">
      <c r="A11" s="663" t="s">
        <v>518</v>
      </c>
      <c r="B11" s="664" t="s">
        <v>1332</v>
      </c>
      <c r="C11" s="664" t="s">
        <v>1043</v>
      </c>
      <c r="D11" s="664" t="s">
        <v>960</v>
      </c>
      <c r="E11" s="664" t="s">
        <v>1334</v>
      </c>
      <c r="F11" s="667"/>
      <c r="G11" s="667"/>
      <c r="H11" s="680">
        <v>0</v>
      </c>
      <c r="I11" s="667">
        <v>1</v>
      </c>
      <c r="J11" s="667">
        <v>630.66000000000008</v>
      </c>
      <c r="K11" s="680">
        <v>1</v>
      </c>
      <c r="L11" s="667">
        <v>1</v>
      </c>
      <c r="M11" s="668">
        <v>630.66000000000008</v>
      </c>
    </row>
    <row r="12" spans="1:13" ht="14.4" customHeight="1" x14ac:dyDescent="0.3">
      <c r="A12" s="663" t="s">
        <v>518</v>
      </c>
      <c r="B12" s="664" t="s">
        <v>1332</v>
      </c>
      <c r="C12" s="664" t="s">
        <v>1037</v>
      </c>
      <c r="D12" s="664" t="s">
        <v>960</v>
      </c>
      <c r="E12" s="664" t="s">
        <v>1335</v>
      </c>
      <c r="F12" s="667"/>
      <c r="G12" s="667"/>
      <c r="H12" s="680">
        <v>0</v>
      </c>
      <c r="I12" s="667">
        <v>10</v>
      </c>
      <c r="J12" s="667">
        <v>4089.5000000000005</v>
      </c>
      <c r="K12" s="680">
        <v>1</v>
      </c>
      <c r="L12" s="667">
        <v>10</v>
      </c>
      <c r="M12" s="668">
        <v>4089.5000000000005</v>
      </c>
    </row>
    <row r="13" spans="1:13" ht="14.4" customHeight="1" x14ac:dyDescent="0.3">
      <c r="A13" s="663" t="s">
        <v>518</v>
      </c>
      <c r="B13" s="664" t="s">
        <v>1332</v>
      </c>
      <c r="C13" s="664" t="s">
        <v>959</v>
      </c>
      <c r="D13" s="664" t="s">
        <v>960</v>
      </c>
      <c r="E13" s="664" t="s">
        <v>1336</v>
      </c>
      <c r="F13" s="667"/>
      <c r="G13" s="667"/>
      <c r="H13" s="680">
        <v>0</v>
      </c>
      <c r="I13" s="667">
        <v>2</v>
      </c>
      <c r="J13" s="667">
        <v>1442.4016383369019</v>
      </c>
      <c r="K13" s="680">
        <v>1</v>
      </c>
      <c r="L13" s="667">
        <v>2</v>
      </c>
      <c r="M13" s="668">
        <v>1442.4016383369019</v>
      </c>
    </row>
    <row r="14" spans="1:13" ht="14.4" customHeight="1" x14ac:dyDescent="0.3">
      <c r="A14" s="663" t="s">
        <v>518</v>
      </c>
      <c r="B14" s="664" t="s">
        <v>1337</v>
      </c>
      <c r="C14" s="664" t="s">
        <v>994</v>
      </c>
      <c r="D14" s="664" t="s">
        <v>1338</v>
      </c>
      <c r="E14" s="664" t="s">
        <v>1339</v>
      </c>
      <c r="F14" s="667"/>
      <c r="G14" s="667"/>
      <c r="H14" s="680">
        <v>0</v>
      </c>
      <c r="I14" s="667">
        <v>1</v>
      </c>
      <c r="J14" s="667">
        <v>79.06</v>
      </c>
      <c r="K14" s="680">
        <v>1</v>
      </c>
      <c r="L14" s="667">
        <v>1</v>
      </c>
      <c r="M14" s="668">
        <v>79.06</v>
      </c>
    </row>
    <row r="15" spans="1:13" ht="14.4" customHeight="1" x14ac:dyDescent="0.3">
      <c r="A15" s="663" t="s">
        <v>518</v>
      </c>
      <c r="B15" s="664" t="s">
        <v>1340</v>
      </c>
      <c r="C15" s="664" t="s">
        <v>948</v>
      </c>
      <c r="D15" s="664" t="s">
        <v>949</v>
      </c>
      <c r="E15" s="664" t="s">
        <v>950</v>
      </c>
      <c r="F15" s="667"/>
      <c r="G15" s="667"/>
      <c r="H15" s="680">
        <v>0</v>
      </c>
      <c r="I15" s="667">
        <v>2</v>
      </c>
      <c r="J15" s="667">
        <v>24.11999999999998</v>
      </c>
      <c r="K15" s="680">
        <v>1</v>
      </c>
      <c r="L15" s="667">
        <v>2</v>
      </c>
      <c r="M15" s="668">
        <v>24.11999999999998</v>
      </c>
    </row>
    <row r="16" spans="1:13" ht="14.4" customHeight="1" x14ac:dyDescent="0.3">
      <c r="A16" s="663" t="s">
        <v>518</v>
      </c>
      <c r="B16" s="664" t="s">
        <v>1341</v>
      </c>
      <c r="C16" s="664" t="s">
        <v>1017</v>
      </c>
      <c r="D16" s="664" t="s">
        <v>1018</v>
      </c>
      <c r="E16" s="664" t="s">
        <v>1342</v>
      </c>
      <c r="F16" s="667"/>
      <c r="G16" s="667"/>
      <c r="H16" s="680">
        <v>0</v>
      </c>
      <c r="I16" s="667">
        <v>1</v>
      </c>
      <c r="J16" s="667">
        <v>147.3781977303484</v>
      </c>
      <c r="K16" s="680">
        <v>1</v>
      </c>
      <c r="L16" s="667">
        <v>1</v>
      </c>
      <c r="M16" s="668">
        <v>147.3781977303484</v>
      </c>
    </row>
    <row r="17" spans="1:13" ht="14.4" customHeight="1" x14ac:dyDescent="0.3">
      <c r="A17" s="663" t="s">
        <v>518</v>
      </c>
      <c r="B17" s="664" t="s">
        <v>1343</v>
      </c>
      <c r="C17" s="664" t="s">
        <v>952</v>
      </c>
      <c r="D17" s="664" t="s">
        <v>1344</v>
      </c>
      <c r="E17" s="664" t="s">
        <v>1345</v>
      </c>
      <c r="F17" s="667"/>
      <c r="G17" s="667"/>
      <c r="H17" s="680">
        <v>0</v>
      </c>
      <c r="I17" s="667">
        <v>35</v>
      </c>
      <c r="J17" s="667">
        <v>1216.25</v>
      </c>
      <c r="K17" s="680">
        <v>1</v>
      </c>
      <c r="L17" s="667">
        <v>35</v>
      </c>
      <c r="M17" s="668">
        <v>1216.25</v>
      </c>
    </row>
    <row r="18" spans="1:13" ht="14.4" customHeight="1" x14ac:dyDescent="0.3">
      <c r="A18" s="663" t="s">
        <v>518</v>
      </c>
      <c r="B18" s="664" t="s">
        <v>1346</v>
      </c>
      <c r="C18" s="664" t="s">
        <v>1013</v>
      </c>
      <c r="D18" s="664" t="s">
        <v>1347</v>
      </c>
      <c r="E18" s="664" t="s">
        <v>1348</v>
      </c>
      <c r="F18" s="667"/>
      <c r="G18" s="667"/>
      <c r="H18" s="680">
        <v>0</v>
      </c>
      <c r="I18" s="667">
        <v>1</v>
      </c>
      <c r="J18" s="667">
        <v>61.530087115791929</v>
      </c>
      <c r="K18" s="680">
        <v>1</v>
      </c>
      <c r="L18" s="667">
        <v>1</v>
      </c>
      <c r="M18" s="668">
        <v>61.530087115791929</v>
      </c>
    </row>
    <row r="19" spans="1:13" ht="14.4" customHeight="1" x14ac:dyDescent="0.3">
      <c r="A19" s="663" t="s">
        <v>518</v>
      </c>
      <c r="B19" s="664" t="s">
        <v>1349</v>
      </c>
      <c r="C19" s="664" t="s">
        <v>1094</v>
      </c>
      <c r="D19" s="664" t="s">
        <v>1095</v>
      </c>
      <c r="E19" s="664" t="s">
        <v>1096</v>
      </c>
      <c r="F19" s="667">
        <v>9</v>
      </c>
      <c r="G19" s="667">
        <v>315.80999999999995</v>
      </c>
      <c r="H19" s="680">
        <v>1</v>
      </c>
      <c r="I19" s="667"/>
      <c r="J19" s="667"/>
      <c r="K19" s="680">
        <v>0</v>
      </c>
      <c r="L19" s="667">
        <v>9</v>
      </c>
      <c r="M19" s="668">
        <v>315.80999999999995</v>
      </c>
    </row>
    <row r="20" spans="1:13" ht="14.4" customHeight="1" x14ac:dyDescent="0.3">
      <c r="A20" s="663" t="s">
        <v>518</v>
      </c>
      <c r="B20" s="664" t="s">
        <v>1349</v>
      </c>
      <c r="C20" s="664" t="s">
        <v>1031</v>
      </c>
      <c r="D20" s="664" t="s">
        <v>1032</v>
      </c>
      <c r="E20" s="664" t="s">
        <v>1350</v>
      </c>
      <c r="F20" s="667"/>
      <c r="G20" s="667"/>
      <c r="H20" s="680">
        <v>0</v>
      </c>
      <c r="I20" s="667">
        <v>6</v>
      </c>
      <c r="J20" s="667">
        <v>1014.2399999999998</v>
      </c>
      <c r="K20" s="680">
        <v>1</v>
      </c>
      <c r="L20" s="667">
        <v>6</v>
      </c>
      <c r="M20" s="668">
        <v>1014.2399999999998</v>
      </c>
    </row>
    <row r="21" spans="1:13" ht="14.4" customHeight="1" x14ac:dyDescent="0.3">
      <c r="A21" s="663" t="s">
        <v>518</v>
      </c>
      <c r="B21" s="664" t="s">
        <v>1349</v>
      </c>
      <c r="C21" s="664" t="s">
        <v>1151</v>
      </c>
      <c r="D21" s="664" t="s">
        <v>1032</v>
      </c>
      <c r="E21" s="664" t="s">
        <v>1096</v>
      </c>
      <c r="F21" s="667"/>
      <c r="G21" s="667"/>
      <c r="H21" s="680">
        <v>0</v>
      </c>
      <c r="I21" s="667">
        <v>38</v>
      </c>
      <c r="J21" s="667">
        <v>4405.72</v>
      </c>
      <c r="K21" s="680">
        <v>1</v>
      </c>
      <c r="L21" s="667">
        <v>38</v>
      </c>
      <c r="M21" s="668">
        <v>4405.72</v>
      </c>
    </row>
    <row r="22" spans="1:13" ht="14.4" customHeight="1" x14ac:dyDescent="0.3">
      <c r="A22" s="663" t="s">
        <v>518</v>
      </c>
      <c r="B22" s="664" t="s">
        <v>1349</v>
      </c>
      <c r="C22" s="664" t="s">
        <v>1113</v>
      </c>
      <c r="D22" s="664" t="s">
        <v>1351</v>
      </c>
      <c r="E22" s="664" t="s">
        <v>1352</v>
      </c>
      <c r="F22" s="667"/>
      <c r="G22" s="667"/>
      <c r="H22" s="680">
        <v>0</v>
      </c>
      <c r="I22" s="667">
        <v>79.400000000000006</v>
      </c>
      <c r="J22" s="667">
        <v>10154.548470253685</v>
      </c>
      <c r="K22" s="680">
        <v>1</v>
      </c>
      <c r="L22" s="667">
        <v>79.400000000000006</v>
      </c>
      <c r="M22" s="668">
        <v>10154.548470253685</v>
      </c>
    </row>
    <row r="23" spans="1:13" ht="14.4" customHeight="1" x14ac:dyDescent="0.3">
      <c r="A23" s="663" t="s">
        <v>518</v>
      </c>
      <c r="B23" s="664" t="s">
        <v>1353</v>
      </c>
      <c r="C23" s="664" t="s">
        <v>1134</v>
      </c>
      <c r="D23" s="664" t="s">
        <v>1135</v>
      </c>
      <c r="E23" s="664" t="s">
        <v>1354</v>
      </c>
      <c r="F23" s="667"/>
      <c r="G23" s="667"/>
      <c r="H23" s="680">
        <v>0</v>
      </c>
      <c r="I23" s="667">
        <v>18</v>
      </c>
      <c r="J23" s="667">
        <v>8316</v>
      </c>
      <c r="K23" s="680">
        <v>1</v>
      </c>
      <c r="L23" s="667">
        <v>18</v>
      </c>
      <c r="M23" s="668">
        <v>8316</v>
      </c>
    </row>
    <row r="24" spans="1:13" ht="14.4" customHeight="1" x14ac:dyDescent="0.3">
      <c r="A24" s="663" t="s">
        <v>518</v>
      </c>
      <c r="B24" s="664" t="s">
        <v>1355</v>
      </c>
      <c r="C24" s="664" t="s">
        <v>1123</v>
      </c>
      <c r="D24" s="664" t="s">
        <v>1356</v>
      </c>
      <c r="E24" s="664" t="s">
        <v>1357</v>
      </c>
      <c r="F24" s="667"/>
      <c r="G24" s="667"/>
      <c r="H24" s="680">
        <v>0</v>
      </c>
      <c r="I24" s="667">
        <v>1.4</v>
      </c>
      <c r="J24" s="667">
        <v>723.8</v>
      </c>
      <c r="K24" s="680">
        <v>1</v>
      </c>
      <c r="L24" s="667">
        <v>1.4</v>
      </c>
      <c r="M24" s="668">
        <v>723.8</v>
      </c>
    </row>
    <row r="25" spans="1:13" ht="14.4" customHeight="1" x14ac:dyDescent="0.3">
      <c r="A25" s="663" t="s">
        <v>518</v>
      </c>
      <c r="B25" s="664" t="s">
        <v>1358</v>
      </c>
      <c r="C25" s="664" t="s">
        <v>1161</v>
      </c>
      <c r="D25" s="664" t="s">
        <v>1162</v>
      </c>
      <c r="E25" s="664" t="s">
        <v>1359</v>
      </c>
      <c r="F25" s="667"/>
      <c r="G25" s="667"/>
      <c r="H25" s="680">
        <v>0</v>
      </c>
      <c r="I25" s="667">
        <v>2.1</v>
      </c>
      <c r="J25" s="667">
        <v>1970.43</v>
      </c>
      <c r="K25" s="680">
        <v>1</v>
      </c>
      <c r="L25" s="667">
        <v>2.1</v>
      </c>
      <c r="M25" s="668">
        <v>1970.43</v>
      </c>
    </row>
    <row r="26" spans="1:13" ht="14.4" customHeight="1" x14ac:dyDescent="0.3">
      <c r="A26" s="663" t="s">
        <v>518</v>
      </c>
      <c r="B26" s="664" t="s">
        <v>1360</v>
      </c>
      <c r="C26" s="664" t="s">
        <v>1145</v>
      </c>
      <c r="D26" s="664" t="s">
        <v>1361</v>
      </c>
      <c r="E26" s="664" t="s">
        <v>1362</v>
      </c>
      <c r="F26" s="667"/>
      <c r="G26" s="667"/>
      <c r="H26" s="680">
        <v>0</v>
      </c>
      <c r="I26" s="667">
        <v>11.4</v>
      </c>
      <c r="J26" s="667">
        <v>1768.1399999999999</v>
      </c>
      <c r="K26" s="680">
        <v>1</v>
      </c>
      <c r="L26" s="667">
        <v>11.4</v>
      </c>
      <c r="M26" s="668">
        <v>1768.1399999999999</v>
      </c>
    </row>
    <row r="27" spans="1:13" ht="14.4" customHeight="1" x14ac:dyDescent="0.3">
      <c r="A27" s="663" t="s">
        <v>518</v>
      </c>
      <c r="B27" s="664" t="s">
        <v>1360</v>
      </c>
      <c r="C27" s="664" t="s">
        <v>1141</v>
      </c>
      <c r="D27" s="664" t="s">
        <v>1361</v>
      </c>
      <c r="E27" s="664" t="s">
        <v>1363</v>
      </c>
      <c r="F27" s="667"/>
      <c r="G27" s="667"/>
      <c r="H27" s="680">
        <v>0</v>
      </c>
      <c r="I27" s="667">
        <v>32.4</v>
      </c>
      <c r="J27" s="667">
        <v>8553.6</v>
      </c>
      <c r="K27" s="680">
        <v>1</v>
      </c>
      <c r="L27" s="667">
        <v>32.4</v>
      </c>
      <c r="M27" s="668">
        <v>8553.6</v>
      </c>
    </row>
    <row r="28" spans="1:13" ht="14.4" customHeight="1" x14ac:dyDescent="0.3">
      <c r="A28" s="663" t="s">
        <v>518</v>
      </c>
      <c r="B28" s="664" t="s">
        <v>1364</v>
      </c>
      <c r="C28" s="664" t="s">
        <v>1097</v>
      </c>
      <c r="D28" s="664" t="s">
        <v>1098</v>
      </c>
      <c r="E28" s="664" t="s">
        <v>1365</v>
      </c>
      <c r="F28" s="667"/>
      <c r="G28" s="667"/>
      <c r="H28" s="680">
        <v>0</v>
      </c>
      <c r="I28" s="667">
        <v>3</v>
      </c>
      <c r="J28" s="667">
        <v>173.96999999999997</v>
      </c>
      <c r="K28" s="680">
        <v>1</v>
      </c>
      <c r="L28" s="667">
        <v>3</v>
      </c>
      <c r="M28" s="668">
        <v>173.96999999999997</v>
      </c>
    </row>
    <row r="29" spans="1:13" ht="14.4" customHeight="1" x14ac:dyDescent="0.3">
      <c r="A29" s="663" t="s">
        <v>518</v>
      </c>
      <c r="B29" s="664" t="s">
        <v>1366</v>
      </c>
      <c r="C29" s="664" t="s">
        <v>1147</v>
      </c>
      <c r="D29" s="664" t="s">
        <v>1148</v>
      </c>
      <c r="E29" s="664" t="s">
        <v>1367</v>
      </c>
      <c r="F29" s="667">
        <v>6</v>
      </c>
      <c r="G29" s="667">
        <v>3377.2199999999993</v>
      </c>
      <c r="H29" s="680">
        <v>1</v>
      </c>
      <c r="I29" s="667"/>
      <c r="J29" s="667"/>
      <c r="K29" s="680">
        <v>0</v>
      </c>
      <c r="L29" s="667">
        <v>6</v>
      </c>
      <c r="M29" s="668">
        <v>3377.2199999999993</v>
      </c>
    </row>
    <row r="30" spans="1:13" ht="14.4" customHeight="1" x14ac:dyDescent="0.3">
      <c r="A30" s="663" t="s">
        <v>518</v>
      </c>
      <c r="B30" s="664" t="s">
        <v>1368</v>
      </c>
      <c r="C30" s="664" t="s">
        <v>1137</v>
      </c>
      <c r="D30" s="664" t="s">
        <v>1138</v>
      </c>
      <c r="E30" s="664" t="s">
        <v>1369</v>
      </c>
      <c r="F30" s="667"/>
      <c r="G30" s="667"/>
      <c r="H30" s="680">
        <v>0</v>
      </c>
      <c r="I30" s="667">
        <v>5.6</v>
      </c>
      <c r="J30" s="667">
        <v>856.24</v>
      </c>
      <c r="K30" s="680">
        <v>1</v>
      </c>
      <c r="L30" s="667">
        <v>5.6</v>
      </c>
      <c r="M30" s="668">
        <v>856.24</v>
      </c>
    </row>
    <row r="31" spans="1:13" ht="14.4" customHeight="1" x14ac:dyDescent="0.3">
      <c r="A31" s="663" t="s">
        <v>518</v>
      </c>
      <c r="B31" s="664" t="s">
        <v>1370</v>
      </c>
      <c r="C31" s="664" t="s">
        <v>1158</v>
      </c>
      <c r="D31" s="664" t="s">
        <v>1159</v>
      </c>
      <c r="E31" s="664" t="s">
        <v>1371</v>
      </c>
      <c r="F31" s="667"/>
      <c r="G31" s="667"/>
      <c r="H31" s="680">
        <v>0</v>
      </c>
      <c r="I31" s="667">
        <v>14</v>
      </c>
      <c r="J31" s="667">
        <v>772.94</v>
      </c>
      <c r="K31" s="680">
        <v>1</v>
      </c>
      <c r="L31" s="667">
        <v>14</v>
      </c>
      <c r="M31" s="668">
        <v>772.94</v>
      </c>
    </row>
    <row r="32" spans="1:13" ht="14.4" customHeight="1" x14ac:dyDescent="0.3">
      <c r="A32" s="663" t="s">
        <v>518</v>
      </c>
      <c r="B32" s="664" t="s">
        <v>1372</v>
      </c>
      <c r="C32" s="664" t="s">
        <v>1105</v>
      </c>
      <c r="D32" s="664" t="s">
        <v>1373</v>
      </c>
      <c r="E32" s="664" t="s">
        <v>1374</v>
      </c>
      <c r="F32" s="667"/>
      <c r="G32" s="667"/>
      <c r="H32" s="680">
        <v>0</v>
      </c>
      <c r="I32" s="667">
        <v>2.4</v>
      </c>
      <c r="J32" s="667">
        <v>1437.2159999999999</v>
      </c>
      <c r="K32" s="680">
        <v>1</v>
      </c>
      <c r="L32" s="667">
        <v>2.4</v>
      </c>
      <c r="M32" s="668">
        <v>1437.2159999999999</v>
      </c>
    </row>
    <row r="33" spans="1:13" ht="14.4" customHeight="1" x14ac:dyDescent="0.3">
      <c r="A33" s="663" t="s">
        <v>518</v>
      </c>
      <c r="B33" s="664" t="s">
        <v>1375</v>
      </c>
      <c r="C33" s="664" t="s">
        <v>1155</v>
      </c>
      <c r="D33" s="664" t="s">
        <v>1376</v>
      </c>
      <c r="E33" s="664" t="s">
        <v>1377</v>
      </c>
      <c r="F33" s="667"/>
      <c r="G33" s="667"/>
      <c r="H33" s="680">
        <v>0</v>
      </c>
      <c r="I33" s="667">
        <v>32</v>
      </c>
      <c r="J33" s="667">
        <v>924.48</v>
      </c>
      <c r="K33" s="680">
        <v>1</v>
      </c>
      <c r="L33" s="667">
        <v>32</v>
      </c>
      <c r="M33" s="668">
        <v>924.48</v>
      </c>
    </row>
    <row r="34" spans="1:13" ht="14.4" customHeight="1" x14ac:dyDescent="0.3">
      <c r="A34" s="663" t="s">
        <v>518</v>
      </c>
      <c r="B34" s="664" t="s">
        <v>1378</v>
      </c>
      <c r="C34" s="664" t="s">
        <v>1173</v>
      </c>
      <c r="D34" s="664" t="s">
        <v>1174</v>
      </c>
      <c r="E34" s="664" t="s">
        <v>1369</v>
      </c>
      <c r="F34" s="667"/>
      <c r="G34" s="667"/>
      <c r="H34" s="680">
        <v>0</v>
      </c>
      <c r="I34" s="667">
        <v>2.8</v>
      </c>
      <c r="J34" s="667">
        <v>446.59999999999997</v>
      </c>
      <c r="K34" s="680">
        <v>1</v>
      </c>
      <c r="L34" s="667">
        <v>2.8</v>
      </c>
      <c r="M34" s="668">
        <v>446.59999999999997</v>
      </c>
    </row>
    <row r="35" spans="1:13" ht="14.4" customHeight="1" x14ac:dyDescent="0.3">
      <c r="A35" s="663" t="s">
        <v>518</v>
      </c>
      <c r="B35" s="664" t="s">
        <v>1379</v>
      </c>
      <c r="C35" s="664" t="s">
        <v>956</v>
      </c>
      <c r="D35" s="664" t="s">
        <v>894</v>
      </c>
      <c r="E35" s="664" t="s">
        <v>957</v>
      </c>
      <c r="F35" s="667"/>
      <c r="G35" s="667"/>
      <c r="H35" s="680">
        <v>0</v>
      </c>
      <c r="I35" s="667">
        <v>1</v>
      </c>
      <c r="J35" s="667">
        <v>105.05947627500494</v>
      </c>
      <c r="K35" s="680">
        <v>1</v>
      </c>
      <c r="L35" s="667">
        <v>1</v>
      </c>
      <c r="M35" s="668">
        <v>105.05947627500494</v>
      </c>
    </row>
    <row r="36" spans="1:13" ht="14.4" customHeight="1" x14ac:dyDescent="0.3">
      <c r="A36" s="663" t="s">
        <v>518</v>
      </c>
      <c r="B36" s="664" t="s">
        <v>1380</v>
      </c>
      <c r="C36" s="664" t="s">
        <v>1028</v>
      </c>
      <c r="D36" s="664" t="s">
        <v>1029</v>
      </c>
      <c r="E36" s="664" t="s">
        <v>1381</v>
      </c>
      <c r="F36" s="667"/>
      <c r="G36" s="667"/>
      <c r="H36" s="680">
        <v>0</v>
      </c>
      <c r="I36" s="667">
        <v>1</v>
      </c>
      <c r="J36" s="667">
        <v>865.99000000000024</v>
      </c>
      <c r="K36" s="680">
        <v>1</v>
      </c>
      <c r="L36" s="667">
        <v>1</v>
      </c>
      <c r="M36" s="668">
        <v>865.99000000000024</v>
      </c>
    </row>
    <row r="37" spans="1:13" ht="14.4" customHeight="1" x14ac:dyDescent="0.3">
      <c r="A37" s="663" t="s">
        <v>518</v>
      </c>
      <c r="B37" s="664" t="s">
        <v>1382</v>
      </c>
      <c r="C37" s="664" t="s">
        <v>963</v>
      </c>
      <c r="D37" s="664" t="s">
        <v>964</v>
      </c>
      <c r="E37" s="664" t="s">
        <v>1383</v>
      </c>
      <c r="F37" s="667"/>
      <c r="G37" s="667"/>
      <c r="H37" s="680">
        <v>0</v>
      </c>
      <c r="I37" s="667">
        <v>6</v>
      </c>
      <c r="J37" s="667">
        <v>179.99999999999997</v>
      </c>
      <c r="K37" s="680">
        <v>1</v>
      </c>
      <c r="L37" s="667">
        <v>6</v>
      </c>
      <c r="M37" s="668">
        <v>179.99999999999997</v>
      </c>
    </row>
    <row r="38" spans="1:13" ht="14.4" customHeight="1" x14ac:dyDescent="0.3">
      <c r="A38" s="663" t="s">
        <v>518</v>
      </c>
      <c r="B38" s="664" t="s">
        <v>1384</v>
      </c>
      <c r="C38" s="664" t="s">
        <v>971</v>
      </c>
      <c r="D38" s="664" t="s">
        <v>1385</v>
      </c>
      <c r="E38" s="664" t="s">
        <v>1386</v>
      </c>
      <c r="F38" s="667"/>
      <c r="G38" s="667"/>
      <c r="H38" s="680">
        <v>0</v>
      </c>
      <c r="I38" s="667">
        <v>1</v>
      </c>
      <c r="J38" s="667">
        <v>322.48999999999995</v>
      </c>
      <c r="K38" s="680">
        <v>1</v>
      </c>
      <c r="L38" s="667">
        <v>1</v>
      </c>
      <c r="M38" s="668">
        <v>322.48999999999995</v>
      </c>
    </row>
    <row r="39" spans="1:13" ht="14.4" customHeight="1" x14ac:dyDescent="0.3">
      <c r="A39" s="663" t="s">
        <v>518</v>
      </c>
      <c r="B39" s="664" t="s">
        <v>1387</v>
      </c>
      <c r="C39" s="664" t="s">
        <v>998</v>
      </c>
      <c r="D39" s="664" t="s">
        <v>999</v>
      </c>
      <c r="E39" s="664" t="s">
        <v>1388</v>
      </c>
      <c r="F39" s="667"/>
      <c r="G39" s="667"/>
      <c r="H39" s="680">
        <v>0</v>
      </c>
      <c r="I39" s="667">
        <v>3</v>
      </c>
      <c r="J39" s="667">
        <v>60.180002945499439</v>
      </c>
      <c r="K39" s="680">
        <v>1</v>
      </c>
      <c r="L39" s="667">
        <v>3</v>
      </c>
      <c r="M39" s="668">
        <v>60.180002945499439</v>
      </c>
    </row>
    <row r="40" spans="1:13" ht="14.4" customHeight="1" x14ac:dyDescent="0.3">
      <c r="A40" s="663" t="s">
        <v>518</v>
      </c>
      <c r="B40" s="664" t="s">
        <v>1387</v>
      </c>
      <c r="C40" s="664" t="s">
        <v>1024</v>
      </c>
      <c r="D40" s="664" t="s">
        <v>1025</v>
      </c>
      <c r="E40" s="664" t="s">
        <v>1389</v>
      </c>
      <c r="F40" s="667"/>
      <c r="G40" s="667"/>
      <c r="H40" s="680">
        <v>0</v>
      </c>
      <c r="I40" s="667">
        <v>1</v>
      </c>
      <c r="J40" s="667">
        <v>27.48</v>
      </c>
      <c r="K40" s="680">
        <v>1</v>
      </c>
      <c r="L40" s="667">
        <v>1</v>
      </c>
      <c r="M40" s="668">
        <v>27.48</v>
      </c>
    </row>
    <row r="41" spans="1:13" ht="14.4" customHeight="1" x14ac:dyDescent="0.3">
      <c r="A41" s="663" t="s">
        <v>518</v>
      </c>
      <c r="B41" s="664" t="s">
        <v>1390</v>
      </c>
      <c r="C41" s="664" t="s">
        <v>1006</v>
      </c>
      <c r="D41" s="664" t="s">
        <v>1007</v>
      </c>
      <c r="E41" s="664" t="s">
        <v>1391</v>
      </c>
      <c r="F41" s="667"/>
      <c r="G41" s="667"/>
      <c r="H41" s="680">
        <v>0</v>
      </c>
      <c r="I41" s="667">
        <v>1</v>
      </c>
      <c r="J41" s="667">
        <v>47.779999999999994</v>
      </c>
      <c r="K41" s="680">
        <v>1</v>
      </c>
      <c r="L41" s="667">
        <v>1</v>
      </c>
      <c r="M41" s="668">
        <v>47.779999999999994</v>
      </c>
    </row>
    <row r="42" spans="1:13" ht="14.4" customHeight="1" x14ac:dyDescent="0.3">
      <c r="A42" s="663" t="s">
        <v>518</v>
      </c>
      <c r="B42" s="664" t="s">
        <v>1392</v>
      </c>
      <c r="C42" s="664" t="s">
        <v>1061</v>
      </c>
      <c r="D42" s="664" t="s">
        <v>1062</v>
      </c>
      <c r="E42" s="664" t="s">
        <v>1063</v>
      </c>
      <c r="F42" s="667"/>
      <c r="G42" s="667"/>
      <c r="H42" s="680">
        <v>0</v>
      </c>
      <c r="I42" s="667">
        <v>1</v>
      </c>
      <c r="J42" s="667">
        <v>198.89</v>
      </c>
      <c r="K42" s="680">
        <v>1</v>
      </c>
      <c r="L42" s="667">
        <v>1</v>
      </c>
      <c r="M42" s="668">
        <v>198.89</v>
      </c>
    </row>
    <row r="43" spans="1:13" ht="14.4" customHeight="1" x14ac:dyDescent="0.3">
      <c r="A43" s="663" t="s">
        <v>518</v>
      </c>
      <c r="B43" s="664" t="s">
        <v>1392</v>
      </c>
      <c r="C43" s="664" t="s">
        <v>1076</v>
      </c>
      <c r="D43" s="664" t="s">
        <v>1077</v>
      </c>
      <c r="E43" s="664" t="s">
        <v>1078</v>
      </c>
      <c r="F43" s="667"/>
      <c r="G43" s="667"/>
      <c r="H43" s="680">
        <v>0</v>
      </c>
      <c r="I43" s="667">
        <v>48</v>
      </c>
      <c r="J43" s="667">
        <v>13368.960450173647</v>
      </c>
      <c r="K43" s="680">
        <v>1</v>
      </c>
      <c r="L43" s="667">
        <v>48</v>
      </c>
      <c r="M43" s="668">
        <v>13368.960450173647</v>
      </c>
    </row>
    <row r="44" spans="1:13" ht="14.4" customHeight="1" x14ac:dyDescent="0.3">
      <c r="A44" s="663" t="s">
        <v>518</v>
      </c>
      <c r="B44" s="664" t="s">
        <v>1392</v>
      </c>
      <c r="C44" s="664" t="s">
        <v>1074</v>
      </c>
      <c r="D44" s="664" t="s">
        <v>1075</v>
      </c>
      <c r="E44" s="664" t="s">
        <v>1066</v>
      </c>
      <c r="F44" s="667"/>
      <c r="G44" s="667"/>
      <c r="H44" s="680">
        <v>0</v>
      </c>
      <c r="I44" s="667">
        <v>1</v>
      </c>
      <c r="J44" s="667">
        <v>111.95</v>
      </c>
      <c r="K44" s="680">
        <v>1</v>
      </c>
      <c r="L44" s="667">
        <v>1</v>
      </c>
      <c r="M44" s="668">
        <v>111.95</v>
      </c>
    </row>
    <row r="45" spans="1:13" ht="14.4" customHeight="1" x14ac:dyDescent="0.3">
      <c r="A45" s="663" t="s">
        <v>518</v>
      </c>
      <c r="B45" s="664" t="s">
        <v>1392</v>
      </c>
      <c r="C45" s="664" t="s">
        <v>1064</v>
      </c>
      <c r="D45" s="664" t="s">
        <v>1065</v>
      </c>
      <c r="E45" s="664" t="s">
        <v>1066</v>
      </c>
      <c r="F45" s="667"/>
      <c r="G45" s="667"/>
      <c r="H45" s="680">
        <v>0</v>
      </c>
      <c r="I45" s="667">
        <v>2</v>
      </c>
      <c r="J45" s="667">
        <v>223.90000000000006</v>
      </c>
      <c r="K45" s="680">
        <v>1</v>
      </c>
      <c r="L45" s="667">
        <v>2</v>
      </c>
      <c r="M45" s="668">
        <v>223.90000000000006</v>
      </c>
    </row>
    <row r="46" spans="1:13" ht="14.4" customHeight="1" x14ac:dyDescent="0.3">
      <c r="A46" s="663" t="s">
        <v>518</v>
      </c>
      <c r="B46" s="664" t="s">
        <v>1392</v>
      </c>
      <c r="C46" s="664" t="s">
        <v>1067</v>
      </c>
      <c r="D46" s="664" t="s">
        <v>1068</v>
      </c>
      <c r="E46" s="664" t="s">
        <v>1066</v>
      </c>
      <c r="F46" s="667"/>
      <c r="G46" s="667"/>
      <c r="H46" s="680">
        <v>0</v>
      </c>
      <c r="I46" s="667">
        <v>1</v>
      </c>
      <c r="J46" s="667">
        <v>111.95000000000006</v>
      </c>
      <c r="K46" s="680">
        <v>1</v>
      </c>
      <c r="L46" s="667">
        <v>1</v>
      </c>
      <c r="M46" s="668">
        <v>111.95000000000006</v>
      </c>
    </row>
    <row r="47" spans="1:13" ht="14.4" customHeight="1" x14ac:dyDescent="0.3">
      <c r="A47" s="663" t="s">
        <v>518</v>
      </c>
      <c r="B47" s="664" t="s">
        <v>1392</v>
      </c>
      <c r="C47" s="664" t="s">
        <v>1070</v>
      </c>
      <c r="D47" s="664" t="s">
        <v>1393</v>
      </c>
      <c r="E47" s="664" t="s">
        <v>1066</v>
      </c>
      <c r="F47" s="667"/>
      <c r="G47" s="667"/>
      <c r="H47" s="680">
        <v>0</v>
      </c>
      <c r="I47" s="667">
        <v>2</v>
      </c>
      <c r="J47" s="667">
        <v>223.9</v>
      </c>
      <c r="K47" s="680">
        <v>1</v>
      </c>
      <c r="L47" s="667">
        <v>2</v>
      </c>
      <c r="M47" s="668">
        <v>223.9</v>
      </c>
    </row>
    <row r="48" spans="1:13" ht="14.4" customHeight="1" x14ac:dyDescent="0.3">
      <c r="A48" s="663" t="s">
        <v>518</v>
      </c>
      <c r="B48" s="664" t="s">
        <v>1392</v>
      </c>
      <c r="C48" s="664" t="s">
        <v>1079</v>
      </c>
      <c r="D48" s="664" t="s">
        <v>1080</v>
      </c>
      <c r="E48" s="664" t="s">
        <v>1081</v>
      </c>
      <c r="F48" s="667"/>
      <c r="G48" s="667"/>
      <c r="H48" s="680">
        <v>0</v>
      </c>
      <c r="I48" s="667">
        <v>3</v>
      </c>
      <c r="J48" s="667">
        <v>491.01</v>
      </c>
      <c r="K48" s="680">
        <v>1</v>
      </c>
      <c r="L48" s="667">
        <v>3</v>
      </c>
      <c r="M48" s="668">
        <v>491.01</v>
      </c>
    </row>
    <row r="49" spans="1:13" ht="14.4" customHeight="1" x14ac:dyDescent="0.3">
      <c r="A49" s="663" t="s">
        <v>518</v>
      </c>
      <c r="B49" s="664" t="s">
        <v>1392</v>
      </c>
      <c r="C49" s="664" t="s">
        <v>1082</v>
      </c>
      <c r="D49" s="664" t="s">
        <v>1394</v>
      </c>
      <c r="E49" s="664" t="s">
        <v>1084</v>
      </c>
      <c r="F49" s="667"/>
      <c r="G49" s="667"/>
      <c r="H49" s="680">
        <v>0</v>
      </c>
      <c r="I49" s="667">
        <v>10</v>
      </c>
      <c r="J49" s="667">
        <v>1792.6</v>
      </c>
      <c r="K49" s="680">
        <v>1</v>
      </c>
      <c r="L49" s="667">
        <v>10</v>
      </c>
      <c r="M49" s="668">
        <v>1792.6</v>
      </c>
    </row>
    <row r="50" spans="1:13" ht="14.4" customHeight="1" x14ac:dyDescent="0.3">
      <c r="A50" s="663" t="s">
        <v>518</v>
      </c>
      <c r="B50" s="664" t="s">
        <v>1392</v>
      </c>
      <c r="C50" s="664" t="s">
        <v>1085</v>
      </c>
      <c r="D50" s="664" t="s">
        <v>1086</v>
      </c>
      <c r="E50" s="664" t="s">
        <v>1081</v>
      </c>
      <c r="F50" s="667"/>
      <c r="G50" s="667"/>
      <c r="H50" s="680">
        <v>0</v>
      </c>
      <c r="I50" s="667">
        <v>1</v>
      </c>
      <c r="J50" s="667">
        <v>129.97</v>
      </c>
      <c r="K50" s="680">
        <v>1</v>
      </c>
      <c r="L50" s="667">
        <v>1</v>
      </c>
      <c r="M50" s="668">
        <v>129.97</v>
      </c>
    </row>
    <row r="51" spans="1:13" ht="14.4" customHeight="1" x14ac:dyDescent="0.3">
      <c r="A51" s="663" t="s">
        <v>518</v>
      </c>
      <c r="B51" s="664" t="s">
        <v>1392</v>
      </c>
      <c r="C51" s="664" t="s">
        <v>1087</v>
      </c>
      <c r="D51" s="664" t="s">
        <v>1088</v>
      </c>
      <c r="E51" s="664" t="s">
        <v>1055</v>
      </c>
      <c r="F51" s="667"/>
      <c r="G51" s="667"/>
      <c r="H51" s="680">
        <v>0</v>
      </c>
      <c r="I51" s="667">
        <v>5.5</v>
      </c>
      <c r="J51" s="667">
        <v>810.21203959427248</v>
      </c>
      <c r="K51" s="680">
        <v>1</v>
      </c>
      <c r="L51" s="667">
        <v>5.5</v>
      </c>
      <c r="M51" s="668">
        <v>810.21203959427248</v>
      </c>
    </row>
    <row r="52" spans="1:13" ht="14.4" customHeight="1" x14ac:dyDescent="0.3">
      <c r="A52" s="663" t="s">
        <v>523</v>
      </c>
      <c r="B52" s="664" t="s">
        <v>1343</v>
      </c>
      <c r="C52" s="664" t="s">
        <v>1247</v>
      </c>
      <c r="D52" s="664" t="s">
        <v>1395</v>
      </c>
      <c r="E52" s="664" t="s">
        <v>1396</v>
      </c>
      <c r="F52" s="667"/>
      <c r="G52" s="667"/>
      <c r="H52" s="680">
        <v>0</v>
      </c>
      <c r="I52" s="667">
        <v>12</v>
      </c>
      <c r="J52" s="667">
        <v>449.87946792635989</v>
      </c>
      <c r="K52" s="680">
        <v>1</v>
      </c>
      <c r="L52" s="667">
        <v>12</v>
      </c>
      <c r="M52" s="668">
        <v>449.87946792635989</v>
      </c>
    </row>
    <row r="53" spans="1:13" ht="14.4" customHeight="1" x14ac:dyDescent="0.3">
      <c r="A53" s="663" t="s">
        <v>526</v>
      </c>
      <c r="B53" s="664" t="s">
        <v>1349</v>
      </c>
      <c r="C53" s="664" t="s">
        <v>1255</v>
      </c>
      <c r="D53" s="664" t="s">
        <v>1397</v>
      </c>
      <c r="E53" s="664" t="s">
        <v>1350</v>
      </c>
      <c r="F53" s="667"/>
      <c r="G53" s="667"/>
      <c r="H53" s="680">
        <v>0</v>
      </c>
      <c r="I53" s="667">
        <v>1</v>
      </c>
      <c r="J53" s="667">
        <v>83.53</v>
      </c>
      <c r="K53" s="680">
        <v>1</v>
      </c>
      <c r="L53" s="667">
        <v>1</v>
      </c>
      <c r="M53" s="668">
        <v>83.53</v>
      </c>
    </row>
    <row r="54" spans="1:13" ht="14.4" customHeight="1" thickBot="1" x14ac:dyDescent="0.35">
      <c r="A54" s="669" t="s">
        <v>529</v>
      </c>
      <c r="B54" s="670" t="s">
        <v>1343</v>
      </c>
      <c r="C54" s="670" t="s">
        <v>952</v>
      </c>
      <c r="D54" s="670" t="s">
        <v>1344</v>
      </c>
      <c r="E54" s="670" t="s">
        <v>1345</v>
      </c>
      <c r="F54" s="673"/>
      <c r="G54" s="673"/>
      <c r="H54" s="681">
        <v>0</v>
      </c>
      <c r="I54" s="673">
        <v>5</v>
      </c>
      <c r="J54" s="673">
        <v>173.75000000000006</v>
      </c>
      <c r="K54" s="681">
        <v>1</v>
      </c>
      <c r="L54" s="673">
        <v>5</v>
      </c>
      <c r="M54" s="674">
        <v>173.75000000000006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7" customWidth="1"/>
    <col min="2" max="2" width="5.44140625" style="336" bestFit="1" customWidth="1"/>
    <col min="3" max="3" width="6.109375" style="336" bestFit="1" customWidth="1"/>
    <col min="4" max="4" width="7.44140625" style="336" bestFit="1" customWidth="1"/>
    <col min="5" max="5" width="6.21875" style="336" bestFit="1" customWidth="1"/>
    <col min="6" max="6" width="6.33203125" style="339" bestFit="1" customWidth="1"/>
    <col min="7" max="7" width="6.109375" style="339" bestFit="1" customWidth="1"/>
    <col min="8" max="8" width="7.44140625" style="339" bestFit="1" customWidth="1"/>
    <col min="9" max="9" width="6.21875" style="339" bestFit="1" customWidth="1"/>
    <col min="10" max="10" width="5.44140625" style="336" bestFit="1" customWidth="1"/>
    <col min="11" max="11" width="6.109375" style="336" bestFit="1" customWidth="1"/>
    <col min="12" max="12" width="7.44140625" style="336" bestFit="1" customWidth="1"/>
    <col min="13" max="13" width="6.21875" style="336" bestFit="1" customWidth="1"/>
    <col min="14" max="14" width="5.33203125" style="339" bestFit="1" customWidth="1"/>
    <col min="15" max="15" width="6.109375" style="339" bestFit="1" customWidth="1"/>
    <col min="16" max="16" width="7.44140625" style="339" bestFit="1" customWidth="1"/>
    <col min="17" max="17" width="6.21875" style="339" bestFit="1" customWidth="1"/>
    <col min="18" max="16384" width="8.88671875" style="254"/>
  </cols>
  <sheetData>
    <row r="1" spans="1:17" ht="18.600000000000001" customHeight="1" thickBot="1" x14ac:dyDescent="0.4">
      <c r="A1" s="519" t="s">
        <v>260</v>
      </c>
      <c r="B1" s="519"/>
      <c r="C1" s="519"/>
      <c r="D1" s="519"/>
      <c r="E1" s="519"/>
      <c r="F1" s="482"/>
      <c r="G1" s="482"/>
      <c r="H1" s="482"/>
      <c r="I1" s="48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82" t="s">
        <v>309</v>
      </c>
      <c r="B2" s="343"/>
      <c r="C2" s="343"/>
      <c r="D2" s="343"/>
      <c r="E2" s="343"/>
    </row>
    <row r="3" spans="1:17" ht="14.4" customHeight="1" thickBot="1" x14ac:dyDescent="0.35">
      <c r="A3" s="456" t="s">
        <v>3</v>
      </c>
      <c r="B3" s="460">
        <f>SUM(B6:B1048576)</f>
        <v>623</v>
      </c>
      <c r="C3" s="461">
        <f>SUM(C6:C1048576)</f>
        <v>157</v>
      </c>
      <c r="D3" s="461">
        <f>SUM(D6:D1048576)</f>
        <v>85</v>
      </c>
      <c r="E3" s="462">
        <f>SUM(E6:E1048576)</f>
        <v>0</v>
      </c>
      <c r="F3" s="459">
        <f>IF(SUM($B3:$E3)=0,"",B3/SUM($B3:$E3))</f>
        <v>0.7202312138728324</v>
      </c>
      <c r="G3" s="457">
        <f t="shared" ref="G3:I3" si="0">IF(SUM($B3:$E3)=0,"",C3/SUM($B3:$E3))</f>
        <v>0.1815028901734104</v>
      </c>
      <c r="H3" s="457">
        <f t="shared" si="0"/>
        <v>9.8265895953757232E-2</v>
      </c>
      <c r="I3" s="458">
        <f t="shared" si="0"/>
        <v>0</v>
      </c>
      <c r="J3" s="461">
        <f>SUM(J6:J1048576)</f>
        <v>166</v>
      </c>
      <c r="K3" s="461">
        <f>SUM(K6:K1048576)</f>
        <v>74</v>
      </c>
      <c r="L3" s="461">
        <f>SUM(L6:L1048576)</f>
        <v>85</v>
      </c>
      <c r="M3" s="462">
        <f>SUM(M6:M1048576)</f>
        <v>0</v>
      </c>
      <c r="N3" s="459">
        <f>IF(SUM($J3:$M3)=0,"",J3/SUM($J3:$M3))</f>
        <v>0.51076923076923075</v>
      </c>
      <c r="O3" s="457">
        <f t="shared" ref="O3:Q3" si="1">IF(SUM($J3:$M3)=0,"",K3/SUM($J3:$M3))</f>
        <v>0.22769230769230769</v>
      </c>
      <c r="P3" s="457">
        <f t="shared" si="1"/>
        <v>0.26153846153846155</v>
      </c>
      <c r="Q3" s="458">
        <f t="shared" si="1"/>
        <v>0</v>
      </c>
    </row>
    <row r="4" spans="1:17" ht="14.4" customHeight="1" thickBot="1" x14ac:dyDescent="0.35">
      <c r="A4" s="455"/>
      <c r="B4" s="532" t="s">
        <v>262</v>
      </c>
      <c r="C4" s="533"/>
      <c r="D4" s="533"/>
      <c r="E4" s="534"/>
      <c r="F4" s="529" t="s">
        <v>267</v>
      </c>
      <c r="G4" s="530"/>
      <c r="H4" s="530"/>
      <c r="I4" s="531"/>
      <c r="J4" s="532" t="s">
        <v>268</v>
      </c>
      <c r="K4" s="533"/>
      <c r="L4" s="533"/>
      <c r="M4" s="534"/>
      <c r="N4" s="529" t="s">
        <v>269</v>
      </c>
      <c r="O4" s="530"/>
      <c r="P4" s="530"/>
      <c r="Q4" s="531"/>
    </row>
    <row r="5" spans="1:17" ht="14.4" customHeight="1" thickBot="1" x14ac:dyDescent="0.35">
      <c r="A5" s="696" t="s">
        <v>261</v>
      </c>
      <c r="B5" s="697" t="s">
        <v>263</v>
      </c>
      <c r="C5" s="697" t="s">
        <v>264</v>
      </c>
      <c r="D5" s="697" t="s">
        <v>265</v>
      </c>
      <c r="E5" s="698" t="s">
        <v>266</v>
      </c>
      <c r="F5" s="699" t="s">
        <v>263</v>
      </c>
      <c r="G5" s="700" t="s">
        <v>264</v>
      </c>
      <c r="H5" s="700" t="s">
        <v>265</v>
      </c>
      <c r="I5" s="701" t="s">
        <v>266</v>
      </c>
      <c r="J5" s="697" t="s">
        <v>263</v>
      </c>
      <c r="K5" s="697" t="s">
        <v>264</v>
      </c>
      <c r="L5" s="697" t="s">
        <v>265</v>
      </c>
      <c r="M5" s="698" t="s">
        <v>266</v>
      </c>
      <c r="N5" s="699" t="s">
        <v>263</v>
      </c>
      <c r="O5" s="700" t="s">
        <v>264</v>
      </c>
      <c r="P5" s="700" t="s">
        <v>265</v>
      </c>
      <c r="Q5" s="701" t="s">
        <v>266</v>
      </c>
    </row>
    <row r="6" spans="1:17" ht="14.4" customHeight="1" x14ac:dyDescent="0.3">
      <c r="A6" s="705" t="s">
        <v>1399</v>
      </c>
      <c r="B6" s="711"/>
      <c r="C6" s="661"/>
      <c r="D6" s="661"/>
      <c r="E6" s="662"/>
      <c r="F6" s="708"/>
      <c r="G6" s="679"/>
      <c r="H6" s="679"/>
      <c r="I6" s="714"/>
      <c r="J6" s="711"/>
      <c r="K6" s="661"/>
      <c r="L6" s="661"/>
      <c r="M6" s="662"/>
      <c r="N6" s="708"/>
      <c r="O6" s="679"/>
      <c r="P6" s="679"/>
      <c r="Q6" s="702"/>
    </row>
    <row r="7" spans="1:17" ht="14.4" customHeight="1" x14ac:dyDescent="0.3">
      <c r="A7" s="706" t="s">
        <v>1400</v>
      </c>
      <c r="B7" s="712">
        <v>285</v>
      </c>
      <c r="C7" s="667">
        <v>157</v>
      </c>
      <c r="D7" s="667">
        <v>85</v>
      </c>
      <c r="E7" s="668"/>
      <c r="F7" s="709">
        <v>0.54079696394686905</v>
      </c>
      <c r="G7" s="680">
        <v>0.29791271347248577</v>
      </c>
      <c r="H7" s="680">
        <v>0.16129032258064516</v>
      </c>
      <c r="I7" s="715">
        <v>0</v>
      </c>
      <c r="J7" s="712">
        <v>58</v>
      </c>
      <c r="K7" s="667">
        <v>74</v>
      </c>
      <c r="L7" s="667">
        <v>85</v>
      </c>
      <c r="M7" s="668"/>
      <c r="N7" s="709">
        <v>0.26728110599078342</v>
      </c>
      <c r="O7" s="680">
        <v>0.34101382488479265</v>
      </c>
      <c r="P7" s="680">
        <v>0.39170506912442399</v>
      </c>
      <c r="Q7" s="703">
        <v>0</v>
      </c>
    </row>
    <row r="8" spans="1:17" ht="14.4" customHeight="1" x14ac:dyDescent="0.3">
      <c r="A8" s="706" t="s">
        <v>1401</v>
      </c>
      <c r="B8" s="712">
        <v>119</v>
      </c>
      <c r="C8" s="667"/>
      <c r="D8" s="667"/>
      <c r="E8" s="668"/>
      <c r="F8" s="709">
        <v>1</v>
      </c>
      <c r="G8" s="680">
        <v>0</v>
      </c>
      <c r="H8" s="680">
        <v>0</v>
      </c>
      <c r="I8" s="715">
        <v>0</v>
      </c>
      <c r="J8" s="712">
        <v>35</v>
      </c>
      <c r="K8" s="667"/>
      <c r="L8" s="667"/>
      <c r="M8" s="668"/>
      <c r="N8" s="709">
        <v>1</v>
      </c>
      <c r="O8" s="680">
        <v>0</v>
      </c>
      <c r="P8" s="680">
        <v>0</v>
      </c>
      <c r="Q8" s="703">
        <v>0</v>
      </c>
    </row>
    <row r="9" spans="1:17" ht="14.4" customHeight="1" x14ac:dyDescent="0.3">
      <c r="A9" s="706" t="s">
        <v>1402</v>
      </c>
      <c r="B9" s="712">
        <v>93</v>
      </c>
      <c r="C9" s="667"/>
      <c r="D9" s="667"/>
      <c r="E9" s="668"/>
      <c r="F9" s="709">
        <v>1</v>
      </c>
      <c r="G9" s="680">
        <v>0</v>
      </c>
      <c r="H9" s="680">
        <v>0</v>
      </c>
      <c r="I9" s="715">
        <v>0</v>
      </c>
      <c r="J9" s="712">
        <v>29</v>
      </c>
      <c r="K9" s="667"/>
      <c r="L9" s="667"/>
      <c r="M9" s="668"/>
      <c r="N9" s="709">
        <v>1</v>
      </c>
      <c r="O9" s="680">
        <v>0</v>
      </c>
      <c r="P9" s="680">
        <v>0</v>
      </c>
      <c r="Q9" s="703">
        <v>0</v>
      </c>
    </row>
    <row r="10" spans="1:17" ht="14.4" customHeight="1" thickBot="1" x14ac:dyDescent="0.35">
      <c r="A10" s="707" t="s">
        <v>1403</v>
      </c>
      <c r="B10" s="713">
        <v>126</v>
      </c>
      <c r="C10" s="673"/>
      <c r="D10" s="673"/>
      <c r="E10" s="674"/>
      <c r="F10" s="710">
        <v>1</v>
      </c>
      <c r="G10" s="681">
        <v>0</v>
      </c>
      <c r="H10" s="681">
        <v>0</v>
      </c>
      <c r="I10" s="716">
        <v>0</v>
      </c>
      <c r="J10" s="713">
        <v>44</v>
      </c>
      <c r="K10" s="673"/>
      <c r="L10" s="673"/>
      <c r="M10" s="674"/>
      <c r="N10" s="710">
        <v>1</v>
      </c>
      <c r="O10" s="681">
        <v>0</v>
      </c>
      <c r="P10" s="681">
        <v>0</v>
      </c>
      <c r="Q10" s="70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9" t="s">
        <v>177</v>
      </c>
      <c r="B1" s="519"/>
      <c r="C1" s="519"/>
      <c r="D1" s="519"/>
      <c r="E1" s="519"/>
      <c r="F1" s="519"/>
      <c r="G1" s="519"/>
      <c r="H1" s="519"/>
      <c r="I1" s="482"/>
      <c r="J1" s="482"/>
      <c r="K1" s="482"/>
      <c r="L1" s="482"/>
    </row>
    <row r="2" spans="1:14" ht="14.4" customHeight="1" thickBot="1" x14ac:dyDescent="0.35">
      <c r="A2" s="382" t="s">
        <v>309</v>
      </c>
      <c r="B2" s="335"/>
      <c r="C2" s="335"/>
      <c r="D2" s="335"/>
      <c r="E2" s="335"/>
      <c r="F2" s="335"/>
      <c r="G2" s="335"/>
      <c r="H2" s="335"/>
    </row>
    <row r="3" spans="1:14" ht="14.4" customHeight="1" thickBot="1" x14ac:dyDescent="0.35">
      <c r="A3" s="269"/>
      <c r="B3" s="269"/>
      <c r="C3" s="536" t="s">
        <v>15</v>
      </c>
      <c r="D3" s="535"/>
      <c r="E3" s="535" t="s">
        <v>16</v>
      </c>
      <c r="F3" s="535"/>
      <c r="G3" s="535"/>
      <c r="H3" s="535"/>
      <c r="I3" s="535" t="s">
        <v>190</v>
      </c>
      <c r="J3" s="535"/>
      <c r="K3" s="535"/>
      <c r="L3" s="537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7">
        <v>25</v>
      </c>
      <c r="B5" s="648" t="s">
        <v>1283</v>
      </c>
      <c r="C5" s="651">
        <v>127798.89000000013</v>
      </c>
      <c r="D5" s="651">
        <v>880</v>
      </c>
      <c r="E5" s="651">
        <v>49392.320000000043</v>
      </c>
      <c r="F5" s="717">
        <v>0.38648473394408978</v>
      </c>
      <c r="G5" s="651">
        <v>299</v>
      </c>
      <c r="H5" s="717">
        <v>0.33977272727272728</v>
      </c>
      <c r="I5" s="651">
        <v>78406.570000000094</v>
      </c>
      <c r="J5" s="717">
        <v>0.61351526605591034</v>
      </c>
      <c r="K5" s="651">
        <v>581</v>
      </c>
      <c r="L5" s="717">
        <v>0.66022727272727277</v>
      </c>
      <c r="M5" s="651" t="s">
        <v>74</v>
      </c>
      <c r="N5" s="277"/>
    </row>
    <row r="6" spans="1:14" ht="14.4" customHeight="1" x14ac:dyDescent="0.3">
      <c r="A6" s="647">
        <v>25</v>
      </c>
      <c r="B6" s="648" t="s">
        <v>1404</v>
      </c>
      <c r="C6" s="651">
        <v>127798.89000000013</v>
      </c>
      <c r="D6" s="651">
        <v>877</v>
      </c>
      <c r="E6" s="651">
        <v>49392.320000000043</v>
      </c>
      <c r="F6" s="717">
        <v>0.38648473394408978</v>
      </c>
      <c r="G6" s="651">
        <v>297</v>
      </c>
      <c r="H6" s="717">
        <v>0.33865450399087799</v>
      </c>
      <c r="I6" s="651">
        <v>78406.570000000094</v>
      </c>
      <c r="J6" s="717">
        <v>0.61351526605591034</v>
      </c>
      <c r="K6" s="651">
        <v>580</v>
      </c>
      <c r="L6" s="717">
        <v>0.66134549600912196</v>
      </c>
      <c r="M6" s="651" t="s">
        <v>1</v>
      </c>
      <c r="N6" s="277"/>
    </row>
    <row r="7" spans="1:14" ht="14.4" customHeight="1" x14ac:dyDescent="0.3">
      <c r="A7" s="647">
        <v>25</v>
      </c>
      <c r="B7" s="648" t="s">
        <v>1405</v>
      </c>
      <c r="C7" s="651">
        <v>0</v>
      </c>
      <c r="D7" s="651">
        <v>3</v>
      </c>
      <c r="E7" s="651">
        <v>0</v>
      </c>
      <c r="F7" s="717" t="s">
        <v>515</v>
      </c>
      <c r="G7" s="651">
        <v>2</v>
      </c>
      <c r="H7" s="717">
        <v>0.66666666666666663</v>
      </c>
      <c r="I7" s="651">
        <v>0</v>
      </c>
      <c r="J7" s="717" t="s">
        <v>515</v>
      </c>
      <c r="K7" s="651">
        <v>1</v>
      </c>
      <c r="L7" s="717">
        <v>0.33333333333333331</v>
      </c>
      <c r="M7" s="651" t="s">
        <v>1</v>
      </c>
      <c r="N7" s="277"/>
    </row>
    <row r="8" spans="1:14" ht="14.4" customHeight="1" x14ac:dyDescent="0.3">
      <c r="A8" s="647" t="s">
        <v>513</v>
      </c>
      <c r="B8" s="648" t="s">
        <v>3</v>
      </c>
      <c r="C8" s="651">
        <v>127798.89000000013</v>
      </c>
      <c r="D8" s="651">
        <v>880</v>
      </c>
      <c r="E8" s="651">
        <v>49392.320000000043</v>
      </c>
      <c r="F8" s="717">
        <v>0.38648473394408978</v>
      </c>
      <c r="G8" s="651">
        <v>299</v>
      </c>
      <c r="H8" s="717">
        <v>0.33977272727272728</v>
      </c>
      <c r="I8" s="651">
        <v>78406.570000000094</v>
      </c>
      <c r="J8" s="717">
        <v>0.61351526605591034</v>
      </c>
      <c r="K8" s="651">
        <v>581</v>
      </c>
      <c r="L8" s="717">
        <v>0.66022727272727277</v>
      </c>
      <c r="M8" s="651" t="s">
        <v>517</v>
      </c>
      <c r="N8" s="277"/>
    </row>
    <row r="10" spans="1:14" ht="14.4" customHeight="1" x14ac:dyDescent="0.3">
      <c r="A10" s="647">
        <v>25</v>
      </c>
      <c r="B10" s="648" t="s">
        <v>1283</v>
      </c>
      <c r="C10" s="651" t="s">
        <v>515</v>
      </c>
      <c r="D10" s="651" t="s">
        <v>515</v>
      </c>
      <c r="E10" s="651" t="s">
        <v>515</v>
      </c>
      <c r="F10" s="717" t="s">
        <v>515</v>
      </c>
      <c r="G10" s="651" t="s">
        <v>515</v>
      </c>
      <c r="H10" s="717" t="s">
        <v>515</v>
      </c>
      <c r="I10" s="651" t="s">
        <v>515</v>
      </c>
      <c r="J10" s="717" t="s">
        <v>515</v>
      </c>
      <c r="K10" s="651" t="s">
        <v>515</v>
      </c>
      <c r="L10" s="717" t="s">
        <v>515</v>
      </c>
      <c r="M10" s="651" t="s">
        <v>74</v>
      </c>
      <c r="N10" s="277"/>
    </row>
    <row r="11" spans="1:14" ht="14.4" customHeight="1" x14ac:dyDescent="0.3">
      <c r="A11" s="647" t="s">
        <v>1406</v>
      </c>
      <c r="B11" s="648" t="s">
        <v>1404</v>
      </c>
      <c r="C11" s="651">
        <v>20625.169999999998</v>
      </c>
      <c r="D11" s="651">
        <v>105</v>
      </c>
      <c r="E11" s="651">
        <v>10770.56</v>
      </c>
      <c r="F11" s="717">
        <v>0.52220466546457556</v>
      </c>
      <c r="G11" s="651">
        <v>35</v>
      </c>
      <c r="H11" s="717">
        <v>0.33333333333333331</v>
      </c>
      <c r="I11" s="651">
        <v>9854.6099999999988</v>
      </c>
      <c r="J11" s="717">
        <v>0.47779533453542444</v>
      </c>
      <c r="K11" s="651">
        <v>70</v>
      </c>
      <c r="L11" s="717">
        <v>0.66666666666666663</v>
      </c>
      <c r="M11" s="651" t="s">
        <v>1</v>
      </c>
      <c r="N11" s="277"/>
    </row>
    <row r="12" spans="1:14" ht="14.4" customHeight="1" x14ac:dyDescent="0.3">
      <c r="A12" s="647" t="s">
        <v>1406</v>
      </c>
      <c r="B12" s="648" t="s">
        <v>1407</v>
      </c>
      <c r="C12" s="651">
        <v>20625.169999999998</v>
      </c>
      <c r="D12" s="651">
        <v>105</v>
      </c>
      <c r="E12" s="651">
        <v>10770.56</v>
      </c>
      <c r="F12" s="717">
        <v>0.52220466546457556</v>
      </c>
      <c r="G12" s="651">
        <v>35</v>
      </c>
      <c r="H12" s="717">
        <v>0.33333333333333331</v>
      </c>
      <c r="I12" s="651">
        <v>9854.6099999999988</v>
      </c>
      <c r="J12" s="717">
        <v>0.47779533453542444</v>
      </c>
      <c r="K12" s="651">
        <v>70</v>
      </c>
      <c r="L12" s="717">
        <v>0.66666666666666663</v>
      </c>
      <c r="M12" s="651" t="s">
        <v>521</v>
      </c>
      <c r="N12" s="277"/>
    </row>
    <row r="13" spans="1:14" ht="14.4" customHeight="1" x14ac:dyDescent="0.3">
      <c r="A13" s="647" t="s">
        <v>515</v>
      </c>
      <c r="B13" s="648" t="s">
        <v>515</v>
      </c>
      <c r="C13" s="651" t="s">
        <v>515</v>
      </c>
      <c r="D13" s="651" t="s">
        <v>515</v>
      </c>
      <c r="E13" s="651" t="s">
        <v>515</v>
      </c>
      <c r="F13" s="717" t="s">
        <v>515</v>
      </c>
      <c r="G13" s="651" t="s">
        <v>515</v>
      </c>
      <c r="H13" s="717" t="s">
        <v>515</v>
      </c>
      <c r="I13" s="651" t="s">
        <v>515</v>
      </c>
      <c r="J13" s="717" t="s">
        <v>515</v>
      </c>
      <c r="K13" s="651" t="s">
        <v>515</v>
      </c>
      <c r="L13" s="717" t="s">
        <v>515</v>
      </c>
      <c r="M13" s="651" t="s">
        <v>522</v>
      </c>
      <c r="N13" s="277"/>
    </row>
    <row r="14" spans="1:14" ht="14.4" customHeight="1" x14ac:dyDescent="0.3">
      <c r="A14" s="647" t="s">
        <v>1408</v>
      </c>
      <c r="B14" s="648" t="s">
        <v>1404</v>
      </c>
      <c r="C14" s="651">
        <v>70482.060000000027</v>
      </c>
      <c r="D14" s="651">
        <v>526</v>
      </c>
      <c r="E14" s="651">
        <v>32427.340000000011</v>
      </c>
      <c r="F14" s="717">
        <v>0.46007934501346864</v>
      </c>
      <c r="G14" s="651">
        <v>219</v>
      </c>
      <c r="H14" s="717">
        <v>0.41634980988593157</v>
      </c>
      <c r="I14" s="651">
        <v>38054.720000000016</v>
      </c>
      <c r="J14" s="717">
        <v>0.5399206549865313</v>
      </c>
      <c r="K14" s="651">
        <v>307</v>
      </c>
      <c r="L14" s="717">
        <v>0.58365019011406849</v>
      </c>
      <c r="M14" s="651" t="s">
        <v>1</v>
      </c>
      <c r="N14" s="277"/>
    </row>
    <row r="15" spans="1:14" ht="14.4" customHeight="1" x14ac:dyDescent="0.3">
      <c r="A15" s="647" t="s">
        <v>1408</v>
      </c>
      <c r="B15" s="648" t="s">
        <v>1405</v>
      </c>
      <c r="C15" s="651">
        <v>0</v>
      </c>
      <c r="D15" s="651">
        <v>3</v>
      </c>
      <c r="E15" s="651">
        <v>0</v>
      </c>
      <c r="F15" s="717" t="s">
        <v>515</v>
      </c>
      <c r="G15" s="651">
        <v>2</v>
      </c>
      <c r="H15" s="717">
        <v>0.66666666666666663</v>
      </c>
      <c r="I15" s="651">
        <v>0</v>
      </c>
      <c r="J15" s="717" t="s">
        <v>515</v>
      </c>
      <c r="K15" s="651">
        <v>1</v>
      </c>
      <c r="L15" s="717">
        <v>0.33333333333333331</v>
      </c>
      <c r="M15" s="651" t="s">
        <v>1</v>
      </c>
      <c r="N15" s="277"/>
    </row>
    <row r="16" spans="1:14" ht="14.4" customHeight="1" x14ac:dyDescent="0.3">
      <c r="A16" s="647" t="s">
        <v>1408</v>
      </c>
      <c r="B16" s="648" t="s">
        <v>1409</v>
      </c>
      <c r="C16" s="651">
        <v>70482.060000000027</v>
      </c>
      <c r="D16" s="651">
        <v>529</v>
      </c>
      <c r="E16" s="651">
        <v>32427.340000000011</v>
      </c>
      <c r="F16" s="717">
        <v>0.46007934501346864</v>
      </c>
      <c r="G16" s="651">
        <v>221</v>
      </c>
      <c r="H16" s="717">
        <v>0.41776937618147447</v>
      </c>
      <c r="I16" s="651">
        <v>38054.720000000016</v>
      </c>
      <c r="J16" s="717">
        <v>0.5399206549865313</v>
      </c>
      <c r="K16" s="651">
        <v>308</v>
      </c>
      <c r="L16" s="717">
        <v>0.58223062381852553</v>
      </c>
      <c r="M16" s="651" t="s">
        <v>521</v>
      </c>
      <c r="N16" s="277"/>
    </row>
    <row r="17" spans="1:14" ht="14.4" customHeight="1" x14ac:dyDescent="0.3">
      <c r="A17" s="647" t="s">
        <v>515</v>
      </c>
      <c r="B17" s="648" t="s">
        <v>515</v>
      </c>
      <c r="C17" s="651" t="s">
        <v>515</v>
      </c>
      <c r="D17" s="651" t="s">
        <v>515</v>
      </c>
      <c r="E17" s="651" t="s">
        <v>515</v>
      </c>
      <c r="F17" s="717" t="s">
        <v>515</v>
      </c>
      <c r="G17" s="651" t="s">
        <v>515</v>
      </c>
      <c r="H17" s="717" t="s">
        <v>515</v>
      </c>
      <c r="I17" s="651" t="s">
        <v>515</v>
      </c>
      <c r="J17" s="717" t="s">
        <v>515</v>
      </c>
      <c r="K17" s="651" t="s">
        <v>515</v>
      </c>
      <c r="L17" s="717" t="s">
        <v>515</v>
      </c>
      <c r="M17" s="651" t="s">
        <v>522</v>
      </c>
      <c r="N17" s="277"/>
    </row>
    <row r="18" spans="1:14" ht="14.4" customHeight="1" x14ac:dyDescent="0.3">
      <c r="A18" s="647" t="s">
        <v>1410</v>
      </c>
      <c r="B18" s="648" t="s">
        <v>1404</v>
      </c>
      <c r="C18" s="651">
        <v>7764.1700000000019</v>
      </c>
      <c r="D18" s="651">
        <v>57</v>
      </c>
      <c r="E18" s="651">
        <v>3983.4400000000005</v>
      </c>
      <c r="F18" s="717">
        <v>0.51305419639188732</v>
      </c>
      <c r="G18" s="651">
        <v>27</v>
      </c>
      <c r="H18" s="717">
        <v>0.47368421052631576</v>
      </c>
      <c r="I18" s="651">
        <v>3780.7300000000009</v>
      </c>
      <c r="J18" s="717">
        <v>0.48694580360811263</v>
      </c>
      <c r="K18" s="651">
        <v>30</v>
      </c>
      <c r="L18" s="717">
        <v>0.52631578947368418</v>
      </c>
      <c r="M18" s="651" t="s">
        <v>1</v>
      </c>
      <c r="N18" s="277"/>
    </row>
    <row r="19" spans="1:14" ht="14.4" customHeight="1" x14ac:dyDescent="0.3">
      <c r="A19" s="647" t="s">
        <v>1410</v>
      </c>
      <c r="B19" s="648" t="s">
        <v>1411</v>
      </c>
      <c r="C19" s="651">
        <v>7764.1700000000019</v>
      </c>
      <c r="D19" s="651">
        <v>57</v>
      </c>
      <c r="E19" s="651">
        <v>3983.4400000000005</v>
      </c>
      <c r="F19" s="717">
        <v>0.51305419639188732</v>
      </c>
      <c r="G19" s="651">
        <v>27</v>
      </c>
      <c r="H19" s="717">
        <v>0.47368421052631576</v>
      </c>
      <c r="I19" s="651">
        <v>3780.7300000000009</v>
      </c>
      <c r="J19" s="717">
        <v>0.48694580360811263</v>
      </c>
      <c r="K19" s="651">
        <v>30</v>
      </c>
      <c r="L19" s="717">
        <v>0.52631578947368418</v>
      </c>
      <c r="M19" s="651" t="s">
        <v>521</v>
      </c>
      <c r="N19" s="277"/>
    </row>
    <row r="20" spans="1:14" ht="14.4" customHeight="1" x14ac:dyDescent="0.3">
      <c r="A20" s="647" t="s">
        <v>515</v>
      </c>
      <c r="B20" s="648" t="s">
        <v>515</v>
      </c>
      <c r="C20" s="651" t="s">
        <v>515</v>
      </c>
      <c r="D20" s="651" t="s">
        <v>515</v>
      </c>
      <c r="E20" s="651" t="s">
        <v>515</v>
      </c>
      <c r="F20" s="717" t="s">
        <v>515</v>
      </c>
      <c r="G20" s="651" t="s">
        <v>515</v>
      </c>
      <c r="H20" s="717" t="s">
        <v>515</v>
      </c>
      <c r="I20" s="651" t="s">
        <v>515</v>
      </c>
      <c r="J20" s="717" t="s">
        <v>515</v>
      </c>
      <c r="K20" s="651" t="s">
        <v>515</v>
      </c>
      <c r="L20" s="717" t="s">
        <v>515</v>
      </c>
      <c r="M20" s="651" t="s">
        <v>522</v>
      </c>
      <c r="N20" s="277"/>
    </row>
    <row r="21" spans="1:14" ht="14.4" customHeight="1" x14ac:dyDescent="0.3">
      <c r="A21" s="647" t="s">
        <v>1412</v>
      </c>
      <c r="B21" s="648" t="s">
        <v>1404</v>
      </c>
      <c r="C21" s="651">
        <v>28927.490000000016</v>
      </c>
      <c r="D21" s="651">
        <v>189</v>
      </c>
      <c r="E21" s="651">
        <v>2210.9800000000005</v>
      </c>
      <c r="F21" s="717">
        <v>7.6431795499713226E-2</v>
      </c>
      <c r="G21" s="651">
        <v>16</v>
      </c>
      <c r="H21" s="717">
        <v>8.4656084656084651E-2</v>
      </c>
      <c r="I21" s="651">
        <v>26716.510000000017</v>
      </c>
      <c r="J21" s="717">
        <v>0.92356820450028676</v>
      </c>
      <c r="K21" s="651">
        <v>173</v>
      </c>
      <c r="L21" s="717">
        <v>0.91534391534391535</v>
      </c>
      <c r="M21" s="651" t="s">
        <v>1</v>
      </c>
      <c r="N21" s="277"/>
    </row>
    <row r="22" spans="1:14" ht="14.4" customHeight="1" x14ac:dyDescent="0.3">
      <c r="A22" s="647" t="s">
        <v>1412</v>
      </c>
      <c r="B22" s="648" t="s">
        <v>1413</v>
      </c>
      <c r="C22" s="651">
        <v>28927.490000000016</v>
      </c>
      <c r="D22" s="651">
        <v>189</v>
      </c>
      <c r="E22" s="651">
        <v>2210.9800000000005</v>
      </c>
      <c r="F22" s="717">
        <v>7.6431795499713226E-2</v>
      </c>
      <c r="G22" s="651">
        <v>16</v>
      </c>
      <c r="H22" s="717">
        <v>8.4656084656084651E-2</v>
      </c>
      <c r="I22" s="651">
        <v>26716.510000000017</v>
      </c>
      <c r="J22" s="717">
        <v>0.92356820450028676</v>
      </c>
      <c r="K22" s="651">
        <v>173</v>
      </c>
      <c r="L22" s="717">
        <v>0.91534391534391535</v>
      </c>
      <c r="M22" s="651" t="s">
        <v>521</v>
      </c>
      <c r="N22" s="277"/>
    </row>
    <row r="23" spans="1:14" ht="14.4" customHeight="1" x14ac:dyDescent="0.3">
      <c r="A23" s="647" t="s">
        <v>515</v>
      </c>
      <c r="B23" s="648" t="s">
        <v>515</v>
      </c>
      <c r="C23" s="651" t="s">
        <v>515</v>
      </c>
      <c r="D23" s="651" t="s">
        <v>515</v>
      </c>
      <c r="E23" s="651" t="s">
        <v>515</v>
      </c>
      <c r="F23" s="717" t="s">
        <v>515</v>
      </c>
      <c r="G23" s="651" t="s">
        <v>515</v>
      </c>
      <c r="H23" s="717" t="s">
        <v>515</v>
      </c>
      <c r="I23" s="651" t="s">
        <v>515</v>
      </c>
      <c r="J23" s="717" t="s">
        <v>515</v>
      </c>
      <c r="K23" s="651" t="s">
        <v>515</v>
      </c>
      <c r="L23" s="717" t="s">
        <v>515</v>
      </c>
      <c r="M23" s="651" t="s">
        <v>522</v>
      </c>
      <c r="N23" s="277"/>
    </row>
    <row r="24" spans="1:14" ht="14.4" customHeight="1" x14ac:dyDescent="0.3">
      <c r="A24" s="647" t="s">
        <v>513</v>
      </c>
      <c r="B24" s="648" t="s">
        <v>1414</v>
      </c>
      <c r="C24" s="651">
        <v>127798.89000000004</v>
      </c>
      <c r="D24" s="651">
        <v>880</v>
      </c>
      <c r="E24" s="651">
        <v>49392.320000000014</v>
      </c>
      <c r="F24" s="717">
        <v>0.38648473394408978</v>
      </c>
      <c r="G24" s="651">
        <v>299</v>
      </c>
      <c r="H24" s="717">
        <v>0.33977272727272728</v>
      </c>
      <c r="I24" s="651">
        <v>78406.570000000036</v>
      </c>
      <c r="J24" s="717">
        <v>0.61351526605591022</v>
      </c>
      <c r="K24" s="651">
        <v>581</v>
      </c>
      <c r="L24" s="717">
        <v>0.66022727272727277</v>
      </c>
      <c r="M24" s="651" t="s">
        <v>517</v>
      </c>
      <c r="N24" s="277"/>
    </row>
    <row r="25" spans="1:14" ht="14.4" customHeight="1" x14ac:dyDescent="0.3">
      <c r="A25" s="718" t="s">
        <v>1415</v>
      </c>
    </row>
    <row r="26" spans="1:14" ht="14.4" customHeight="1" x14ac:dyDescent="0.3">
      <c r="A26" s="719" t="s">
        <v>1416</v>
      </c>
    </row>
    <row r="27" spans="1:14" ht="14.4" customHeight="1" x14ac:dyDescent="0.3">
      <c r="A27" s="718" t="s">
        <v>1417</v>
      </c>
    </row>
  </sheetData>
  <autoFilter ref="A4:M4"/>
  <mergeCells count="4">
    <mergeCell ref="E3:H3"/>
    <mergeCell ref="C3:D3"/>
    <mergeCell ref="I3:L3"/>
    <mergeCell ref="A1:L1"/>
  </mergeCells>
  <conditionalFormatting sqref="F4 F9 F25:F1048576">
    <cfRule type="cellIs" dxfId="57" priority="15" stopIfTrue="1" operator="lessThan">
      <formula>0.6</formula>
    </cfRule>
  </conditionalFormatting>
  <conditionalFormatting sqref="B5:B8">
    <cfRule type="expression" dxfId="56" priority="10">
      <formula>AND(LEFT(M5,6)&lt;&gt;"mezera",M5&lt;&gt;"")</formula>
    </cfRule>
  </conditionalFormatting>
  <conditionalFormatting sqref="A5:A8">
    <cfRule type="expression" dxfId="55" priority="8">
      <formula>AND(M5&lt;&gt;"",M5&lt;&gt;"mezeraKL")</formula>
    </cfRule>
  </conditionalFormatting>
  <conditionalFormatting sqref="F5:F8">
    <cfRule type="cellIs" dxfId="54" priority="7" operator="lessThan">
      <formula>0.6</formula>
    </cfRule>
  </conditionalFormatting>
  <conditionalFormatting sqref="B5:L8">
    <cfRule type="expression" dxfId="53" priority="9">
      <formula>OR($M5="KL",$M5="SumaKL")</formula>
    </cfRule>
    <cfRule type="expression" dxfId="52" priority="11">
      <formula>$M5="SumaNS"</formula>
    </cfRule>
  </conditionalFormatting>
  <conditionalFormatting sqref="A5:L8">
    <cfRule type="expression" dxfId="51" priority="12">
      <formula>$M5&lt;&gt;""</formula>
    </cfRule>
  </conditionalFormatting>
  <conditionalFormatting sqref="B10:B24">
    <cfRule type="expression" dxfId="50" priority="4">
      <formula>AND(LEFT(M10,6)&lt;&gt;"mezera",M10&lt;&gt;"")</formula>
    </cfRule>
  </conditionalFormatting>
  <conditionalFormatting sqref="A10:A24">
    <cfRule type="expression" dxfId="49" priority="2">
      <formula>AND(M10&lt;&gt;"",M10&lt;&gt;"mezeraKL")</formula>
    </cfRule>
  </conditionalFormatting>
  <conditionalFormatting sqref="F10:F24">
    <cfRule type="cellIs" dxfId="48" priority="1" operator="lessThan">
      <formula>0.6</formula>
    </cfRule>
  </conditionalFormatting>
  <conditionalFormatting sqref="B10:L24">
    <cfRule type="expression" dxfId="47" priority="3">
      <formula>OR($M10="KL",$M10="SumaKL")</formula>
    </cfRule>
    <cfRule type="expression" dxfId="46" priority="5">
      <formula>$M10="SumaNS"</formula>
    </cfRule>
  </conditionalFormatting>
  <conditionalFormatting sqref="A10:L24">
    <cfRule type="expression" dxfId="45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6" bestFit="1" customWidth="1"/>
    <col min="3" max="3" width="11.109375" style="254" hidden="1" customWidth="1"/>
    <col min="4" max="4" width="7.33203125" style="336" bestFit="1" customWidth="1"/>
    <col min="5" max="5" width="7.33203125" style="254" hidden="1" customWidth="1"/>
    <col min="6" max="6" width="11.109375" style="336" bestFit="1" customWidth="1"/>
    <col min="7" max="7" width="5.33203125" style="339" customWidth="1"/>
    <col min="8" max="8" width="7.33203125" style="336" bestFit="1" customWidth="1"/>
    <col min="9" max="9" width="5.33203125" style="339" customWidth="1"/>
    <col min="10" max="10" width="11.109375" style="336" customWidth="1"/>
    <col min="11" max="11" width="5.33203125" style="339" customWidth="1"/>
    <col min="12" max="12" width="7.33203125" style="336" customWidth="1"/>
    <col min="13" max="13" width="5.33203125" style="339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9" t="s">
        <v>191</v>
      </c>
      <c r="B1" s="519"/>
      <c r="C1" s="519"/>
      <c r="D1" s="519"/>
      <c r="E1" s="519"/>
      <c r="F1" s="519"/>
      <c r="G1" s="519"/>
      <c r="H1" s="519"/>
      <c r="I1" s="519"/>
      <c r="J1" s="482"/>
      <c r="K1" s="482"/>
      <c r="L1" s="482"/>
      <c r="M1" s="482"/>
    </row>
    <row r="2" spans="1:13" ht="14.4" customHeight="1" thickBot="1" x14ac:dyDescent="0.35">
      <c r="A2" s="382" t="s">
        <v>309</v>
      </c>
      <c r="B2" s="343"/>
      <c r="C2" s="335"/>
      <c r="D2" s="343"/>
      <c r="E2" s="335"/>
      <c r="F2" s="343"/>
      <c r="G2" s="344"/>
      <c r="H2" s="343"/>
      <c r="I2" s="344"/>
    </row>
    <row r="3" spans="1:13" ht="14.4" customHeight="1" thickBot="1" x14ac:dyDescent="0.35">
      <c r="A3" s="269"/>
      <c r="B3" s="536" t="s">
        <v>15</v>
      </c>
      <c r="C3" s="538"/>
      <c r="D3" s="535"/>
      <c r="E3" s="268"/>
      <c r="F3" s="535" t="s">
        <v>16</v>
      </c>
      <c r="G3" s="535"/>
      <c r="H3" s="535"/>
      <c r="I3" s="535"/>
      <c r="J3" s="535" t="s">
        <v>190</v>
      </c>
      <c r="K3" s="535"/>
      <c r="L3" s="535"/>
      <c r="M3" s="537"/>
    </row>
    <row r="4" spans="1:13" ht="14.4" customHeight="1" thickBot="1" x14ac:dyDescent="0.35">
      <c r="A4" s="696" t="s">
        <v>167</v>
      </c>
      <c r="B4" s="697" t="s">
        <v>19</v>
      </c>
      <c r="C4" s="723"/>
      <c r="D4" s="697" t="s">
        <v>20</v>
      </c>
      <c r="E4" s="723"/>
      <c r="F4" s="697" t="s">
        <v>19</v>
      </c>
      <c r="G4" s="700" t="s">
        <v>2</v>
      </c>
      <c r="H4" s="697" t="s">
        <v>20</v>
      </c>
      <c r="I4" s="700" t="s">
        <v>2</v>
      </c>
      <c r="J4" s="697" t="s">
        <v>19</v>
      </c>
      <c r="K4" s="700" t="s">
        <v>2</v>
      </c>
      <c r="L4" s="697" t="s">
        <v>20</v>
      </c>
      <c r="M4" s="701" t="s">
        <v>2</v>
      </c>
    </row>
    <row r="5" spans="1:13" ht="14.4" customHeight="1" x14ac:dyDescent="0.3">
      <c r="A5" s="720" t="s">
        <v>1418</v>
      </c>
      <c r="B5" s="711">
        <v>790.06000000000006</v>
      </c>
      <c r="C5" s="658">
        <v>1</v>
      </c>
      <c r="D5" s="724">
        <v>6</v>
      </c>
      <c r="E5" s="727" t="s">
        <v>1418</v>
      </c>
      <c r="F5" s="711"/>
      <c r="G5" s="679">
        <v>0</v>
      </c>
      <c r="H5" s="661"/>
      <c r="I5" s="702">
        <v>0</v>
      </c>
      <c r="J5" s="730">
        <v>790.06000000000006</v>
      </c>
      <c r="K5" s="679">
        <v>1</v>
      </c>
      <c r="L5" s="661">
        <v>6</v>
      </c>
      <c r="M5" s="702">
        <v>1</v>
      </c>
    </row>
    <row r="6" spans="1:13" ht="14.4" customHeight="1" x14ac:dyDescent="0.3">
      <c r="A6" s="721" t="s">
        <v>1419</v>
      </c>
      <c r="B6" s="712">
        <v>3855.8800000000019</v>
      </c>
      <c r="C6" s="664">
        <v>1</v>
      </c>
      <c r="D6" s="725">
        <v>2</v>
      </c>
      <c r="E6" s="728" t="s">
        <v>1419</v>
      </c>
      <c r="F6" s="712">
        <v>154.36000000000001</v>
      </c>
      <c r="G6" s="680">
        <v>4.003236615247361E-2</v>
      </c>
      <c r="H6" s="667"/>
      <c r="I6" s="703">
        <v>0</v>
      </c>
      <c r="J6" s="731">
        <v>3701.5200000000018</v>
      </c>
      <c r="K6" s="680">
        <v>0.95996763384752637</v>
      </c>
      <c r="L6" s="667">
        <v>2</v>
      </c>
      <c r="M6" s="703">
        <v>1</v>
      </c>
    </row>
    <row r="7" spans="1:13" ht="14.4" customHeight="1" x14ac:dyDescent="0.3">
      <c r="A7" s="721" t="s">
        <v>1420</v>
      </c>
      <c r="B7" s="712">
        <v>9399.4100000000035</v>
      </c>
      <c r="C7" s="664">
        <v>1</v>
      </c>
      <c r="D7" s="725">
        <v>81</v>
      </c>
      <c r="E7" s="728" t="s">
        <v>1420</v>
      </c>
      <c r="F7" s="712">
        <v>2825.94</v>
      </c>
      <c r="G7" s="680">
        <v>0.30065078552802771</v>
      </c>
      <c r="H7" s="667">
        <v>25</v>
      </c>
      <c r="I7" s="703">
        <v>0.30864197530864196</v>
      </c>
      <c r="J7" s="731">
        <v>6573.470000000003</v>
      </c>
      <c r="K7" s="680">
        <v>0.69934921447197218</v>
      </c>
      <c r="L7" s="667">
        <v>56</v>
      </c>
      <c r="M7" s="703">
        <v>0.69135802469135799</v>
      </c>
    </row>
    <row r="8" spans="1:13" ht="14.4" customHeight="1" x14ac:dyDescent="0.3">
      <c r="A8" s="721" t="s">
        <v>1421</v>
      </c>
      <c r="B8" s="712">
        <v>770.87</v>
      </c>
      <c r="C8" s="664">
        <v>1</v>
      </c>
      <c r="D8" s="725">
        <v>3</v>
      </c>
      <c r="E8" s="728" t="s">
        <v>1421</v>
      </c>
      <c r="F8" s="712">
        <v>149.52000000000001</v>
      </c>
      <c r="G8" s="680">
        <v>0.1939626655596923</v>
      </c>
      <c r="H8" s="667"/>
      <c r="I8" s="703">
        <v>0</v>
      </c>
      <c r="J8" s="731">
        <v>621.35</v>
      </c>
      <c r="K8" s="680">
        <v>0.80603733444030778</v>
      </c>
      <c r="L8" s="667">
        <v>3</v>
      </c>
      <c r="M8" s="703">
        <v>1</v>
      </c>
    </row>
    <row r="9" spans="1:13" ht="14.4" customHeight="1" x14ac:dyDescent="0.3">
      <c r="A9" s="721" t="s">
        <v>1422</v>
      </c>
      <c r="B9" s="712">
        <v>3306.02</v>
      </c>
      <c r="C9" s="664">
        <v>1</v>
      </c>
      <c r="D9" s="725">
        <v>22</v>
      </c>
      <c r="E9" s="728" t="s">
        <v>1422</v>
      </c>
      <c r="F9" s="712">
        <v>827.79</v>
      </c>
      <c r="G9" s="680">
        <v>0.25038868488393901</v>
      </c>
      <c r="H9" s="667">
        <v>6</v>
      </c>
      <c r="I9" s="703">
        <v>0.27272727272727271</v>
      </c>
      <c r="J9" s="731">
        <v>2478.23</v>
      </c>
      <c r="K9" s="680">
        <v>0.74961131511606105</v>
      </c>
      <c r="L9" s="667">
        <v>16</v>
      </c>
      <c r="M9" s="703">
        <v>0.72727272727272729</v>
      </c>
    </row>
    <row r="10" spans="1:13" ht="14.4" customHeight="1" x14ac:dyDescent="0.3">
      <c r="A10" s="721" t="s">
        <v>1423</v>
      </c>
      <c r="B10" s="712">
        <v>5000.58</v>
      </c>
      <c r="C10" s="664">
        <v>1</v>
      </c>
      <c r="D10" s="725">
        <v>29</v>
      </c>
      <c r="E10" s="728" t="s">
        <v>1423</v>
      </c>
      <c r="F10" s="712">
        <v>1048.3000000000002</v>
      </c>
      <c r="G10" s="680">
        <v>0.20963568226085777</v>
      </c>
      <c r="H10" s="667">
        <v>10</v>
      </c>
      <c r="I10" s="703">
        <v>0.34482758620689657</v>
      </c>
      <c r="J10" s="731">
        <v>3952.28</v>
      </c>
      <c r="K10" s="680">
        <v>0.79036431773914229</v>
      </c>
      <c r="L10" s="667">
        <v>19</v>
      </c>
      <c r="M10" s="703">
        <v>0.65517241379310343</v>
      </c>
    </row>
    <row r="11" spans="1:13" ht="14.4" customHeight="1" x14ac:dyDescent="0.3">
      <c r="A11" s="721" t="s">
        <v>1424</v>
      </c>
      <c r="B11" s="712">
        <v>0</v>
      </c>
      <c r="C11" s="664"/>
      <c r="D11" s="725">
        <v>1</v>
      </c>
      <c r="E11" s="728" t="s">
        <v>1424</v>
      </c>
      <c r="F11" s="712"/>
      <c r="G11" s="680"/>
      <c r="H11" s="667"/>
      <c r="I11" s="703">
        <v>0</v>
      </c>
      <c r="J11" s="731">
        <v>0</v>
      </c>
      <c r="K11" s="680"/>
      <c r="L11" s="667">
        <v>1</v>
      </c>
      <c r="M11" s="703">
        <v>1</v>
      </c>
    </row>
    <row r="12" spans="1:13" ht="14.4" customHeight="1" x14ac:dyDescent="0.3">
      <c r="A12" s="721" t="s">
        <v>1425</v>
      </c>
      <c r="B12" s="712">
        <v>11388.320000000005</v>
      </c>
      <c r="C12" s="664">
        <v>1</v>
      </c>
      <c r="D12" s="725">
        <v>86</v>
      </c>
      <c r="E12" s="728" t="s">
        <v>1425</v>
      </c>
      <c r="F12" s="712">
        <v>4309.6000000000022</v>
      </c>
      <c r="G12" s="680">
        <v>0.37842280511963139</v>
      </c>
      <c r="H12" s="667">
        <v>31</v>
      </c>
      <c r="I12" s="703">
        <v>0.36046511627906974</v>
      </c>
      <c r="J12" s="731">
        <v>7078.720000000003</v>
      </c>
      <c r="K12" s="680">
        <v>0.62157719488036867</v>
      </c>
      <c r="L12" s="667">
        <v>55</v>
      </c>
      <c r="M12" s="703">
        <v>0.63953488372093026</v>
      </c>
    </row>
    <row r="13" spans="1:13" ht="14.4" customHeight="1" x14ac:dyDescent="0.3">
      <c r="A13" s="721" t="s">
        <v>1426</v>
      </c>
      <c r="B13" s="712">
        <v>10072.160000000003</v>
      </c>
      <c r="C13" s="664">
        <v>1</v>
      </c>
      <c r="D13" s="725">
        <v>56</v>
      </c>
      <c r="E13" s="728" t="s">
        <v>1426</v>
      </c>
      <c r="F13" s="712">
        <v>2344.6000000000004</v>
      </c>
      <c r="G13" s="680">
        <v>0.23278025766072019</v>
      </c>
      <c r="H13" s="667">
        <v>13</v>
      </c>
      <c r="I13" s="703">
        <v>0.23214285714285715</v>
      </c>
      <c r="J13" s="731">
        <v>7727.5600000000031</v>
      </c>
      <c r="K13" s="680">
        <v>0.76721974233927981</v>
      </c>
      <c r="L13" s="667">
        <v>43</v>
      </c>
      <c r="M13" s="703">
        <v>0.7678571428571429</v>
      </c>
    </row>
    <row r="14" spans="1:13" ht="14.4" customHeight="1" x14ac:dyDescent="0.3">
      <c r="A14" s="721" t="s">
        <v>1427</v>
      </c>
      <c r="B14" s="712">
        <v>308.72000000000003</v>
      </c>
      <c r="C14" s="664">
        <v>1</v>
      </c>
      <c r="D14" s="725">
        <v>2</v>
      </c>
      <c r="E14" s="728" t="s">
        <v>1427</v>
      </c>
      <c r="F14" s="712"/>
      <c r="G14" s="680">
        <v>0</v>
      </c>
      <c r="H14" s="667"/>
      <c r="I14" s="703">
        <v>0</v>
      </c>
      <c r="J14" s="731">
        <v>308.72000000000003</v>
      </c>
      <c r="K14" s="680">
        <v>1</v>
      </c>
      <c r="L14" s="667">
        <v>2</v>
      </c>
      <c r="M14" s="703">
        <v>1</v>
      </c>
    </row>
    <row r="15" spans="1:13" ht="14.4" customHeight="1" x14ac:dyDescent="0.3">
      <c r="A15" s="721" t="s">
        <v>1428</v>
      </c>
      <c r="B15" s="712">
        <v>6993.5300000000025</v>
      </c>
      <c r="C15" s="664">
        <v>1</v>
      </c>
      <c r="D15" s="725">
        <v>37</v>
      </c>
      <c r="E15" s="728" t="s">
        <v>1428</v>
      </c>
      <c r="F15" s="712">
        <v>4807.6900000000023</v>
      </c>
      <c r="G15" s="680">
        <v>0.68744825574495294</v>
      </c>
      <c r="H15" s="667">
        <v>12</v>
      </c>
      <c r="I15" s="703">
        <v>0.32432432432432434</v>
      </c>
      <c r="J15" s="731">
        <v>2185.84</v>
      </c>
      <c r="K15" s="680">
        <v>0.31255174425504706</v>
      </c>
      <c r="L15" s="667">
        <v>25</v>
      </c>
      <c r="M15" s="703">
        <v>0.67567567567567566</v>
      </c>
    </row>
    <row r="16" spans="1:13" ht="14.4" customHeight="1" x14ac:dyDescent="0.3">
      <c r="A16" s="721" t="s">
        <v>1429</v>
      </c>
      <c r="B16" s="712">
        <v>3009.77</v>
      </c>
      <c r="C16" s="664">
        <v>1</v>
      </c>
      <c r="D16" s="725">
        <v>25</v>
      </c>
      <c r="E16" s="728" t="s">
        <v>1429</v>
      </c>
      <c r="F16" s="712">
        <v>1125.06</v>
      </c>
      <c r="G16" s="680">
        <v>0.3738026493718789</v>
      </c>
      <c r="H16" s="667">
        <v>10</v>
      </c>
      <c r="I16" s="703">
        <v>0.4</v>
      </c>
      <c r="J16" s="731">
        <v>1884.71</v>
      </c>
      <c r="K16" s="680">
        <v>0.6261973506281211</v>
      </c>
      <c r="L16" s="667">
        <v>15</v>
      </c>
      <c r="M16" s="703">
        <v>0.6</v>
      </c>
    </row>
    <row r="17" spans="1:13" ht="14.4" customHeight="1" x14ac:dyDescent="0.3">
      <c r="A17" s="721" t="s">
        <v>1430</v>
      </c>
      <c r="B17" s="712">
        <v>5020.0600000000004</v>
      </c>
      <c r="C17" s="664">
        <v>1</v>
      </c>
      <c r="D17" s="725">
        <v>35</v>
      </c>
      <c r="E17" s="728" t="s">
        <v>1430</v>
      </c>
      <c r="F17" s="712">
        <v>2993.11</v>
      </c>
      <c r="G17" s="680">
        <v>0.59622992553873855</v>
      </c>
      <c r="H17" s="667">
        <v>17</v>
      </c>
      <c r="I17" s="703">
        <v>0.48571428571428571</v>
      </c>
      <c r="J17" s="731">
        <v>2026.9500000000003</v>
      </c>
      <c r="K17" s="680">
        <v>0.40377007446126145</v>
      </c>
      <c r="L17" s="667">
        <v>18</v>
      </c>
      <c r="M17" s="703">
        <v>0.51428571428571423</v>
      </c>
    </row>
    <row r="18" spans="1:13" ht="14.4" customHeight="1" x14ac:dyDescent="0.3">
      <c r="A18" s="721" t="s">
        <v>1431</v>
      </c>
      <c r="B18" s="712">
        <v>3280.24</v>
      </c>
      <c r="C18" s="664">
        <v>1</v>
      </c>
      <c r="D18" s="725">
        <v>22</v>
      </c>
      <c r="E18" s="728" t="s">
        <v>1431</v>
      </c>
      <c r="F18" s="712">
        <v>1822.16</v>
      </c>
      <c r="G18" s="680">
        <v>0.55549593932151309</v>
      </c>
      <c r="H18" s="667">
        <v>10</v>
      </c>
      <c r="I18" s="703">
        <v>0.45454545454545453</v>
      </c>
      <c r="J18" s="731">
        <v>1458.08</v>
      </c>
      <c r="K18" s="680">
        <v>0.44450406067848697</v>
      </c>
      <c r="L18" s="667">
        <v>12</v>
      </c>
      <c r="M18" s="703">
        <v>0.54545454545454541</v>
      </c>
    </row>
    <row r="19" spans="1:13" ht="14.4" customHeight="1" x14ac:dyDescent="0.3">
      <c r="A19" s="721" t="s">
        <v>1432</v>
      </c>
      <c r="B19" s="712">
        <v>276.68</v>
      </c>
      <c r="C19" s="664">
        <v>1</v>
      </c>
      <c r="D19" s="725">
        <v>6</v>
      </c>
      <c r="E19" s="728" t="s">
        <v>1432</v>
      </c>
      <c r="F19" s="712">
        <v>51.28</v>
      </c>
      <c r="G19" s="680">
        <v>0.18534046551973399</v>
      </c>
      <c r="H19" s="667">
        <v>3</v>
      </c>
      <c r="I19" s="703">
        <v>0.5</v>
      </c>
      <c r="J19" s="731">
        <v>225.4</v>
      </c>
      <c r="K19" s="680">
        <v>0.81465953448026596</v>
      </c>
      <c r="L19" s="667">
        <v>3</v>
      </c>
      <c r="M19" s="703">
        <v>0.5</v>
      </c>
    </row>
    <row r="20" spans="1:13" ht="14.4" customHeight="1" x14ac:dyDescent="0.3">
      <c r="A20" s="721" t="s">
        <v>1433</v>
      </c>
      <c r="B20" s="712">
        <v>4767.7800000000007</v>
      </c>
      <c r="C20" s="664">
        <v>1</v>
      </c>
      <c r="D20" s="725">
        <v>11</v>
      </c>
      <c r="E20" s="728" t="s">
        <v>1433</v>
      </c>
      <c r="F20" s="712">
        <v>3642.09</v>
      </c>
      <c r="G20" s="680">
        <v>0.76389640461598474</v>
      </c>
      <c r="H20" s="667">
        <v>4</v>
      </c>
      <c r="I20" s="703">
        <v>0.36363636363636365</v>
      </c>
      <c r="J20" s="731">
        <v>1125.69</v>
      </c>
      <c r="K20" s="680">
        <v>0.23610359538401518</v>
      </c>
      <c r="L20" s="667">
        <v>7</v>
      </c>
      <c r="M20" s="703">
        <v>0.63636363636363635</v>
      </c>
    </row>
    <row r="21" spans="1:13" ht="14.4" customHeight="1" x14ac:dyDescent="0.3">
      <c r="A21" s="721" t="s">
        <v>1434</v>
      </c>
      <c r="B21" s="712">
        <v>154.36000000000001</v>
      </c>
      <c r="C21" s="664">
        <v>1</v>
      </c>
      <c r="D21" s="725">
        <v>1</v>
      </c>
      <c r="E21" s="728" t="s">
        <v>1434</v>
      </c>
      <c r="F21" s="712">
        <v>154.36000000000001</v>
      </c>
      <c r="G21" s="680">
        <v>1</v>
      </c>
      <c r="H21" s="667">
        <v>1</v>
      </c>
      <c r="I21" s="703">
        <v>1</v>
      </c>
      <c r="J21" s="731"/>
      <c r="K21" s="680">
        <v>0</v>
      </c>
      <c r="L21" s="667"/>
      <c r="M21" s="703">
        <v>0</v>
      </c>
    </row>
    <row r="22" spans="1:13" ht="14.4" customHeight="1" x14ac:dyDescent="0.3">
      <c r="A22" s="721" t="s">
        <v>1435</v>
      </c>
      <c r="B22" s="712">
        <v>1415.75</v>
      </c>
      <c r="C22" s="664">
        <v>1</v>
      </c>
      <c r="D22" s="725">
        <v>11</v>
      </c>
      <c r="E22" s="728" t="s">
        <v>1435</v>
      </c>
      <c r="F22" s="712">
        <v>1190.69</v>
      </c>
      <c r="G22" s="680">
        <v>0.84103125551827662</v>
      </c>
      <c r="H22" s="667">
        <v>8</v>
      </c>
      <c r="I22" s="703">
        <v>0.72727272727272729</v>
      </c>
      <c r="J22" s="731">
        <v>225.06</v>
      </c>
      <c r="K22" s="680">
        <v>0.15896874448172346</v>
      </c>
      <c r="L22" s="667">
        <v>3</v>
      </c>
      <c r="M22" s="703">
        <v>0.27272727272727271</v>
      </c>
    </row>
    <row r="23" spans="1:13" ht="14.4" customHeight="1" x14ac:dyDescent="0.3">
      <c r="A23" s="721" t="s">
        <v>1436</v>
      </c>
      <c r="B23" s="712">
        <v>154.36000000000001</v>
      </c>
      <c r="C23" s="664">
        <v>1</v>
      </c>
      <c r="D23" s="725">
        <v>1</v>
      </c>
      <c r="E23" s="728" t="s">
        <v>1436</v>
      </c>
      <c r="F23" s="712"/>
      <c r="G23" s="680">
        <v>0</v>
      </c>
      <c r="H23" s="667"/>
      <c r="I23" s="703">
        <v>0</v>
      </c>
      <c r="J23" s="731">
        <v>154.36000000000001</v>
      </c>
      <c r="K23" s="680">
        <v>1</v>
      </c>
      <c r="L23" s="667">
        <v>1</v>
      </c>
      <c r="M23" s="703">
        <v>1</v>
      </c>
    </row>
    <row r="24" spans="1:13" ht="14.4" customHeight="1" x14ac:dyDescent="0.3">
      <c r="A24" s="721" t="s">
        <v>1437</v>
      </c>
      <c r="B24" s="712">
        <v>15315.410000000002</v>
      </c>
      <c r="C24" s="664">
        <v>1</v>
      </c>
      <c r="D24" s="725">
        <v>108</v>
      </c>
      <c r="E24" s="728" t="s">
        <v>1437</v>
      </c>
      <c r="F24" s="712">
        <v>5546.1100000000006</v>
      </c>
      <c r="G24" s="680">
        <v>0.36212612003204614</v>
      </c>
      <c r="H24" s="667">
        <v>37</v>
      </c>
      <c r="I24" s="703">
        <v>0.34259259259259262</v>
      </c>
      <c r="J24" s="731">
        <v>9769.3000000000011</v>
      </c>
      <c r="K24" s="680">
        <v>0.63787387996795386</v>
      </c>
      <c r="L24" s="667">
        <v>71</v>
      </c>
      <c r="M24" s="703">
        <v>0.65740740740740744</v>
      </c>
    </row>
    <row r="25" spans="1:13" ht="14.4" customHeight="1" x14ac:dyDescent="0.3">
      <c r="A25" s="721" t="s">
        <v>1438</v>
      </c>
      <c r="B25" s="712">
        <v>7735.42</v>
      </c>
      <c r="C25" s="664">
        <v>1</v>
      </c>
      <c r="D25" s="725">
        <v>62</v>
      </c>
      <c r="E25" s="728" t="s">
        <v>1438</v>
      </c>
      <c r="F25" s="712">
        <v>4802.5600000000004</v>
      </c>
      <c r="G25" s="680">
        <v>0.62085316634390897</v>
      </c>
      <c r="H25" s="667">
        <v>24</v>
      </c>
      <c r="I25" s="703">
        <v>0.38709677419354838</v>
      </c>
      <c r="J25" s="731">
        <v>2932.86</v>
      </c>
      <c r="K25" s="680">
        <v>0.37914683365609109</v>
      </c>
      <c r="L25" s="667">
        <v>38</v>
      </c>
      <c r="M25" s="703">
        <v>0.61290322580645162</v>
      </c>
    </row>
    <row r="26" spans="1:13" ht="14.4" customHeight="1" x14ac:dyDescent="0.3">
      <c r="A26" s="721" t="s">
        <v>1439</v>
      </c>
      <c r="B26" s="712">
        <v>2540.4700000000012</v>
      </c>
      <c r="C26" s="664">
        <v>1</v>
      </c>
      <c r="D26" s="725">
        <v>16</v>
      </c>
      <c r="E26" s="728" t="s">
        <v>1439</v>
      </c>
      <c r="F26" s="712">
        <v>154.36000000000001</v>
      </c>
      <c r="G26" s="680">
        <v>6.0760410475227004E-2</v>
      </c>
      <c r="H26" s="667">
        <v>1</v>
      </c>
      <c r="I26" s="703">
        <v>6.25E-2</v>
      </c>
      <c r="J26" s="731">
        <v>2386.110000000001</v>
      </c>
      <c r="K26" s="680">
        <v>0.93923958952477293</v>
      </c>
      <c r="L26" s="667">
        <v>15</v>
      </c>
      <c r="M26" s="703">
        <v>0.9375</v>
      </c>
    </row>
    <row r="27" spans="1:13" ht="14.4" customHeight="1" x14ac:dyDescent="0.3">
      <c r="A27" s="721" t="s">
        <v>1440</v>
      </c>
      <c r="B27" s="712">
        <v>3113.2900000000013</v>
      </c>
      <c r="C27" s="664">
        <v>1</v>
      </c>
      <c r="D27" s="725">
        <v>20</v>
      </c>
      <c r="E27" s="728" t="s">
        <v>1440</v>
      </c>
      <c r="F27" s="712">
        <v>154.36000000000001</v>
      </c>
      <c r="G27" s="680">
        <v>4.9580989885298174E-2</v>
      </c>
      <c r="H27" s="667">
        <v>1</v>
      </c>
      <c r="I27" s="703">
        <v>0.05</v>
      </c>
      <c r="J27" s="731">
        <v>2958.9300000000012</v>
      </c>
      <c r="K27" s="680">
        <v>0.95041901011470176</v>
      </c>
      <c r="L27" s="667">
        <v>19</v>
      </c>
      <c r="M27" s="703">
        <v>0.95</v>
      </c>
    </row>
    <row r="28" spans="1:13" ht="14.4" customHeight="1" x14ac:dyDescent="0.3">
      <c r="A28" s="721" t="s">
        <v>1441</v>
      </c>
      <c r="B28" s="712">
        <v>936.49000000000012</v>
      </c>
      <c r="C28" s="664">
        <v>1</v>
      </c>
      <c r="D28" s="725">
        <v>7</v>
      </c>
      <c r="E28" s="728" t="s">
        <v>1441</v>
      </c>
      <c r="F28" s="712">
        <v>154.36000000000001</v>
      </c>
      <c r="G28" s="680">
        <v>0.16482824162564469</v>
      </c>
      <c r="H28" s="667">
        <v>1</v>
      </c>
      <c r="I28" s="703">
        <v>0.14285714285714285</v>
      </c>
      <c r="J28" s="731">
        <v>782.13000000000011</v>
      </c>
      <c r="K28" s="680">
        <v>0.83517175837435531</v>
      </c>
      <c r="L28" s="667">
        <v>6</v>
      </c>
      <c r="M28" s="703">
        <v>0.8571428571428571</v>
      </c>
    </row>
    <row r="29" spans="1:13" ht="14.4" customHeight="1" x14ac:dyDescent="0.3">
      <c r="A29" s="721" t="s">
        <v>1442</v>
      </c>
      <c r="B29" s="712">
        <v>617.44000000000005</v>
      </c>
      <c r="C29" s="664">
        <v>1</v>
      </c>
      <c r="D29" s="725">
        <v>4</v>
      </c>
      <c r="E29" s="728" t="s">
        <v>1442</v>
      </c>
      <c r="F29" s="712"/>
      <c r="G29" s="680">
        <v>0</v>
      </c>
      <c r="H29" s="667"/>
      <c r="I29" s="703">
        <v>0</v>
      </c>
      <c r="J29" s="731">
        <v>617.44000000000005</v>
      </c>
      <c r="K29" s="680">
        <v>1</v>
      </c>
      <c r="L29" s="667">
        <v>4</v>
      </c>
      <c r="M29" s="703">
        <v>1</v>
      </c>
    </row>
    <row r="30" spans="1:13" ht="14.4" customHeight="1" x14ac:dyDescent="0.3">
      <c r="A30" s="721" t="s">
        <v>1443</v>
      </c>
      <c r="B30" s="712">
        <v>10923.080000000002</v>
      </c>
      <c r="C30" s="664">
        <v>1</v>
      </c>
      <c r="D30" s="725">
        <v>87</v>
      </c>
      <c r="E30" s="728" t="s">
        <v>1443</v>
      </c>
      <c r="F30" s="712">
        <v>4402.4100000000017</v>
      </c>
      <c r="G30" s="680">
        <v>0.40303742167959961</v>
      </c>
      <c r="H30" s="667">
        <v>32</v>
      </c>
      <c r="I30" s="703">
        <v>0.36781609195402298</v>
      </c>
      <c r="J30" s="731">
        <v>6520.670000000001</v>
      </c>
      <c r="K30" s="680">
        <v>0.59696257832040045</v>
      </c>
      <c r="L30" s="667">
        <v>55</v>
      </c>
      <c r="M30" s="703">
        <v>0.63218390804597702</v>
      </c>
    </row>
    <row r="31" spans="1:13" ht="14.4" customHeight="1" x14ac:dyDescent="0.3">
      <c r="A31" s="721" t="s">
        <v>1444</v>
      </c>
      <c r="B31" s="712">
        <v>12755.68</v>
      </c>
      <c r="C31" s="664">
        <v>1</v>
      </c>
      <c r="D31" s="725">
        <v>103</v>
      </c>
      <c r="E31" s="728" t="s">
        <v>1444</v>
      </c>
      <c r="F31" s="712">
        <v>4733.3100000000013</v>
      </c>
      <c r="G31" s="680">
        <v>0.371074689863653</v>
      </c>
      <c r="H31" s="667">
        <v>37</v>
      </c>
      <c r="I31" s="703">
        <v>0.35922330097087379</v>
      </c>
      <c r="J31" s="731">
        <v>8022.37</v>
      </c>
      <c r="K31" s="680">
        <v>0.62892531013634712</v>
      </c>
      <c r="L31" s="667">
        <v>66</v>
      </c>
      <c r="M31" s="703">
        <v>0.64077669902912626</v>
      </c>
    </row>
    <row r="32" spans="1:13" ht="14.4" customHeight="1" x14ac:dyDescent="0.3">
      <c r="A32" s="721" t="s">
        <v>1445</v>
      </c>
      <c r="B32" s="712">
        <v>261.82</v>
      </c>
      <c r="C32" s="664">
        <v>1</v>
      </c>
      <c r="D32" s="725">
        <v>7</v>
      </c>
      <c r="E32" s="728" t="s">
        <v>1445</v>
      </c>
      <c r="F32" s="712">
        <v>18.260000000000002</v>
      </c>
      <c r="G32" s="680">
        <v>6.9742571232144224E-2</v>
      </c>
      <c r="H32" s="667">
        <v>1</v>
      </c>
      <c r="I32" s="703">
        <v>0.14285714285714285</v>
      </c>
      <c r="J32" s="731">
        <v>243.56</v>
      </c>
      <c r="K32" s="680">
        <v>0.93025742876785578</v>
      </c>
      <c r="L32" s="667">
        <v>6</v>
      </c>
      <c r="M32" s="703">
        <v>0.8571428571428571</v>
      </c>
    </row>
    <row r="33" spans="1:13" ht="14.4" customHeight="1" x14ac:dyDescent="0.3">
      <c r="A33" s="721" t="s">
        <v>1446</v>
      </c>
      <c r="B33" s="712">
        <v>2259.3199999999997</v>
      </c>
      <c r="C33" s="664">
        <v>1</v>
      </c>
      <c r="D33" s="725">
        <v>16</v>
      </c>
      <c r="E33" s="728" t="s">
        <v>1446</v>
      </c>
      <c r="F33" s="712">
        <v>1067.2</v>
      </c>
      <c r="G33" s="680">
        <v>0.47235451374749932</v>
      </c>
      <c r="H33" s="667">
        <v>7</v>
      </c>
      <c r="I33" s="703">
        <v>0.4375</v>
      </c>
      <c r="J33" s="731">
        <v>1192.1199999999999</v>
      </c>
      <c r="K33" s="680">
        <v>0.52764548625250074</v>
      </c>
      <c r="L33" s="667">
        <v>9</v>
      </c>
      <c r="M33" s="703">
        <v>0.5625</v>
      </c>
    </row>
    <row r="34" spans="1:13" ht="14.4" customHeight="1" thickBot="1" x14ac:dyDescent="0.35">
      <c r="A34" s="722" t="s">
        <v>1447</v>
      </c>
      <c r="B34" s="713">
        <v>1375.92</v>
      </c>
      <c r="C34" s="670">
        <v>1</v>
      </c>
      <c r="D34" s="726">
        <v>13</v>
      </c>
      <c r="E34" s="729" t="s">
        <v>1447</v>
      </c>
      <c r="F34" s="713">
        <v>912.84</v>
      </c>
      <c r="G34" s="681">
        <v>0.66343973486830632</v>
      </c>
      <c r="H34" s="673">
        <v>8</v>
      </c>
      <c r="I34" s="704">
        <v>0.61538461538461542</v>
      </c>
      <c r="J34" s="732">
        <v>463.08000000000004</v>
      </c>
      <c r="K34" s="681">
        <v>0.33656026513169374</v>
      </c>
      <c r="L34" s="673">
        <v>5</v>
      </c>
      <c r="M34" s="704">
        <v>0.38461538461538464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38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7" customWidth="1"/>
    <col min="5" max="5" width="13.5546875" style="337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8" customWidth="1"/>
    <col min="13" max="13" width="11.109375" style="338" customWidth="1"/>
    <col min="14" max="14" width="7.77734375" style="254" customWidth="1"/>
    <col min="15" max="15" width="7.77734375" style="348" customWidth="1"/>
    <col min="16" max="16" width="11.109375" style="338" customWidth="1"/>
    <col min="17" max="17" width="5.44140625" style="339" bestFit="1" customWidth="1"/>
    <col min="18" max="18" width="7.77734375" style="254" customWidth="1"/>
    <col min="19" max="19" width="5.44140625" style="339" bestFit="1" customWidth="1"/>
    <col min="20" max="20" width="7.77734375" style="348" customWidth="1"/>
    <col min="21" max="21" width="5.44140625" style="339" bestFit="1" customWidth="1"/>
    <col min="22" max="16384" width="8.88671875" style="254"/>
  </cols>
  <sheetData>
    <row r="1" spans="1:21" ht="18.600000000000001" customHeight="1" thickBot="1" x14ac:dyDescent="0.4">
      <c r="A1" s="510" t="s">
        <v>1852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</row>
    <row r="2" spans="1:21" ht="14.4" customHeight="1" thickBot="1" x14ac:dyDescent="0.35">
      <c r="A2" s="382" t="s">
        <v>309</v>
      </c>
      <c r="B2" s="345"/>
      <c r="C2" s="335"/>
      <c r="D2" s="335"/>
      <c r="E2" s="346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</row>
    <row r="3" spans="1:21" ht="14.4" customHeight="1" thickBot="1" x14ac:dyDescent="0.35">
      <c r="A3" s="542"/>
      <c r="B3" s="543"/>
      <c r="C3" s="543"/>
      <c r="D3" s="543"/>
      <c r="E3" s="543"/>
      <c r="F3" s="543"/>
      <c r="G3" s="543"/>
      <c r="H3" s="543"/>
      <c r="I3" s="543"/>
      <c r="J3" s="543"/>
      <c r="K3" s="544" t="s">
        <v>159</v>
      </c>
      <c r="L3" s="545"/>
      <c r="M3" s="70">
        <f>SUBTOTAL(9,M7:M1048576)</f>
        <v>127798.88999999997</v>
      </c>
      <c r="N3" s="70">
        <f>SUBTOTAL(9,N7:N1048576)</f>
        <v>1084</v>
      </c>
      <c r="O3" s="70">
        <f>SUBTOTAL(9,O7:O1048576)</f>
        <v>880</v>
      </c>
      <c r="P3" s="70">
        <f>SUBTOTAL(9,P7:P1048576)</f>
        <v>49392.320000000036</v>
      </c>
      <c r="Q3" s="71">
        <f>IF(M3=0,0,P3/M3)</f>
        <v>0.38648473394409016</v>
      </c>
      <c r="R3" s="70">
        <f>SUBTOTAL(9,R7:R1048576)</f>
        <v>384</v>
      </c>
      <c r="S3" s="71">
        <f>IF(N3=0,0,R3/N3)</f>
        <v>0.35424354243542433</v>
      </c>
      <c r="T3" s="70">
        <f>SUBTOTAL(9,T7:T1048576)</f>
        <v>299</v>
      </c>
      <c r="U3" s="72">
        <f>IF(O3=0,0,T3/O3)</f>
        <v>0.33977272727272728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6" t="s">
        <v>15</v>
      </c>
      <c r="N4" s="547"/>
      <c r="O4" s="547"/>
      <c r="P4" s="548" t="s">
        <v>21</v>
      </c>
      <c r="Q4" s="547"/>
      <c r="R4" s="547"/>
      <c r="S4" s="547"/>
      <c r="T4" s="547"/>
      <c r="U4" s="549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9" t="s">
        <v>22</v>
      </c>
      <c r="Q5" s="540"/>
      <c r="R5" s="539" t="s">
        <v>13</v>
      </c>
      <c r="S5" s="540"/>
      <c r="T5" s="539" t="s">
        <v>20</v>
      </c>
      <c r="U5" s="541"/>
    </row>
    <row r="6" spans="1:21" s="337" customFormat="1" ht="14.4" customHeight="1" thickBot="1" x14ac:dyDescent="0.35">
      <c r="A6" s="733" t="s">
        <v>23</v>
      </c>
      <c r="B6" s="734" t="s">
        <v>5</v>
      </c>
      <c r="C6" s="733" t="s">
        <v>24</v>
      </c>
      <c r="D6" s="734" t="s">
        <v>6</v>
      </c>
      <c r="E6" s="734" t="s">
        <v>193</v>
      </c>
      <c r="F6" s="734" t="s">
        <v>25</v>
      </c>
      <c r="G6" s="734" t="s">
        <v>26</v>
      </c>
      <c r="H6" s="734" t="s">
        <v>8</v>
      </c>
      <c r="I6" s="734" t="s">
        <v>10</v>
      </c>
      <c r="J6" s="734" t="s">
        <v>11</v>
      </c>
      <c r="K6" s="734" t="s">
        <v>12</v>
      </c>
      <c r="L6" s="734" t="s">
        <v>27</v>
      </c>
      <c r="M6" s="735" t="s">
        <v>14</v>
      </c>
      <c r="N6" s="736" t="s">
        <v>28</v>
      </c>
      <c r="O6" s="736" t="s">
        <v>28</v>
      </c>
      <c r="P6" s="736" t="s">
        <v>14</v>
      </c>
      <c r="Q6" s="736" t="s">
        <v>2</v>
      </c>
      <c r="R6" s="736" t="s">
        <v>28</v>
      </c>
      <c r="S6" s="736" t="s">
        <v>2</v>
      </c>
      <c r="T6" s="736" t="s">
        <v>28</v>
      </c>
      <c r="U6" s="737" t="s">
        <v>2</v>
      </c>
    </row>
    <row r="7" spans="1:21" ht="14.4" customHeight="1" x14ac:dyDescent="0.3">
      <c r="A7" s="738">
        <v>25</v>
      </c>
      <c r="B7" s="739" t="s">
        <v>1283</v>
      </c>
      <c r="C7" s="739" t="s">
        <v>1406</v>
      </c>
      <c r="D7" s="740" t="s">
        <v>1848</v>
      </c>
      <c r="E7" s="741" t="s">
        <v>1422</v>
      </c>
      <c r="F7" s="739" t="s">
        <v>1404</v>
      </c>
      <c r="G7" s="739" t="s">
        <v>1448</v>
      </c>
      <c r="H7" s="739" t="s">
        <v>947</v>
      </c>
      <c r="I7" s="739" t="s">
        <v>1151</v>
      </c>
      <c r="J7" s="739" t="s">
        <v>1032</v>
      </c>
      <c r="K7" s="739" t="s">
        <v>1096</v>
      </c>
      <c r="L7" s="742">
        <v>154.36000000000001</v>
      </c>
      <c r="M7" s="742">
        <v>926.16000000000008</v>
      </c>
      <c r="N7" s="739">
        <v>6</v>
      </c>
      <c r="O7" s="743">
        <v>6</v>
      </c>
      <c r="P7" s="742">
        <v>154.36000000000001</v>
      </c>
      <c r="Q7" s="744">
        <v>0.16666666666666666</v>
      </c>
      <c r="R7" s="739">
        <v>1</v>
      </c>
      <c r="S7" s="744">
        <v>0.16666666666666666</v>
      </c>
      <c r="T7" s="743">
        <v>1</v>
      </c>
      <c r="U7" s="235">
        <v>0.16666666666666666</v>
      </c>
    </row>
    <row r="8" spans="1:21" ht="14.4" customHeight="1" x14ac:dyDescent="0.3">
      <c r="A8" s="663">
        <v>25</v>
      </c>
      <c r="B8" s="664" t="s">
        <v>1283</v>
      </c>
      <c r="C8" s="664" t="s">
        <v>1406</v>
      </c>
      <c r="D8" s="745" t="s">
        <v>1848</v>
      </c>
      <c r="E8" s="746" t="s">
        <v>1422</v>
      </c>
      <c r="F8" s="664" t="s">
        <v>1404</v>
      </c>
      <c r="G8" s="664" t="s">
        <v>1449</v>
      </c>
      <c r="H8" s="664" t="s">
        <v>515</v>
      </c>
      <c r="I8" s="664" t="s">
        <v>1117</v>
      </c>
      <c r="J8" s="664" t="s">
        <v>1118</v>
      </c>
      <c r="K8" s="664" t="s">
        <v>1119</v>
      </c>
      <c r="L8" s="665">
        <v>132.97999999999999</v>
      </c>
      <c r="M8" s="665">
        <v>398.93999999999994</v>
      </c>
      <c r="N8" s="664">
        <v>3</v>
      </c>
      <c r="O8" s="747">
        <v>2</v>
      </c>
      <c r="P8" s="665">
        <v>265.95999999999998</v>
      </c>
      <c r="Q8" s="680">
        <v>0.66666666666666674</v>
      </c>
      <c r="R8" s="664">
        <v>2</v>
      </c>
      <c r="S8" s="680">
        <v>0.66666666666666663</v>
      </c>
      <c r="T8" s="747">
        <v>1</v>
      </c>
      <c r="U8" s="703">
        <v>0.5</v>
      </c>
    </row>
    <row r="9" spans="1:21" ht="14.4" customHeight="1" x14ac:dyDescent="0.3">
      <c r="A9" s="663">
        <v>25</v>
      </c>
      <c r="B9" s="664" t="s">
        <v>1283</v>
      </c>
      <c r="C9" s="664" t="s">
        <v>1406</v>
      </c>
      <c r="D9" s="745" t="s">
        <v>1848</v>
      </c>
      <c r="E9" s="746" t="s">
        <v>1423</v>
      </c>
      <c r="F9" s="664" t="s">
        <v>1404</v>
      </c>
      <c r="G9" s="664" t="s">
        <v>1448</v>
      </c>
      <c r="H9" s="664" t="s">
        <v>515</v>
      </c>
      <c r="I9" s="664" t="s">
        <v>1450</v>
      </c>
      <c r="J9" s="664" t="s">
        <v>1451</v>
      </c>
      <c r="K9" s="664" t="s">
        <v>1452</v>
      </c>
      <c r="L9" s="665">
        <v>154.36000000000001</v>
      </c>
      <c r="M9" s="665">
        <v>154.36000000000001</v>
      </c>
      <c r="N9" s="664">
        <v>1</v>
      </c>
      <c r="O9" s="747">
        <v>1</v>
      </c>
      <c r="P9" s="665">
        <v>154.36000000000001</v>
      </c>
      <c r="Q9" s="680">
        <v>1</v>
      </c>
      <c r="R9" s="664">
        <v>1</v>
      </c>
      <c r="S9" s="680">
        <v>1</v>
      </c>
      <c r="T9" s="747">
        <v>1</v>
      </c>
      <c r="U9" s="703">
        <v>1</v>
      </c>
    </row>
    <row r="10" spans="1:21" ht="14.4" customHeight="1" x14ac:dyDescent="0.3">
      <c r="A10" s="663">
        <v>25</v>
      </c>
      <c r="B10" s="664" t="s">
        <v>1283</v>
      </c>
      <c r="C10" s="664" t="s">
        <v>1406</v>
      </c>
      <c r="D10" s="745" t="s">
        <v>1848</v>
      </c>
      <c r="E10" s="746" t="s">
        <v>1423</v>
      </c>
      <c r="F10" s="664" t="s">
        <v>1404</v>
      </c>
      <c r="G10" s="664" t="s">
        <v>1448</v>
      </c>
      <c r="H10" s="664" t="s">
        <v>515</v>
      </c>
      <c r="I10" s="664" t="s">
        <v>1453</v>
      </c>
      <c r="J10" s="664" t="s">
        <v>1032</v>
      </c>
      <c r="K10" s="664" t="s">
        <v>1454</v>
      </c>
      <c r="L10" s="665">
        <v>0</v>
      </c>
      <c r="M10" s="665">
        <v>0</v>
      </c>
      <c r="N10" s="664">
        <v>1</v>
      </c>
      <c r="O10" s="747">
        <v>1</v>
      </c>
      <c r="P10" s="665"/>
      <c r="Q10" s="680"/>
      <c r="R10" s="664"/>
      <c r="S10" s="680">
        <v>0</v>
      </c>
      <c r="T10" s="747"/>
      <c r="U10" s="703">
        <v>0</v>
      </c>
    </row>
    <row r="11" spans="1:21" ht="14.4" customHeight="1" x14ac:dyDescent="0.3">
      <c r="A11" s="663">
        <v>25</v>
      </c>
      <c r="B11" s="664" t="s">
        <v>1283</v>
      </c>
      <c r="C11" s="664" t="s">
        <v>1406</v>
      </c>
      <c r="D11" s="745" t="s">
        <v>1848</v>
      </c>
      <c r="E11" s="746" t="s">
        <v>1423</v>
      </c>
      <c r="F11" s="664" t="s">
        <v>1404</v>
      </c>
      <c r="G11" s="664" t="s">
        <v>1448</v>
      </c>
      <c r="H11" s="664" t="s">
        <v>947</v>
      </c>
      <c r="I11" s="664" t="s">
        <v>1151</v>
      </c>
      <c r="J11" s="664" t="s">
        <v>1032</v>
      </c>
      <c r="K11" s="664" t="s">
        <v>1096</v>
      </c>
      <c r="L11" s="665">
        <v>154.36000000000001</v>
      </c>
      <c r="M11" s="665">
        <v>771.80000000000007</v>
      </c>
      <c r="N11" s="664">
        <v>5</v>
      </c>
      <c r="O11" s="747">
        <v>4.5</v>
      </c>
      <c r="P11" s="665">
        <v>154.36000000000001</v>
      </c>
      <c r="Q11" s="680">
        <v>0.2</v>
      </c>
      <c r="R11" s="664">
        <v>1</v>
      </c>
      <c r="S11" s="680">
        <v>0.2</v>
      </c>
      <c r="T11" s="747">
        <v>1</v>
      </c>
      <c r="U11" s="703">
        <v>0.22222222222222221</v>
      </c>
    </row>
    <row r="12" spans="1:21" ht="14.4" customHeight="1" x14ac:dyDescent="0.3">
      <c r="A12" s="663">
        <v>25</v>
      </c>
      <c r="B12" s="664" t="s">
        <v>1283</v>
      </c>
      <c r="C12" s="664" t="s">
        <v>1406</v>
      </c>
      <c r="D12" s="745" t="s">
        <v>1848</v>
      </c>
      <c r="E12" s="746" t="s">
        <v>1423</v>
      </c>
      <c r="F12" s="664" t="s">
        <v>1404</v>
      </c>
      <c r="G12" s="664" t="s">
        <v>1455</v>
      </c>
      <c r="H12" s="664" t="s">
        <v>947</v>
      </c>
      <c r="I12" s="664" t="s">
        <v>1037</v>
      </c>
      <c r="J12" s="664" t="s">
        <v>960</v>
      </c>
      <c r="K12" s="664" t="s">
        <v>1335</v>
      </c>
      <c r="L12" s="665">
        <v>543.39</v>
      </c>
      <c r="M12" s="665">
        <v>2173.56</v>
      </c>
      <c r="N12" s="664">
        <v>4</v>
      </c>
      <c r="O12" s="747">
        <v>0.5</v>
      </c>
      <c r="P12" s="665"/>
      <c r="Q12" s="680">
        <v>0</v>
      </c>
      <c r="R12" s="664"/>
      <c r="S12" s="680">
        <v>0</v>
      </c>
      <c r="T12" s="747"/>
      <c r="U12" s="703">
        <v>0</v>
      </c>
    </row>
    <row r="13" spans="1:21" ht="14.4" customHeight="1" x14ac:dyDescent="0.3">
      <c r="A13" s="663">
        <v>25</v>
      </c>
      <c r="B13" s="664" t="s">
        <v>1283</v>
      </c>
      <c r="C13" s="664" t="s">
        <v>1406</v>
      </c>
      <c r="D13" s="745" t="s">
        <v>1848</v>
      </c>
      <c r="E13" s="746" t="s">
        <v>1423</v>
      </c>
      <c r="F13" s="664" t="s">
        <v>1404</v>
      </c>
      <c r="G13" s="664" t="s">
        <v>1456</v>
      </c>
      <c r="H13" s="664" t="s">
        <v>947</v>
      </c>
      <c r="I13" s="664" t="s">
        <v>956</v>
      </c>
      <c r="J13" s="664" t="s">
        <v>894</v>
      </c>
      <c r="K13" s="664" t="s">
        <v>957</v>
      </c>
      <c r="L13" s="665">
        <v>36.54</v>
      </c>
      <c r="M13" s="665">
        <v>36.54</v>
      </c>
      <c r="N13" s="664">
        <v>1</v>
      </c>
      <c r="O13" s="747">
        <v>0.5</v>
      </c>
      <c r="P13" s="665"/>
      <c r="Q13" s="680">
        <v>0</v>
      </c>
      <c r="R13" s="664"/>
      <c r="S13" s="680">
        <v>0</v>
      </c>
      <c r="T13" s="747"/>
      <c r="U13" s="703">
        <v>0</v>
      </c>
    </row>
    <row r="14" spans="1:21" ht="14.4" customHeight="1" x14ac:dyDescent="0.3">
      <c r="A14" s="663">
        <v>25</v>
      </c>
      <c r="B14" s="664" t="s">
        <v>1283</v>
      </c>
      <c r="C14" s="664" t="s">
        <v>1406</v>
      </c>
      <c r="D14" s="745" t="s">
        <v>1848</v>
      </c>
      <c r="E14" s="746" t="s">
        <v>1423</v>
      </c>
      <c r="F14" s="664" t="s">
        <v>1404</v>
      </c>
      <c r="G14" s="664" t="s">
        <v>1456</v>
      </c>
      <c r="H14" s="664" t="s">
        <v>515</v>
      </c>
      <c r="I14" s="664" t="s">
        <v>893</v>
      </c>
      <c r="J14" s="664" t="s">
        <v>894</v>
      </c>
      <c r="K14" s="664" t="s">
        <v>1457</v>
      </c>
      <c r="L14" s="665">
        <v>36.54</v>
      </c>
      <c r="M14" s="665">
        <v>36.54</v>
      </c>
      <c r="N14" s="664">
        <v>1</v>
      </c>
      <c r="O14" s="747">
        <v>0.5</v>
      </c>
      <c r="P14" s="665"/>
      <c r="Q14" s="680">
        <v>0</v>
      </c>
      <c r="R14" s="664"/>
      <c r="S14" s="680">
        <v>0</v>
      </c>
      <c r="T14" s="747"/>
      <c r="U14" s="703">
        <v>0</v>
      </c>
    </row>
    <row r="15" spans="1:21" ht="14.4" customHeight="1" x14ac:dyDescent="0.3">
      <c r="A15" s="663">
        <v>25</v>
      </c>
      <c r="B15" s="664" t="s">
        <v>1283</v>
      </c>
      <c r="C15" s="664" t="s">
        <v>1406</v>
      </c>
      <c r="D15" s="745" t="s">
        <v>1848</v>
      </c>
      <c r="E15" s="746" t="s">
        <v>1423</v>
      </c>
      <c r="F15" s="664" t="s">
        <v>1404</v>
      </c>
      <c r="G15" s="664" t="s">
        <v>1458</v>
      </c>
      <c r="H15" s="664" t="s">
        <v>515</v>
      </c>
      <c r="I15" s="664" t="s">
        <v>1459</v>
      </c>
      <c r="J15" s="664" t="s">
        <v>1460</v>
      </c>
      <c r="K15" s="664" t="s">
        <v>1461</v>
      </c>
      <c r="L15" s="665">
        <v>0</v>
      </c>
      <c r="M15" s="665">
        <v>0</v>
      </c>
      <c r="N15" s="664">
        <v>1</v>
      </c>
      <c r="O15" s="747">
        <v>1</v>
      </c>
      <c r="P15" s="665"/>
      <c r="Q15" s="680"/>
      <c r="R15" s="664"/>
      <c r="S15" s="680">
        <v>0</v>
      </c>
      <c r="T15" s="747"/>
      <c r="U15" s="703">
        <v>0</v>
      </c>
    </row>
    <row r="16" spans="1:21" ht="14.4" customHeight="1" x14ac:dyDescent="0.3">
      <c r="A16" s="663">
        <v>25</v>
      </c>
      <c r="B16" s="664" t="s">
        <v>1283</v>
      </c>
      <c r="C16" s="664" t="s">
        <v>1406</v>
      </c>
      <c r="D16" s="745" t="s">
        <v>1848</v>
      </c>
      <c r="E16" s="746" t="s">
        <v>1426</v>
      </c>
      <c r="F16" s="664" t="s">
        <v>1404</v>
      </c>
      <c r="G16" s="664" t="s">
        <v>1448</v>
      </c>
      <c r="H16" s="664" t="s">
        <v>947</v>
      </c>
      <c r="I16" s="664" t="s">
        <v>1151</v>
      </c>
      <c r="J16" s="664" t="s">
        <v>1032</v>
      </c>
      <c r="K16" s="664" t="s">
        <v>1096</v>
      </c>
      <c r="L16" s="665">
        <v>154.36000000000001</v>
      </c>
      <c r="M16" s="665">
        <v>2006.6800000000003</v>
      </c>
      <c r="N16" s="664">
        <v>13</v>
      </c>
      <c r="O16" s="747">
        <v>11.5</v>
      </c>
      <c r="P16" s="665">
        <v>617.44000000000005</v>
      </c>
      <c r="Q16" s="680">
        <v>0.30769230769230765</v>
      </c>
      <c r="R16" s="664">
        <v>4</v>
      </c>
      <c r="S16" s="680">
        <v>0.30769230769230771</v>
      </c>
      <c r="T16" s="747">
        <v>3</v>
      </c>
      <c r="U16" s="703">
        <v>0.2608695652173913</v>
      </c>
    </row>
    <row r="17" spans="1:21" ht="14.4" customHeight="1" x14ac:dyDescent="0.3">
      <c r="A17" s="663">
        <v>25</v>
      </c>
      <c r="B17" s="664" t="s">
        <v>1283</v>
      </c>
      <c r="C17" s="664" t="s">
        <v>1406</v>
      </c>
      <c r="D17" s="745" t="s">
        <v>1848</v>
      </c>
      <c r="E17" s="746" t="s">
        <v>1426</v>
      </c>
      <c r="F17" s="664" t="s">
        <v>1404</v>
      </c>
      <c r="G17" s="664" t="s">
        <v>1462</v>
      </c>
      <c r="H17" s="664" t="s">
        <v>515</v>
      </c>
      <c r="I17" s="664" t="s">
        <v>1463</v>
      </c>
      <c r="J17" s="664" t="s">
        <v>1464</v>
      </c>
      <c r="K17" s="664" t="s">
        <v>1465</v>
      </c>
      <c r="L17" s="665">
        <v>0</v>
      </c>
      <c r="M17" s="665">
        <v>0</v>
      </c>
      <c r="N17" s="664">
        <v>1</v>
      </c>
      <c r="O17" s="747">
        <v>0.5</v>
      </c>
      <c r="P17" s="665"/>
      <c r="Q17" s="680"/>
      <c r="R17" s="664"/>
      <c r="S17" s="680">
        <v>0</v>
      </c>
      <c r="T17" s="747"/>
      <c r="U17" s="703">
        <v>0</v>
      </c>
    </row>
    <row r="18" spans="1:21" ht="14.4" customHeight="1" x14ac:dyDescent="0.3">
      <c r="A18" s="663">
        <v>25</v>
      </c>
      <c r="B18" s="664" t="s">
        <v>1283</v>
      </c>
      <c r="C18" s="664" t="s">
        <v>1406</v>
      </c>
      <c r="D18" s="745" t="s">
        <v>1848</v>
      </c>
      <c r="E18" s="746" t="s">
        <v>1426</v>
      </c>
      <c r="F18" s="664" t="s">
        <v>1404</v>
      </c>
      <c r="G18" s="664" t="s">
        <v>1466</v>
      </c>
      <c r="H18" s="664" t="s">
        <v>515</v>
      </c>
      <c r="I18" s="664" t="s">
        <v>1467</v>
      </c>
      <c r="J18" s="664" t="s">
        <v>927</v>
      </c>
      <c r="K18" s="664" t="s">
        <v>1468</v>
      </c>
      <c r="L18" s="665">
        <v>0</v>
      </c>
      <c r="M18" s="665">
        <v>0</v>
      </c>
      <c r="N18" s="664">
        <v>1</v>
      </c>
      <c r="O18" s="747">
        <v>0.5</v>
      </c>
      <c r="P18" s="665"/>
      <c r="Q18" s="680"/>
      <c r="R18" s="664"/>
      <c r="S18" s="680">
        <v>0</v>
      </c>
      <c r="T18" s="747"/>
      <c r="U18" s="703">
        <v>0</v>
      </c>
    </row>
    <row r="19" spans="1:21" ht="14.4" customHeight="1" x14ac:dyDescent="0.3">
      <c r="A19" s="663">
        <v>25</v>
      </c>
      <c r="B19" s="664" t="s">
        <v>1283</v>
      </c>
      <c r="C19" s="664" t="s">
        <v>1406</v>
      </c>
      <c r="D19" s="745" t="s">
        <v>1848</v>
      </c>
      <c r="E19" s="746" t="s">
        <v>1426</v>
      </c>
      <c r="F19" s="664" t="s">
        <v>1404</v>
      </c>
      <c r="G19" s="664" t="s">
        <v>1449</v>
      </c>
      <c r="H19" s="664" t="s">
        <v>515</v>
      </c>
      <c r="I19" s="664" t="s">
        <v>1117</v>
      </c>
      <c r="J19" s="664" t="s">
        <v>1118</v>
      </c>
      <c r="K19" s="664" t="s">
        <v>1119</v>
      </c>
      <c r="L19" s="665">
        <v>132.97999999999999</v>
      </c>
      <c r="M19" s="665">
        <v>664.9</v>
      </c>
      <c r="N19" s="664">
        <v>5</v>
      </c>
      <c r="O19" s="747">
        <v>4.5</v>
      </c>
      <c r="P19" s="665">
        <v>132.97999999999999</v>
      </c>
      <c r="Q19" s="680">
        <v>0.19999999999999998</v>
      </c>
      <c r="R19" s="664">
        <v>1</v>
      </c>
      <c r="S19" s="680">
        <v>0.2</v>
      </c>
      <c r="T19" s="747">
        <v>1</v>
      </c>
      <c r="U19" s="703">
        <v>0.22222222222222221</v>
      </c>
    </row>
    <row r="20" spans="1:21" ht="14.4" customHeight="1" x14ac:dyDescent="0.3">
      <c r="A20" s="663">
        <v>25</v>
      </c>
      <c r="B20" s="664" t="s">
        <v>1283</v>
      </c>
      <c r="C20" s="664" t="s">
        <v>1406</v>
      </c>
      <c r="D20" s="745" t="s">
        <v>1848</v>
      </c>
      <c r="E20" s="746" t="s">
        <v>1426</v>
      </c>
      <c r="F20" s="664" t="s">
        <v>1404</v>
      </c>
      <c r="G20" s="664" t="s">
        <v>1469</v>
      </c>
      <c r="H20" s="664" t="s">
        <v>515</v>
      </c>
      <c r="I20" s="664" t="s">
        <v>1470</v>
      </c>
      <c r="J20" s="664" t="s">
        <v>938</v>
      </c>
      <c r="K20" s="664" t="s">
        <v>1471</v>
      </c>
      <c r="L20" s="665">
        <v>0</v>
      </c>
      <c r="M20" s="665">
        <v>0</v>
      </c>
      <c r="N20" s="664">
        <v>1</v>
      </c>
      <c r="O20" s="747">
        <v>0.5</v>
      </c>
      <c r="P20" s="665"/>
      <c r="Q20" s="680"/>
      <c r="R20" s="664"/>
      <c r="S20" s="680">
        <v>0</v>
      </c>
      <c r="T20" s="747"/>
      <c r="U20" s="703">
        <v>0</v>
      </c>
    </row>
    <row r="21" spans="1:21" ht="14.4" customHeight="1" x14ac:dyDescent="0.3">
      <c r="A21" s="663">
        <v>25</v>
      </c>
      <c r="B21" s="664" t="s">
        <v>1283</v>
      </c>
      <c r="C21" s="664" t="s">
        <v>1406</v>
      </c>
      <c r="D21" s="745" t="s">
        <v>1848</v>
      </c>
      <c r="E21" s="746" t="s">
        <v>1426</v>
      </c>
      <c r="F21" s="664" t="s">
        <v>1404</v>
      </c>
      <c r="G21" s="664" t="s">
        <v>1472</v>
      </c>
      <c r="H21" s="664" t="s">
        <v>515</v>
      </c>
      <c r="I21" s="664" t="s">
        <v>1473</v>
      </c>
      <c r="J21" s="664" t="s">
        <v>1474</v>
      </c>
      <c r="K21" s="664" t="s">
        <v>1475</v>
      </c>
      <c r="L21" s="665">
        <v>0</v>
      </c>
      <c r="M21" s="665">
        <v>0</v>
      </c>
      <c r="N21" s="664">
        <v>1</v>
      </c>
      <c r="O21" s="747">
        <v>0.5</v>
      </c>
      <c r="P21" s="665">
        <v>0</v>
      </c>
      <c r="Q21" s="680"/>
      <c r="R21" s="664">
        <v>1</v>
      </c>
      <c r="S21" s="680">
        <v>1</v>
      </c>
      <c r="T21" s="747">
        <v>0.5</v>
      </c>
      <c r="U21" s="703">
        <v>1</v>
      </c>
    </row>
    <row r="22" spans="1:21" ht="14.4" customHeight="1" x14ac:dyDescent="0.3">
      <c r="A22" s="663">
        <v>25</v>
      </c>
      <c r="B22" s="664" t="s">
        <v>1283</v>
      </c>
      <c r="C22" s="664" t="s">
        <v>1406</v>
      </c>
      <c r="D22" s="745" t="s">
        <v>1848</v>
      </c>
      <c r="E22" s="746" t="s">
        <v>1426</v>
      </c>
      <c r="F22" s="664" t="s">
        <v>1404</v>
      </c>
      <c r="G22" s="664" t="s">
        <v>1456</v>
      </c>
      <c r="H22" s="664" t="s">
        <v>515</v>
      </c>
      <c r="I22" s="664" t="s">
        <v>1476</v>
      </c>
      <c r="J22" s="664" t="s">
        <v>894</v>
      </c>
      <c r="K22" s="664" t="s">
        <v>1477</v>
      </c>
      <c r="L22" s="665">
        <v>18.260000000000002</v>
      </c>
      <c r="M22" s="665">
        <v>18.260000000000002</v>
      </c>
      <c r="N22" s="664">
        <v>1</v>
      </c>
      <c r="O22" s="747">
        <v>0.5</v>
      </c>
      <c r="P22" s="665">
        <v>18.260000000000002</v>
      </c>
      <c r="Q22" s="680">
        <v>1</v>
      </c>
      <c r="R22" s="664">
        <v>1</v>
      </c>
      <c r="S22" s="680">
        <v>1</v>
      </c>
      <c r="T22" s="747">
        <v>0.5</v>
      </c>
      <c r="U22" s="703">
        <v>1</v>
      </c>
    </row>
    <row r="23" spans="1:21" ht="14.4" customHeight="1" x14ac:dyDescent="0.3">
      <c r="A23" s="663">
        <v>25</v>
      </c>
      <c r="B23" s="664" t="s">
        <v>1283</v>
      </c>
      <c r="C23" s="664" t="s">
        <v>1406</v>
      </c>
      <c r="D23" s="745" t="s">
        <v>1848</v>
      </c>
      <c r="E23" s="746" t="s">
        <v>1426</v>
      </c>
      <c r="F23" s="664" t="s">
        <v>1404</v>
      </c>
      <c r="G23" s="664" t="s">
        <v>1478</v>
      </c>
      <c r="H23" s="664" t="s">
        <v>515</v>
      </c>
      <c r="I23" s="664" t="s">
        <v>642</v>
      </c>
      <c r="J23" s="664" t="s">
        <v>1479</v>
      </c>
      <c r="K23" s="664" t="s">
        <v>1480</v>
      </c>
      <c r="L23" s="665">
        <v>0</v>
      </c>
      <c r="M23" s="665">
        <v>0</v>
      </c>
      <c r="N23" s="664">
        <v>1</v>
      </c>
      <c r="O23" s="747">
        <v>0.5</v>
      </c>
      <c r="P23" s="665"/>
      <c r="Q23" s="680"/>
      <c r="R23" s="664"/>
      <c r="S23" s="680">
        <v>0</v>
      </c>
      <c r="T23" s="747"/>
      <c r="U23" s="703">
        <v>0</v>
      </c>
    </row>
    <row r="24" spans="1:21" ht="14.4" customHeight="1" x14ac:dyDescent="0.3">
      <c r="A24" s="663">
        <v>25</v>
      </c>
      <c r="B24" s="664" t="s">
        <v>1283</v>
      </c>
      <c r="C24" s="664" t="s">
        <v>1406</v>
      </c>
      <c r="D24" s="745" t="s">
        <v>1848</v>
      </c>
      <c r="E24" s="746" t="s">
        <v>1428</v>
      </c>
      <c r="F24" s="664" t="s">
        <v>1404</v>
      </c>
      <c r="G24" s="664" t="s">
        <v>1481</v>
      </c>
      <c r="H24" s="664" t="s">
        <v>515</v>
      </c>
      <c r="I24" s="664" t="s">
        <v>1166</v>
      </c>
      <c r="J24" s="664" t="s">
        <v>1167</v>
      </c>
      <c r="K24" s="664" t="s">
        <v>1178</v>
      </c>
      <c r="L24" s="665">
        <v>2991.23</v>
      </c>
      <c r="M24" s="665">
        <v>2991.23</v>
      </c>
      <c r="N24" s="664">
        <v>1</v>
      </c>
      <c r="O24" s="747">
        <v>1</v>
      </c>
      <c r="P24" s="665">
        <v>2991.23</v>
      </c>
      <c r="Q24" s="680">
        <v>1</v>
      </c>
      <c r="R24" s="664">
        <v>1</v>
      </c>
      <c r="S24" s="680">
        <v>1</v>
      </c>
      <c r="T24" s="747">
        <v>1</v>
      </c>
      <c r="U24" s="703">
        <v>1</v>
      </c>
    </row>
    <row r="25" spans="1:21" ht="14.4" customHeight="1" x14ac:dyDescent="0.3">
      <c r="A25" s="663">
        <v>25</v>
      </c>
      <c r="B25" s="664" t="s">
        <v>1283</v>
      </c>
      <c r="C25" s="664" t="s">
        <v>1406</v>
      </c>
      <c r="D25" s="745" t="s">
        <v>1848</v>
      </c>
      <c r="E25" s="746" t="s">
        <v>1428</v>
      </c>
      <c r="F25" s="664" t="s">
        <v>1404</v>
      </c>
      <c r="G25" s="664" t="s">
        <v>1456</v>
      </c>
      <c r="H25" s="664" t="s">
        <v>947</v>
      </c>
      <c r="I25" s="664" t="s">
        <v>991</v>
      </c>
      <c r="J25" s="664" t="s">
        <v>894</v>
      </c>
      <c r="K25" s="664" t="s">
        <v>1482</v>
      </c>
      <c r="L25" s="665">
        <v>18.260000000000002</v>
      </c>
      <c r="M25" s="665">
        <v>18.260000000000002</v>
      </c>
      <c r="N25" s="664">
        <v>1</v>
      </c>
      <c r="O25" s="747">
        <v>1</v>
      </c>
      <c r="P25" s="665"/>
      <c r="Q25" s="680">
        <v>0</v>
      </c>
      <c r="R25" s="664"/>
      <c r="S25" s="680">
        <v>0</v>
      </c>
      <c r="T25" s="747"/>
      <c r="U25" s="703">
        <v>0</v>
      </c>
    </row>
    <row r="26" spans="1:21" ht="14.4" customHeight="1" x14ac:dyDescent="0.3">
      <c r="A26" s="663">
        <v>25</v>
      </c>
      <c r="B26" s="664" t="s">
        <v>1283</v>
      </c>
      <c r="C26" s="664" t="s">
        <v>1406</v>
      </c>
      <c r="D26" s="745" t="s">
        <v>1848</v>
      </c>
      <c r="E26" s="746" t="s">
        <v>1428</v>
      </c>
      <c r="F26" s="664" t="s">
        <v>1404</v>
      </c>
      <c r="G26" s="664" t="s">
        <v>1456</v>
      </c>
      <c r="H26" s="664" t="s">
        <v>947</v>
      </c>
      <c r="I26" s="664" t="s">
        <v>956</v>
      </c>
      <c r="J26" s="664" t="s">
        <v>894</v>
      </c>
      <c r="K26" s="664" t="s">
        <v>957</v>
      </c>
      <c r="L26" s="665">
        <v>36.54</v>
      </c>
      <c r="M26" s="665">
        <v>36.54</v>
      </c>
      <c r="N26" s="664">
        <v>1</v>
      </c>
      <c r="O26" s="747">
        <v>1</v>
      </c>
      <c r="P26" s="665"/>
      <c r="Q26" s="680">
        <v>0</v>
      </c>
      <c r="R26" s="664"/>
      <c r="S26" s="680">
        <v>0</v>
      </c>
      <c r="T26" s="747"/>
      <c r="U26" s="703">
        <v>0</v>
      </c>
    </row>
    <row r="27" spans="1:21" ht="14.4" customHeight="1" x14ac:dyDescent="0.3">
      <c r="A27" s="663">
        <v>25</v>
      </c>
      <c r="B27" s="664" t="s">
        <v>1283</v>
      </c>
      <c r="C27" s="664" t="s">
        <v>1406</v>
      </c>
      <c r="D27" s="745" t="s">
        <v>1848</v>
      </c>
      <c r="E27" s="746" t="s">
        <v>1429</v>
      </c>
      <c r="F27" s="664" t="s">
        <v>1404</v>
      </c>
      <c r="G27" s="664" t="s">
        <v>1448</v>
      </c>
      <c r="H27" s="664" t="s">
        <v>947</v>
      </c>
      <c r="I27" s="664" t="s">
        <v>1151</v>
      </c>
      <c r="J27" s="664" t="s">
        <v>1032</v>
      </c>
      <c r="K27" s="664" t="s">
        <v>1096</v>
      </c>
      <c r="L27" s="665">
        <v>154.36000000000001</v>
      </c>
      <c r="M27" s="665">
        <v>926.16000000000008</v>
      </c>
      <c r="N27" s="664">
        <v>6</v>
      </c>
      <c r="O27" s="747">
        <v>5.5</v>
      </c>
      <c r="P27" s="665">
        <v>154.36000000000001</v>
      </c>
      <c r="Q27" s="680">
        <v>0.16666666666666666</v>
      </c>
      <c r="R27" s="664">
        <v>1</v>
      </c>
      <c r="S27" s="680">
        <v>0.16666666666666666</v>
      </c>
      <c r="T27" s="747">
        <v>1</v>
      </c>
      <c r="U27" s="703">
        <v>0.18181818181818182</v>
      </c>
    </row>
    <row r="28" spans="1:21" ht="14.4" customHeight="1" x14ac:dyDescent="0.3">
      <c r="A28" s="663">
        <v>25</v>
      </c>
      <c r="B28" s="664" t="s">
        <v>1283</v>
      </c>
      <c r="C28" s="664" t="s">
        <v>1406</v>
      </c>
      <c r="D28" s="745" t="s">
        <v>1848</v>
      </c>
      <c r="E28" s="746" t="s">
        <v>1429</v>
      </c>
      <c r="F28" s="664" t="s">
        <v>1404</v>
      </c>
      <c r="G28" s="664" t="s">
        <v>1449</v>
      </c>
      <c r="H28" s="664" t="s">
        <v>515</v>
      </c>
      <c r="I28" s="664" t="s">
        <v>1117</v>
      </c>
      <c r="J28" s="664" t="s">
        <v>1118</v>
      </c>
      <c r="K28" s="664" t="s">
        <v>1119</v>
      </c>
      <c r="L28" s="665">
        <v>132.97999999999999</v>
      </c>
      <c r="M28" s="665">
        <v>265.95999999999998</v>
      </c>
      <c r="N28" s="664">
        <v>2</v>
      </c>
      <c r="O28" s="747">
        <v>2</v>
      </c>
      <c r="P28" s="665">
        <v>265.95999999999998</v>
      </c>
      <c r="Q28" s="680">
        <v>1</v>
      </c>
      <c r="R28" s="664">
        <v>2</v>
      </c>
      <c r="S28" s="680">
        <v>1</v>
      </c>
      <c r="T28" s="747">
        <v>2</v>
      </c>
      <c r="U28" s="703">
        <v>1</v>
      </c>
    </row>
    <row r="29" spans="1:21" ht="14.4" customHeight="1" x14ac:dyDescent="0.3">
      <c r="A29" s="663">
        <v>25</v>
      </c>
      <c r="B29" s="664" t="s">
        <v>1283</v>
      </c>
      <c r="C29" s="664" t="s">
        <v>1406</v>
      </c>
      <c r="D29" s="745" t="s">
        <v>1848</v>
      </c>
      <c r="E29" s="746" t="s">
        <v>1429</v>
      </c>
      <c r="F29" s="664" t="s">
        <v>1404</v>
      </c>
      <c r="G29" s="664" t="s">
        <v>1483</v>
      </c>
      <c r="H29" s="664" t="s">
        <v>515</v>
      </c>
      <c r="I29" s="664" t="s">
        <v>908</v>
      </c>
      <c r="J29" s="664" t="s">
        <v>1484</v>
      </c>
      <c r="K29" s="664" t="s">
        <v>1485</v>
      </c>
      <c r="L29" s="665">
        <v>0</v>
      </c>
      <c r="M29" s="665">
        <v>0</v>
      </c>
      <c r="N29" s="664">
        <v>1</v>
      </c>
      <c r="O29" s="747">
        <v>0.5</v>
      </c>
      <c r="P29" s="665"/>
      <c r="Q29" s="680"/>
      <c r="R29" s="664"/>
      <c r="S29" s="680">
        <v>0</v>
      </c>
      <c r="T29" s="747"/>
      <c r="U29" s="703">
        <v>0</v>
      </c>
    </row>
    <row r="30" spans="1:21" ht="14.4" customHeight="1" x14ac:dyDescent="0.3">
      <c r="A30" s="663">
        <v>25</v>
      </c>
      <c r="B30" s="664" t="s">
        <v>1283</v>
      </c>
      <c r="C30" s="664" t="s">
        <v>1406</v>
      </c>
      <c r="D30" s="745" t="s">
        <v>1848</v>
      </c>
      <c r="E30" s="746" t="s">
        <v>1431</v>
      </c>
      <c r="F30" s="664" t="s">
        <v>1404</v>
      </c>
      <c r="G30" s="664" t="s">
        <v>1448</v>
      </c>
      <c r="H30" s="664" t="s">
        <v>515</v>
      </c>
      <c r="I30" s="664" t="s">
        <v>1453</v>
      </c>
      <c r="J30" s="664" t="s">
        <v>1032</v>
      </c>
      <c r="K30" s="664" t="s">
        <v>1454</v>
      </c>
      <c r="L30" s="665">
        <v>0</v>
      </c>
      <c r="M30" s="665">
        <v>0</v>
      </c>
      <c r="N30" s="664">
        <v>2</v>
      </c>
      <c r="O30" s="747">
        <v>2</v>
      </c>
      <c r="P30" s="665"/>
      <c r="Q30" s="680"/>
      <c r="R30" s="664"/>
      <c r="S30" s="680">
        <v>0</v>
      </c>
      <c r="T30" s="747"/>
      <c r="U30" s="703">
        <v>0</v>
      </c>
    </row>
    <row r="31" spans="1:21" ht="14.4" customHeight="1" x14ac:dyDescent="0.3">
      <c r="A31" s="663">
        <v>25</v>
      </c>
      <c r="B31" s="664" t="s">
        <v>1283</v>
      </c>
      <c r="C31" s="664" t="s">
        <v>1406</v>
      </c>
      <c r="D31" s="745" t="s">
        <v>1848</v>
      </c>
      <c r="E31" s="746" t="s">
        <v>1431</v>
      </c>
      <c r="F31" s="664" t="s">
        <v>1404</v>
      </c>
      <c r="G31" s="664" t="s">
        <v>1448</v>
      </c>
      <c r="H31" s="664" t="s">
        <v>947</v>
      </c>
      <c r="I31" s="664" t="s">
        <v>1151</v>
      </c>
      <c r="J31" s="664" t="s">
        <v>1032</v>
      </c>
      <c r="K31" s="664" t="s">
        <v>1096</v>
      </c>
      <c r="L31" s="665">
        <v>154.36000000000001</v>
      </c>
      <c r="M31" s="665">
        <v>617.44000000000005</v>
      </c>
      <c r="N31" s="664">
        <v>4</v>
      </c>
      <c r="O31" s="747">
        <v>4</v>
      </c>
      <c r="P31" s="665">
        <v>154.36000000000001</v>
      </c>
      <c r="Q31" s="680">
        <v>0.25</v>
      </c>
      <c r="R31" s="664">
        <v>1</v>
      </c>
      <c r="S31" s="680">
        <v>0.25</v>
      </c>
      <c r="T31" s="747">
        <v>1</v>
      </c>
      <c r="U31" s="703">
        <v>0.25</v>
      </c>
    </row>
    <row r="32" spans="1:21" ht="14.4" customHeight="1" x14ac:dyDescent="0.3">
      <c r="A32" s="663">
        <v>25</v>
      </c>
      <c r="B32" s="664" t="s">
        <v>1283</v>
      </c>
      <c r="C32" s="664" t="s">
        <v>1406</v>
      </c>
      <c r="D32" s="745" t="s">
        <v>1848</v>
      </c>
      <c r="E32" s="746" t="s">
        <v>1431</v>
      </c>
      <c r="F32" s="664" t="s">
        <v>1404</v>
      </c>
      <c r="G32" s="664" t="s">
        <v>1448</v>
      </c>
      <c r="H32" s="664" t="s">
        <v>515</v>
      </c>
      <c r="I32" s="664" t="s">
        <v>1486</v>
      </c>
      <c r="J32" s="664" t="s">
        <v>1032</v>
      </c>
      <c r="K32" s="664" t="s">
        <v>1096</v>
      </c>
      <c r="L32" s="665">
        <v>154.36000000000001</v>
      </c>
      <c r="M32" s="665">
        <v>308.72000000000003</v>
      </c>
      <c r="N32" s="664">
        <v>2</v>
      </c>
      <c r="O32" s="747">
        <v>2</v>
      </c>
      <c r="P32" s="665">
        <v>154.36000000000001</v>
      </c>
      <c r="Q32" s="680">
        <v>0.5</v>
      </c>
      <c r="R32" s="664">
        <v>1</v>
      </c>
      <c r="S32" s="680">
        <v>0.5</v>
      </c>
      <c r="T32" s="747">
        <v>1</v>
      </c>
      <c r="U32" s="703">
        <v>0.5</v>
      </c>
    </row>
    <row r="33" spans="1:21" ht="14.4" customHeight="1" x14ac:dyDescent="0.3">
      <c r="A33" s="663">
        <v>25</v>
      </c>
      <c r="B33" s="664" t="s">
        <v>1283</v>
      </c>
      <c r="C33" s="664" t="s">
        <v>1406</v>
      </c>
      <c r="D33" s="745" t="s">
        <v>1848</v>
      </c>
      <c r="E33" s="746" t="s">
        <v>1431</v>
      </c>
      <c r="F33" s="664" t="s">
        <v>1404</v>
      </c>
      <c r="G33" s="664" t="s">
        <v>1449</v>
      </c>
      <c r="H33" s="664" t="s">
        <v>515</v>
      </c>
      <c r="I33" s="664" t="s">
        <v>1117</v>
      </c>
      <c r="J33" s="664" t="s">
        <v>1118</v>
      </c>
      <c r="K33" s="664" t="s">
        <v>1119</v>
      </c>
      <c r="L33" s="665">
        <v>132.97999999999999</v>
      </c>
      <c r="M33" s="665">
        <v>132.97999999999999</v>
      </c>
      <c r="N33" s="664">
        <v>1</v>
      </c>
      <c r="O33" s="747">
        <v>1</v>
      </c>
      <c r="P33" s="665">
        <v>132.97999999999999</v>
      </c>
      <c r="Q33" s="680">
        <v>1</v>
      </c>
      <c r="R33" s="664">
        <v>1</v>
      </c>
      <c r="S33" s="680">
        <v>1</v>
      </c>
      <c r="T33" s="747">
        <v>1</v>
      </c>
      <c r="U33" s="703">
        <v>1</v>
      </c>
    </row>
    <row r="34" spans="1:21" ht="14.4" customHeight="1" x14ac:dyDescent="0.3">
      <c r="A34" s="663">
        <v>25</v>
      </c>
      <c r="B34" s="664" t="s">
        <v>1283</v>
      </c>
      <c r="C34" s="664" t="s">
        <v>1406</v>
      </c>
      <c r="D34" s="745" t="s">
        <v>1848</v>
      </c>
      <c r="E34" s="746" t="s">
        <v>1433</v>
      </c>
      <c r="F34" s="664" t="s">
        <v>1404</v>
      </c>
      <c r="G34" s="664" t="s">
        <v>1448</v>
      </c>
      <c r="H34" s="664" t="s">
        <v>947</v>
      </c>
      <c r="I34" s="664" t="s">
        <v>1151</v>
      </c>
      <c r="J34" s="664" t="s">
        <v>1032</v>
      </c>
      <c r="K34" s="664" t="s">
        <v>1096</v>
      </c>
      <c r="L34" s="665">
        <v>154.36000000000001</v>
      </c>
      <c r="M34" s="665">
        <v>154.36000000000001</v>
      </c>
      <c r="N34" s="664">
        <v>1</v>
      </c>
      <c r="O34" s="747">
        <v>1</v>
      </c>
      <c r="P34" s="665">
        <v>154.36000000000001</v>
      </c>
      <c r="Q34" s="680">
        <v>1</v>
      </c>
      <c r="R34" s="664">
        <v>1</v>
      </c>
      <c r="S34" s="680">
        <v>1</v>
      </c>
      <c r="T34" s="747">
        <v>1</v>
      </c>
      <c r="U34" s="703">
        <v>1</v>
      </c>
    </row>
    <row r="35" spans="1:21" ht="14.4" customHeight="1" x14ac:dyDescent="0.3">
      <c r="A35" s="663">
        <v>25</v>
      </c>
      <c r="B35" s="664" t="s">
        <v>1283</v>
      </c>
      <c r="C35" s="664" t="s">
        <v>1406</v>
      </c>
      <c r="D35" s="745" t="s">
        <v>1848</v>
      </c>
      <c r="E35" s="746" t="s">
        <v>1435</v>
      </c>
      <c r="F35" s="664" t="s">
        <v>1404</v>
      </c>
      <c r="G35" s="664" t="s">
        <v>1448</v>
      </c>
      <c r="H35" s="664" t="s">
        <v>947</v>
      </c>
      <c r="I35" s="664" t="s">
        <v>1031</v>
      </c>
      <c r="J35" s="664" t="s">
        <v>1032</v>
      </c>
      <c r="K35" s="664" t="s">
        <v>1350</v>
      </c>
      <c r="L35" s="665">
        <v>225.06</v>
      </c>
      <c r="M35" s="665">
        <v>225.06</v>
      </c>
      <c r="N35" s="664">
        <v>1</v>
      </c>
      <c r="O35" s="747">
        <v>1</v>
      </c>
      <c r="P35" s="665"/>
      <c r="Q35" s="680">
        <v>0</v>
      </c>
      <c r="R35" s="664"/>
      <c r="S35" s="680">
        <v>0</v>
      </c>
      <c r="T35" s="747"/>
      <c r="U35" s="703">
        <v>0</v>
      </c>
    </row>
    <row r="36" spans="1:21" ht="14.4" customHeight="1" x14ac:dyDescent="0.3">
      <c r="A36" s="663">
        <v>25</v>
      </c>
      <c r="B36" s="664" t="s">
        <v>1283</v>
      </c>
      <c r="C36" s="664" t="s">
        <v>1406</v>
      </c>
      <c r="D36" s="745" t="s">
        <v>1848</v>
      </c>
      <c r="E36" s="746" t="s">
        <v>1435</v>
      </c>
      <c r="F36" s="664" t="s">
        <v>1404</v>
      </c>
      <c r="G36" s="664" t="s">
        <v>1487</v>
      </c>
      <c r="H36" s="664" t="s">
        <v>515</v>
      </c>
      <c r="I36" s="664" t="s">
        <v>1488</v>
      </c>
      <c r="J36" s="664" t="s">
        <v>1489</v>
      </c>
      <c r="K36" s="664" t="s">
        <v>1490</v>
      </c>
      <c r="L36" s="665">
        <v>195.83</v>
      </c>
      <c r="M36" s="665">
        <v>195.83</v>
      </c>
      <c r="N36" s="664">
        <v>1</v>
      </c>
      <c r="O36" s="747">
        <v>0.5</v>
      </c>
      <c r="P36" s="665">
        <v>195.83</v>
      </c>
      <c r="Q36" s="680">
        <v>1</v>
      </c>
      <c r="R36" s="664">
        <v>1</v>
      </c>
      <c r="S36" s="680">
        <v>1</v>
      </c>
      <c r="T36" s="747">
        <v>0.5</v>
      </c>
      <c r="U36" s="703">
        <v>1</v>
      </c>
    </row>
    <row r="37" spans="1:21" ht="14.4" customHeight="1" x14ac:dyDescent="0.3">
      <c r="A37" s="663">
        <v>25</v>
      </c>
      <c r="B37" s="664" t="s">
        <v>1283</v>
      </c>
      <c r="C37" s="664" t="s">
        <v>1406</v>
      </c>
      <c r="D37" s="745" t="s">
        <v>1848</v>
      </c>
      <c r="E37" s="746" t="s">
        <v>1435</v>
      </c>
      <c r="F37" s="664" t="s">
        <v>1404</v>
      </c>
      <c r="G37" s="664" t="s">
        <v>1449</v>
      </c>
      <c r="H37" s="664" t="s">
        <v>515</v>
      </c>
      <c r="I37" s="664" t="s">
        <v>1491</v>
      </c>
      <c r="J37" s="664" t="s">
        <v>1118</v>
      </c>
      <c r="K37" s="664" t="s">
        <v>1119</v>
      </c>
      <c r="L37" s="665">
        <v>132.97999999999999</v>
      </c>
      <c r="M37" s="665">
        <v>265.95999999999998</v>
      </c>
      <c r="N37" s="664">
        <v>2</v>
      </c>
      <c r="O37" s="747">
        <v>0.5</v>
      </c>
      <c r="P37" s="665">
        <v>265.95999999999998</v>
      </c>
      <c r="Q37" s="680">
        <v>1</v>
      </c>
      <c r="R37" s="664">
        <v>2</v>
      </c>
      <c r="S37" s="680">
        <v>1</v>
      </c>
      <c r="T37" s="747">
        <v>0.5</v>
      </c>
      <c r="U37" s="703">
        <v>1</v>
      </c>
    </row>
    <row r="38" spans="1:21" ht="14.4" customHeight="1" x14ac:dyDescent="0.3">
      <c r="A38" s="663">
        <v>25</v>
      </c>
      <c r="B38" s="664" t="s">
        <v>1283</v>
      </c>
      <c r="C38" s="664" t="s">
        <v>1406</v>
      </c>
      <c r="D38" s="745" t="s">
        <v>1848</v>
      </c>
      <c r="E38" s="746" t="s">
        <v>1437</v>
      </c>
      <c r="F38" s="664" t="s">
        <v>1404</v>
      </c>
      <c r="G38" s="664" t="s">
        <v>1492</v>
      </c>
      <c r="H38" s="664" t="s">
        <v>515</v>
      </c>
      <c r="I38" s="664" t="s">
        <v>1493</v>
      </c>
      <c r="J38" s="664" t="s">
        <v>1494</v>
      </c>
      <c r="K38" s="664" t="s">
        <v>1495</v>
      </c>
      <c r="L38" s="665">
        <v>0</v>
      </c>
      <c r="M38" s="665">
        <v>0</v>
      </c>
      <c r="N38" s="664">
        <v>1</v>
      </c>
      <c r="O38" s="747">
        <v>1</v>
      </c>
      <c r="P38" s="665">
        <v>0</v>
      </c>
      <c r="Q38" s="680"/>
      <c r="R38" s="664">
        <v>1</v>
      </c>
      <c r="S38" s="680">
        <v>1</v>
      </c>
      <c r="T38" s="747">
        <v>1</v>
      </c>
      <c r="U38" s="703">
        <v>1</v>
      </c>
    </row>
    <row r="39" spans="1:21" ht="14.4" customHeight="1" x14ac:dyDescent="0.3">
      <c r="A39" s="663">
        <v>25</v>
      </c>
      <c r="B39" s="664" t="s">
        <v>1283</v>
      </c>
      <c r="C39" s="664" t="s">
        <v>1406</v>
      </c>
      <c r="D39" s="745" t="s">
        <v>1848</v>
      </c>
      <c r="E39" s="746" t="s">
        <v>1437</v>
      </c>
      <c r="F39" s="664" t="s">
        <v>1404</v>
      </c>
      <c r="G39" s="664" t="s">
        <v>1448</v>
      </c>
      <c r="H39" s="664" t="s">
        <v>947</v>
      </c>
      <c r="I39" s="664" t="s">
        <v>1151</v>
      </c>
      <c r="J39" s="664" t="s">
        <v>1032</v>
      </c>
      <c r="K39" s="664" t="s">
        <v>1096</v>
      </c>
      <c r="L39" s="665">
        <v>154.36000000000001</v>
      </c>
      <c r="M39" s="665">
        <v>463.08000000000004</v>
      </c>
      <c r="N39" s="664">
        <v>3</v>
      </c>
      <c r="O39" s="747">
        <v>3</v>
      </c>
      <c r="P39" s="665">
        <v>308.72000000000003</v>
      </c>
      <c r="Q39" s="680">
        <v>0.66666666666666663</v>
      </c>
      <c r="R39" s="664">
        <v>2</v>
      </c>
      <c r="S39" s="680">
        <v>0.66666666666666663</v>
      </c>
      <c r="T39" s="747">
        <v>2</v>
      </c>
      <c r="U39" s="703">
        <v>0.66666666666666663</v>
      </c>
    </row>
    <row r="40" spans="1:21" ht="14.4" customHeight="1" x14ac:dyDescent="0.3">
      <c r="A40" s="663">
        <v>25</v>
      </c>
      <c r="B40" s="664" t="s">
        <v>1283</v>
      </c>
      <c r="C40" s="664" t="s">
        <v>1406</v>
      </c>
      <c r="D40" s="745" t="s">
        <v>1848</v>
      </c>
      <c r="E40" s="746" t="s">
        <v>1437</v>
      </c>
      <c r="F40" s="664" t="s">
        <v>1404</v>
      </c>
      <c r="G40" s="664" t="s">
        <v>1487</v>
      </c>
      <c r="H40" s="664" t="s">
        <v>515</v>
      </c>
      <c r="I40" s="664" t="s">
        <v>1496</v>
      </c>
      <c r="J40" s="664" t="s">
        <v>1497</v>
      </c>
      <c r="K40" s="664" t="s">
        <v>1498</v>
      </c>
      <c r="L40" s="665">
        <v>391.67</v>
      </c>
      <c r="M40" s="665">
        <v>391.67</v>
      </c>
      <c r="N40" s="664">
        <v>1</v>
      </c>
      <c r="O40" s="747">
        <v>0.5</v>
      </c>
      <c r="P40" s="665">
        <v>391.67</v>
      </c>
      <c r="Q40" s="680">
        <v>1</v>
      </c>
      <c r="R40" s="664">
        <v>1</v>
      </c>
      <c r="S40" s="680">
        <v>1</v>
      </c>
      <c r="T40" s="747">
        <v>0.5</v>
      </c>
      <c r="U40" s="703">
        <v>1</v>
      </c>
    </row>
    <row r="41" spans="1:21" ht="14.4" customHeight="1" x14ac:dyDescent="0.3">
      <c r="A41" s="663">
        <v>25</v>
      </c>
      <c r="B41" s="664" t="s">
        <v>1283</v>
      </c>
      <c r="C41" s="664" t="s">
        <v>1406</v>
      </c>
      <c r="D41" s="745" t="s">
        <v>1848</v>
      </c>
      <c r="E41" s="746" t="s">
        <v>1437</v>
      </c>
      <c r="F41" s="664" t="s">
        <v>1404</v>
      </c>
      <c r="G41" s="664" t="s">
        <v>1499</v>
      </c>
      <c r="H41" s="664" t="s">
        <v>515</v>
      </c>
      <c r="I41" s="664" t="s">
        <v>1500</v>
      </c>
      <c r="J41" s="664" t="s">
        <v>1501</v>
      </c>
      <c r="K41" s="664" t="s">
        <v>1502</v>
      </c>
      <c r="L41" s="665">
        <v>33</v>
      </c>
      <c r="M41" s="665">
        <v>33</v>
      </c>
      <c r="N41" s="664">
        <v>1</v>
      </c>
      <c r="O41" s="747">
        <v>1</v>
      </c>
      <c r="P41" s="665"/>
      <c r="Q41" s="680">
        <v>0</v>
      </c>
      <c r="R41" s="664"/>
      <c r="S41" s="680">
        <v>0</v>
      </c>
      <c r="T41" s="747"/>
      <c r="U41" s="703">
        <v>0</v>
      </c>
    </row>
    <row r="42" spans="1:21" ht="14.4" customHeight="1" x14ac:dyDescent="0.3">
      <c r="A42" s="663">
        <v>25</v>
      </c>
      <c r="B42" s="664" t="s">
        <v>1283</v>
      </c>
      <c r="C42" s="664" t="s">
        <v>1406</v>
      </c>
      <c r="D42" s="745" t="s">
        <v>1848</v>
      </c>
      <c r="E42" s="746" t="s">
        <v>1437</v>
      </c>
      <c r="F42" s="664" t="s">
        <v>1404</v>
      </c>
      <c r="G42" s="664" t="s">
        <v>1449</v>
      </c>
      <c r="H42" s="664" t="s">
        <v>515</v>
      </c>
      <c r="I42" s="664" t="s">
        <v>1117</v>
      </c>
      <c r="J42" s="664" t="s">
        <v>1118</v>
      </c>
      <c r="K42" s="664" t="s">
        <v>1119</v>
      </c>
      <c r="L42" s="665">
        <v>132.97999999999999</v>
      </c>
      <c r="M42" s="665">
        <v>132.97999999999999</v>
      </c>
      <c r="N42" s="664">
        <v>1</v>
      </c>
      <c r="O42" s="747">
        <v>0.5</v>
      </c>
      <c r="P42" s="665"/>
      <c r="Q42" s="680">
        <v>0</v>
      </c>
      <c r="R42" s="664"/>
      <c r="S42" s="680">
        <v>0</v>
      </c>
      <c r="T42" s="747"/>
      <c r="U42" s="703">
        <v>0</v>
      </c>
    </row>
    <row r="43" spans="1:21" ht="14.4" customHeight="1" x14ac:dyDescent="0.3">
      <c r="A43" s="663">
        <v>25</v>
      </c>
      <c r="B43" s="664" t="s">
        <v>1283</v>
      </c>
      <c r="C43" s="664" t="s">
        <v>1406</v>
      </c>
      <c r="D43" s="745" t="s">
        <v>1848</v>
      </c>
      <c r="E43" s="746" t="s">
        <v>1437</v>
      </c>
      <c r="F43" s="664" t="s">
        <v>1404</v>
      </c>
      <c r="G43" s="664" t="s">
        <v>1456</v>
      </c>
      <c r="H43" s="664" t="s">
        <v>947</v>
      </c>
      <c r="I43" s="664" t="s">
        <v>956</v>
      </c>
      <c r="J43" s="664" t="s">
        <v>894</v>
      </c>
      <c r="K43" s="664" t="s">
        <v>957</v>
      </c>
      <c r="L43" s="665">
        <v>36.54</v>
      </c>
      <c r="M43" s="665">
        <v>73.08</v>
      </c>
      <c r="N43" s="664">
        <v>2</v>
      </c>
      <c r="O43" s="747">
        <v>2</v>
      </c>
      <c r="P43" s="665">
        <v>36.54</v>
      </c>
      <c r="Q43" s="680">
        <v>0.5</v>
      </c>
      <c r="R43" s="664">
        <v>1</v>
      </c>
      <c r="S43" s="680">
        <v>0.5</v>
      </c>
      <c r="T43" s="747">
        <v>1</v>
      </c>
      <c r="U43" s="703">
        <v>0.5</v>
      </c>
    </row>
    <row r="44" spans="1:21" ht="14.4" customHeight="1" x14ac:dyDescent="0.3">
      <c r="A44" s="663">
        <v>25</v>
      </c>
      <c r="B44" s="664" t="s">
        <v>1283</v>
      </c>
      <c r="C44" s="664" t="s">
        <v>1406</v>
      </c>
      <c r="D44" s="745" t="s">
        <v>1848</v>
      </c>
      <c r="E44" s="746" t="s">
        <v>1437</v>
      </c>
      <c r="F44" s="664" t="s">
        <v>1404</v>
      </c>
      <c r="G44" s="664" t="s">
        <v>1456</v>
      </c>
      <c r="H44" s="664" t="s">
        <v>515</v>
      </c>
      <c r="I44" s="664" t="s">
        <v>893</v>
      </c>
      <c r="J44" s="664" t="s">
        <v>894</v>
      </c>
      <c r="K44" s="664" t="s">
        <v>1457</v>
      </c>
      <c r="L44" s="665">
        <v>36.54</v>
      </c>
      <c r="M44" s="665">
        <v>109.62</v>
      </c>
      <c r="N44" s="664">
        <v>3</v>
      </c>
      <c r="O44" s="747">
        <v>2</v>
      </c>
      <c r="P44" s="665">
        <v>36.54</v>
      </c>
      <c r="Q44" s="680">
        <v>0.33333333333333331</v>
      </c>
      <c r="R44" s="664">
        <v>1</v>
      </c>
      <c r="S44" s="680">
        <v>0.33333333333333331</v>
      </c>
      <c r="T44" s="747">
        <v>0.5</v>
      </c>
      <c r="U44" s="703">
        <v>0.25</v>
      </c>
    </row>
    <row r="45" spans="1:21" ht="14.4" customHeight="1" x14ac:dyDescent="0.3">
      <c r="A45" s="663">
        <v>25</v>
      </c>
      <c r="B45" s="664" t="s">
        <v>1283</v>
      </c>
      <c r="C45" s="664" t="s">
        <v>1406</v>
      </c>
      <c r="D45" s="745" t="s">
        <v>1848</v>
      </c>
      <c r="E45" s="746" t="s">
        <v>1437</v>
      </c>
      <c r="F45" s="664" t="s">
        <v>1404</v>
      </c>
      <c r="G45" s="664" t="s">
        <v>1503</v>
      </c>
      <c r="H45" s="664" t="s">
        <v>515</v>
      </c>
      <c r="I45" s="664" t="s">
        <v>1504</v>
      </c>
      <c r="J45" s="664" t="s">
        <v>1505</v>
      </c>
      <c r="K45" s="664" t="s">
        <v>1506</v>
      </c>
      <c r="L45" s="665">
        <v>0</v>
      </c>
      <c r="M45" s="665">
        <v>0</v>
      </c>
      <c r="N45" s="664">
        <v>1</v>
      </c>
      <c r="O45" s="747">
        <v>1</v>
      </c>
      <c r="P45" s="665">
        <v>0</v>
      </c>
      <c r="Q45" s="680"/>
      <c r="R45" s="664">
        <v>1</v>
      </c>
      <c r="S45" s="680">
        <v>1</v>
      </c>
      <c r="T45" s="747">
        <v>1</v>
      </c>
      <c r="U45" s="703">
        <v>1</v>
      </c>
    </row>
    <row r="46" spans="1:21" ht="14.4" customHeight="1" x14ac:dyDescent="0.3">
      <c r="A46" s="663">
        <v>25</v>
      </c>
      <c r="B46" s="664" t="s">
        <v>1283</v>
      </c>
      <c r="C46" s="664" t="s">
        <v>1406</v>
      </c>
      <c r="D46" s="745" t="s">
        <v>1848</v>
      </c>
      <c r="E46" s="746" t="s">
        <v>1437</v>
      </c>
      <c r="F46" s="664" t="s">
        <v>1404</v>
      </c>
      <c r="G46" s="664" t="s">
        <v>1503</v>
      </c>
      <c r="H46" s="664" t="s">
        <v>515</v>
      </c>
      <c r="I46" s="664" t="s">
        <v>1507</v>
      </c>
      <c r="J46" s="664" t="s">
        <v>627</v>
      </c>
      <c r="K46" s="664" t="s">
        <v>941</v>
      </c>
      <c r="L46" s="665">
        <v>185.26</v>
      </c>
      <c r="M46" s="665">
        <v>185.26</v>
      </c>
      <c r="N46" s="664">
        <v>1</v>
      </c>
      <c r="O46" s="747">
        <v>1</v>
      </c>
      <c r="P46" s="665"/>
      <c r="Q46" s="680">
        <v>0</v>
      </c>
      <c r="R46" s="664"/>
      <c r="S46" s="680">
        <v>0</v>
      </c>
      <c r="T46" s="747"/>
      <c r="U46" s="703">
        <v>0</v>
      </c>
    </row>
    <row r="47" spans="1:21" ht="14.4" customHeight="1" x14ac:dyDescent="0.3">
      <c r="A47" s="663">
        <v>25</v>
      </c>
      <c r="B47" s="664" t="s">
        <v>1283</v>
      </c>
      <c r="C47" s="664" t="s">
        <v>1406</v>
      </c>
      <c r="D47" s="745" t="s">
        <v>1848</v>
      </c>
      <c r="E47" s="746" t="s">
        <v>1437</v>
      </c>
      <c r="F47" s="664" t="s">
        <v>1404</v>
      </c>
      <c r="G47" s="664" t="s">
        <v>1508</v>
      </c>
      <c r="H47" s="664" t="s">
        <v>515</v>
      </c>
      <c r="I47" s="664" t="s">
        <v>611</v>
      </c>
      <c r="J47" s="664" t="s">
        <v>612</v>
      </c>
      <c r="K47" s="664" t="s">
        <v>1509</v>
      </c>
      <c r="L47" s="665">
        <v>55.16</v>
      </c>
      <c r="M47" s="665">
        <v>275.79999999999995</v>
      </c>
      <c r="N47" s="664">
        <v>5</v>
      </c>
      <c r="O47" s="747">
        <v>0.5</v>
      </c>
      <c r="P47" s="665">
        <v>275.79999999999995</v>
      </c>
      <c r="Q47" s="680">
        <v>1</v>
      </c>
      <c r="R47" s="664">
        <v>5</v>
      </c>
      <c r="S47" s="680">
        <v>1</v>
      </c>
      <c r="T47" s="747">
        <v>0.5</v>
      </c>
      <c r="U47" s="703">
        <v>1</v>
      </c>
    </row>
    <row r="48" spans="1:21" ht="14.4" customHeight="1" x14ac:dyDescent="0.3">
      <c r="A48" s="663">
        <v>25</v>
      </c>
      <c r="B48" s="664" t="s">
        <v>1283</v>
      </c>
      <c r="C48" s="664" t="s">
        <v>1406</v>
      </c>
      <c r="D48" s="745" t="s">
        <v>1848</v>
      </c>
      <c r="E48" s="746" t="s">
        <v>1437</v>
      </c>
      <c r="F48" s="664" t="s">
        <v>1404</v>
      </c>
      <c r="G48" s="664" t="s">
        <v>1483</v>
      </c>
      <c r="H48" s="664" t="s">
        <v>515</v>
      </c>
      <c r="I48" s="664" t="s">
        <v>908</v>
      </c>
      <c r="J48" s="664" t="s">
        <v>1484</v>
      </c>
      <c r="K48" s="664" t="s">
        <v>1485</v>
      </c>
      <c r="L48" s="665">
        <v>0</v>
      </c>
      <c r="M48" s="665">
        <v>0</v>
      </c>
      <c r="N48" s="664">
        <v>1</v>
      </c>
      <c r="O48" s="747">
        <v>0.5</v>
      </c>
      <c r="P48" s="665">
        <v>0</v>
      </c>
      <c r="Q48" s="680"/>
      <c r="R48" s="664">
        <v>1</v>
      </c>
      <c r="S48" s="680">
        <v>1</v>
      </c>
      <c r="T48" s="747">
        <v>0.5</v>
      </c>
      <c r="U48" s="703">
        <v>1</v>
      </c>
    </row>
    <row r="49" spans="1:21" ht="14.4" customHeight="1" x14ac:dyDescent="0.3">
      <c r="A49" s="663">
        <v>25</v>
      </c>
      <c r="B49" s="664" t="s">
        <v>1283</v>
      </c>
      <c r="C49" s="664" t="s">
        <v>1406</v>
      </c>
      <c r="D49" s="745" t="s">
        <v>1848</v>
      </c>
      <c r="E49" s="746" t="s">
        <v>1438</v>
      </c>
      <c r="F49" s="664" t="s">
        <v>1404</v>
      </c>
      <c r="G49" s="664" t="s">
        <v>1448</v>
      </c>
      <c r="H49" s="664" t="s">
        <v>515</v>
      </c>
      <c r="I49" s="664" t="s">
        <v>1453</v>
      </c>
      <c r="J49" s="664" t="s">
        <v>1032</v>
      </c>
      <c r="K49" s="664" t="s">
        <v>1454</v>
      </c>
      <c r="L49" s="665">
        <v>0</v>
      </c>
      <c r="M49" s="665">
        <v>0</v>
      </c>
      <c r="N49" s="664">
        <v>10</v>
      </c>
      <c r="O49" s="747">
        <v>8.5</v>
      </c>
      <c r="P49" s="665">
        <v>0</v>
      </c>
      <c r="Q49" s="680"/>
      <c r="R49" s="664">
        <v>3</v>
      </c>
      <c r="S49" s="680">
        <v>0.3</v>
      </c>
      <c r="T49" s="747">
        <v>2.5</v>
      </c>
      <c r="U49" s="703">
        <v>0.29411764705882354</v>
      </c>
    </row>
    <row r="50" spans="1:21" ht="14.4" customHeight="1" x14ac:dyDescent="0.3">
      <c r="A50" s="663">
        <v>25</v>
      </c>
      <c r="B50" s="664" t="s">
        <v>1283</v>
      </c>
      <c r="C50" s="664" t="s">
        <v>1406</v>
      </c>
      <c r="D50" s="745" t="s">
        <v>1848</v>
      </c>
      <c r="E50" s="746" t="s">
        <v>1438</v>
      </c>
      <c r="F50" s="664" t="s">
        <v>1404</v>
      </c>
      <c r="G50" s="664" t="s">
        <v>1448</v>
      </c>
      <c r="H50" s="664" t="s">
        <v>947</v>
      </c>
      <c r="I50" s="664" t="s">
        <v>1151</v>
      </c>
      <c r="J50" s="664" t="s">
        <v>1032</v>
      </c>
      <c r="K50" s="664" t="s">
        <v>1096</v>
      </c>
      <c r="L50" s="665">
        <v>154.36000000000001</v>
      </c>
      <c r="M50" s="665">
        <v>308.72000000000003</v>
      </c>
      <c r="N50" s="664">
        <v>2</v>
      </c>
      <c r="O50" s="747">
        <v>0.5</v>
      </c>
      <c r="P50" s="665"/>
      <c r="Q50" s="680">
        <v>0</v>
      </c>
      <c r="R50" s="664"/>
      <c r="S50" s="680">
        <v>0</v>
      </c>
      <c r="T50" s="747"/>
      <c r="U50" s="703">
        <v>0</v>
      </c>
    </row>
    <row r="51" spans="1:21" ht="14.4" customHeight="1" x14ac:dyDescent="0.3">
      <c r="A51" s="663">
        <v>25</v>
      </c>
      <c r="B51" s="664" t="s">
        <v>1283</v>
      </c>
      <c r="C51" s="664" t="s">
        <v>1406</v>
      </c>
      <c r="D51" s="745" t="s">
        <v>1848</v>
      </c>
      <c r="E51" s="746" t="s">
        <v>1438</v>
      </c>
      <c r="F51" s="664" t="s">
        <v>1404</v>
      </c>
      <c r="G51" s="664" t="s">
        <v>1448</v>
      </c>
      <c r="H51" s="664" t="s">
        <v>515</v>
      </c>
      <c r="I51" s="664" t="s">
        <v>1486</v>
      </c>
      <c r="J51" s="664" t="s">
        <v>1032</v>
      </c>
      <c r="K51" s="664" t="s">
        <v>1096</v>
      </c>
      <c r="L51" s="665">
        <v>154.36000000000001</v>
      </c>
      <c r="M51" s="665">
        <v>154.36000000000001</v>
      </c>
      <c r="N51" s="664">
        <v>1</v>
      </c>
      <c r="O51" s="747">
        <v>1</v>
      </c>
      <c r="P51" s="665"/>
      <c r="Q51" s="680">
        <v>0</v>
      </c>
      <c r="R51" s="664"/>
      <c r="S51" s="680">
        <v>0</v>
      </c>
      <c r="T51" s="747"/>
      <c r="U51" s="703">
        <v>0</v>
      </c>
    </row>
    <row r="52" spans="1:21" ht="14.4" customHeight="1" x14ac:dyDescent="0.3">
      <c r="A52" s="663">
        <v>25</v>
      </c>
      <c r="B52" s="664" t="s">
        <v>1283</v>
      </c>
      <c r="C52" s="664" t="s">
        <v>1406</v>
      </c>
      <c r="D52" s="745" t="s">
        <v>1848</v>
      </c>
      <c r="E52" s="746" t="s">
        <v>1438</v>
      </c>
      <c r="F52" s="664" t="s">
        <v>1404</v>
      </c>
      <c r="G52" s="664" t="s">
        <v>1510</v>
      </c>
      <c r="H52" s="664" t="s">
        <v>515</v>
      </c>
      <c r="I52" s="664" t="s">
        <v>1511</v>
      </c>
      <c r="J52" s="664" t="s">
        <v>1110</v>
      </c>
      <c r="K52" s="664" t="s">
        <v>1512</v>
      </c>
      <c r="L52" s="665">
        <v>0</v>
      </c>
      <c r="M52" s="665">
        <v>0</v>
      </c>
      <c r="N52" s="664">
        <v>1</v>
      </c>
      <c r="O52" s="747">
        <v>1</v>
      </c>
      <c r="P52" s="665"/>
      <c r="Q52" s="680"/>
      <c r="R52" s="664"/>
      <c r="S52" s="680">
        <v>0</v>
      </c>
      <c r="T52" s="747"/>
      <c r="U52" s="703">
        <v>0</v>
      </c>
    </row>
    <row r="53" spans="1:21" ht="14.4" customHeight="1" x14ac:dyDescent="0.3">
      <c r="A53" s="663">
        <v>25</v>
      </c>
      <c r="B53" s="664" t="s">
        <v>1283</v>
      </c>
      <c r="C53" s="664" t="s">
        <v>1406</v>
      </c>
      <c r="D53" s="745" t="s">
        <v>1848</v>
      </c>
      <c r="E53" s="746" t="s">
        <v>1438</v>
      </c>
      <c r="F53" s="664" t="s">
        <v>1404</v>
      </c>
      <c r="G53" s="664" t="s">
        <v>1513</v>
      </c>
      <c r="H53" s="664" t="s">
        <v>515</v>
      </c>
      <c r="I53" s="664" t="s">
        <v>1514</v>
      </c>
      <c r="J53" s="664" t="s">
        <v>1515</v>
      </c>
      <c r="K53" s="664" t="s">
        <v>1516</v>
      </c>
      <c r="L53" s="665">
        <v>0</v>
      </c>
      <c r="M53" s="665">
        <v>0</v>
      </c>
      <c r="N53" s="664">
        <v>1</v>
      </c>
      <c r="O53" s="747">
        <v>1</v>
      </c>
      <c r="P53" s="665">
        <v>0</v>
      </c>
      <c r="Q53" s="680"/>
      <c r="R53" s="664">
        <v>1</v>
      </c>
      <c r="S53" s="680">
        <v>1</v>
      </c>
      <c r="T53" s="747">
        <v>1</v>
      </c>
      <c r="U53" s="703">
        <v>1</v>
      </c>
    </row>
    <row r="54" spans="1:21" ht="14.4" customHeight="1" x14ac:dyDescent="0.3">
      <c r="A54" s="663">
        <v>25</v>
      </c>
      <c r="B54" s="664" t="s">
        <v>1283</v>
      </c>
      <c r="C54" s="664" t="s">
        <v>1406</v>
      </c>
      <c r="D54" s="745" t="s">
        <v>1848</v>
      </c>
      <c r="E54" s="746" t="s">
        <v>1438</v>
      </c>
      <c r="F54" s="664" t="s">
        <v>1404</v>
      </c>
      <c r="G54" s="664" t="s">
        <v>1499</v>
      </c>
      <c r="H54" s="664" t="s">
        <v>515</v>
      </c>
      <c r="I54" s="664" t="s">
        <v>1517</v>
      </c>
      <c r="J54" s="664" t="s">
        <v>1518</v>
      </c>
      <c r="K54" s="664" t="s">
        <v>1519</v>
      </c>
      <c r="L54" s="665">
        <v>0</v>
      </c>
      <c r="M54" s="665">
        <v>0</v>
      </c>
      <c r="N54" s="664">
        <v>1</v>
      </c>
      <c r="O54" s="747">
        <v>0.5</v>
      </c>
      <c r="P54" s="665">
        <v>0</v>
      </c>
      <c r="Q54" s="680"/>
      <c r="R54" s="664">
        <v>1</v>
      </c>
      <c r="S54" s="680">
        <v>1</v>
      </c>
      <c r="T54" s="747">
        <v>0.5</v>
      </c>
      <c r="U54" s="703">
        <v>1</v>
      </c>
    </row>
    <row r="55" spans="1:21" ht="14.4" customHeight="1" x14ac:dyDescent="0.3">
      <c r="A55" s="663">
        <v>25</v>
      </c>
      <c r="B55" s="664" t="s">
        <v>1283</v>
      </c>
      <c r="C55" s="664" t="s">
        <v>1406</v>
      </c>
      <c r="D55" s="745" t="s">
        <v>1848</v>
      </c>
      <c r="E55" s="746" t="s">
        <v>1438</v>
      </c>
      <c r="F55" s="664" t="s">
        <v>1404</v>
      </c>
      <c r="G55" s="664" t="s">
        <v>1466</v>
      </c>
      <c r="H55" s="664" t="s">
        <v>515</v>
      </c>
      <c r="I55" s="664" t="s">
        <v>1467</v>
      </c>
      <c r="J55" s="664" t="s">
        <v>927</v>
      </c>
      <c r="K55" s="664" t="s">
        <v>1468</v>
      </c>
      <c r="L55" s="665">
        <v>0</v>
      </c>
      <c r="M55" s="665">
        <v>0</v>
      </c>
      <c r="N55" s="664">
        <v>3</v>
      </c>
      <c r="O55" s="747">
        <v>2</v>
      </c>
      <c r="P55" s="665">
        <v>0</v>
      </c>
      <c r="Q55" s="680"/>
      <c r="R55" s="664">
        <v>1</v>
      </c>
      <c r="S55" s="680">
        <v>0.33333333333333331</v>
      </c>
      <c r="T55" s="747">
        <v>0.5</v>
      </c>
      <c r="U55" s="703">
        <v>0.25</v>
      </c>
    </row>
    <row r="56" spans="1:21" ht="14.4" customHeight="1" x14ac:dyDescent="0.3">
      <c r="A56" s="663">
        <v>25</v>
      </c>
      <c r="B56" s="664" t="s">
        <v>1283</v>
      </c>
      <c r="C56" s="664" t="s">
        <v>1406</v>
      </c>
      <c r="D56" s="745" t="s">
        <v>1848</v>
      </c>
      <c r="E56" s="746" t="s">
        <v>1438</v>
      </c>
      <c r="F56" s="664" t="s">
        <v>1404</v>
      </c>
      <c r="G56" s="664" t="s">
        <v>1449</v>
      </c>
      <c r="H56" s="664" t="s">
        <v>515</v>
      </c>
      <c r="I56" s="664" t="s">
        <v>1117</v>
      </c>
      <c r="J56" s="664" t="s">
        <v>1118</v>
      </c>
      <c r="K56" s="664" t="s">
        <v>1119</v>
      </c>
      <c r="L56" s="665">
        <v>132.97999999999999</v>
      </c>
      <c r="M56" s="665">
        <v>265.95999999999998</v>
      </c>
      <c r="N56" s="664">
        <v>2</v>
      </c>
      <c r="O56" s="747">
        <v>2</v>
      </c>
      <c r="P56" s="665"/>
      <c r="Q56" s="680">
        <v>0</v>
      </c>
      <c r="R56" s="664"/>
      <c r="S56" s="680">
        <v>0</v>
      </c>
      <c r="T56" s="747"/>
      <c r="U56" s="703">
        <v>0</v>
      </c>
    </row>
    <row r="57" spans="1:21" ht="14.4" customHeight="1" x14ac:dyDescent="0.3">
      <c r="A57" s="663">
        <v>25</v>
      </c>
      <c r="B57" s="664" t="s">
        <v>1283</v>
      </c>
      <c r="C57" s="664" t="s">
        <v>1406</v>
      </c>
      <c r="D57" s="745" t="s">
        <v>1848</v>
      </c>
      <c r="E57" s="746" t="s">
        <v>1438</v>
      </c>
      <c r="F57" s="664" t="s">
        <v>1404</v>
      </c>
      <c r="G57" s="664" t="s">
        <v>1520</v>
      </c>
      <c r="H57" s="664" t="s">
        <v>515</v>
      </c>
      <c r="I57" s="664" t="s">
        <v>1521</v>
      </c>
      <c r="J57" s="664" t="s">
        <v>635</v>
      </c>
      <c r="K57" s="664" t="s">
        <v>1522</v>
      </c>
      <c r="L57" s="665">
        <v>0</v>
      </c>
      <c r="M57" s="665">
        <v>0</v>
      </c>
      <c r="N57" s="664">
        <v>1</v>
      </c>
      <c r="O57" s="747">
        <v>0.5</v>
      </c>
      <c r="P57" s="665">
        <v>0</v>
      </c>
      <c r="Q57" s="680"/>
      <c r="R57" s="664">
        <v>1</v>
      </c>
      <c r="S57" s="680">
        <v>1</v>
      </c>
      <c r="T57" s="747">
        <v>0.5</v>
      </c>
      <c r="U57" s="703">
        <v>1</v>
      </c>
    </row>
    <row r="58" spans="1:21" ht="14.4" customHeight="1" x14ac:dyDescent="0.3">
      <c r="A58" s="663">
        <v>25</v>
      </c>
      <c r="B58" s="664" t="s">
        <v>1283</v>
      </c>
      <c r="C58" s="664" t="s">
        <v>1406</v>
      </c>
      <c r="D58" s="745" t="s">
        <v>1848</v>
      </c>
      <c r="E58" s="746" t="s">
        <v>1438</v>
      </c>
      <c r="F58" s="664" t="s">
        <v>1404</v>
      </c>
      <c r="G58" s="664" t="s">
        <v>1523</v>
      </c>
      <c r="H58" s="664" t="s">
        <v>515</v>
      </c>
      <c r="I58" s="664" t="s">
        <v>1101</v>
      </c>
      <c r="J58" s="664" t="s">
        <v>1102</v>
      </c>
      <c r="K58" s="664" t="s">
        <v>1471</v>
      </c>
      <c r="L58" s="665">
        <v>34.19</v>
      </c>
      <c r="M58" s="665">
        <v>34.19</v>
      </c>
      <c r="N58" s="664">
        <v>1</v>
      </c>
      <c r="O58" s="747">
        <v>0.5</v>
      </c>
      <c r="P58" s="665"/>
      <c r="Q58" s="680">
        <v>0</v>
      </c>
      <c r="R58" s="664"/>
      <c r="S58" s="680">
        <v>0</v>
      </c>
      <c r="T58" s="747"/>
      <c r="U58" s="703">
        <v>0</v>
      </c>
    </row>
    <row r="59" spans="1:21" ht="14.4" customHeight="1" x14ac:dyDescent="0.3">
      <c r="A59" s="663">
        <v>25</v>
      </c>
      <c r="B59" s="664" t="s">
        <v>1283</v>
      </c>
      <c r="C59" s="664" t="s">
        <v>1406</v>
      </c>
      <c r="D59" s="745" t="s">
        <v>1848</v>
      </c>
      <c r="E59" s="746" t="s">
        <v>1438</v>
      </c>
      <c r="F59" s="664" t="s">
        <v>1404</v>
      </c>
      <c r="G59" s="664" t="s">
        <v>1455</v>
      </c>
      <c r="H59" s="664" t="s">
        <v>947</v>
      </c>
      <c r="I59" s="664" t="s">
        <v>959</v>
      </c>
      <c r="J59" s="664" t="s">
        <v>960</v>
      </c>
      <c r="K59" s="664" t="s">
        <v>1336</v>
      </c>
      <c r="L59" s="665">
        <v>923.74</v>
      </c>
      <c r="M59" s="665">
        <v>1847.48</v>
      </c>
      <c r="N59" s="664">
        <v>2</v>
      </c>
      <c r="O59" s="747">
        <v>0.5</v>
      </c>
      <c r="P59" s="665">
        <v>1847.48</v>
      </c>
      <c r="Q59" s="680">
        <v>1</v>
      </c>
      <c r="R59" s="664">
        <v>2</v>
      </c>
      <c r="S59" s="680">
        <v>1</v>
      </c>
      <c r="T59" s="747">
        <v>0.5</v>
      </c>
      <c r="U59" s="703">
        <v>1</v>
      </c>
    </row>
    <row r="60" spans="1:21" ht="14.4" customHeight="1" x14ac:dyDescent="0.3">
      <c r="A60" s="663">
        <v>25</v>
      </c>
      <c r="B60" s="664" t="s">
        <v>1283</v>
      </c>
      <c r="C60" s="664" t="s">
        <v>1406</v>
      </c>
      <c r="D60" s="745" t="s">
        <v>1848</v>
      </c>
      <c r="E60" s="746" t="s">
        <v>1438</v>
      </c>
      <c r="F60" s="664" t="s">
        <v>1404</v>
      </c>
      <c r="G60" s="664" t="s">
        <v>1456</v>
      </c>
      <c r="H60" s="664" t="s">
        <v>947</v>
      </c>
      <c r="I60" s="664" t="s">
        <v>991</v>
      </c>
      <c r="J60" s="664" t="s">
        <v>894</v>
      </c>
      <c r="K60" s="664" t="s">
        <v>1482</v>
      </c>
      <c r="L60" s="665">
        <v>18.260000000000002</v>
      </c>
      <c r="M60" s="665">
        <v>18.260000000000002</v>
      </c>
      <c r="N60" s="664">
        <v>1</v>
      </c>
      <c r="O60" s="747">
        <v>1</v>
      </c>
      <c r="P60" s="665"/>
      <c r="Q60" s="680">
        <v>0</v>
      </c>
      <c r="R60" s="664"/>
      <c r="S60" s="680">
        <v>0</v>
      </c>
      <c r="T60" s="747"/>
      <c r="U60" s="703">
        <v>0</v>
      </c>
    </row>
    <row r="61" spans="1:21" ht="14.4" customHeight="1" x14ac:dyDescent="0.3">
      <c r="A61" s="663">
        <v>25</v>
      </c>
      <c r="B61" s="664" t="s">
        <v>1283</v>
      </c>
      <c r="C61" s="664" t="s">
        <v>1406</v>
      </c>
      <c r="D61" s="745" t="s">
        <v>1848</v>
      </c>
      <c r="E61" s="746" t="s">
        <v>1438</v>
      </c>
      <c r="F61" s="664" t="s">
        <v>1404</v>
      </c>
      <c r="G61" s="664" t="s">
        <v>1456</v>
      </c>
      <c r="H61" s="664" t="s">
        <v>515</v>
      </c>
      <c r="I61" s="664" t="s">
        <v>1476</v>
      </c>
      <c r="J61" s="664" t="s">
        <v>894</v>
      </c>
      <c r="K61" s="664" t="s">
        <v>1477</v>
      </c>
      <c r="L61" s="665">
        <v>18.260000000000002</v>
      </c>
      <c r="M61" s="665">
        <v>18.260000000000002</v>
      </c>
      <c r="N61" s="664">
        <v>1</v>
      </c>
      <c r="O61" s="747">
        <v>0.5</v>
      </c>
      <c r="P61" s="665"/>
      <c r="Q61" s="680">
        <v>0</v>
      </c>
      <c r="R61" s="664"/>
      <c r="S61" s="680">
        <v>0</v>
      </c>
      <c r="T61" s="747"/>
      <c r="U61" s="703">
        <v>0</v>
      </c>
    </row>
    <row r="62" spans="1:21" ht="14.4" customHeight="1" x14ac:dyDescent="0.3">
      <c r="A62" s="663">
        <v>25</v>
      </c>
      <c r="B62" s="664" t="s">
        <v>1283</v>
      </c>
      <c r="C62" s="664" t="s">
        <v>1406</v>
      </c>
      <c r="D62" s="745" t="s">
        <v>1848</v>
      </c>
      <c r="E62" s="746" t="s">
        <v>1438</v>
      </c>
      <c r="F62" s="664" t="s">
        <v>1404</v>
      </c>
      <c r="G62" s="664" t="s">
        <v>1503</v>
      </c>
      <c r="H62" s="664" t="s">
        <v>515</v>
      </c>
      <c r="I62" s="664" t="s">
        <v>1507</v>
      </c>
      <c r="J62" s="664" t="s">
        <v>627</v>
      </c>
      <c r="K62" s="664" t="s">
        <v>941</v>
      </c>
      <c r="L62" s="665">
        <v>185.26</v>
      </c>
      <c r="M62" s="665">
        <v>185.26</v>
      </c>
      <c r="N62" s="664">
        <v>1</v>
      </c>
      <c r="O62" s="747">
        <v>1</v>
      </c>
      <c r="P62" s="665">
        <v>185.26</v>
      </c>
      <c r="Q62" s="680">
        <v>1</v>
      </c>
      <c r="R62" s="664">
        <v>1</v>
      </c>
      <c r="S62" s="680">
        <v>1</v>
      </c>
      <c r="T62" s="747">
        <v>1</v>
      </c>
      <c r="U62" s="703">
        <v>1</v>
      </c>
    </row>
    <row r="63" spans="1:21" ht="14.4" customHeight="1" x14ac:dyDescent="0.3">
      <c r="A63" s="663">
        <v>25</v>
      </c>
      <c r="B63" s="664" t="s">
        <v>1283</v>
      </c>
      <c r="C63" s="664" t="s">
        <v>1406</v>
      </c>
      <c r="D63" s="745" t="s">
        <v>1848</v>
      </c>
      <c r="E63" s="746" t="s">
        <v>1438</v>
      </c>
      <c r="F63" s="664" t="s">
        <v>1404</v>
      </c>
      <c r="G63" s="664" t="s">
        <v>1524</v>
      </c>
      <c r="H63" s="664" t="s">
        <v>947</v>
      </c>
      <c r="I63" s="664" t="s">
        <v>1047</v>
      </c>
      <c r="J63" s="664" t="s">
        <v>1048</v>
      </c>
      <c r="K63" s="664" t="s">
        <v>1049</v>
      </c>
      <c r="L63" s="665">
        <v>668.54</v>
      </c>
      <c r="M63" s="665">
        <v>1337.08</v>
      </c>
      <c r="N63" s="664">
        <v>2</v>
      </c>
      <c r="O63" s="747">
        <v>0.5</v>
      </c>
      <c r="P63" s="665">
        <v>1337.08</v>
      </c>
      <c r="Q63" s="680">
        <v>1</v>
      </c>
      <c r="R63" s="664">
        <v>2</v>
      </c>
      <c r="S63" s="680">
        <v>1</v>
      </c>
      <c r="T63" s="747">
        <v>0.5</v>
      </c>
      <c r="U63" s="703">
        <v>1</v>
      </c>
    </row>
    <row r="64" spans="1:21" ht="14.4" customHeight="1" x14ac:dyDescent="0.3">
      <c r="A64" s="663">
        <v>25</v>
      </c>
      <c r="B64" s="664" t="s">
        <v>1283</v>
      </c>
      <c r="C64" s="664" t="s">
        <v>1406</v>
      </c>
      <c r="D64" s="745" t="s">
        <v>1848</v>
      </c>
      <c r="E64" s="746" t="s">
        <v>1438</v>
      </c>
      <c r="F64" s="664" t="s">
        <v>1404</v>
      </c>
      <c r="G64" s="664" t="s">
        <v>1478</v>
      </c>
      <c r="H64" s="664" t="s">
        <v>515</v>
      </c>
      <c r="I64" s="664" t="s">
        <v>642</v>
      </c>
      <c r="J64" s="664" t="s">
        <v>1479</v>
      </c>
      <c r="K64" s="664" t="s">
        <v>1480</v>
      </c>
      <c r="L64" s="665">
        <v>0</v>
      </c>
      <c r="M64" s="665">
        <v>0</v>
      </c>
      <c r="N64" s="664">
        <v>2</v>
      </c>
      <c r="O64" s="747">
        <v>2</v>
      </c>
      <c r="P64" s="665"/>
      <c r="Q64" s="680"/>
      <c r="R64" s="664"/>
      <c r="S64" s="680">
        <v>0</v>
      </c>
      <c r="T64" s="747"/>
      <c r="U64" s="703">
        <v>0</v>
      </c>
    </row>
    <row r="65" spans="1:21" ht="14.4" customHeight="1" x14ac:dyDescent="0.3">
      <c r="A65" s="663">
        <v>25</v>
      </c>
      <c r="B65" s="664" t="s">
        <v>1283</v>
      </c>
      <c r="C65" s="664" t="s">
        <v>1406</v>
      </c>
      <c r="D65" s="745" t="s">
        <v>1848</v>
      </c>
      <c r="E65" s="746" t="s">
        <v>1438</v>
      </c>
      <c r="F65" s="664" t="s">
        <v>1404</v>
      </c>
      <c r="G65" s="664" t="s">
        <v>1525</v>
      </c>
      <c r="H65" s="664" t="s">
        <v>515</v>
      </c>
      <c r="I65" s="664" t="s">
        <v>600</v>
      </c>
      <c r="J65" s="664" t="s">
        <v>601</v>
      </c>
      <c r="K65" s="664" t="s">
        <v>1526</v>
      </c>
      <c r="L65" s="665">
        <v>42.08</v>
      </c>
      <c r="M65" s="665">
        <v>42.08</v>
      </c>
      <c r="N65" s="664">
        <v>1</v>
      </c>
      <c r="O65" s="747">
        <v>0.5</v>
      </c>
      <c r="P65" s="665">
        <v>42.08</v>
      </c>
      <c r="Q65" s="680">
        <v>1</v>
      </c>
      <c r="R65" s="664">
        <v>1</v>
      </c>
      <c r="S65" s="680">
        <v>1</v>
      </c>
      <c r="T65" s="747">
        <v>0.5</v>
      </c>
      <c r="U65" s="703">
        <v>1</v>
      </c>
    </row>
    <row r="66" spans="1:21" ht="14.4" customHeight="1" x14ac:dyDescent="0.3">
      <c r="A66" s="663">
        <v>25</v>
      </c>
      <c r="B66" s="664" t="s">
        <v>1283</v>
      </c>
      <c r="C66" s="664" t="s">
        <v>1406</v>
      </c>
      <c r="D66" s="745" t="s">
        <v>1848</v>
      </c>
      <c r="E66" s="746" t="s">
        <v>1438</v>
      </c>
      <c r="F66" s="664" t="s">
        <v>1404</v>
      </c>
      <c r="G66" s="664" t="s">
        <v>1458</v>
      </c>
      <c r="H66" s="664" t="s">
        <v>515</v>
      </c>
      <c r="I66" s="664" t="s">
        <v>1527</v>
      </c>
      <c r="J66" s="664" t="s">
        <v>779</v>
      </c>
      <c r="K66" s="664" t="s">
        <v>1528</v>
      </c>
      <c r="L66" s="665">
        <v>33.549999999999997</v>
      </c>
      <c r="M66" s="665">
        <v>33.549999999999997</v>
      </c>
      <c r="N66" s="664">
        <v>1</v>
      </c>
      <c r="O66" s="747">
        <v>0.5</v>
      </c>
      <c r="P66" s="665">
        <v>33.549999999999997</v>
      </c>
      <c r="Q66" s="680">
        <v>1</v>
      </c>
      <c r="R66" s="664">
        <v>1</v>
      </c>
      <c r="S66" s="680">
        <v>1</v>
      </c>
      <c r="T66" s="747">
        <v>0.5</v>
      </c>
      <c r="U66" s="703">
        <v>1</v>
      </c>
    </row>
    <row r="67" spans="1:21" ht="14.4" customHeight="1" x14ac:dyDescent="0.3">
      <c r="A67" s="663">
        <v>25</v>
      </c>
      <c r="B67" s="664" t="s">
        <v>1283</v>
      </c>
      <c r="C67" s="664" t="s">
        <v>1406</v>
      </c>
      <c r="D67" s="745" t="s">
        <v>1848</v>
      </c>
      <c r="E67" s="746" t="s">
        <v>1443</v>
      </c>
      <c r="F67" s="664" t="s">
        <v>1404</v>
      </c>
      <c r="G67" s="664" t="s">
        <v>1529</v>
      </c>
      <c r="H67" s="664" t="s">
        <v>515</v>
      </c>
      <c r="I67" s="664" t="s">
        <v>1530</v>
      </c>
      <c r="J67" s="664" t="s">
        <v>1531</v>
      </c>
      <c r="K67" s="664" t="s">
        <v>1532</v>
      </c>
      <c r="L67" s="665">
        <v>0</v>
      </c>
      <c r="M67" s="665">
        <v>0</v>
      </c>
      <c r="N67" s="664">
        <v>1</v>
      </c>
      <c r="O67" s="747">
        <v>0.5</v>
      </c>
      <c r="P67" s="665">
        <v>0</v>
      </c>
      <c r="Q67" s="680"/>
      <c r="R67" s="664">
        <v>1</v>
      </c>
      <c r="S67" s="680">
        <v>1</v>
      </c>
      <c r="T67" s="747">
        <v>0.5</v>
      </c>
      <c r="U67" s="703">
        <v>1</v>
      </c>
    </row>
    <row r="68" spans="1:21" ht="14.4" customHeight="1" x14ac:dyDescent="0.3">
      <c r="A68" s="663">
        <v>25</v>
      </c>
      <c r="B68" s="664" t="s">
        <v>1283</v>
      </c>
      <c r="C68" s="664" t="s">
        <v>1406</v>
      </c>
      <c r="D68" s="745" t="s">
        <v>1848</v>
      </c>
      <c r="E68" s="746" t="s">
        <v>1443</v>
      </c>
      <c r="F68" s="664" t="s">
        <v>1404</v>
      </c>
      <c r="G68" s="664" t="s">
        <v>1448</v>
      </c>
      <c r="H68" s="664" t="s">
        <v>947</v>
      </c>
      <c r="I68" s="664" t="s">
        <v>1151</v>
      </c>
      <c r="J68" s="664" t="s">
        <v>1032</v>
      </c>
      <c r="K68" s="664" t="s">
        <v>1096</v>
      </c>
      <c r="L68" s="665">
        <v>154.36000000000001</v>
      </c>
      <c r="M68" s="665">
        <v>1389.24</v>
      </c>
      <c r="N68" s="664">
        <v>9</v>
      </c>
      <c r="O68" s="747">
        <v>8.5</v>
      </c>
      <c r="P68" s="665">
        <v>308.72000000000003</v>
      </c>
      <c r="Q68" s="680">
        <v>0.22222222222222224</v>
      </c>
      <c r="R68" s="664">
        <v>2</v>
      </c>
      <c r="S68" s="680">
        <v>0.22222222222222221</v>
      </c>
      <c r="T68" s="747">
        <v>1.5</v>
      </c>
      <c r="U68" s="703">
        <v>0.17647058823529413</v>
      </c>
    </row>
    <row r="69" spans="1:21" ht="14.4" customHeight="1" x14ac:dyDescent="0.3">
      <c r="A69" s="663">
        <v>25</v>
      </c>
      <c r="B69" s="664" t="s">
        <v>1283</v>
      </c>
      <c r="C69" s="664" t="s">
        <v>1408</v>
      </c>
      <c r="D69" s="745" t="s">
        <v>1849</v>
      </c>
      <c r="E69" s="746" t="s">
        <v>1420</v>
      </c>
      <c r="F69" s="664" t="s">
        <v>1404</v>
      </c>
      <c r="G69" s="664" t="s">
        <v>1448</v>
      </c>
      <c r="H69" s="664" t="s">
        <v>515</v>
      </c>
      <c r="I69" s="664" t="s">
        <v>1450</v>
      </c>
      <c r="J69" s="664" t="s">
        <v>1451</v>
      </c>
      <c r="K69" s="664" t="s">
        <v>1452</v>
      </c>
      <c r="L69" s="665">
        <v>154.36000000000001</v>
      </c>
      <c r="M69" s="665">
        <v>154.36000000000001</v>
      </c>
      <c r="N69" s="664">
        <v>1</v>
      </c>
      <c r="O69" s="747">
        <v>1</v>
      </c>
      <c r="P69" s="665"/>
      <c r="Q69" s="680">
        <v>0</v>
      </c>
      <c r="R69" s="664"/>
      <c r="S69" s="680">
        <v>0</v>
      </c>
      <c r="T69" s="747"/>
      <c r="U69" s="703">
        <v>0</v>
      </c>
    </row>
    <row r="70" spans="1:21" ht="14.4" customHeight="1" x14ac:dyDescent="0.3">
      <c r="A70" s="663">
        <v>25</v>
      </c>
      <c r="B70" s="664" t="s">
        <v>1283</v>
      </c>
      <c r="C70" s="664" t="s">
        <v>1408</v>
      </c>
      <c r="D70" s="745" t="s">
        <v>1849</v>
      </c>
      <c r="E70" s="746" t="s">
        <v>1420</v>
      </c>
      <c r="F70" s="664" t="s">
        <v>1404</v>
      </c>
      <c r="G70" s="664" t="s">
        <v>1448</v>
      </c>
      <c r="H70" s="664" t="s">
        <v>947</v>
      </c>
      <c r="I70" s="664" t="s">
        <v>1151</v>
      </c>
      <c r="J70" s="664" t="s">
        <v>1032</v>
      </c>
      <c r="K70" s="664" t="s">
        <v>1096</v>
      </c>
      <c r="L70" s="665">
        <v>154.36000000000001</v>
      </c>
      <c r="M70" s="665">
        <v>2932.8400000000011</v>
      </c>
      <c r="N70" s="664">
        <v>19</v>
      </c>
      <c r="O70" s="747">
        <v>18</v>
      </c>
      <c r="P70" s="665">
        <v>926.16000000000008</v>
      </c>
      <c r="Q70" s="680">
        <v>0.31578947368421045</v>
      </c>
      <c r="R70" s="664">
        <v>6</v>
      </c>
      <c r="S70" s="680">
        <v>0.31578947368421051</v>
      </c>
      <c r="T70" s="747">
        <v>6</v>
      </c>
      <c r="U70" s="703">
        <v>0.33333333333333331</v>
      </c>
    </row>
    <row r="71" spans="1:21" ht="14.4" customHeight="1" x14ac:dyDescent="0.3">
      <c r="A71" s="663">
        <v>25</v>
      </c>
      <c r="B71" s="664" t="s">
        <v>1283</v>
      </c>
      <c r="C71" s="664" t="s">
        <v>1408</v>
      </c>
      <c r="D71" s="745" t="s">
        <v>1849</v>
      </c>
      <c r="E71" s="746" t="s">
        <v>1420</v>
      </c>
      <c r="F71" s="664" t="s">
        <v>1404</v>
      </c>
      <c r="G71" s="664" t="s">
        <v>1533</v>
      </c>
      <c r="H71" s="664" t="s">
        <v>515</v>
      </c>
      <c r="I71" s="664" t="s">
        <v>1534</v>
      </c>
      <c r="J71" s="664" t="s">
        <v>1535</v>
      </c>
      <c r="K71" s="664" t="s">
        <v>1536</v>
      </c>
      <c r="L71" s="665">
        <v>0</v>
      </c>
      <c r="M71" s="665">
        <v>0</v>
      </c>
      <c r="N71" s="664">
        <v>1</v>
      </c>
      <c r="O71" s="747">
        <v>1</v>
      </c>
      <c r="P71" s="665">
        <v>0</v>
      </c>
      <c r="Q71" s="680"/>
      <c r="R71" s="664">
        <v>1</v>
      </c>
      <c r="S71" s="680">
        <v>1</v>
      </c>
      <c r="T71" s="747">
        <v>1</v>
      </c>
      <c r="U71" s="703">
        <v>1</v>
      </c>
    </row>
    <row r="72" spans="1:21" ht="14.4" customHeight="1" x14ac:dyDescent="0.3">
      <c r="A72" s="663">
        <v>25</v>
      </c>
      <c r="B72" s="664" t="s">
        <v>1283</v>
      </c>
      <c r="C72" s="664" t="s">
        <v>1408</v>
      </c>
      <c r="D72" s="745" t="s">
        <v>1849</v>
      </c>
      <c r="E72" s="746" t="s">
        <v>1420</v>
      </c>
      <c r="F72" s="664" t="s">
        <v>1404</v>
      </c>
      <c r="G72" s="664" t="s">
        <v>1537</v>
      </c>
      <c r="H72" s="664" t="s">
        <v>515</v>
      </c>
      <c r="I72" s="664" t="s">
        <v>1538</v>
      </c>
      <c r="J72" s="664" t="s">
        <v>1539</v>
      </c>
      <c r="K72" s="664" t="s">
        <v>1540</v>
      </c>
      <c r="L72" s="665">
        <v>20.3</v>
      </c>
      <c r="M72" s="665">
        <v>121.8</v>
      </c>
      <c r="N72" s="664">
        <v>6</v>
      </c>
      <c r="O72" s="747">
        <v>5.5</v>
      </c>
      <c r="P72" s="665">
        <v>20.3</v>
      </c>
      <c r="Q72" s="680">
        <v>0.16666666666666669</v>
      </c>
      <c r="R72" s="664">
        <v>1</v>
      </c>
      <c r="S72" s="680">
        <v>0.16666666666666666</v>
      </c>
      <c r="T72" s="747">
        <v>1</v>
      </c>
      <c r="U72" s="703">
        <v>0.18181818181818182</v>
      </c>
    </row>
    <row r="73" spans="1:21" ht="14.4" customHeight="1" x14ac:dyDescent="0.3">
      <c r="A73" s="663">
        <v>25</v>
      </c>
      <c r="B73" s="664" t="s">
        <v>1283</v>
      </c>
      <c r="C73" s="664" t="s">
        <v>1408</v>
      </c>
      <c r="D73" s="745" t="s">
        <v>1849</v>
      </c>
      <c r="E73" s="746" t="s">
        <v>1420</v>
      </c>
      <c r="F73" s="664" t="s">
        <v>1404</v>
      </c>
      <c r="G73" s="664" t="s">
        <v>1449</v>
      </c>
      <c r="H73" s="664" t="s">
        <v>515</v>
      </c>
      <c r="I73" s="664" t="s">
        <v>1117</v>
      </c>
      <c r="J73" s="664" t="s">
        <v>1118</v>
      </c>
      <c r="K73" s="664" t="s">
        <v>1119</v>
      </c>
      <c r="L73" s="665">
        <v>132.97999999999999</v>
      </c>
      <c r="M73" s="665">
        <v>930.8599999999999</v>
      </c>
      <c r="N73" s="664">
        <v>7</v>
      </c>
      <c r="O73" s="747">
        <v>7</v>
      </c>
      <c r="P73" s="665">
        <v>398.93999999999994</v>
      </c>
      <c r="Q73" s="680">
        <v>0.42857142857142855</v>
      </c>
      <c r="R73" s="664">
        <v>3</v>
      </c>
      <c r="S73" s="680">
        <v>0.42857142857142855</v>
      </c>
      <c r="T73" s="747">
        <v>3</v>
      </c>
      <c r="U73" s="703">
        <v>0.42857142857142855</v>
      </c>
    </row>
    <row r="74" spans="1:21" ht="14.4" customHeight="1" x14ac:dyDescent="0.3">
      <c r="A74" s="663">
        <v>25</v>
      </c>
      <c r="B74" s="664" t="s">
        <v>1283</v>
      </c>
      <c r="C74" s="664" t="s">
        <v>1408</v>
      </c>
      <c r="D74" s="745" t="s">
        <v>1849</v>
      </c>
      <c r="E74" s="746" t="s">
        <v>1420</v>
      </c>
      <c r="F74" s="664" t="s">
        <v>1404</v>
      </c>
      <c r="G74" s="664" t="s">
        <v>1541</v>
      </c>
      <c r="H74" s="664" t="s">
        <v>515</v>
      </c>
      <c r="I74" s="664" t="s">
        <v>1542</v>
      </c>
      <c r="J74" s="664" t="s">
        <v>1543</v>
      </c>
      <c r="K74" s="664" t="s">
        <v>1544</v>
      </c>
      <c r="L74" s="665">
        <v>49.37</v>
      </c>
      <c r="M74" s="665">
        <v>49.37</v>
      </c>
      <c r="N74" s="664">
        <v>1</v>
      </c>
      <c r="O74" s="747">
        <v>1</v>
      </c>
      <c r="P74" s="665"/>
      <c r="Q74" s="680">
        <v>0</v>
      </c>
      <c r="R74" s="664"/>
      <c r="S74" s="680">
        <v>0</v>
      </c>
      <c r="T74" s="747"/>
      <c r="U74" s="703">
        <v>0</v>
      </c>
    </row>
    <row r="75" spans="1:21" ht="14.4" customHeight="1" x14ac:dyDescent="0.3">
      <c r="A75" s="663">
        <v>25</v>
      </c>
      <c r="B75" s="664" t="s">
        <v>1283</v>
      </c>
      <c r="C75" s="664" t="s">
        <v>1408</v>
      </c>
      <c r="D75" s="745" t="s">
        <v>1849</v>
      </c>
      <c r="E75" s="746" t="s">
        <v>1420</v>
      </c>
      <c r="F75" s="664" t="s">
        <v>1404</v>
      </c>
      <c r="G75" s="664" t="s">
        <v>1456</v>
      </c>
      <c r="H75" s="664" t="s">
        <v>947</v>
      </c>
      <c r="I75" s="664" t="s">
        <v>991</v>
      </c>
      <c r="J75" s="664" t="s">
        <v>894</v>
      </c>
      <c r="K75" s="664" t="s">
        <v>1482</v>
      </c>
      <c r="L75" s="665">
        <v>18.260000000000002</v>
      </c>
      <c r="M75" s="665">
        <v>91.300000000000011</v>
      </c>
      <c r="N75" s="664">
        <v>5</v>
      </c>
      <c r="O75" s="747">
        <v>4.5</v>
      </c>
      <c r="P75" s="665">
        <v>36.520000000000003</v>
      </c>
      <c r="Q75" s="680">
        <v>0.39999999999999997</v>
      </c>
      <c r="R75" s="664">
        <v>2</v>
      </c>
      <c r="S75" s="680">
        <v>0.4</v>
      </c>
      <c r="T75" s="747">
        <v>2</v>
      </c>
      <c r="U75" s="703">
        <v>0.44444444444444442</v>
      </c>
    </row>
    <row r="76" spans="1:21" ht="14.4" customHeight="1" x14ac:dyDescent="0.3">
      <c r="A76" s="663">
        <v>25</v>
      </c>
      <c r="B76" s="664" t="s">
        <v>1283</v>
      </c>
      <c r="C76" s="664" t="s">
        <v>1408</v>
      </c>
      <c r="D76" s="745" t="s">
        <v>1849</v>
      </c>
      <c r="E76" s="746" t="s">
        <v>1420</v>
      </c>
      <c r="F76" s="664" t="s">
        <v>1404</v>
      </c>
      <c r="G76" s="664" t="s">
        <v>1456</v>
      </c>
      <c r="H76" s="664" t="s">
        <v>515</v>
      </c>
      <c r="I76" s="664" t="s">
        <v>1476</v>
      </c>
      <c r="J76" s="664" t="s">
        <v>894</v>
      </c>
      <c r="K76" s="664" t="s">
        <v>1477</v>
      </c>
      <c r="L76" s="665">
        <v>18.260000000000002</v>
      </c>
      <c r="M76" s="665">
        <v>18.260000000000002</v>
      </c>
      <c r="N76" s="664">
        <v>1</v>
      </c>
      <c r="O76" s="747">
        <v>1</v>
      </c>
      <c r="P76" s="665">
        <v>18.260000000000002</v>
      </c>
      <c r="Q76" s="680">
        <v>1</v>
      </c>
      <c r="R76" s="664">
        <v>1</v>
      </c>
      <c r="S76" s="680">
        <v>1</v>
      </c>
      <c r="T76" s="747">
        <v>1</v>
      </c>
      <c r="U76" s="703">
        <v>1</v>
      </c>
    </row>
    <row r="77" spans="1:21" ht="14.4" customHeight="1" x14ac:dyDescent="0.3">
      <c r="A77" s="663">
        <v>25</v>
      </c>
      <c r="B77" s="664" t="s">
        <v>1283</v>
      </c>
      <c r="C77" s="664" t="s">
        <v>1408</v>
      </c>
      <c r="D77" s="745" t="s">
        <v>1849</v>
      </c>
      <c r="E77" s="746" t="s">
        <v>1420</v>
      </c>
      <c r="F77" s="664" t="s">
        <v>1405</v>
      </c>
      <c r="G77" s="664" t="s">
        <v>1545</v>
      </c>
      <c r="H77" s="664" t="s">
        <v>515</v>
      </c>
      <c r="I77" s="664" t="s">
        <v>1546</v>
      </c>
      <c r="J77" s="664" t="s">
        <v>1547</v>
      </c>
      <c r="K77" s="664"/>
      <c r="L77" s="665">
        <v>0</v>
      </c>
      <c r="M77" s="665">
        <v>0</v>
      </c>
      <c r="N77" s="664">
        <v>3</v>
      </c>
      <c r="O77" s="747">
        <v>3</v>
      </c>
      <c r="P77" s="665">
        <v>0</v>
      </c>
      <c r="Q77" s="680"/>
      <c r="R77" s="664">
        <v>2</v>
      </c>
      <c r="S77" s="680">
        <v>0.66666666666666663</v>
      </c>
      <c r="T77" s="747">
        <v>2</v>
      </c>
      <c r="U77" s="703">
        <v>0.66666666666666663</v>
      </c>
    </row>
    <row r="78" spans="1:21" ht="14.4" customHeight="1" x14ac:dyDescent="0.3">
      <c r="A78" s="663">
        <v>25</v>
      </c>
      <c r="B78" s="664" t="s">
        <v>1283</v>
      </c>
      <c r="C78" s="664" t="s">
        <v>1408</v>
      </c>
      <c r="D78" s="745" t="s">
        <v>1849</v>
      </c>
      <c r="E78" s="746" t="s">
        <v>1422</v>
      </c>
      <c r="F78" s="664" t="s">
        <v>1404</v>
      </c>
      <c r="G78" s="664" t="s">
        <v>1448</v>
      </c>
      <c r="H78" s="664" t="s">
        <v>947</v>
      </c>
      <c r="I78" s="664" t="s">
        <v>1151</v>
      </c>
      <c r="J78" s="664" t="s">
        <v>1032</v>
      </c>
      <c r="K78" s="664" t="s">
        <v>1096</v>
      </c>
      <c r="L78" s="665">
        <v>154.36000000000001</v>
      </c>
      <c r="M78" s="665">
        <v>1234.8800000000001</v>
      </c>
      <c r="N78" s="664">
        <v>8</v>
      </c>
      <c r="O78" s="747">
        <v>6</v>
      </c>
      <c r="P78" s="665">
        <v>308.72000000000003</v>
      </c>
      <c r="Q78" s="680">
        <v>0.25</v>
      </c>
      <c r="R78" s="664">
        <v>2</v>
      </c>
      <c r="S78" s="680">
        <v>0.25</v>
      </c>
      <c r="T78" s="747">
        <v>2</v>
      </c>
      <c r="U78" s="703">
        <v>0.33333333333333331</v>
      </c>
    </row>
    <row r="79" spans="1:21" ht="14.4" customHeight="1" x14ac:dyDescent="0.3">
      <c r="A79" s="663">
        <v>25</v>
      </c>
      <c r="B79" s="664" t="s">
        <v>1283</v>
      </c>
      <c r="C79" s="664" t="s">
        <v>1408</v>
      </c>
      <c r="D79" s="745" t="s">
        <v>1849</v>
      </c>
      <c r="E79" s="746" t="s">
        <v>1422</v>
      </c>
      <c r="F79" s="664" t="s">
        <v>1404</v>
      </c>
      <c r="G79" s="664" t="s">
        <v>1548</v>
      </c>
      <c r="H79" s="664" t="s">
        <v>947</v>
      </c>
      <c r="I79" s="664" t="s">
        <v>1549</v>
      </c>
      <c r="J79" s="664" t="s">
        <v>1550</v>
      </c>
      <c r="K79" s="664" t="s">
        <v>1551</v>
      </c>
      <c r="L79" s="665">
        <v>65.540000000000006</v>
      </c>
      <c r="M79" s="665">
        <v>131.08000000000001</v>
      </c>
      <c r="N79" s="664">
        <v>2</v>
      </c>
      <c r="O79" s="747">
        <v>1</v>
      </c>
      <c r="P79" s="665"/>
      <c r="Q79" s="680">
        <v>0</v>
      </c>
      <c r="R79" s="664"/>
      <c r="S79" s="680">
        <v>0</v>
      </c>
      <c r="T79" s="747"/>
      <c r="U79" s="703">
        <v>0</v>
      </c>
    </row>
    <row r="80" spans="1:21" ht="14.4" customHeight="1" x14ac:dyDescent="0.3">
      <c r="A80" s="663">
        <v>25</v>
      </c>
      <c r="B80" s="664" t="s">
        <v>1283</v>
      </c>
      <c r="C80" s="664" t="s">
        <v>1408</v>
      </c>
      <c r="D80" s="745" t="s">
        <v>1849</v>
      </c>
      <c r="E80" s="746" t="s">
        <v>1422</v>
      </c>
      <c r="F80" s="664" t="s">
        <v>1404</v>
      </c>
      <c r="G80" s="664" t="s">
        <v>1552</v>
      </c>
      <c r="H80" s="664" t="s">
        <v>515</v>
      </c>
      <c r="I80" s="664" t="s">
        <v>1553</v>
      </c>
      <c r="J80" s="664" t="s">
        <v>1554</v>
      </c>
      <c r="K80" s="664" t="s">
        <v>1555</v>
      </c>
      <c r="L80" s="665">
        <v>0</v>
      </c>
      <c r="M80" s="665">
        <v>0</v>
      </c>
      <c r="N80" s="664">
        <v>1</v>
      </c>
      <c r="O80" s="747">
        <v>1</v>
      </c>
      <c r="P80" s="665"/>
      <c r="Q80" s="680"/>
      <c r="R80" s="664"/>
      <c r="S80" s="680">
        <v>0</v>
      </c>
      <c r="T80" s="747"/>
      <c r="U80" s="703">
        <v>0</v>
      </c>
    </row>
    <row r="81" spans="1:21" ht="14.4" customHeight="1" x14ac:dyDescent="0.3">
      <c r="A81" s="663">
        <v>25</v>
      </c>
      <c r="B81" s="664" t="s">
        <v>1283</v>
      </c>
      <c r="C81" s="664" t="s">
        <v>1408</v>
      </c>
      <c r="D81" s="745" t="s">
        <v>1849</v>
      </c>
      <c r="E81" s="746" t="s">
        <v>1422</v>
      </c>
      <c r="F81" s="664" t="s">
        <v>1404</v>
      </c>
      <c r="G81" s="664" t="s">
        <v>1552</v>
      </c>
      <c r="H81" s="664" t="s">
        <v>515</v>
      </c>
      <c r="I81" s="664" t="s">
        <v>1556</v>
      </c>
      <c r="J81" s="664" t="s">
        <v>1554</v>
      </c>
      <c r="K81" s="664" t="s">
        <v>1557</v>
      </c>
      <c r="L81" s="665">
        <v>98.75</v>
      </c>
      <c r="M81" s="665">
        <v>98.75</v>
      </c>
      <c r="N81" s="664">
        <v>1</v>
      </c>
      <c r="O81" s="747">
        <v>1</v>
      </c>
      <c r="P81" s="665">
        <v>98.75</v>
      </c>
      <c r="Q81" s="680">
        <v>1</v>
      </c>
      <c r="R81" s="664">
        <v>1</v>
      </c>
      <c r="S81" s="680">
        <v>1</v>
      </c>
      <c r="T81" s="747">
        <v>1</v>
      </c>
      <c r="U81" s="703">
        <v>1</v>
      </c>
    </row>
    <row r="82" spans="1:21" ht="14.4" customHeight="1" x14ac:dyDescent="0.3">
      <c r="A82" s="663">
        <v>25</v>
      </c>
      <c r="B82" s="664" t="s">
        <v>1283</v>
      </c>
      <c r="C82" s="664" t="s">
        <v>1408</v>
      </c>
      <c r="D82" s="745" t="s">
        <v>1849</v>
      </c>
      <c r="E82" s="746" t="s">
        <v>1422</v>
      </c>
      <c r="F82" s="664" t="s">
        <v>1404</v>
      </c>
      <c r="G82" s="664" t="s">
        <v>1552</v>
      </c>
      <c r="H82" s="664" t="s">
        <v>515</v>
      </c>
      <c r="I82" s="664" t="s">
        <v>1558</v>
      </c>
      <c r="J82" s="664" t="s">
        <v>1559</v>
      </c>
      <c r="K82" s="664" t="s">
        <v>1560</v>
      </c>
      <c r="L82" s="665">
        <v>98.75</v>
      </c>
      <c r="M82" s="665">
        <v>98.75</v>
      </c>
      <c r="N82" s="664">
        <v>1</v>
      </c>
      <c r="O82" s="747">
        <v>1</v>
      </c>
      <c r="P82" s="665"/>
      <c r="Q82" s="680">
        <v>0</v>
      </c>
      <c r="R82" s="664"/>
      <c r="S82" s="680">
        <v>0</v>
      </c>
      <c r="T82" s="747"/>
      <c r="U82" s="703">
        <v>0</v>
      </c>
    </row>
    <row r="83" spans="1:21" ht="14.4" customHeight="1" x14ac:dyDescent="0.3">
      <c r="A83" s="663">
        <v>25</v>
      </c>
      <c r="B83" s="664" t="s">
        <v>1283</v>
      </c>
      <c r="C83" s="664" t="s">
        <v>1408</v>
      </c>
      <c r="D83" s="745" t="s">
        <v>1849</v>
      </c>
      <c r="E83" s="746" t="s">
        <v>1422</v>
      </c>
      <c r="F83" s="664" t="s">
        <v>1404</v>
      </c>
      <c r="G83" s="664" t="s">
        <v>1456</v>
      </c>
      <c r="H83" s="664" t="s">
        <v>947</v>
      </c>
      <c r="I83" s="664" t="s">
        <v>991</v>
      </c>
      <c r="J83" s="664" t="s">
        <v>894</v>
      </c>
      <c r="K83" s="664" t="s">
        <v>1482</v>
      </c>
      <c r="L83" s="665">
        <v>18.260000000000002</v>
      </c>
      <c r="M83" s="665">
        <v>18.260000000000002</v>
      </c>
      <c r="N83" s="664">
        <v>1</v>
      </c>
      <c r="O83" s="747">
        <v>0.5</v>
      </c>
      <c r="P83" s="665"/>
      <c r="Q83" s="680">
        <v>0</v>
      </c>
      <c r="R83" s="664"/>
      <c r="S83" s="680">
        <v>0</v>
      </c>
      <c r="T83" s="747"/>
      <c r="U83" s="703">
        <v>0</v>
      </c>
    </row>
    <row r="84" spans="1:21" ht="14.4" customHeight="1" x14ac:dyDescent="0.3">
      <c r="A84" s="663">
        <v>25</v>
      </c>
      <c r="B84" s="664" t="s">
        <v>1283</v>
      </c>
      <c r="C84" s="664" t="s">
        <v>1408</v>
      </c>
      <c r="D84" s="745" t="s">
        <v>1849</v>
      </c>
      <c r="E84" s="746" t="s">
        <v>1422</v>
      </c>
      <c r="F84" s="664" t="s">
        <v>1404</v>
      </c>
      <c r="G84" s="664" t="s">
        <v>1503</v>
      </c>
      <c r="H84" s="664" t="s">
        <v>515</v>
      </c>
      <c r="I84" s="664" t="s">
        <v>1561</v>
      </c>
      <c r="J84" s="664" t="s">
        <v>1562</v>
      </c>
      <c r="K84" s="664" t="s">
        <v>1563</v>
      </c>
      <c r="L84" s="665">
        <v>157.78</v>
      </c>
      <c r="M84" s="665">
        <v>157.78</v>
      </c>
      <c r="N84" s="664">
        <v>1</v>
      </c>
      <c r="O84" s="747">
        <v>0.5</v>
      </c>
      <c r="P84" s="665"/>
      <c r="Q84" s="680">
        <v>0</v>
      </c>
      <c r="R84" s="664"/>
      <c r="S84" s="680">
        <v>0</v>
      </c>
      <c r="T84" s="747"/>
      <c r="U84" s="703">
        <v>0</v>
      </c>
    </row>
    <row r="85" spans="1:21" ht="14.4" customHeight="1" x14ac:dyDescent="0.3">
      <c r="A85" s="663">
        <v>25</v>
      </c>
      <c r="B85" s="664" t="s">
        <v>1283</v>
      </c>
      <c r="C85" s="664" t="s">
        <v>1408</v>
      </c>
      <c r="D85" s="745" t="s">
        <v>1849</v>
      </c>
      <c r="E85" s="746" t="s">
        <v>1422</v>
      </c>
      <c r="F85" s="664" t="s">
        <v>1404</v>
      </c>
      <c r="G85" s="664" t="s">
        <v>1503</v>
      </c>
      <c r="H85" s="664" t="s">
        <v>515</v>
      </c>
      <c r="I85" s="664" t="s">
        <v>1564</v>
      </c>
      <c r="J85" s="664" t="s">
        <v>1562</v>
      </c>
      <c r="K85" s="664" t="s">
        <v>1565</v>
      </c>
      <c r="L85" s="665">
        <v>0</v>
      </c>
      <c r="M85" s="665">
        <v>0</v>
      </c>
      <c r="N85" s="664">
        <v>1</v>
      </c>
      <c r="O85" s="747">
        <v>1</v>
      </c>
      <c r="P85" s="665">
        <v>0</v>
      </c>
      <c r="Q85" s="680"/>
      <c r="R85" s="664">
        <v>1</v>
      </c>
      <c r="S85" s="680">
        <v>1</v>
      </c>
      <c r="T85" s="747">
        <v>1</v>
      </c>
      <c r="U85" s="703">
        <v>1</v>
      </c>
    </row>
    <row r="86" spans="1:21" ht="14.4" customHeight="1" x14ac:dyDescent="0.3">
      <c r="A86" s="663">
        <v>25</v>
      </c>
      <c r="B86" s="664" t="s">
        <v>1283</v>
      </c>
      <c r="C86" s="664" t="s">
        <v>1408</v>
      </c>
      <c r="D86" s="745" t="s">
        <v>1849</v>
      </c>
      <c r="E86" s="746" t="s">
        <v>1422</v>
      </c>
      <c r="F86" s="664" t="s">
        <v>1404</v>
      </c>
      <c r="G86" s="664" t="s">
        <v>1566</v>
      </c>
      <c r="H86" s="664" t="s">
        <v>515</v>
      </c>
      <c r="I86" s="664" t="s">
        <v>919</v>
      </c>
      <c r="J86" s="664" t="s">
        <v>920</v>
      </c>
      <c r="K86" s="664" t="s">
        <v>921</v>
      </c>
      <c r="L86" s="665">
        <v>108.44</v>
      </c>
      <c r="M86" s="665">
        <v>108.44</v>
      </c>
      <c r="N86" s="664">
        <v>1</v>
      </c>
      <c r="O86" s="747">
        <v>0.5</v>
      </c>
      <c r="P86" s="665"/>
      <c r="Q86" s="680">
        <v>0</v>
      </c>
      <c r="R86" s="664"/>
      <c r="S86" s="680">
        <v>0</v>
      </c>
      <c r="T86" s="747"/>
      <c r="U86" s="703">
        <v>0</v>
      </c>
    </row>
    <row r="87" spans="1:21" ht="14.4" customHeight="1" x14ac:dyDescent="0.3">
      <c r="A87" s="663">
        <v>25</v>
      </c>
      <c r="B87" s="664" t="s">
        <v>1283</v>
      </c>
      <c r="C87" s="664" t="s">
        <v>1408</v>
      </c>
      <c r="D87" s="745" t="s">
        <v>1849</v>
      </c>
      <c r="E87" s="746" t="s">
        <v>1422</v>
      </c>
      <c r="F87" s="664" t="s">
        <v>1404</v>
      </c>
      <c r="G87" s="664" t="s">
        <v>1567</v>
      </c>
      <c r="H87" s="664" t="s">
        <v>515</v>
      </c>
      <c r="I87" s="664" t="s">
        <v>1568</v>
      </c>
      <c r="J87" s="664" t="s">
        <v>734</v>
      </c>
      <c r="K87" s="664" t="s">
        <v>1569</v>
      </c>
      <c r="L87" s="665">
        <v>0</v>
      </c>
      <c r="M87" s="665">
        <v>0</v>
      </c>
      <c r="N87" s="664">
        <v>2</v>
      </c>
      <c r="O87" s="747">
        <v>0.5</v>
      </c>
      <c r="P87" s="665"/>
      <c r="Q87" s="680"/>
      <c r="R87" s="664"/>
      <c r="S87" s="680">
        <v>0</v>
      </c>
      <c r="T87" s="747"/>
      <c r="U87" s="703">
        <v>0</v>
      </c>
    </row>
    <row r="88" spans="1:21" ht="14.4" customHeight="1" x14ac:dyDescent="0.3">
      <c r="A88" s="663">
        <v>25</v>
      </c>
      <c r="B88" s="664" t="s">
        <v>1283</v>
      </c>
      <c r="C88" s="664" t="s">
        <v>1408</v>
      </c>
      <c r="D88" s="745" t="s">
        <v>1849</v>
      </c>
      <c r="E88" s="746" t="s">
        <v>1423</v>
      </c>
      <c r="F88" s="664" t="s">
        <v>1404</v>
      </c>
      <c r="G88" s="664" t="s">
        <v>1448</v>
      </c>
      <c r="H88" s="664" t="s">
        <v>515</v>
      </c>
      <c r="I88" s="664" t="s">
        <v>1450</v>
      </c>
      <c r="J88" s="664" t="s">
        <v>1451</v>
      </c>
      <c r="K88" s="664" t="s">
        <v>1452</v>
      </c>
      <c r="L88" s="665">
        <v>154.36000000000001</v>
      </c>
      <c r="M88" s="665">
        <v>617.44000000000005</v>
      </c>
      <c r="N88" s="664">
        <v>4</v>
      </c>
      <c r="O88" s="747">
        <v>3.5</v>
      </c>
      <c r="P88" s="665"/>
      <c r="Q88" s="680">
        <v>0</v>
      </c>
      <c r="R88" s="664"/>
      <c r="S88" s="680">
        <v>0</v>
      </c>
      <c r="T88" s="747"/>
      <c r="U88" s="703">
        <v>0</v>
      </c>
    </row>
    <row r="89" spans="1:21" ht="14.4" customHeight="1" x14ac:dyDescent="0.3">
      <c r="A89" s="663">
        <v>25</v>
      </c>
      <c r="B89" s="664" t="s">
        <v>1283</v>
      </c>
      <c r="C89" s="664" t="s">
        <v>1408</v>
      </c>
      <c r="D89" s="745" t="s">
        <v>1849</v>
      </c>
      <c r="E89" s="746" t="s">
        <v>1423</v>
      </c>
      <c r="F89" s="664" t="s">
        <v>1404</v>
      </c>
      <c r="G89" s="664" t="s">
        <v>1448</v>
      </c>
      <c r="H89" s="664" t="s">
        <v>947</v>
      </c>
      <c r="I89" s="664" t="s">
        <v>1151</v>
      </c>
      <c r="J89" s="664" t="s">
        <v>1032</v>
      </c>
      <c r="K89" s="664" t="s">
        <v>1096</v>
      </c>
      <c r="L89" s="665">
        <v>154.36000000000001</v>
      </c>
      <c r="M89" s="665">
        <v>463.08000000000004</v>
      </c>
      <c r="N89" s="664">
        <v>3</v>
      </c>
      <c r="O89" s="747">
        <v>2.5</v>
      </c>
      <c r="P89" s="665">
        <v>463.08000000000004</v>
      </c>
      <c r="Q89" s="680">
        <v>1</v>
      </c>
      <c r="R89" s="664">
        <v>3</v>
      </c>
      <c r="S89" s="680">
        <v>1</v>
      </c>
      <c r="T89" s="747">
        <v>2.5</v>
      </c>
      <c r="U89" s="703">
        <v>1</v>
      </c>
    </row>
    <row r="90" spans="1:21" ht="14.4" customHeight="1" x14ac:dyDescent="0.3">
      <c r="A90" s="663">
        <v>25</v>
      </c>
      <c r="B90" s="664" t="s">
        <v>1283</v>
      </c>
      <c r="C90" s="664" t="s">
        <v>1408</v>
      </c>
      <c r="D90" s="745" t="s">
        <v>1849</v>
      </c>
      <c r="E90" s="746" t="s">
        <v>1423</v>
      </c>
      <c r="F90" s="664" t="s">
        <v>1404</v>
      </c>
      <c r="G90" s="664" t="s">
        <v>1448</v>
      </c>
      <c r="H90" s="664" t="s">
        <v>947</v>
      </c>
      <c r="I90" s="664" t="s">
        <v>1031</v>
      </c>
      <c r="J90" s="664" t="s">
        <v>1032</v>
      </c>
      <c r="K90" s="664" t="s">
        <v>1350</v>
      </c>
      <c r="L90" s="665">
        <v>225.06</v>
      </c>
      <c r="M90" s="665">
        <v>225.06</v>
      </c>
      <c r="N90" s="664">
        <v>1</v>
      </c>
      <c r="O90" s="747">
        <v>1</v>
      </c>
      <c r="P90" s="665"/>
      <c r="Q90" s="680">
        <v>0</v>
      </c>
      <c r="R90" s="664"/>
      <c r="S90" s="680">
        <v>0</v>
      </c>
      <c r="T90" s="747"/>
      <c r="U90" s="703">
        <v>0</v>
      </c>
    </row>
    <row r="91" spans="1:21" ht="14.4" customHeight="1" x14ac:dyDescent="0.3">
      <c r="A91" s="663">
        <v>25</v>
      </c>
      <c r="B91" s="664" t="s">
        <v>1283</v>
      </c>
      <c r="C91" s="664" t="s">
        <v>1408</v>
      </c>
      <c r="D91" s="745" t="s">
        <v>1849</v>
      </c>
      <c r="E91" s="746" t="s">
        <v>1423</v>
      </c>
      <c r="F91" s="664" t="s">
        <v>1404</v>
      </c>
      <c r="G91" s="664" t="s">
        <v>1510</v>
      </c>
      <c r="H91" s="664" t="s">
        <v>515</v>
      </c>
      <c r="I91" s="664" t="s">
        <v>1570</v>
      </c>
      <c r="J91" s="664" t="s">
        <v>1571</v>
      </c>
      <c r="K91" s="664" t="s">
        <v>1572</v>
      </c>
      <c r="L91" s="665">
        <v>42.63</v>
      </c>
      <c r="M91" s="665">
        <v>42.63</v>
      </c>
      <c r="N91" s="664">
        <v>1</v>
      </c>
      <c r="O91" s="747">
        <v>0.5</v>
      </c>
      <c r="P91" s="665"/>
      <c r="Q91" s="680">
        <v>0</v>
      </c>
      <c r="R91" s="664"/>
      <c r="S91" s="680">
        <v>0</v>
      </c>
      <c r="T91" s="747"/>
      <c r="U91" s="703">
        <v>0</v>
      </c>
    </row>
    <row r="92" spans="1:21" ht="14.4" customHeight="1" x14ac:dyDescent="0.3">
      <c r="A92" s="663">
        <v>25</v>
      </c>
      <c r="B92" s="664" t="s">
        <v>1283</v>
      </c>
      <c r="C92" s="664" t="s">
        <v>1408</v>
      </c>
      <c r="D92" s="745" t="s">
        <v>1849</v>
      </c>
      <c r="E92" s="746" t="s">
        <v>1423</v>
      </c>
      <c r="F92" s="664" t="s">
        <v>1404</v>
      </c>
      <c r="G92" s="664" t="s">
        <v>1510</v>
      </c>
      <c r="H92" s="664" t="s">
        <v>515</v>
      </c>
      <c r="I92" s="664" t="s">
        <v>1573</v>
      </c>
      <c r="J92" s="664" t="s">
        <v>1110</v>
      </c>
      <c r="K92" s="664" t="s">
        <v>1560</v>
      </c>
      <c r="L92" s="665">
        <v>0</v>
      </c>
      <c r="M92" s="665">
        <v>0</v>
      </c>
      <c r="N92" s="664">
        <v>3</v>
      </c>
      <c r="O92" s="747">
        <v>2.5</v>
      </c>
      <c r="P92" s="665">
        <v>0</v>
      </c>
      <c r="Q92" s="680"/>
      <c r="R92" s="664">
        <v>1</v>
      </c>
      <c r="S92" s="680">
        <v>0.33333333333333331</v>
      </c>
      <c r="T92" s="747">
        <v>1</v>
      </c>
      <c r="U92" s="703">
        <v>0.4</v>
      </c>
    </row>
    <row r="93" spans="1:21" ht="14.4" customHeight="1" x14ac:dyDescent="0.3">
      <c r="A93" s="663">
        <v>25</v>
      </c>
      <c r="B93" s="664" t="s">
        <v>1283</v>
      </c>
      <c r="C93" s="664" t="s">
        <v>1408</v>
      </c>
      <c r="D93" s="745" t="s">
        <v>1849</v>
      </c>
      <c r="E93" s="746" t="s">
        <v>1423</v>
      </c>
      <c r="F93" s="664" t="s">
        <v>1404</v>
      </c>
      <c r="G93" s="664" t="s">
        <v>1510</v>
      </c>
      <c r="H93" s="664" t="s">
        <v>515</v>
      </c>
      <c r="I93" s="664" t="s">
        <v>1511</v>
      </c>
      <c r="J93" s="664" t="s">
        <v>1110</v>
      </c>
      <c r="K93" s="664" t="s">
        <v>1512</v>
      </c>
      <c r="L93" s="665">
        <v>0</v>
      </c>
      <c r="M93" s="665">
        <v>0</v>
      </c>
      <c r="N93" s="664">
        <v>1</v>
      </c>
      <c r="O93" s="747">
        <v>1</v>
      </c>
      <c r="P93" s="665"/>
      <c r="Q93" s="680"/>
      <c r="R93" s="664"/>
      <c r="S93" s="680">
        <v>0</v>
      </c>
      <c r="T93" s="747"/>
      <c r="U93" s="703">
        <v>0</v>
      </c>
    </row>
    <row r="94" spans="1:21" ht="14.4" customHeight="1" x14ac:dyDescent="0.3">
      <c r="A94" s="663">
        <v>25</v>
      </c>
      <c r="B94" s="664" t="s">
        <v>1283</v>
      </c>
      <c r="C94" s="664" t="s">
        <v>1408</v>
      </c>
      <c r="D94" s="745" t="s">
        <v>1849</v>
      </c>
      <c r="E94" s="746" t="s">
        <v>1423</v>
      </c>
      <c r="F94" s="664" t="s">
        <v>1404</v>
      </c>
      <c r="G94" s="664" t="s">
        <v>1574</v>
      </c>
      <c r="H94" s="664" t="s">
        <v>515</v>
      </c>
      <c r="I94" s="664" t="s">
        <v>1575</v>
      </c>
      <c r="J94" s="664" t="s">
        <v>1576</v>
      </c>
      <c r="K94" s="664" t="s">
        <v>1577</v>
      </c>
      <c r="L94" s="665">
        <v>34.57</v>
      </c>
      <c r="M94" s="665">
        <v>34.57</v>
      </c>
      <c r="N94" s="664">
        <v>1</v>
      </c>
      <c r="O94" s="747">
        <v>0.5</v>
      </c>
      <c r="P94" s="665">
        <v>34.57</v>
      </c>
      <c r="Q94" s="680">
        <v>1</v>
      </c>
      <c r="R94" s="664">
        <v>1</v>
      </c>
      <c r="S94" s="680">
        <v>1</v>
      </c>
      <c r="T94" s="747">
        <v>0.5</v>
      </c>
      <c r="U94" s="703">
        <v>1</v>
      </c>
    </row>
    <row r="95" spans="1:21" ht="14.4" customHeight="1" x14ac:dyDescent="0.3">
      <c r="A95" s="663">
        <v>25</v>
      </c>
      <c r="B95" s="664" t="s">
        <v>1283</v>
      </c>
      <c r="C95" s="664" t="s">
        <v>1408</v>
      </c>
      <c r="D95" s="745" t="s">
        <v>1849</v>
      </c>
      <c r="E95" s="746" t="s">
        <v>1423</v>
      </c>
      <c r="F95" s="664" t="s">
        <v>1404</v>
      </c>
      <c r="G95" s="664" t="s">
        <v>1578</v>
      </c>
      <c r="H95" s="664" t="s">
        <v>515</v>
      </c>
      <c r="I95" s="664" t="s">
        <v>1579</v>
      </c>
      <c r="J95" s="664" t="s">
        <v>1580</v>
      </c>
      <c r="K95" s="664" t="s">
        <v>1581</v>
      </c>
      <c r="L95" s="665">
        <v>0</v>
      </c>
      <c r="M95" s="665">
        <v>0</v>
      </c>
      <c r="N95" s="664">
        <v>1</v>
      </c>
      <c r="O95" s="747">
        <v>0.5</v>
      </c>
      <c r="P95" s="665"/>
      <c r="Q95" s="680"/>
      <c r="R95" s="664"/>
      <c r="S95" s="680">
        <v>0</v>
      </c>
      <c r="T95" s="747"/>
      <c r="U95" s="703">
        <v>0</v>
      </c>
    </row>
    <row r="96" spans="1:21" ht="14.4" customHeight="1" x14ac:dyDescent="0.3">
      <c r="A96" s="663">
        <v>25</v>
      </c>
      <c r="B96" s="664" t="s">
        <v>1283</v>
      </c>
      <c r="C96" s="664" t="s">
        <v>1408</v>
      </c>
      <c r="D96" s="745" t="s">
        <v>1849</v>
      </c>
      <c r="E96" s="746" t="s">
        <v>1423</v>
      </c>
      <c r="F96" s="664" t="s">
        <v>1404</v>
      </c>
      <c r="G96" s="664" t="s">
        <v>1449</v>
      </c>
      <c r="H96" s="664" t="s">
        <v>515</v>
      </c>
      <c r="I96" s="664" t="s">
        <v>1491</v>
      </c>
      <c r="J96" s="664" t="s">
        <v>1118</v>
      </c>
      <c r="K96" s="664" t="s">
        <v>1119</v>
      </c>
      <c r="L96" s="665">
        <v>132.97999999999999</v>
      </c>
      <c r="M96" s="665">
        <v>132.97999999999999</v>
      </c>
      <c r="N96" s="664">
        <v>1</v>
      </c>
      <c r="O96" s="747">
        <v>1</v>
      </c>
      <c r="P96" s="665"/>
      <c r="Q96" s="680">
        <v>0</v>
      </c>
      <c r="R96" s="664"/>
      <c r="S96" s="680">
        <v>0</v>
      </c>
      <c r="T96" s="747"/>
      <c r="U96" s="703">
        <v>0</v>
      </c>
    </row>
    <row r="97" spans="1:21" ht="14.4" customHeight="1" x14ac:dyDescent="0.3">
      <c r="A97" s="663">
        <v>25</v>
      </c>
      <c r="B97" s="664" t="s">
        <v>1283</v>
      </c>
      <c r="C97" s="664" t="s">
        <v>1408</v>
      </c>
      <c r="D97" s="745" t="s">
        <v>1849</v>
      </c>
      <c r="E97" s="746" t="s">
        <v>1423</v>
      </c>
      <c r="F97" s="664" t="s">
        <v>1404</v>
      </c>
      <c r="G97" s="664" t="s">
        <v>1582</v>
      </c>
      <c r="H97" s="664" t="s">
        <v>515</v>
      </c>
      <c r="I97" s="664" t="s">
        <v>1583</v>
      </c>
      <c r="J97" s="664" t="s">
        <v>1584</v>
      </c>
      <c r="K97" s="664" t="s">
        <v>1585</v>
      </c>
      <c r="L97" s="665">
        <v>0</v>
      </c>
      <c r="M97" s="665">
        <v>0</v>
      </c>
      <c r="N97" s="664">
        <v>2</v>
      </c>
      <c r="O97" s="747">
        <v>1</v>
      </c>
      <c r="P97" s="665"/>
      <c r="Q97" s="680"/>
      <c r="R97" s="664"/>
      <c r="S97" s="680">
        <v>0</v>
      </c>
      <c r="T97" s="747"/>
      <c r="U97" s="703">
        <v>0</v>
      </c>
    </row>
    <row r="98" spans="1:21" ht="14.4" customHeight="1" x14ac:dyDescent="0.3">
      <c r="A98" s="663">
        <v>25</v>
      </c>
      <c r="B98" s="664" t="s">
        <v>1283</v>
      </c>
      <c r="C98" s="664" t="s">
        <v>1408</v>
      </c>
      <c r="D98" s="745" t="s">
        <v>1849</v>
      </c>
      <c r="E98" s="746" t="s">
        <v>1423</v>
      </c>
      <c r="F98" s="664" t="s">
        <v>1404</v>
      </c>
      <c r="G98" s="664" t="s">
        <v>1456</v>
      </c>
      <c r="H98" s="664" t="s">
        <v>947</v>
      </c>
      <c r="I98" s="664" t="s">
        <v>991</v>
      </c>
      <c r="J98" s="664" t="s">
        <v>894</v>
      </c>
      <c r="K98" s="664" t="s">
        <v>1482</v>
      </c>
      <c r="L98" s="665">
        <v>18.260000000000002</v>
      </c>
      <c r="M98" s="665">
        <v>18.260000000000002</v>
      </c>
      <c r="N98" s="664">
        <v>1</v>
      </c>
      <c r="O98" s="747">
        <v>0.5</v>
      </c>
      <c r="P98" s="665">
        <v>18.260000000000002</v>
      </c>
      <c r="Q98" s="680">
        <v>1</v>
      </c>
      <c r="R98" s="664">
        <v>1</v>
      </c>
      <c r="S98" s="680">
        <v>1</v>
      </c>
      <c r="T98" s="747">
        <v>0.5</v>
      </c>
      <c r="U98" s="703">
        <v>1</v>
      </c>
    </row>
    <row r="99" spans="1:21" ht="14.4" customHeight="1" x14ac:dyDescent="0.3">
      <c r="A99" s="663">
        <v>25</v>
      </c>
      <c r="B99" s="664" t="s">
        <v>1283</v>
      </c>
      <c r="C99" s="664" t="s">
        <v>1408</v>
      </c>
      <c r="D99" s="745" t="s">
        <v>1849</v>
      </c>
      <c r="E99" s="746" t="s">
        <v>1423</v>
      </c>
      <c r="F99" s="664" t="s">
        <v>1404</v>
      </c>
      <c r="G99" s="664" t="s">
        <v>1456</v>
      </c>
      <c r="H99" s="664" t="s">
        <v>947</v>
      </c>
      <c r="I99" s="664" t="s">
        <v>956</v>
      </c>
      <c r="J99" s="664" t="s">
        <v>894</v>
      </c>
      <c r="K99" s="664" t="s">
        <v>957</v>
      </c>
      <c r="L99" s="665">
        <v>36.54</v>
      </c>
      <c r="M99" s="665">
        <v>109.62</v>
      </c>
      <c r="N99" s="664">
        <v>3</v>
      </c>
      <c r="O99" s="747">
        <v>2</v>
      </c>
      <c r="P99" s="665">
        <v>73.08</v>
      </c>
      <c r="Q99" s="680">
        <v>0.66666666666666663</v>
      </c>
      <c r="R99" s="664">
        <v>2</v>
      </c>
      <c r="S99" s="680">
        <v>0.66666666666666663</v>
      </c>
      <c r="T99" s="747">
        <v>1.5</v>
      </c>
      <c r="U99" s="703">
        <v>0.75</v>
      </c>
    </row>
    <row r="100" spans="1:21" ht="14.4" customHeight="1" x14ac:dyDescent="0.3">
      <c r="A100" s="663">
        <v>25</v>
      </c>
      <c r="B100" s="664" t="s">
        <v>1283</v>
      </c>
      <c r="C100" s="664" t="s">
        <v>1408</v>
      </c>
      <c r="D100" s="745" t="s">
        <v>1849</v>
      </c>
      <c r="E100" s="746" t="s">
        <v>1423</v>
      </c>
      <c r="F100" s="664" t="s">
        <v>1404</v>
      </c>
      <c r="G100" s="664" t="s">
        <v>1586</v>
      </c>
      <c r="H100" s="664" t="s">
        <v>947</v>
      </c>
      <c r="I100" s="664" t="s">
        <v>1587</v>
      </c>
      <c r="J100" s="664" t="s">
        <v>1588</v>
      </c>
      <c r="K100" s="664" t="s">
        <v>1589</v>
      </c>
      <c r="L100" s="665">
        <v>0</v>
      </c>
      <c r="M100" s="665">
        <v>0</v>
      </c>
      <c r="N100" s="664">
        <v>1</v>
      </c>
      <c r="O100" s="747">
        <v>1</v>
      </c>
      <c r="P100" s="665"/>
      <c r="Q100" s="680"/>
      <c r="R100" s="664"/>
      <c r="S100" s="680">
        <v>0</v>
      </c>
      <c r="T100" s="747"/>
      <c r="U100" s="703">
        <v>0</v>
      </c>
    </row>
    <row r="101" spans="1:21" ht="14.4" customHeight="1" x14ac:dyDescent="0.3">
      <c r="A101" s="663">
        <v>25</v>
      </c>
      <c r="B101" s="664" t="s">
        <v>1283</v>
      </c>
      <c r="C101" s="664" t="s">
        <v>1408</v>
      </c>
      <c r="D101" s="745" t="s">
        <v>1849</v>
      </c>
      <c r="E101" s="746" t="s">
        <v>1423</v>
      </c>
      <c r="F101" s="664" t="s">
        <v>1404</v>
      </c>
      <c r="G101" s="664" t="s">
        <v>1586</v>
      </c>
      <c r="H101" s="664" t="s">
        <v>947</v>
      </c>
      <c r="I101" s="664" t="s">
        <v>1590</v>
      </c>
      <c r="J101" s="664" t="s">
        <v>1588</v>
      </c>
      <c r="K101" s="664" t="s">
        <v>1591</v>
      </c>
      <c r="L101" s="665">
        <v>0</v>
      </c>
      <c r="M101" s="665">
        <v>0</v>
      </c>
      <c r="N101" s="664">
        <v>1</v>
      </c>
      <c r="O101" s="747">
        <v>1</v>
      </c>
      <c r="P101" s="665">
        <v>0</v>
      </c>
      <c r="Q101" s="680"/>
      <c r="R101" s="664">
        <v>1</v>
      </c>
      <c r="S101" s="680">
        <v>1</v>
      </c>
      <c r="T101" s="747">
        <v>1</v>
      </c>
      <c r="U101" s="703">
        <v>1</v>
      </c>
    </row>
    <row r="102" spans="1:21" ht="14.4" customHeight="1" x14ac:dyDescent="0.3">
      <c r="A102" s="663">
        <v>25</v>
      </c>
      <c r="B102" s="664" t="s">
        <v>1283</v>
      </c>
      <c r="C102" s="664" t="s">
        <v>1408</v>
      </c>
      <c r="D102" s="745" t="s">
        <v>1849</v>
      </c>
      <c r="E102" s="746" t="s">
        <v>1423</v>
      </c>
      <c r="F102" s="664" t="s">
        <v>1404</v>
      </c>
      <c r="G102" s="664" t="s">
        <v>1586</v>
      </c>
      <c r="H102" s="664" t="s">
        <v>947</v>
      </c>
      <c r="I102" s="664" t="s">
        <v>1592</v>
      </c>
      <c r="J102" s="664" t="s">
        <v>1593</v>
      </c>
      <c r="K102" s="664" t="s">
        <v>1594</v>
      </c>
      <c r="L102" s="665">
        <v>150.59</v>
      </c>
      <c r="M102" s="665">
        <v>150.59</v>
      </c>
      <c r="N102" s="664">
        <v>1</v>
      </c>
      <c r="O102" s="747">
        <v>1</v>
      </c>
      <c r="P102" s="665">
        <v>150.59</v>
      </c>
      <c r="Q102" s="680">
        <v>1</v>
      </c>
      <c r="R102" s="664">
        <v>1</v>
      </c>
      <c r="S102" s="680">
        <v>1</v>
      </c>
      <c r="T102" s="747">
        <v>1</v>
      </c>
      <c r="U102" s="703">
        <v>1</v>
      </c>
    </row>
    <row r="103" spans="1:21" ht="14.4" customHeight="1" x14ac:dyDescent="0.3">
      <c r="A103" s="663">
        <v>25</v>
      </c>
      <c r="B103" s="664" t="s">
        <v>1283</v>
      </c>
      <c r="C103" s="664" t="s">
        <v>1408</v>
      </c>
      <c r="D103" s="745" t="s">
        <v>1849</v>
      </c>
      <c r="E103" s="746" t="s">
        <v>1423</v>
      </c>
      <c r="F103" s="664" t="s">
        <v>1404</v>
      </c>
      <c r="G103" s="664" t="s">
        <v>1458</v>
      </c>
      <c r="H103" s="664" t="s">
        <v>515</v>
      </c>
      <c r="I103" s="664" t="s">
        <v>1595</v>
      </c>
      <c r="J103" s="664" t="s">
        <v>1596</v>
      </c>
      <c r="K103" s="664" t="s">
        <v>1597</v>
      </c>
      <c r="L103" s="665">
        <v>33.549999999999997</v>
      </c>
      <c r="M103" s="665">
        <v>33.549999999999997</v>
      </c>
      <c r="N103" s="664">
        <v>1</v>
      </c>
      <c r="O103" s="747">
        <v>0.5</v>
      </c>
      <c r="P103" s="665"/>
      <c r="Q103" s="680">
        <v>0</v>
      </c>
      <c r="R103" s="664"/>
      <c r="S103" s="680">
        <v>0</v>
      </c>
      <c r="T103" s="747"/>
      <c r="U103" s="703">
        <v>0</v>
      </c>
    </row>
    <row r="104" spans="1:21" ht="14.4" customHeight="1" x14ac:dyDescent="0.3">
      <c r="A104" s="663">
        <v>25</v>
      </c>
      <c r="B104" s="664" t="s">
        <v>1283</v>
      </c>
      <c r="C104" s="664" t="s">
        <v>1408</v>
      </c>
      <c r="D104" s="745" t="s">
        <v>1849</v>
      </c>
      <c r="E104" s="746" t="s">
        <v>1424</v>
      </c>
      <c r="F104" s="664" t="s">
        <v>1404</v>
      </c>
      <c r="G104" s="664" t="s">
        <v>1449</v>
      </c>
      <c r="H104" s="664" t="s">
        <v>515</v>
      </c>
      <c r="I104" s="664" t="s">
        <v>1598</v>
      </c>
      <c r="J104" s="664" t="s">
        <v>1118</v>
      </c>
      <c r="K104" s="664" t="s">
        <v>1599</v>
      </c>
      <c r="L104" s="665">
        <v>0</v>
      </c>
      <c r="M104" s="665">
        <v>0</v>
      </c>
      <c r="N104" s="664">
        <v>1</v>
      </c>
      <c r="O104" s="747">
        <v>1</v>
      </c>
      <c r="P104" s="665"/>
      <c r="Q104" s="680"/>
      <c r="R104" s="664"/>
      <c r="S104" s="680">
        <v>0</v>
      </c>
      <c r="T104" s="747"/>
      <c r="U104" s="703">
        <v>0</v>
      </c>
    </row>
    <row r="105" spans="1:21" ht="14.4" customHeight="1" x14ac:dyDescent="0.3">
      <c r="A105" s="663">
        <v>25</v>
      </c>
      <c r="B105" s="664" t="s">
        <v>1283</v>
      </c>
      <c r="C105" s="664" t="s">
        <v>1408</v>
      </c>
      <c r="D105" s="745" t="s">
        <v>1849</v>
      </c>
      <c r="E105" s="746" t="s">
        <v>1425</v>
      </c>
      <c r="F105" s="664" t="s">
        <v>1404</v>
      </c>
      <c r="G105" s="664" t="s">
        <v>1448</v>
      </c>
      <c r="H105" s="664" t="s">
        <v>515</v>
      </c>
      <c r="I105" s="664" t="s">
        <v>1450</v>
      </c>
      <c r="J105" s="664" t="s">
        <v>1451</v>
      </c>
      <c r="K105" s="664" t="s">
        <v>1452</v>
      </c>
      <c r="L105" s="665">
        <v>154.36000000000001</v>
      </c>
      <c r="M105" s="665">
        <v>6483.1200000000035</v>
      </c>
      <c r="N105" s="664">
        <v>42</v>
      </c>
      <c r="O105" s="747">
        <v>39.5</v>
      </c>
      <c r="P105" s="665">
        <v>3087.2000000000016</v>
      </c>
      <c r="Q105" s="680">
        <v>0.47619047619047616</v>
      </c>
      <c r="R105" s="664">
        <v>20</v>
      </c>
      <c r="S105" s="680">
        <v>0.47619047619047616</v>
      </c>
      <c r="T105" s="747">
        <v>19</v>
      </c>
      <c r="U105" s="703">
        <v>0.48101265822784811</v>
      </c>
    </row>
    <row r="106" spans="1:21" ht="14.4" customHeight="1" x14ac:dyDescent="0.3">
      <c r="A106" s="663">
        <v>25</v>
      </c>
      <c r="B106" s="664" t="s">
        <v>1283</v>
      </c>
      <c r="C106" s="664" t="s">
        <v>1408</v>
      </c>
      <c r="D106" s="745" t="s">
        <v>1849</v>
      </c>
      <c r="E106" s="746" t="s">
        <v>1425</v>
      </c>
      <c r="F106" s="664" t="s">
        <v>1404</v>
      </c>
      <c r="G106" s="664" t="s">
        <v>1448</v>
      </c>
      <c r="H106" s="664" t="s">
        <v>515</v>
      </c>
      <c r="I106" s="664" t="s">
        <v>1453</v>
      </c>
      <c r="J106" s="664" t="s">
        <v>1032</v>
      </c>
      <c r="K106" s="664" t="s">
        <v>1454</v>
      </c>
      <c r="L106" s="665">
        <v>0</v>
      </c>
      <c r="M106" s="665">
        <v>0</v>
      </c>
      <c r="N106" s="664">
        <v>1</v>
      </c>
      <c r="O106" s="747">
        <v>1</v>
      </c>
      <c r="P106" s="665"/>
      <c r="Q106" s="680"/>
      <c r="R106" s="664"/>
      <c r="S106" s="680">
        <v>0</v>
      </c>
      <c r="T106" s="747"/>
      <c r="U106" s="703">
        <v>0</v>
      </c>
    </row>
    <row r="107" spans="1:21" ht="14.4" customHeight="1" x14ac:dyDescent="0.3">
      <c r="A107" s="663">
        <v>25</v>
      </c>
      <c r="B107" s="664" t="s">
        <v>1283</v>
      </c>
      <c r="C107" s="664" t="s">
        <v>1408</v>
      </c>
      <c r="D107" s="745" t="s">
        <v>1849</v>
      </c>
      <c r="E107" s="746" t="s">
        <v>1425</v>
      </c>
      <c r="F107" s="664" t="s">
        <v>1404</v>
      </c>
      <c r="G107" s="664" t="s">
        <v>1600</v>
      </c>
      <c r="H107" s="664" t="s">
        <v>515</v>
      </c>
      <c r="I107" s="664" t="s">
        <v>1601</v>
      </c>
      <c r="J107" s="664" t="s">
        <v>1602</v>
      </c>
      <c r="K107" s="664" t="s">
        <v>1603</v>
      </c>
      <c r="L107" s="665">
        <v>0</v>
      </c>
      <c r="M107" s="665">
        <v>0</v>
      </c>
      <c r="N107" s="664">
        <v>1</v>
      </c>
      <c r="O107" s="747">
        <v>1</v>
      </c>
      <c r="P107" s="665">
        <v>0</v>
      </c>
      <c r="Q107" s="680"/>
      <c r="R107" s="664">
        <v>1</v>
      </c>
      <c r="S107" s="680">
        <v>1</v>
      </c>
      <c r="T107" s="747">
        <v>1</v>
      </c>
      <c r="U107" s="703">
        <v>1</v>
      </c>
    </row>
    <row r="108" spans="1:21" ht="14.4" customHeight="1" x14ac:dyDescent="0.3">
      <c r="A108" s="663">
        <v>25</v>
      </c>
      <c r="B108" s="664" t="s">
        <v>1283</v>
      </c>
      <c r="C108" s="664" t="s">
        <v>1408</v>
      </c>
      <c r="D108" s="745" t="s">
        <v>1849</v>
      </c>
      <c r="E108" s="746" t="s">
        <v>1425</v>
      </c>
      <c r="F108" s="664" t="s">
        <v>1404</v>
      </c>
      <c r="G108" s="664" t="s">
        <v>1510</v>
      </c>
      <c r="H108" s="664" t="s">
        <v>515</v>
      </c>
      <c r="I108" s="664" t="s">
        <v>1573</v>
      </c>
      <c r="J108" s="664" t="s">
        <v>1110</v>
      </c>
      <c r="K108" s="664" t="s">
        <v>1560</v>
      </c>
      <c r="L108" s="665">
        <v>0</v>
      </c>
      <c r="M108" s="665">
        <v>0</v>
      </c>
      <c r="N108" s="664">
        <v>3</v>
      </c>
      <c r="O108" s="747">
        <v>3</v>
      </c>
      <c r="P108" s="665">
        <v>0</v>
      </c>
      <c r="Q108" s="680"/>
      <c r="R108" s="664">
        <v>1</v>
      </c>
      <c r="S108" s="680">
        <v>0.33333333333333331</v>
      </c>
      <c r="T108" s="747">
        <v>1</v>
      </c>
      <c r="U108" s="703">
        <v>0.33333333333333331</v>
      </c>
    </row>
    <row r="109" spans="1:21" ht="14.4" customHeight="1" x14ac:dyDescent="0.3">
      <c r="A109" s="663">
        <v>25</v>
      </c>
      <c r="B109" s="664" t="s">
        <v>1283</v>
      </c>
      <c r="C109" s="664" t="s">
        <v>1408</v>
      </c>
      <c r="D109" s="745" t="s">
        <v>1849</v>
      </c>
      <c r="E109" s="746" t="s">
        <v>1425</v>
      </c>
      <c r="F109" s="664" t="s">
        <v>1404</v>
      </c>
      <c r="G109" s="664" t="s">
        <v>1449</v>
      </c>
      <c r="H109" s="664" t="s">
        <v>515</v>
      </c>
      <c r="I109" s="664" t="s">
        <v>1117</v>
      </c>
      <c r="J109" s="664" t="s">
        <v>1118</v>
      </c>
      <c r="K109" s="664" t="s">
        <v>1119</v>
      </c>
      <c r="L109" s="665">
        <v>132.97999999999999</v>
      </c>
      <c r="M109" s="665">
        <v>1063.8399999999999</v>
      </c>
      <c r="N109" s="664">
        <v>8</v>
      </c>
      <c r="O109" s="747">
        <v>8</v>
      </c>
      <c r="P109" s="665">
        <v>531.91999999999996</v>
      </c>
      <c r="Q109" s="680">
        <v>0.5</v>
      </c>
      <c r="R109" s="664">
        <v>4</v>
      </c>
      <c r="S109" s="680">
        <v>0.5</v>
      </c>
      <c r="T109" s="747">
        <v>4</v>
      </c>
      <c r="U109" s="703">
        <v>0.5</v>
      </c>
    </row>
    <row r="110" spans="1:21" ht="14.4" customHeight="1" x14ac:dyDescent="0.3">
      <c r="A110" s="663">
        <v>25</v>
      </c>
      <c r="B110" s="664" t="s">
        <v>1283</v>
      </c>
      <c r="C110" s="664" t="s">
        <v>1408</v>
      </c>
      <c r="D110" s="745" t="s">
        <v>1849</v>
      </c>
      <c r="E110" s="746" t="s">
        <v>1425</v>
      </c>
      <c r="F110" s="664" t="s">
        <v>1404</v>
      </c>
      <c r="G110" s="664" t="s">
        <v>1456</v>
      </c>
      <c r="H110" s="664" t="s">
        <v>947</v>
      </c>
      <c r="I110" s="664" t="s">
        <v>991</v>
      </c>
      <c r="J110" s="664" t="s">
        <v>894</v>
      </c>
      <c r="K110" s="664" t="s">
        <v>1482</v>
      </c>
      <c r="L110" s="665">
        <v>18.260000000000002</v>
      </c>
      <c r="M110" s="665">
        <v>127.82000000000001</v>
      </c>
      <c r="N110" s="664">
        <v>7</v>
      </c>
      <c r="O110" s="747">
        <v>4.5</v>
      </c>
      <c r="P110" s="665">
        <v>54.78</v>
      </c>
      <c r="Q110" s="680">
        <v>0.42857142857142855</v>
      </c>
      <c r="R110" s="664">
        <v>3</v>
      </c>
      <c r="S110" s="680">
        <v>0.42857142857142855</v>
      </c>
      <c r="T110" s="747">
        <v>1</v>
      </c>
      <c r="U110" s="703">
        <v>0.22222222222222221</v>
      </c>
    </row>
    <row r="111" spans="1:21" ht="14.4" customHeight="1" x14ac:dyDescent="0.3">
      <c r="A111" s="663">
        <v>25</v>
      </c>
      <c r="B111" s="664" t="s">
        <v>1283</v>
      </c>
      <c r="C111" s="664" t="s">
        <v>1408</v>
      </c>
      <c r="D111" s="745" t="s">
        <v>1849</v>
      </c>
      <c r="E111" s="746" t="s">
        <v>1425</v>
      </c>
      <c r="F111" s="664" t="s">
        <v>1404</v>
      </c>
      <c r="G111" s="664" t="s">
        <v>1456</v>
      </c>
      <c r="H111" s="664" t="s">
        <v>515</v>
      </c>
      <c r="I111" s="664" t="s">
        <v>1604</v>
      </c>
      <c r="J111" s="664" t="s">
        <v>894</v>
      </c>
      <c r="K111" s="664" t="s">
        <v>1605</v>
      </c>
      <c r="L111" s="665">
        <v>18.260000000000002</v>
      </c>
      <c r="M111" s="665">
        <v>18.260000000000002</v>
      </c>
      <c r="N111" s="664">
        <v>1</v>
      </c>
      <c r="O111" s="747">
        <v>1</v>
      </c>
      <c r="P111" s="665"/>
      <c r="Q111" s="680">
        <v>0</v>
      </c>
      <c r="R111" s="664"/>
      <c r="S111" s="680">
        <v>0</v>
      </c>
      <c r="T111" s="747"/>
      <c r="U111" s="703">
        <v>0</v>
      </c>
    </row>
    <row r="112" spans="1:21" ht="14.4" customHeight="1" x14ac:dyDescent="0.3">
      <c r="A112" s="663">
        <v>25</v>
      </c>
      <c r="B112" s="664" t="s">
        <v>1283</v>
      </c>
      <c r="C112" s="664" t="s">
        <v>1408</v>
      </c>
      <c r="D112" s="745" t="s">
        <v>1849</v>
      </c>
      <c r="E112" s="746" t="s">
        <v>1426</v>
      </c>
      <c r="F112" s="664" t="s">
        <v>1404</v>
      </c>
      <c r="G112" s="664" t="s">
        <v>1448</v>
      </c>
      <c r="H112" s="664" t="s">
        <v>947</v>
      </c>
      <c r="I112" s="664" t="s">
        <v>1151</v>
      </c>
      <c r="J112" s="664" t="s">
        <v>1032</v>
      </c>
      <c r="K112" s="664" t="s">
        <v>1096</v>
      </c>
      <c r="L112" s="665">
        <v>154.36000000000001</v>
      </c>
      <c r="M112" s="665">
        <v>3704.6400000000012</v>
      </c>
      <c r="N112" s="664">
        <v>24</v>
      </c>
      <c r="O112" s="747">
        <v>16</v>
      </c>
      <c r="P112" s="665">
        <v>926.16000000000008</v>
      </c>
      <c r="Q112" s="680">
        <v>0.24999999999999994</v>
      </c>
      <c r="R112" s="664">
        <v>6</v>
      </c>
      <c r="S112" s="680">
        <v>0.25</v>
      </c>
      <c r="T112" s="747">
        <v>5</v>
      </c>
      <c r="U112" s="703">
        <v>0.3125</v>
      </c>
    </row>
    <row r="113" spans="1:21" ht="14.4" customHeight="1" x14ac:dyDescent="0.3">
      <c r="A113" s="663">
        <v>25</v>
      </c>
      <c r="B113" s="664" t="s">
        <v>1283</v>
      </c>
      <c r="C113" s="664" t="s">
        <v>1408</v>
      </c>
      <c r="D113" s="745" t="s">
        <v>1849</v>
      </c>
      <c r="E113" s="746" t="s">
        <v>1426</v>
      </c>
      <c r="F113" s="664" t="s">
        <v>1404</v>
      </c>
      <c r="G113" s="664" t="s">
        <v>1510</v>
      </c>
      <c r="H113" s="664" t="s">
        <v>515</v>
      </c>
      <c r="I113" s="664" t="s">
        <v>1109</v>
      </c>
      <c r="J113" s="664" t="s">
        <v>1110</v>
      </c>
      <c r="K113" s="664" t="s">
        <v>1512</v>
      </c>
      <c r="L113" s="665">
        <v>170.52</v>
      </c>
      <c r="M113" s="665">
        <v>511.56000000000006</v>
      </c>
      <c r="N113" s="664">
        <v>3</v>
      </c>
      <c r="O113" s="747">
        <v>1.5</v>
      </c>
      <c r="P113" s="665">
        <v>341.04</v>
      </c>
      <c r="Q113" s="680">
        <v>0.66666666666666663</v>
      </c>
      <c r="R113" s="664">
        <v>2</v>
      </c>
      <c r="S113" s="680">
        <v>0.66666666666666663</v>
      </c>
      <c r="T113" s="747">
        <v>0.5</v>
      </c>
      <c r="U113" s="703">
        <v>0.33333333333333331</v>
      </c>
    </row>
    <row r="114" spans="1:21" ht="14.4" customHeight="1" x14ac:dyDescent="0.3">
      <c r="A114" s="663">
        <v>25</v>
      </c>
      <c r="B114" s="664" t="s">
        <v>1283</v>
      </c>
      <c r="C114" s="664" t="s">
        <v>1408</v>
      </c>
      <c r="D114" s="745" t="s">
        <v>1849</v>
      </c>
      <c r="E114" s="746" t="s">
        <v>1426</v>
      </c>
      <c r="F114" s="664" t="s">
        <v>1404</v>
      </c>
      <c r="G114" s="664" t="s">
        <v>1462</v>
      </c>
      <c r="H114" s="664" t="s">
        <v>515</v>
      </c>
      <c r="I114" s="664" t="s">
        <v>1606</v>
      </c>
      <c r="J114" s="664" t="s">
        <v>1464</v>
      </c>
      <c r="K114" s="664" t="s">
        <v>1607</v>
      </c>
      <c r="L114" s="665">
        <v>0</v>
      </c>
      <c r="M114" s="665">
        <v>0</v>
      </c>
      <c r="N114" s="664">
        <v>1</v>
      </c>
      <c r="O114" s="747">
        <v>0.5</v>
      </c>
      <c r="P114" s="665">
        <v>0</v>
      </c>
      <c r="Q114" s="680"/>
      <c r="R114" s="664">
        <v>1</v>
      </c>
      <c r="S114" s="680">
        <v>1</v>
      </c>
      <c r="T114" s="747">
        <v>0.5</v>
      </c>
      <c r="U114" s="703">
        <v>1</v>
      </c>
    </row>
    <row r="115" spans="1:21" ht="14.4" customHeight="1" x14ac:dyDescent="0.3">
      <c r="A115" s="663">
        <v>25</v>
      </c>
      <c r="B115" s="664" t="s">
        <v>1283</v>
      </c>
      <c r="C115" s="664" t="s">
        <v>1408</v>
      </c>
      <c r="D115" s="745" t="s">
        <v>1849</v>
      </c>
      <c r="E115" s="746" t="s">
        <v>1426</v>
      </c>
      <c r="F115" s="664" t="s">
        <v>1404</v>
      </c>
      <c r="G115" s="664" t="s">
        <v>1608</v>
      </c>
      <c r="H115" s="664" t="s">
        <v>515</v>
      </c>
      <c r="I115" s="664" t="s">
        <v>661</v>
      </c>
      <c r="J115" s="664" t="s">
        <v>662</v>
      </c>
      <c r="K115" s="664" t="s">
        <v>1609</v>
      </c>
      <c r="L115" s="665">
        <v>107.27</v>
      </c>
      <c r="M115" s="665">
        <v>107.27</v>
      </c>
      <c r="N115" s="664">
        <v>1</v>
      </c>
      <c r="O115" s="747">
        <v>1</v>
      </c>
      <c r="P115" s="665"/>
      <c r="Q115" s="680">
        <v>0</v>
      </c>
      <c r="R115" s="664"/>
      <c r="S115" s="680">
        <v>0</v>
      </c>
      <c r="T115" s="747"/>
      <c r="U115" s="703">
        <v>0</v>
      </c>
    </row>
    <row r="116" spans="1:21" ht="14.4" customHeight="1" x14ac:dyDescent="0.3">
      <c r="A116" s="663">
        <v>25</v>
      </c>
      <c r="B116" s="664" t="s">
        <v>1283</v>
      </c>
      <c r="C116" s="664" t="s">
        <v>1408</v>
      </c>
      <c r="D116" s="745" t="s">
        <v>1849</v>
      </c>
      <c r="E116" s="746" t="s">
        <v>1426</v>
      </c>
      <c r="F116" s="664" t="s">
        <v>1404</v>
      </c>
      <c r="G116" s="664" t="s">
        <v>1449</v>
      </c>
      <c r="H116" s="664" t="s">
        <v>515</v>
      </c>
      <c r="I116" s="664" t="s">
        <v>1117</v>
      </c>
      <c r="J116" s="664" t="s">
        <v>1118</v>
      </c>
      <c r="K116" s="664" t="s">
        <v>1119</v>
      </c>
      <c r="L116" s="665">
        <v>132.97999999999999</v>
      </c>
      <c r="M116" s="665">
        <v>930.8599999999999</v>
      </c>
      <c r="N116" s="664">
        <v>7</v>
      </c>
      <c r="O116" s="747">
        <v>3</v>
      </c>
      <c r="P116" s="665"/>
      <c r="Q116" s="680">
        <v>0</v>
      </c>
      <c r="R116" s="664"/>
      <c r="S116" s="680">
        <v>0</v>
      </c>
      <c r="T116" s="747"/>
      <c r="U116" s="703">
        <v>0</v>
      </c>
    </row>
    <row r="117" spans="1:21" ht="14.4" customHeight="1" x14ac:dyDescent="0.3">
      <c r="A117" s="663">
        <v>25</v>
      </c>
      <c r="B117" s="664" t="s">
        <v>1283</v>
      </c>
      <c r="C117" s="664" t="s">
        <v>1408</v>
      </c>
      <c r="D117" s="745" t="s">
        <v>1849</v>
      </c>
      <c r="E117" s="746" t="s">
        <v>1426</v>
      </c>
      <c r="F117" s="664" t="s">
        <v>1404</v>
      </c>
      <c r="G117" s="664" t="s">
        <v>1449</v>
      </c>
      <c r="H117" s="664" t="s">
        <v>515</v>
      </c>
      <c r="I117" s="664" t="s">
        <v>1131</v>
      </c>
      <c r="J117" s="664" t="s">
        <v>1132</v>
      </c>
      <c r="K117" s="664" t="s">
        <v>1610</v>
      </c>
      <c r="L117" s="665">
        <v>77.52</v>
      </c>
      <c r="M117" s="665">
        <v>232.56</v>
      </c>
      <c r="N117" s="664">
        <v>3</v>
      </c>
      <c r="O117" s="747">
        <v>1</v>
      </c>
      <c r="P117" s="665"/>
      <c r="Q117" s="680">
        <v>0</v>
      </c>
      <c r="R117" s="664"/>
      <c r="S117" s="680">
        <v>0</v>
      </c>
      <c r="T117" s="747"/>
      <c r="U117" s="703">
        <v>0</v>
      </c>
    </row>
    <row r="118" spans="1:21" ht="14.4" customHeight="1" x14ac:dyDescent="0.3">
      <c r="A118" s="663">
        <v>25</v>
      </c>
      <c r="B118" s="664" t="s">
        <v>1283</v>
      </c>
      <c r="C118" s="664" t="s">
        <v>1408</v>
      </c>
      <c r="D118" s="745" t="s">
        <v>1849</v>
      </c>
      <c r="E118" s="746" t="s">
        <v>1426</v>
      </c>
      <c r="F118" s="664" t="s">
        <v>1404</v>
      </c>
      <c r="G118" s="664" t="s">
        <v>1449</v>
      </c>
      <c r="H118" s="664" t="s">
        <v>515</v>
      </c>
      <c r="I118" s="664" t="s">
        <v>1491</v>
      </c>
      <c r="J118" s="664" t="s">
        <v>1118</v>
      </c>
      <c r="K118" s="664" t="s">
        <v>1119</v>
      </c>
      <c r="L118" s="665">
        <v>132.97999999999999</v>
      </c>
      <c r="M118" s="665">
        <v>398.93999999999994</v>
      </c>
      <c r="N118" s="664">
        <v>3</v>
      </c>
      <c r="O118" s="747">
        <v>1</v>
      </c>
      <c r="P118" s="665"/>
      <c r="Q118" s="680">
        <v>0</v>
      </c>
      <c r="R118" s="664"/>
      <c r="S118" s="680">
        <v>0</v>
      </c>
      <c r="T118" s="747"/>
      <c r="U118" s="703">
        <v>0</v>
      </c>
    </row>
    <row r="119" spans="1:21" ht="14.4" customHeight="1" x14ac:dyDescent="0.3">
      <c r="A119" s="663">
        <v>25</v>
      </c>
      <c r="B119" s="664" t="s">
        <v>1283</v>
      </c>
      <c r="C119" s="664" t="s">
        <v>1408</v>
      </c>
      <c r="D119" s="745" t="s">
        <v>1849</v>
      </c>
      <c r="E119" s="746" t="s">
        <v>1426</v>
      </c>
      <c r="F119" s="664" t="s">
        <v>1404</v>
      </c>
      <c r="G119" s="664" t="s">
        <v>1523</v>
      </c>
      <c r="H119" s="664" t="s">
        <v>515</v>
      </c>
      <c r="I119" s="664" t="s">
        <v>1101</v>
      </c>
      <c r="J119" s="664" t="s">
        <v>1102</v>
      </c>
      <c r="K119" s="664" t="s">
        <v>1471</v>
      </c>
      <c r="L119" s="665">
        <v>34.19</v>
      </c>
      <c r="M119" s="665">
        <v>34.19</v>
      </c>
      <c r="N119" s="664">
        <v>1</v>
      </c>
      <c r="O119" s="747">
        <v>1</v>
      </c>
      <c r="P119" s="665"/>
      <c r="Q119" s="680">
        <v>0</v>
      </c>
      <c r="R119" s="664"/>
      <c r="S119" s="680">
        <v>0</v>
      </c>
      <c r="T119" s="747"/>
      <c r="U119" s="703">
        <v>0</v>
      </c>
    </row>
    <row r="120" spans="1:21" ht="14.4" customHeight="1" x14ac:dyDescent="0.3">
      <c r="A120" s="663">
        <v>25</v>
      </c>
      <c r="B120" s="664" t="s">
        <v>1283</v>
      </c>
      <c r="C120" s="664" t="s">
        <v>1408</v>
      </c>
      <c r="D120" s="745" t="s">
        <v>1849</v>
      </c>
      <c r="E120" s="746" t="s">
        <v>1426</v>
      </c>
      <c r="F120" s="664" t="s">
        <v>1404</v>
      </c>
      <c r="G120" s="664" t="s">
        <v>1456</v>
      </c>
      <c r="H120" s="664" t="s">
        <v>947</v>
      </c>
      <c r="I120" s="664" t="s">
        <v>1611</v>
      </c>
      <c r="J120" s="664" t="s">
        <v>894</v>
      </c>
      <c r="K120" s="664" t="s">
        <v>1612</v>
      </c>
      <c r="L120" s="665">
        <v>0</v>
      </c>
      <c r="M120" s="665">
        <v>0</v>
      </c>
      <c r="N120" s="664">
        <v>1</v>
      </c>
      <c r="O120" s="747">
        <v>1</v>
      </c>
      <c r="P120" s="665"/>
      <c r="Q120" s="680"/>
      <c r="R120" s="664"/>
      <c r="S120" s="680">
        <v>0</v>
      </c>
      <c r="T120" s="747"/>
      <c r="U120" s="703">
        <v>0</v>
      </c>
    </row>
    <row r="121" spans="1:21" ht="14.4" customHeight="1" x14ac:dyDescent="0.3">
      <c r="A121" s="663">
        <v>25</v>
      </c>
      <c r="B121" s="664" t="s">
        <v>1283</v>
      </c>
      <c r="C121" s="664" t="s">
        <v>1408</v>
      </c>
      <c r="D121" s="745" t="s">
        <v>1849</v>
      </c>
      <c r="E121" s="746" t="s">
        <v>1426</v>
      </c>
      <c r="F121" s="664" t="s">
        <v>1404</v>
      </c>
      <c r="G121" s="664" t="s">
        <v>1456</v>
      </c>
      <c r="H121" s="664" t="s">
        <v>515</v>
      </c>
      <c r="I121" s="664" t="s">
        <v>893</v>
      </c>
      <c r="J121" s="664" t="s">
        <v>894</v>
      </c>
      <c r="K121" s="664" t="s">
        <v>1457</v>
      </c>
      <c r="L121" s="665">
        <v>36.54</v>
      </c>
      <c r="M121" s="665">
        <v>36.54</v>
      </c>
      <c r="N121" s="664">
        <v>1</v>
      </c>
      <c r="O121" s="747">
        <v>1</v>
      </c>
      <c r="P121" s="665"/>
      <c r="Q121" s="680">
        <v>0</v>
      </c>
      <c r="R121" s="664"/>
      <c r="S121" s="680">
        <v>0</v>
      </c>
      <c r="T121" s="747"/>
      <c r="U121" s="703">
        <v>0</v>
      </c>
    </row>
    <row r="122" spans="1:21" ht="14.4" customHeight="1" x14ac:dyDescent="0.3">
      <c r="A122" s="663">
        <v>25</v>
      </c>
      <c r="B122" s="664" t="s">
        <v>1283</v>
      </c>
      <c r="C122" s="664" t="s">
        <v>1408</v>
      </c>
      <c r="D122" s="745" t="s">
        <v>1849</v>
      </c>
      <c r="E122" s="746" t="s">
        <v>1428</v>
      </c>
      <c r="F122" s="664" t="s">
        <v>1404</v>
      </c>
      <c r="G122" s="664" t="s">
        <v>1492</v>
      </c>
      <c r="H122" s="664" t="s">
        <v>515</v>
      </c>
      <c r="I122" s="664" t="s">
        <v>1613</v>
      </c>
      <c r="J122" s="664" t="s">
        <v>1614</v>
      </c>
      <c r="K122" s="664" t="s">
        <v>1615</v>
      </c>
      <c r="L122" s="665">
        <v>263.26</v>
      </c>
      <c r="M122" s="665">
        <v>263.26</v>
      </c>
      <c r="N122" s="664">
        <v>1</v>
      </c>
      <c r="O122" s="747">
        <v>1</v>
      </c>
      <c r="P122" s="665">
        <v>263.26</v>
      </c>
      <c r="Q122" s="680">
        <v>1</v>
      </c>
      <c r="R122" s="664">
        <v>1</v>
      </c>
      <c r="S122" s="680">
        <v>1</v>
      </c>
      <c r="T122" s="747">
        <v>1</v>
      </c>
      <c r="U122" s="703">
        <v>1</v>
      </c>
    </row>
    <row r="123" spans="1:21" ht="14.4" customHeight="1" x14ac:dyDescent="0.3">
      <c r="A123" s="663">
        <v>25</v>
      </c>
      <c r="B123" s="664" t="s">
        <v>1283</v>
      </c>
      <c r="C123" s="664" t="s">
        <v>1408</v>
      </c>
      <c r="D123" s="745" t="s">
        <v>1849</v>
      </c>
      <c r="E123" s="746" t="s">
        <v>1428</v>
      </c>
      <c r="F123" s="664" t="s">
        <v>1404</v>
      </c>
      <c r="G123" s="664" t="s">
        <v>1448</v>
      </c>
      <c r="H123" s="664" t="s">
        <v>515</v>
      </c>
      <c r="I123" s="664" t="s">
        <v>1450</v>
      </c>
      <c r="J123" s="664" t="s">
        <v>1451</v>
      </c>
      <c r="K123" s="664" t="s">
        <v>1452</v>
      </c>
      <c r="L123" s="665">
        <v>154.36000000000001</v>
      </c>
      <c r="M123" s="665">
        <v>154.36000000000001</v>
      </c>
      <c r="N123" s="664">
        <v>1</v>
      </c>
      <c r="O123" s="747">
        <v>1</v>
      </c>
      <c r="P123" s="665">
        <v>154.36000000000001</v>
      </c>
      <c r="Q123" s="680">
        <v>1</v>
      </c>
      <c r="R123" s="664">
        <v>1</v>
      </c>
      <c r="S123" s="680">
        <v>1</v>
      </c>
      <c r="T123" s="747">
        <v>1</v>
      </c>
      <c r="U123" s="703">
        <v>1</v>
      </c>
    </row>
    <row r="124" spans="1:21" ht="14.4" customHeight="1" x14ac:dyDescent="0.3">
      <c r="A124" s="663">
        <v>25</v>
      </c>
      <c r="B124" s="664" t="s">
        <v>1283</v>
      </c>
      <c r="C124" s="664" t="s">
        <v>1408</v>
      </c>
      <c r="D124" s="745" t="s">
        <v>1849</v>
      </c>
      <c r="E124" s="746" t="s">
        <v>1428</v>
      </c>
      <c r="F124" s="664" t="s">
        <v>1404</v>
      </c>
      <c r="G124" s="664" t="s">
        <v>1448</v>
      </c>
      <c r="H124" s="664" t="s">
        <v>947</v>
      </c>
      <c r="I124" s="664" t="s">
        <v>1151</v>
      </c>
      <c r="J124" s="664" t="s">
        <v>1032</v>
      </c>
      <c r="K124" s="664" t="s">
        <v>1096</v>
      </c>
      <c r="L124" s="665">
        <v>154.36000000000001</v>
      </c>
      <c r="M124" s="665">
        <v>1389.2400000000002</v>
      </c>
      <c r="N124" s="664">
        <v>9</v>
      </c>
      <c r="O124" s="747">
        <v>6.5</v>
      </c>
      <c r="P124" s="665">
        <v>463.08000000000004</v>
      </c>
      <c r="Q124" s="680">
        <v>0.33333333333333331</v>
      </c>
      <c r="R124" s="664">
        <v>3</v>
      </c>
      <c r="S124" s="680">
        <v>0.33333333333333331</v>
      </c>
      <c r="T124" s="747">
        <v>2.5</v>
      </c>
      <c r="U124" s="703">
        <v>0.38461538461538464</v>
      </c>
    </row>
    <row r="125" spans="1:21" ht="14.4" customHeight="1" x14ac:dyDescent="0.3">
      <c r="A125" s="663">
        <v>25</v>
      </c>
      <c r="B125" s="664" t="s">
        <v>1283</v>
      </c>
      <c r="C125" s="664" t="s">
        <v>1408</v>
      </c>
      <c r="D125" s="745" t="s">
        <v>1849</v>
      </c>
      <c r="E125" s="746" t="s">
        <v>1428</v>
      </c>
      <c r="F125" s="664" t="s">
        <v>1404</v>
      </c>
      <c r="G125" s="664" t="s">
        <v>1448</v>
      </c>
      <c r="H125" s="664" t="s">
        <v>947</v>
      </c>
      <c r="I125" s="664" t="s">
        <v>1031</v>
      </c>
      <c r="J125" s="664" t="s">
        <v>1032</v>
      </c>
      <c r="K125" s="664" t="s">
        <v>1350</v>
      </c>
      <c r="L125" s="665">
        <v>225.06</v>
      </c>
      <c r="M125" s="665">
        <v>450.12</v>
      </c>
      <c r="N125" s="664">
        <v>2</v>
      </c>
      <c r="O125" s="747">
        <v>1</v>
      </c>
      <c r="P125" s="665">
        <v>225.06</v>
      </c>
      <c r="Q125" s="680">
        <v>0.5</v>
      </c>
      <c r="R125" s="664">
        <v>1</v>
      </c>
      <c r="S125" s="680">
        <v>0.5</v>
      </c>
      <c r="T125" s="747">
        <v>0.5</v>
      </c>
      <c r="U125" s="703">
        <v>0.5</v>
      </c>
    </row>
    <row r="126" spans="1:21" ht="14.4" customHeight="1" x14ac:dyDescent="0.3">
      <c r="A126" s="663">
        <v>25</v>
      </c>
      <c r="B126" s="664" t="s">
        <v>1283</v>
      </c>
      <c r="C126" s="664" t="s">
        <v>1408</v>
      </c>
      <c r="D126" s="745" t="s">
        <v>1849</v>
      </c>
      <c r="E126" s="746" t="s">
        <v>1428</v>
      </c>
      <c r="F126" s="664" t="s">
        <v>1404</v>
      </c>
      <c r="G126" s="664" t="s">
        <v>1510</v>
      </c>
      <c r="H126" s="664" t="s">
        <v>515</v>
      </c>
      <c r="I126" s="664" t="s">
        <v>1109</v>
      </c>
      <c r="J126" s="664" t="s">
        <v>1110</v>
      </c>
      <c r="K126" s="664" t="s">
        <v>1512</v>
      </c>
      <c r="L126" s="665">
        <v>170.52</v>
      </c>
      <c r="M126" s="665">
        <v>170.52</v>
      </c>
      <c r="N126" s="664">
        <v>1</v>
      </c>
      <c r="O126" s="747">
        <v>1</v>
      </c>
      <c r="P126" s="665">
        <v>170.52</v>
      </c>
      <c r="Q126" s="680">
        <v>1</v>
      </c>
      <c r="R126" s="664">
        <v>1</v>
      </c>
      <c r="S126" s="680">
        <v>1</v>
      </c>
      <c r="T126" s="747">
        <v>1</v>
      </c>
      <c r="U126" s="703">
        <v>1</v>
      </c>
    </row>
    <row r="127" spans="1:21" ht="14.4" customHeight="1" x14ac:dyDescent="0.3">
      <c r="A127" s="663">
        <v>25</v>
      </c>
      <c r="B127" s="664" t="s">
        <v>1283</v>
      </c>
      <c r="C127" s="664" t="s">
        <v>1408</v>
      </c>
      <c r="D127" s="745" t="s">
        <v>1849</v>
      </c>
      <c r="E127" s="746" t="s">
        <v>1428</v>
      </c>
      <c r="F127" s="664" t="s">
        <v>1404</v>
      </c>
      <c r="G127" s="664" t="s">
        <v>1510</v>
      </c>
      <c r="H127" s="664" t="s">
        <v>515</v>
      </c>
      <c r="I127" s="664" t="s">
        <v>1573</v>
      </c>
      <c r="J127" s="664" t="s">
        <v>1110</v>
      </c>
      <c r="K127" s="664" t="s">
        <v>1560</v>
      </c>
      <c r="L127" s="665">
        <v>0</v>
      </c>
      <c r="M127" s="665">
        <v>0</v>
      </c>
      <c r="N127" s="664">
        <v>2</v>
      </c>
      <c r="O127" s="747">
        <v>1</v>
      </c>
      <c r="P127" s="665">
        <v>0</v>
      </c>
      <c r="Q127" s="680"/>
      <c r="R127" s="664">
        <v>1</v>
      </c>
      <c r="S127" s="680">
        <v>0.5</v>
      </c>
      <c r="T127" s="747">
        <v>0.5</v>
      </c>
      <c r="U127" s="703">
        <v>0.5</v>
      </c>
    </row>
    <row r="128" spans="1:21" ht="14.4" customHeight="1" x14ac:dyDescent="0.3">
      <c r="A128" s="663">
        <v>25</v>
      </c>
      <c r="B128" s="664" t="s">
        <v>1283</v>
      </c>
      <c r="C128" s="664" t="s">
        <v>1408</v>
      </c>
      <c r="D128" s="745" t="s">
        <v>1849</v>
      </c>
      <c r="E128" s="746" t="s">
        <v>1428</v>
      </c>
      <c r="F128" s="664" t="s">
        <v>1404</v>
      </c>
      <c r="G128" s="664" t="s">
        <v>1510</v>
      </c>
      <c r="H128" s="664" t="s">
        <v>515</v>
      </c>
      <c r="I128" s="664" t="s">
        <v>1511</v>
      </c>
      <c r="J128" s="664" t="s">
        <v>1110</v>
      </c>
      <c r="K128" s="664" t="s">
        <v>1512</v>
      </c>
      <c r="L128" s="665">
        <v>0</v>
      </c>
      <c r="M128" s="665">
        <v>0</v>
      </c>
      <c r="N128" s="664">
        <v>1</v>
      </c>
      <c r="O128" s="747">
        <v>0.5</v>
      </c>
      <c r="P128" s="665"/>
      <c r="Q128" s="680"/>
      <c r="R128" s="664"/>
      <c r="S128" s="680">
        <v>0</v>
      </c>
      <c r="T128" s="747"/>
      <c r="U128" s="703">
        <v>0</v>
      </c>
    </row>
    <row r="129" spans="1:21" ht="14.4" customHeight="1" x14ac:dyDescent="0.3">
      <c r="A129" s="663">
        <v>25</v>
      </c>
      <c r="B129" s="664" t="s">
        <v>1283</v>
      </c>
      <c r="C129" s="664" t="s">
        <v>1408</v>
      </c>
      <c r="D129" s="745" t="s">
        <v>1849</v>
      </c>
      <c r="E129" s="746" t="s">
        <v>1428</v>
      </c>
      <c r="F129" s="664" t="s">
        <v>1404</v>
      </c>
      <c r="G129" s="664" t="s">
        <v>1616</v>
      </c>
      <c r="H129" s="664" t="s">
        <v>515</v>
      </c>
      <c r="I129" s="664" t="s">
        <v>1617</v>
      </c>
      <c r="J129" s="664" t="s">
        <v>1618</v>
      </c>
      <c r="K129" s="664" t="s">
        <v>1619</v>
      </c>
      <c r="L129" s="665">
        <v>24.35</v>
      </c>
      <c r="M129" s="665">
        <v>48.7</v>
      </c>
      <c r="N129" s="664">
        <v>2</v>
      </c>
      <c r="O129" s="747">
        <v>1</v>
      </c>
      <c r="P129" s="665">
        <v>24.35</v>
      </c>
      <c r="Q129" s="680">
        <v>0.5</v>
      </c>
      <c r="R129" s="664">
        <v>1</v>
      </c>
      <c r="S129" s="680">
        <v>0.5</v>
      </c>
      <c r="T129" s="747">
        <v>0.5</v>
      </c>
      <c r="U129" s="703">
        <v>0.5</v>
      </c>
    </row>
    <row r="130" spans="1:21" ht="14.4" customHeight="1" x14ac:dyDescent="0.3">
      <c r="A130" s="663">
        <v>25</v>
      </c>
      <c r="B130" s="664" t="s">
        <v>1283</v>
      </c>
      <c r="C130" s="664" t="s">
        <v>1408</v>
      </c>
      <c r="D130" s="745" t="s">
        <v>1849</v>
      </c>
      <c r="E130" s="746" t="s">
        <v>1428</v>
      </c>
      <c r="F130" s="664" t="s">
        <v>1404</v>
      </c>
      <c r="G130" s="664" t="s">
        <v>1616</v>
      </c>
      <c r="H130" s="664" t="s">
        <v>515</v>
      </c>
      <c r="I130" s="664" t="s">
        <v>1620</v>
      </c>
      <c r="J130" s="664" t="s">
        <v>1618</v>
      </c>
      <c r="K130" s="664" t="s">
        <v>1621</v>
      </c>
      <c r="L130" s="665">
        <v>60.9</v>
      </c>
      <c r="M130" s="665">
        <v>60.9</v>
      </c>
      <c r="N130" s="664">
        <v>1</v>
      </c>
      <c r="O130" s="747">
        <v>0.5</v>
      </c>
      <c r="P130" s="665"/>
      <c r="Q130" s="680">
        <v>0</v>
      </c>
      <c r="R130" s="664"/>
      <c r="S130" s="680">
        <v>0</v>
      </c>
      <c r="T130" s="747"/>
      <c r="U130" s="703">
        <v>0</v>
      </c>
    </row>
    <row r="131" spans="1:21" ht="14.4" customHeight="1" x14ac:dyDescent="0.3">
      <c r="A131" s="663">
        <v>25</v>
      </c>
      <c r="B131" s="664" t="s">
        <v>1283</v>
      </c>
      <c r="C131" s="664" t="s">
        <v>1408</v>
      </c>
      <c r="D131" s="745" t="s">
        <v>1849</v>
      </c>
      <c r="E131" s="746" t="s">
        <v>1428</v>
      </c>
      <c r="F131" s="664" t="s">
        <v>1404</v>
      </c>
      <c r="G131" s="664" t="s">
        <v>1622</v>
      </c>
      <c r="H131" s="664" t="s">
        <v>515</v>
      </c>
      <c r="I131" s="664" t="s">
        <v>1623</v>
      </c>
      <c r="J131" s="664" t="s">
        <v>1624</v>
      </c>
      <c r="K131" s="664" t="s">
        <v>1625</v>
      </c>
      <c r="L131" s="665">
        <v>79.58</v>
      </c>
      <c r="M131" s="665">
        <v>79.58</v>
      </c>
      <c r="N131" s="664">
        <v>1</v>
      </c>
      <c r="O131" s="747">
        <v>0.5</v>
      </c>
      <c r="P131" s="665">
        <v>79.58</v>
      </c>
      <c r="Q131" s="680">
        <v>1</v>
      </c>
      <c r="R131" s="664">
        <v>1</v>
      </c>
      <c r="S131" s="680">
        <v>1</v>
      </c>
      <c r="T131" s="747">
        <v>0.5</v>
      </c>
      <c r="U131" s="703">
        <v>1</v>
      </c>
    </row>
    <row r="132" spans="1:21" ht="14.4" customHeight="1" x14ac:dyDescent="0.3">
      <c r="A132" s="663">
        <v>25</v>
      </c>
      <c r="B132" s="664" t="s">
        <v>1283</v>
      </c>
      <c r="C132" s="664" t="s">
        <v>1408</v>
      </c>
      <c r="D132" s="745" t="s">
        <v>1849</v>
      </c>
      <c r="E132" s="746" t="s">
        <v>1428</v>
      </c>
      <c r="F132" s="664" t="s">
        <v>1404</v>
      </c>
      <c r="G132" s="664" t="s">
        <v>1622</v>
      </c>
      <c r="H132" s="664" t="s">
        <v>515</v>
      </c>
      <c r="I132" s="664" t="s">
        <v>1626</v>
      </c>
      <c r="J132" s="664" t="s">
        <v>1624</v>
      </c>
      <c r="K132" s="664" t="s">
        <v>1627</v>
      </c>
      <c r="L132" s="665">
        <v>0</v>
      </c>
      <c r="M132" s="665">
        <v>0</v>
      </c>
      <c r="N132" s="664">
        <v>1</v>
      </c>
      <c r="O132" s="747">
        <v>0.5</v>
      </c>
      <c r="P132" s="665"/>
      <c r="Q132" s="680"/>
      <c r="R132" s="664"/>
      <c r="S132" s="680">
        <v>0</v>
      </c>
      <c r="T132" s="747"/>
      <c r="U132" s="703">
        <v>0</v>
      </c>
    </row>
    <row r="133" spans="1:21" ht="14.4" customHeight="1" x14ac:dyDescent="0.3">
      <c r="A133" s="663">
        <v>25</v>
      </c>
      <c r="B133" s="664" t="s">
        <v>1283</v>
      </c>
      <c r="C133" s="664" t="s">
        <v>1408</v>
      </c>
      <c r="D133" s="745" t="s">
        <v>1849</v>
      </c>
      <c r="E133" s="746" t="s">
        <v>1428</v>
      </c>
      <c r="F133" s="664" t="s">
        <v>1404</v>
      </c>
      <c r="G133" s="664" t="s">
        <v>1449</v>
      </c>
      <c r="H133" s="664" t="s">
        <v>515</v>
      </c>
      <c r="I133" s="664" t="s">
        <v>1117</v>
      </c>
      <c r="J133" s="664" t="s">
        <v>1118</v>
      </c>
      <c r="K133" s="664" t="s">
        <v>1119</v>
      </c>
      <c r="L133" s="665">
        <v>132.97999999999999</v>
      </c>
      <c r="M133" s="665">
        <v>132.97999999999999</v>
      </c>
      <c r="N133" s="664">
        <v>1</v>
      </c>
      <c r="O133" s="747">
        <v>1</v>
      </c>
      <c r="P133" s="665"/>
      <c r="Q133" s="680">
        <v>0</v>
      </c>
      <c r="R133" s="664"/>
      <c r="S133" s="680">
        <v>0</v>
      </c>
      <c r="T133" s="747"/>
      <c r="U133" s="703">
        <v>0</v>
      </c>
    </row>
    <row r="134" spans="1:21" ht="14.4" customHeight="1" x14ac:dyDescent="0.3">
      <c r="A134" s="663">
        <v>25</v>
      </c>
      <c r="B134" s="664" t="s">
        <v>1283</v>
      </c>
      <c r="C134" s="664" t="s">
        <v>1408</v>
      </c>
      <c r="D134" s="745" t="s">
        <v>1849</v>
      </c>
      <c r="E134" s="746" t="s">
        <v>1428</v>
      </c>
      <c r="F134" s="664" t="s">
        <v>1404</v>
      </c>
      <c r="G134" s="664" t="s">
        <v>1628</v>
      </c>
      <c r="H134" s="664" t="s">
        <v>515</v>
      </c>
      <c r="I134" s="664" t="s">
        <v>669</v>
      </c>
      <c r="J134" s="664" t="s">
        <v>1629</v>
      </c>
      <c r="K134" s="664" t="s">
        <v>1630</v>
      </c>
      <c r="L134" s="665">
        <v>38.56</v>
      </c>
      <c r="M134" s="665">
        <v>154.24</v>
      </c>
      <c r="N134" s="664">
        <v>4</v>
      </c>
      <c r="O134" s="747">
        <v>2.5</v>
      </c>
      <c r="P134" s="665">
        <v>38.56</v>
      </c>
      <c r="Q134" s="680">
        <v>0.25</v>
      </c>
      <c r="R134" s="664">
        <v>1</v>
      </c>
      <c r="S134" s="680">
        <v>0.25</v>
      </c>
      <c r="T134" s="747">
        <v>0.5</v>
      </c>
      <c r="U134" s="703">
        <v>0.2</v>
      </c>
    </row>
    <row r="135" spans="1:21" ht="14.4" customHeight="1" x14ac:dyDescent="0.3">
      <c r="A135" s="663">
        <v>25</v>
      </c>
      <c r="B135" s="664" t="s">
        <v>1283</v>
      </c>
      <c r="C135" s="664" t="s">
        <v>1408</v>
      </c>
      <c r="D135" s="745" t="s">
        <v>1849</v>
      </c>
      <c r="E135" s="746" t="s">
        <v>1428</v>
      </c>
      <c r="F135" s="664" t="s">
        <v>1404</v>
      </c>
      <c r="G135" s="664" t="s">
        <v>1523</v>
      </c>
      <c r="H135" s="664" t="s">
        <v>515</v>
      </c>
      <c r="I135" s="664" t="s">
        <v>1101</v>
      </c>
      <c r="J135" s="664" t="s">
        <v>1102</v>
      </c>
      <c r="K135" s="664" t="s">
        <v>1471</v>
      </c>
      <c r="L135" s="665">
        <v>34.19</v>
      </c>
      <c r="M135" s="665">
        <v>136.76</v>
      </c>
      <c r="N135" s="664">
        <v>4</v>
      </c>
      <c r="O135" s="747">
        <v>1.5</v>
      </c>
      <c r="P135" s="665">
        <v>34.19</v>
      </c>
      <c r="Q135" s="680">
        <v>0.25</v>
      </c>
      <c r="R135" s="664">
        <v>1</v>
      </c>
      <c r="S135" s="680">
        <v>0.25</v>
      </c>
      <c r="T135" s="747">
        <v>0.5</v>
      </c>
      <c r="U135" s="703">
        <v>0.33333333333333331</v>
      </c>
    </row>
    <row r="136" spans="1:21" ht="14.4" customHeight="1" x14ac:dyDescent="0.3">
      <c r="A136" s="663">
        <v>25</v>
      </c>
      <c r="B136" s="664" t="s">
        <v>1283</v>
      </c>
      <c r="C136" s="664" t="s">
        <v>1408</v>
      </c>
      <c r="D136" s="745" t="s">
        <v>1849</v>
      </c>
      <c r="E136" s="746" t="s">
        <v>1428</v>
      </c>
      <c r="F136" s="664" t="s">
        <v>1404</v>
      </c>
      <c r="G136" s="664" t="s">
        <v>1523</v>
      </c>
      <c r="H136" s="664" t="s">
        <v>515</v>
      </c>
      <c r="I136" s="664" t="s">
        <v>1631</v>
      </c>
      <c r="J136" s="664" t="s">
        <v>1102</v>
      </c>
      <c r="K136" s="664" t="s">
        <v>1632</v>
      </c>
      <c r="L136" s="665">
        <v>0</v>
      </c>
      <c r="M136" s="665">
        <v>0</v>
      </c>
      <c r="N136" s="664">
        <v>1</v>
      </c>
      <c r="O136" s="747">
        <v>0.5</v>
      </c>
      <c r="P136" s="665"/>
      <c r="Q136" s="680"/>
      <c r="R136" s="664"/>
      <c r="S136" s="680">
        <v>0</v>
      </c>
      <c r="T136" s="747"/>
      <c r="U136" s="703">
        <v>0</v>
      </c>
    </row>
    <row r="137" spans="1:21" ht="14.4" customHeight="1" x14ac:dyDescent="0.3">
      <c r="A137" s="663">
        <v>25</v>
      </c>
      <c r="B137" s="664" t="s">
        <v>1283</v>
      </c>
      <c r="C137" s="664" t="s">
        <v>1408</v>
      </c>
      <c r="D137" s="745" t="s">
        <v>1849</v>
      </c>
      <c r="E137" s="746" t="s">
        <v>1428</v>
      </c>
      <c r="F137" s="664" t="s">
        <v>1404</v>
      </c>
      <c r="G137" s="664" t="s">
        <v>1456</v>
      </c>
      <c r="H137" s="664" t="s">
        <v>947</v>
      </c>
      <c r="I137" s="664" t="s">
        <v>991</v>
      </c>
      <c r="J137" s="664" t="s">
        <v>894</v>
      </c>
      <c r="K137" s="664" t="s">
        <v>1482</v>
      </c>
      <c r="L137" s="665">
        <v>18.260000000000002</v>
      </c>
      <c r="M137" s="665">
        <v>109.56000000000002</v>
      </c>
      <c r="N137" s="664">
        <v>6</v>
      </c>
      <c r="O137" s="747">
        <v>4</v>
      </c>
      <c r="P137" s="665">
        <v>18.260000000000002</v>
      </c>
      <c r="Q137" s="680">
        <v>0.16666666666666666</v>
      </c>
      <c r="R137" s="664">
        <v>1</v>
      </c>
      <c r="S137" s="680">
        <v>0.16666666666666666</v>
      </c>
      <c r="T137" s="747">
        <v>0.5</v>
      </c>
      <c r="U137" s="703">
        <v>0.125</v>
      </c>
    </row>
    <row r="138" spans="1:21" ht="14.4" customHeight="1" x14ac:dyDescent="0.3">
      <c r="A138" s="663">
        <v>25</v>
      </c>
      <c r="B138" s="664" t="s">
        <v>1283</v>
      </c>
      <c r="C138" s="664" t="s">
        <v>1408</v>
      </c>
      <c r="D138" s="745" t="s">
        <v>1849</v>
      </c>
      <c r="E138" s="746" t="s">
        <v>1428</v>
      </c>
      <c r="F138" s="664" t="s">
        <v>1404</v>
      </c>
      <c r="G138" s="664" t="s">
        <v>1503</v>
      </c>
      <c r="H138" s="664" t="s">
        <v>515</v>
      </c>
      <c r="I138" s="664" t="s">
        <v>1633</v>
      </c>
      <c r="J138" s="664" t="s">
        <v>1634</v>
      </c>
      <c r="K138" s="664" t="s">
        <v>1506</v>
      </c>
      <c r="L138" s="665">
        <v>0</v>
      </c>
      <c r="M138" s="665">
        <v>0</v>
      </c>
      <c r="N138" s="664">
        <v>2</v>
      </c>
      <c r="O138" s="747">
        <v>2</v>
      </c>
      <c r="P138" s="665"/>
      <c r="Q138" s="680"/>
      <c r="R138" s="664"/>
      <c r="S138" s="680">
        <v>0</v>
      </c>
      <c r="T138" s="747"/>
      <c r="U138" s="703">
        <v>0</v>
      </c>
    </row>
    <row r="139" spans="1:21" ht="14.4" customHeight="1" x14ac:dyDescent="0.3">
      <c r="A139" s="663">
        <v>25</v>
      </c>
      <c r="B139" s="664" t="s">
        <v>1283</v>
      </c>
      <c r="C139" s="664" t="s">
        <v>1408</v>
      </c>
      <c r="D139" s="745" t="s">
        <v>1849</v>
      </c>
      <c r="E139" s="746" t="s">
        <v>1428</v>
      </c>
      <c r="F139" s="664" t="s">
        <v>1404</v>
      </c>
      <c r="G139" s="664" t="s">
        <v>1566</v>
      </c>
      <c r="H139" s="664" t="s">
        <v>515</v>
      </c>
      <c r="I139" s="664" t="s">
        <v>1635</v>
      </c>
      <c r="J139" s="664" t="s">
        <v>920</v>
      </c>
      <c r="K139" s="664" t="s">
        <v>1636</v>
      </c>
      <c r="L139" s="665">
        <v>54.23</v>
      </c>
      <c r="M139" s="665">
        <v>108.46</v>
      </c>
      <c r="N139" s="664">
        <v>2</v>
      </c>
      <c r="O139" s="747">
        <v>1</v>
      </c>
      <c r="P139" s="665"/>
      <c r="Q139" s="680">
        <v>0</v>
      </c>
      <c r="R139" s="664"/>
      <c r="S139" s="680">
        <v>0</v>
      </c>
      <c r="T139" s="747"/>
      <c r="U139" s="703">
        <v>0</v>
      </c>
    </row>
    <row r="140" spans="1:21" ht="14.4" customHeight="1" x14ac:dyDescent="0.3">
      <c r="A140" s="663">
        <v>25</v>
      </c>
      <c r="B140" s="664" t="s">
        <v>1283</v>
      </c>
      <c r="C140" s="664" t="s">
        <v>1408</v>
      </c>
      <c r="D140" s="745" t="s">
        <v>1849</v>
      </c>
      <c r="E140" s="746" t="s">
        <v>1428</v>
      </c>
      <c r="F140" s="664" t="s">
        <v>1404</v>
      </c>
      <c r="G140" s="664" t="s">
        <v>1637</v>
      </c>
      <c r="H140" s="664" t="s">
        <v>515</v>
      </c>
      <c r="I140" s="664" t="s">
        <v>1638</v>
      </c>
      <c r="J140" s="664" t="s">
        <v>1639</v>
      </c>
      <c r="K140" s="664" t="s">
        <v>1640</v>
      </c>
      <c r="L140" s="665">
        <v>0</v>
      </c>
      <c r="M140" s="665">
        <v>0</v>
      </c>
      <c r="N140" s="664">
        <v>2</v>
      </c>
      <c r="O140" s="747">
        <v>1.5</v>
      </c>
      <c r="P140" s="665"/>
      <c r="Q140" s="680"/>
      <c r="R140" s="664"/>
      <c r="S140" s="680">
        <v>0</v>
      </c>
      <c r="T140" s="747"/>
      <c r="U140" s="703">
        <v>0</v>
      </c>
    </row>
    <row r="141" spans="1:21" ht="14.4" customHeight="1" x14ac:dyDescent="0.3">
      <c r="A141" s="663">
        <v>25</v>
      </c>
      <c r="B141" s="664" t="s">
        <v>1283</v>
      </c>
      <c r="C141" s="664" t="s">
        <v>1408</v>
      </c>
      <c r="D141" s="745" t="s">
        <v>1849</v>
      </c>
      <c r="E141" s="746" t="s">
        <v>1428</v>
      </c>
      <c r="F141" s="664" t="s">
        <v>1404</v>
      </c>
      <c r="G141" s="664" t="s">
        <v>1641</v>
      </c>
      <c r="H141" s="664" t="s">
        <v>515</v>
      </c>
      <c r="I141" s="664" t="s">
        <v>1642</v>
      </c>
      <c r="J141" s="664" t="s">
        <v>1643</v>
      </c>
      <c r="K141" s="664" t="s">
        <v>1644</v>
      </c>
      <c r="L141" s="665">
        <v>139.63999999999999</v>
      </c>
      <c r="M141" s="665">
        <v>139.63999999999999</v>
      </c>
      <c r="N141" s="664">
        <v>1</v>
      </c>
      <c r="O141" s="747">
        <v>1</v>
      </c>
      <c r="P141" s="665"/>
      <c r="Q141" s="680">
        <v>0</v>
      </c>
      <c r="R141" s="664"/>
      <c r="S141" s="680">
        <v>0</v>
      </c>
      <c r="T141" s="747"/>
      <c r="U141" s="703">
        <v>0</v>
      </c>
    </row>
    <row r="142" spans="1:21" ht="14.4" customHeight="1" x14ac:dyDescent="0.3">
      <c r="A142" s="663">
        <v>25</v>
      </c>
      <c r="B142" s="664" t="s">
        <v>1283</v>
      </c>
      <c r="C142" s="664" t="s">
        <v>1408</v>
      </c>
      <c r="D142" s="745" t="s">
        <v>1849</v>
      </c>
      <c r="E142" s="746" t="s">
        <v>1428</v>
      </c>
      <c r="F142" s="664" t="s">
        <v>1404</v>
      </c>
      <c r="G142" s="664" t="s">
        <v>1645</v>
      </c>
      <c r="H142" s="664" t="s">
        <v>947</v>
      </c>
      <c r="I142" s="664" t="s">
        <v>1646</v>
      </c>
      <c r="J142" s="664" t="s">
        <v>1647</v>
      </c>
      <c r="K142" s="664" t="s">
        <v>1648</v>
      </c>
      <c r="L142" s="665">
        <v>31.32</v>
      </c>
      <c r="M142" s="665">
        <v>31.32</v>
      </c>
      <c r="N142" s="664">
        <v>1</v>
      </c>
      <c r="O142" s="747">
        <v>0.5</v>
      </c>
      <c r="P142" s="665"/>
      <c r="Q142" s="680">
        <v>0</v>
      </c>
      <c r="R142" s="664"/>
      <c r="S142" s="680">
        <v>0</v>
      </c>
      <c r="T142" s="747"/>
      <c r="U142" s="703">
        <v>0</v>
      </c>
    </row>
    <row r="143" spans="1:21" ht="14.4" customHeight="1" x14ac:dyDescent="0.3">
      <c r="A143" s="663">
        <v>25</v>
      </c>
      <c r="B143" s="664" t="s">
        <v>1283</v>
      </c>
      <c r="C143" s="664" t="s">
        <v>1408</v>
      </c>
      <c r="D143" s="745" t="s">
        <v>1849</v>
      </c>
      <c r="E143" s="746" t="s">
        <v>1428</v>
      </c>
      <c r="F143" s="664" t="s">
        <v>1404</v>
      </c>
      <c r="G143" s="664" t="s">
        <v>1649</v>
      </c>
      <c r="H143" s="664" t="s">
        <v>515</v>
      </c>
      <c r="I143" s="664" t="s">
        <v>1650</v>
      </c>
      <c r="J143" s="664" t="s">
        <v>1651</v>
      </c>
      <c r="K143" s="664" t="s">
        <v>1652</v>
      </c>
      <c r="L143" s="665">
        <v>0</v>
      </c>
      <c r="M143" s="665">
        <v>0</v>
      </c>
      <c r="N143" s="664">
        <v>1</v>
      </c>
      <c r="O143" s="747">
        <v>1</v>
      </c>
      <c r="P143" s="665"/>
      <c r="Q143" s="680"/>
      <c r="R143" s="664"/>
      <c r="S143" s="680">
        <v>0</v>
      </c>
      <c r="T143" s="747"/>
      <c r="U143" s="703">
        <v>0</v>
      </c>
    </row>
    <row r="144" spans="1:21" ht="14.4" customHeight="1" x14ac:dyDescent="0.3">
      <c r="A144" s="663">
        <v>25</v>
      </c>
      <c r="B144" s="664" t="s">
        <v>1283</v>
      </c>
      <c r="C144" s="664" t="s">
        <v>1408</v>
      </c>
      <c r="D144" s="745" t="s">
        <v>1849</v>
      </c>
      <c r="E144" s="746" t="s">
        <v>1429</v>
      </c>
      <c r="F144" s="664" t="s">
        <v>1404</v>
      </c>
      <c r="G144" s="664" t="s">
        <v>1448</v>
      </c>
      <c r="H144" s="664" t="s">
        <v>947</v>
      </c>
      <c r="I144" s="664" t="s">
        <v>1151</v>
      </c>
      <c r="J144" s="664" t="s">
        <v>1032</v>
      </c>
      <c r="K144" s="664" t="s">
        <v>1096</v>
      </c>
      <c r="L144" s="665">
        <v>154.36000000000001</v>
      </c>
      <c r="M144" s="665">
        <v>1234.8800000000001</v>
      </c>
      <c r="N144" s="664">
        <v>8</v>
      </c>
      <c r="O144" s="747">
        <v>7.5</v>
      </c>
      <c r="P144" s="665">
        <v>308.72000000000003</v>
      </c>
      <c r="Q144" s="680">
        <v>0.25</v>
      </c>
      <c r="R144" s="664">
        <v>2</v>
      </c>
      <c r="S144" s="680">
        <v>0.25</v>
      </c>
      <c r="T144" s="747">
        <v>1.5</v>
      </c>
      <c r="U144" s="703">
        <v>0.2</v>
      </c>
    </row>
    <row r="145" spans="1:21" ht="14.4" customHeight="1" x14ac:dyDescent="0.3">
      <c r="A145" s="663">
        <v>25</v>
      </c>
      <c r="B145" s="664" t="s">
        <v>1283</v>
      </c>
      <c r="C145" s="664" t="s">
        <v>1408</v>
      </c>
      <c r="D145" s="745" t="s">
        <v>1849</v>
      </c>
      <c r="E145" s="746" t="s">
        <v>1429</v>
      </c>
      <c r="F145" s="664" t="s">
        <v>1404</v>
      </c>
      <c r="G145" s="664" t="s">
        <v>1600</v>
      </c>
      <c r="H145" s="664" t="s">
        <v>515</v>
      </c>
      <c r="I145" s="664" t="s">
        <v>673</v>
      </c>
      <c r="J145" s="664" t="s">
        <v>1602</v>
      </c>
      <c r="K145" s="664" t="s">
        <v>1603</v>
      </c>
      <c r="L145" s="665">
        <v>0</v>
      </c>
      <c r="M145" s="665">
        <v>0</v>
      </c>
      <c r="N145" s="664">
        <v>1</v>
      </c>
      <c r="O145" s="747">
        <v>1</v>
      </c>
      <c r="P145" s="665"/>
      <c r="Q145" s="680"/>
      <c r="R145" s="664"/>
      <c r="S145" s="680">
        <v>0</v>
      </c>
      <c r="T145" s="747"/>
      <c r="U145" s="703">
        <v>0</v>
      </c>
    </row>
    <row r="146" spans="1:21" ht="14.4" customHeight="1" x14ac:dyDescent="0.3">
      <c r="A146" s="663">
        <v>25</v>
      </c>
      <c r="B146" s="664" t="s">
        <v>1283</v>
      </c>
      <c r="C146" s="664" t="s">
        <v>1408</v>
      </c>
      <c r="D146" s="745" t="s">
        <v>1849</v>
      </c>
      <c r="E146" s="746" t="s">
        <v>1429</v>
      </c>
      <c r="F146" s="664" t="s">
        <v>1404</v>
      </c>
      <c r="G146" s="664" t="s">
        <v>1462</v>
      </c>
      <c r="H146" s="664" t="s">
        <v>515</v>
      </c>
      <c r="I146" s="664" t="s">
        <v>1463</v>
      </c>
      <c r="J146" s="664" t="s">
        <v>1464</v>
      </c>
      <c r="K146" s="664" t="s">
        <v>1465</v>
      </c>
      <c r="L146" s="665">
        <v>0</v>
      </c>
      <c r="M146" s="665">
        <v>0</v>
      </c>
      <c r="N146" s="664">
        <v>1</v>
      </c>
      <c r="O146" s="747">
        <v>0.5</v>
      </c>
      <c r="P146" s="665">
        <v>0</v>
      </c>
      <c r="Q146" s="680"/>
      <c r="R146" s="664">
        <v>1</v>
      </c>
      <c r="S146" s="680">
        <v>1</v>
      </c>
      <c r="T146" s="747">
        <v>0.5</v>
      </c>
      <c r="U146" s="703">
        <v>1</v>
      </c>
    </row>
    <row r="147" spans="1:21" ht="14.4" customHeight="1" x14ac:dyDescent="0.3">
      <c r="A147" s="663">
        <v>25</v>
      </c>
      <c r="B147" s="664" t="s">
        <v>1283</v>
      </c>
      <c r="C147" s="664" t="s">
        <v>1408</v>
      </c>
      <c r="D147" s="745" t="s">
        <v>1849</v>
      </c>
      <c r="E147" s="746" t="s">
        <v>1429</v>
      </c>
      <c r="F147" s="664" t="s">
        <v>1404</v>
      </c>
      <c r="G147" s="664" t="s">
        <v>1449</v>
      </c>
      <c r="H147" s="664" t="s">
        <v>515</v>
      </c>
      <c r="I147" s="664" t="s">
        <v>1491</v>
      </c>
      <c r="J147" s="664" t="s">
        <v>1118</v>
      </c>
      <c r="K147" s="664" t="s">
        <v>1119</v>
      </c>
      <c r="L147" s="665">
        <v>132.97999999999999</v>
      </c>
      <c r="M147" s="665">
        <v>132.97999999999999</v>
      </c>
      <c r="N147" s="664">
        <v>1</v>
      </c>
      <c r="O147" s="747">
        <v>1</v>
      </c>
      <c r="P147" s="665">
        <v>132.97999999999999</v>
      </c>
      <c r="Q147" s="680">
        <v>1</v>
      </c>
      <c r="R147" s="664">
        <v>1</v>
      </c>
      <c r="S147" s="680">
        <v>1</v>
      </c>
      <c r="T147" s="747">
        <v>1</v>
      </c>
      <c r="U147" s="703">
        <v>1</v>
      </c>
    </row>
    <row r="148" spans="1:21" ht="14.4" customHeight="1" x14ac:dyDescent="0.3">
      <c r="A148" s="663">
        <v>25</v>
      </c>
      <c r="B148" s="664" t="s">
        <v>1283</v>
      </c>
      <c r="C148" s="664" t="s">
        <v>1408</v>
      </c>
      <c r="D148" s="745" t="s">
        <v>1849</v>
      </c>
      <c r="E148" s="746" t="s">
        <v>1429</v>
      </c>
      <c r="F148" s="664" t="s">
        <v>1404</v>
      </c>
      <c r="G148" s="664" t="s">
        <v>1653</v>
      </c>
      <c r="H148" s="664" t="s">
        <v>947</v>
      </c>
      <c r="I148" s="664" t="s">
        <v>1654</v>
      </c>
      <c r="J148" s="664" t="s">
        <v>1655</v>
      </c>
      <c r="K148" s="664" t="s">
        <v>1656</v>
      </c>
      <c r="L148" s="665">
        <v>93.43</v>
      </c>
      <c r="M148" s="665">
        <v>93.43</v>
      </c>
      <c r="N148" s="664">
        <v>1</v>
      </c>
      <c r="O148" s="747">
        <v>0.5</v>
      </c>
      <c r="P148" s="665">
        <v>93.43</v>
      </c>
      <c r="Q148" s="680">
        <v>1</v>
      </c>
      <c r="R148" s="664">
        <v>1</v>
      </c>
      <c r="S148" s="680">
        <v>1</v>
      </c>
      <c r="T148" s="747">
        <v>0.5</v>
      </c>
      <c r="U148" s="703">
        <v>1</v>
      </c>
    </row>
    <row r="149" spans="1:21" ht="14.4" customHeight="1" x14ac:dyDescent="0.3">
      <c r="A149" s="663">
        <v>25</v>
      </c>
      <c r="B149" s="664" t="s">
        <v>1283</v>
      </c>
      <c r="C149" s="664" t="s">
        <v>1408</v>
      </c>
      <c r="D149" s="745" t="s">
        <v>1849</v>
      </c>
      <c r="E149" s="746" t="s">
        <v>1429</v>
      </c>
      <c r="F149" s="664" t="s">
        <v>1404</v>
      </c>
      <c r="G149" s="664" t="s">
        <v>1657</v>
      </c>
      <c r="H149" s="664" t="s">
        <v>515</v>
      </c>
      <c r="I149" s="664" t="s">
        <v>1658</v>
      </c>
      <c r="J149" s="664" t="s">
        <v>1659</v>
      </c>
      <c r="K149" s="664" t="s">
        <v>1660</v>
      </c>
      <c r="L149" s="665">
        <v>0</v>
      </c>
      <c r="M149" s="665">
        <v>0</v>
      </c>
      <c r="N149" s="664">
        <v>1</v>
      </c>
      <c r="O149" s="747">
        <v>0.5</v>
      </c>
      <c r="P149" s="665">
        <v>0</v>
      </c>
      <c r="Q149" s="680"/>
      <c r="R149" s="664">
        <v>1</v>
      </c>
      <c r="S149" s="680">
        <v>1</v>
      </c>
      <c r="T149" s="747">
        <v>0.5</v>
      </c>
      <c r="U149" s="703">
        <v>1</v>
      </c>
    </row>
    <row r="150" spans="1:21" ht="14.4" customHeight="1" x14ac:dyDescent="0.3">
      <c r="A150" s="663">
        <v>25</v>
      </c>
      <c r="B150" s="664" t="s">
        <v>1283</v>
      </c>
      <c r="C150" s="664" t="s">
        <v>1408</v>
      </c>
      <c r="D150" s="745" t="s">
        <v>1849</v>
      </c>
      <c r="E150" s="746" t="s">
        <v>1429</v>
      </c>
      <c r="F150" s="664" t="s">
        <v>1404</v>
      </c>
      <c r="G150" s="664" t="s">
        <v>1456</v>
      </c>
      <c r="H150" s="664" t="s">
        <v>515</v>
      </c>
      <c r="I150" s="664" t="s">
        <v>893</v>
      </c>
      <c r="J150" s="664" t="s">
        <v>894</v>
      </c>
      <c r="K150" s="664" t="s">
        <v>1457</v>
      </c>
      <c r="L150" s="665">
        <v>36.54</v>
      </c>
      <c r="M150" s="665">
        <v>182.7</v>
      </c>
      <c r="N150" s="664">
        <v>5</v>
      </c>
      <c r="O150" s="747">
        <v>4.5</v>
      </c>
      <c r="P150" s="665">
        <v>73.08</v>
      </c>
      <c r="Q150" s="680">
        <v>0.4</v>
      </c>
      <c r="R150" s="664">
        <v>2</v>
      </c>
      <c r="S150" s="680">
        <v>0.4</v>
      </c>
      <c r="T150" s="747">
        <v>2</v>
      </c>
      <c r="U150" s="703">
        <v>0.44444444444444442</v>
      </c>
    </row>
    <row r="151" spans="1:21" ht="14.4" customHeight="1" x14ac:dyDescent="0.3">
      <c r="A151" s="663">
        <v>25</v>
      </c>
      <c r="B151" s="664" t="s">
        <v>1283</v>
      </c>
      <c r="C151" s="664" t="s">
        <v>1408</v>
      </c>
      <c r="D151" s="745" t="s">
        <v>1849</v>
      </c>
      <c r="E151" s="746" t="s">
        <v>1429</v>
      </c>
      <c r="F151" s="664" t="s">
        <v>1404</v>
      </c>
      <c r="G151" s="664" t="s">
        <v>1661</v>
      </c>
      <c r="H151" s="664" t="s">
        <v>947</v>
      </c>
      <c r="I151" s="664" t="s">
        <v>1662</v>
      </c>
      <c r="J151" s="664" t="s">
        <v>1663</v>
      </c>
      <c r="K151" s="664" t="s">
        <v>1664</v>
      </c>
      <c r="L151" s="665">
        <v>96.53</v>
      </c>
      <c r="M151" s="665">
        <v>96.53</v>
      </c>
      <c r="N151" s="664">
        <v>1</v>
      </c>
      <c r="O151" s="747">
        <v>1</v>
      </c>
      <c r="P151" s="665">
        <v>96.53</v>
      </c>
      <c r="Q151" s="680">
        <v>1</v>
      </c>
      <c r="R151" s="664">
        <v>1</v>
      </c>
      <c r="S151" s="680">
        <v>1</v>
      </c>
      <c r="T151" s="747">
        <v>1</v>
      </c>
      <c r="U151" s="703">
        <v>1</v>
      </c>
    </row>
    <row r="152" spans="1:21" ht="14.4" customHeight="1" x14ac:dyDescent="0.3">
      <c r="A152" s="663">
        <v>25</v>
      </c>
      <c r="B152" s="664" t="s">
        <v>1283</v>
      </c>
      <c r="C152" s="664" t="s">
        <v>1408</v>
      </c>
      <c r="D152" s="745" t="s">
        <v>1849</v>
      </c>
      <c r="E152" s="746" t="s">
        <v>1429</v>
      </c>
      <c r="F152" s="664" t="s">
        <v>1404</v>
      </c>
      <c r="G152" s="664" t="s">
        <v>1665</v>
      </c>
      <c r="H152" s="664" t="s">
        <v>515</v>
      </c>
      <c r="I152" s="664" t="s">
        <v>645</v>
      </c>
      <c r="J152" s="664" t="s">
        <v>1666</v>
      </c>
      <c r="K152" s="664" t="s">
        <v>1667</v>
      </c>
      <c r="L152" s="665">
        <v>77.13</v>
      </c>
      <c r="M152" s="665">
        <v>77.13</v>
      </c>
      <c r="N152" s="664">
        <v>1</v>
      </c>
      <c r="O152" s="747">
        <v>0.5</v>
      </c>
      <c r="P152" s="665"/>
      <c r="Q152" s="680">
        <v>0</v>
      </c>
      <c r="R152" s="664"/>
      <c r="S152" s="680">
        <v>0</v>
      </c>
      <c r="T152" s="747"/>
      <c r="U152" s="703">
        <v>0</v>
      </c>
    </row>
    <row r="153" spans="1:21" ht="14.4" customHeight="1" x14ac:dyDescent="0.3">
      <c r="A153" s="663">
        <v>25</v>
      </c>
      <c r="B153" s="664" t="s">
        <v>1283</v>
      </c>
      <c r="C153" s="664" t="s">
        <v>1408</v>
      </c>
      <c r="D153" s="745" t="s">
        <v>1849</v>
      </c>
      <c r="E153" s="746" t="s">
        <v>1430</v>
      </c>
      <c r="F153" s="664" t="s">
        <v>1404</v>
      </c>
      <c r="G153" s="664" t="s">
        <v>1448</v>
      </c>
      <c r="H153" s="664" t="s">
        <v>515</v>
      </c>
      <c r="I153" s="664" t="s">
        <v>1450</v>
      </c>
      <c r="J153" s="664" t="s">
        <v>1451</v>
      </c>
      <c r="K153" s="664" t="s">
        <v>1452</v>
      </c>
      <c r="L153" s="665">
        <v>154.36000000000001</v>
      </c>
      <c r="M153" s="665">
        <v>463.08000000000004</v>
      </c>
      <c r="N153" s="664">
        <v>3</v>
      </c>
      <c r="O153" s="747">
        <v>3</v>
      </c>
      <c r="P153" s="665">
        <v>154.36000000000001</v>
      </c>
      <c r="Q153" s="680">
        <v>0.33333333333333331</v>
      </c>
      <c r="R153" s="664">
        <v>1</v>
      </c>
      <c r="S153" s="680">
        <v>0.33333333333333331</v>
      </c>
      <c r="T153" s="747">
        <v>1</v>
      </c>
      <c r="U153" s="703">
        <v>0.33333333333333331</v>
      </c>
    </row>
    <row r="154" spans="1:21" ht="14.4" customHeight="1" x14ac:dyDescent="0.3">
      <c r="A154" s="663">
        <v>25</v>
      </c>
      <c r="B154" s="664" t="s">
        <v>1283</v>
      </c>
      <c r="C154" s="664" t="s">
        <v>1408</v>
      </c>
      <c r="D154" s="745" t="s">
        <v>1849</v>
      </c>
      <c r="E154" s="746" t="s">
        <v>1430</v>
      </c>
      <c r="F154" s="664" t="s">
        <v>1404</v>
      </c>
      <c r="G154" s="664" t="s">
        <v>1448</v>
      </c>
      <c r="H154" s="664" t="s">
        <v>515</v>
      </c>
      <c r="I154" s="664" t="s">
        <v>1668</v>
      </c>
      <c r="J154" s="664" t="s">
        <v>1451</v>
      </c>
      <c r="K154" s="664" t="s">
        <v>1096</v>
      </c>
      <c r="L154" s="665">
        <v>154.36000000000001</v>
      </c>
      <c r="M154" s="665">
        <v>463.08000000000004</v>
      </c>
      <c r="N154" s="664">
        <v>3</v>
      </c>
      <c r="O154" s="747">
        <v>3</v>
      </c>
      <c r="P154" s="665">
        <v>308.72000000000003</v>
      </c>
      <c r="Q154" s="680">
        <v>0.66666666666666663</v>
      </c>
      <c r="R154" s="664">
        <v>2</v>
      </c>
      <c r="S154" s="680">
        <v>0.66666666666666663</v>
      </c>
      <c r="T154" s="747">
        <v>2</v>
      </c>
      <c r="U154" s="703">
        <v>0.66666666666666663</v>
      </c>
    </row>
    <row r="155" spans="1:21" ht="14.4" customHeight="1" x14ac:dyDescent="0.3">
      <c r="A155" s="663">
        <v>25</v>
      </c>
      <c r="B155" s="664" t="s">
        <v>1283</v>
      </c>
      <c r="C155" s="664" t="s">
        <v>1408</v>
      </c>
      <c r="D155" s="745" t="s">
        <v>1849</v>
      </c>
      <c r="E155" s="746" t="s">
        <v>1430</v>
      </c>
      <c r="F155" s="664" t="s">
        <v>1404</v>
      </c>
      <c r="G155" s="664" t="s">
        <v>1448</v>
      </c>
      <c r="H155" s="664" t="s">
        <v>947</v>
      </c>
      <c r="I155" s="664" t="s">
        <v>1151</v>
      </c>
      <c r="J155" s="664" t="s">
        <v>1032</v>
      </c>
      <c r="K155" s="664" t="s">
        <v>1096</v>
      </c>
      <c r="L155" s="665">
        <v>154.36000000000001</v>
      </c>
      <c r="M155" s="665">
        <v>1697.96</v>
      </c>
      <c r="N155" s="664">
        <v>11</v>
      </c>
      <c r="O155" s="747">
        <v>11</v>
      </c>
      <c r="P155" s="665">
        <v>926.16000000000008</v>
      </c>
      <c r="Q155" s="680">
        <v>0.54545454545454553</v>
      </c>
      <c r="R155" s="664">
        <v>6</v>
      </c>
      <c r="S155" s="680">
        <v>0.54545454545454541</v>
      </c>
      <c r="T155" s="747">
        <v>6</v>
      </c>
      <c r="U155" s="703">
        <v>0.54545454545454541</v>
      </c>
    </row>
    <row r="156" spans="1:21" ht="14.4" customHeight="1" x14ac:dyDescent="0.3">
      <c r="A156" s="663">
        <v>25</v>
      </c>
      <c r="B156" s="664" t="s">
        <v>1283</v>
      </c>
      <c r="C156" s="664" t="s">
        <v>1408</v>
      </c>
      <c r="D156" s="745" t="s">
        <v>1849</v>
      </c>
      <c r="E156" s="746" t="s">
        <v>1430</v>
      </c>
      <c r="F156" s="664" t="s">
        <v>1404</v>
      </c>
      <c r="G156" s="664" t="s">
        <v>1669</v>
      </c>
      <c r="H156" s="664" t="s">
        <v>947</v>
      </c>
      <c r="I156" s="664" t="s">
        <v>1670</v>
      </c>
      <c r="J156" s="664" t="s">
        <v>1671</v>
      </c>
      <c r="K156" s="664" t="s">
        <v>1672</v>
      </c>
      <c r="L156" s="665">
        <v>141.09</v>
      </c>
      <c r="M156" s="665">
        <v>141.09</v>
      </c>
      <c r="N156" s="664">
        <v>1</v>
      </c>
      <c r="O156" s="747">
        <v>1</v>
      </c>
      <c r="P156" s="665">
        <v>141.09</v>
      </c>
      <c r="Q156" s="680">
        <v>1</v>
      </c>
      <c r="R156" s="664">
        <v>1</v>
      </c>
      <c r="S156" s="680">
        <v>1</v>
      </c>
      <c r="T156" s="747">
        <v>1</v>
      </c>
      <c r="U156" s="703">
        <v>1</v>
      </c>
    </row>
    <row r="157" spans="1:21" ht="14.4" customHeight="1" x14ac:dyDescent="0.3">
      <c r="A157" s="663">
        <v>25</v>
      </c>
      <c r="B157" s="664" t="s">
        <v>1283</v>
      </c>
      <c r="C157" s="664" t="s">
        <v>1408</v>
      </c>
      <c r="D157" s="745" t="s">
        <v>1849</v>
      </c>
      <c r="E157" s="746" t="s">
        <v>1430</v>
      </c>
      <c r="F157" s="664" t="s">
        <v>1404</v>
      </c>
      <c r="G157" s="664" t="s">
        <v>1510</v>
      </c>
      <c r="H157" s="664" t="s">
        <v>515</v>
      </c>
      <c r="I157" s="664" t="s">
        <v>1673</v>
      </c>
      <c r="J157" s="664" t="s">
        <v>1110</v>
      </c>
      <c r="K157" s="664" t="s">
        <v>1512</v>
      </c>
      <c r="L157" s="665">
        <v>170.52</v>
      </c>
      <c r="M157" s="665">
        <v>341.04</v>
      </c>
      <c r="N157" s="664">
        <v>2</v>
      </c>
      <c r="O157" s="747">
        <v>1</v>
      </c>
      <c r="P157" s="665"/>
      <c r="Q157" s="680">
        <v>0</v>
      </c>
      <c r="R157" s="664"/>
      <c r="S157" s="680">
        <v>0</v>
      </c>
      <c r="T157" s="747"/>
      <c r="U157" s="703">
        <v>0</v>
      </c>
    </row>
    <row r="158" spans="1:21" ht="14.4" customHeight="1" x14ac:dyDescent="0.3">
      <c r="A158" s="663">
        <v>25</v>
      </c>
      <c r="B158" s="664" t="s">
        <v>1283</v>
      </c>
      <c r="C158" s="664" t="s">
        <v>1408</v>
      </c>
      <c r="D158" s="745" t="s">
        <v>1849</v>
      </c>
      <c r="E158" s="746" t="s">
        <v>1430</v>
      </c>
      <c r="F158" s="664" t="s">
        <v>1404</v>
      </c>
      <c r="G158" s="664" t="s">
        <v>1510</v>
      </c>
      <c r="H158" s="664" t="s">
        <v>515</v>
      </c>
      <c r="I158" s="664" t="s">
        <v>1573</v>
      </c>
      <c r="J158" s="664" t="s">
        <v>1110</v>
      </c>
      <c r="K158" s="664" t="s">
        <v>1560</v>
      </c>
      <c r="L158" s="665">
        <v>0</v>
      </c>
      <c r="M158" s="665">
        <v>0</v>
      </c>
      <c r="N158" s="664">
        <v>1</v>
      </c>
      <c r="O158" s="747">
        <v>1</v>
      </c>
      <c r="P158" s="665">
        <v>0</v>
      </c>
      <c r="Q158" s="680"/>
      <c r="R158" s="664">
        <v>1</v>
      </c>
      <c r="S158" s="680">
        <v>1</v>
      </c>
      <c r="T158" s="747">
        <v>1</v>
      </c>
      <c r="U158" s="703">
        <v>1</v>
      </c>
    </row>
    <row r="159" spans="1:21" ht="14.4" customHeight="1" x14ac:dyDescent="0.3">
      <c r="A159" s="663">
        <v>25</v>
      </c>
      <c r="B159" s="664" t="s">
        <v>1283</v>
      </c>
      <c r="C159" s="664" t="s">
        <v>1408</v>
      </c>
      <c r="D159" s="745" t="s">
        <v>1849</v>
      </c>
      <c r="E159" s="746" t="s">
        <v>1430</v>
      </c>
      <c r="F159" s="664" t="s">
        <v>1404</v>
      </c>
      <c r="G159" s="664" t="s">
        <v>1487</v>
      </c>
      <c r="H159" s="664" t="s">
        <v>515</v>
      </c>
      <c r="I159" s="664" t="s">
        <v>1674</v>
      </c>
      <c r="J159" s="664" t="s">
        <v>1497</v>
      </c>
      <c r="K159" s="664" t="s">
        <v>1512</v>
      </c>
      <c r="L159" s="665">
        <v>78.33</v>
      </c>
      <c r="M159" s="665">
        <v>78.33</v>
      </c>
      <c r="N159" s="664">
        <v>1</v>
      </c>
      <c r="O159" s="747">
        <v>1</v>
      </c>
      <c r="P159" s="665"/>
      <c r="Q159" s="680">
        <v>0</v>
      </c>
      <c r="R159" s="664"/>
      <c r="S159" s="680">
        <v>0</v>
      </c>
      <c r="T159" s="747"/>
      <c r="U159" s="703">
        <v>0</v>
      </c>
    </row>
    <row r="160" spans="1:21" ht="14.4" customHeight="1" x14ac:dyDescent="0.3">
      <c r="A160" s="663">
        <v>25</v>
      </c>
      <c r="B160" s="664" t="s">
        <v>1283</v>
      </c>
      <c r="C160" s="664" t="s">
        <v>1408</v>
      </c>
      <c r="D160" s="745" t="s">
        <v>1849</v>
      </c>
      <c r="E160" s="746" t="s">
        <v>1430</v>
      </c>
      <c r="F160" s="664" t="s">
        <v>1404</v>
      </c>
      <c r="G160" s="664" t="s">
        <v>1616</v>
      </c>
      <c r="H160" s="664" t="s">
        <v>515</v>
      </c>
      <c r="I160" s="664" t="s">
        <v>1675</v>
      </c>
      <c r="J160" s="664" t="s">
        <v>1676</v>
      </c>
      <c r="K160" s="664" t="s">
        <v>1677</v>
      </c>
      <c r="L160" s="665">
        <v>0</v>
      </c>
      <c r="M160" s="665">
        <v>0</v>
      </c>
      <c r="N160" s="664">
        <v>1</v>
      </c>
      <c r="O160" s="747">
        <v>1</v>
      </c>
      <c r="P160" s="665"/>
      <c r="Q160" s="680"/>
      <c r="R160" s="664"/>
      <c r="S160" s="680">
        <v>0</v>
      </c>
      <c r="T160" s="747"/>
      <c r="U160" s="703">
        <v>0</v>
      </c>
    </row>
    <row r="161" spans="1:21" ht="14.4" customHeight="1" x14ac:dyDescent="0.3">
      <c r="A161" s="663">
        <v>25</v>
      </c>
      <c r="B161" s="664" t="s">
        <v>1283</v>
      </c>
      <c r="C161" s="664" t="s">
        <v>1408</v>
      </c>
      <c r="D161" s="745" t="s">
        <v>1849</v>
      </c>
      <c r="E161" s="746" t="s">
        <v>1430</v>
      </c>
      <c r="F161" s="664" t="s">
        <v>1404</v>
      </c>
      <c r="G161" s="664" t="s">
        <v>1616</v>
      </c>
      <c r="H161" s="664" t="s">
        <v>515</v>
      </c>
      <c r="I161" s="664" t="s">
        <v>1678</v>
      </c>
      <c r="J161" s="664" t="s">
        <v>1676</v>
      </c>
      <c r="K161" s="664" t="s">
        <v>1679</v>
      </c>
      <c r="L161" s="665">
        <v>0</v>
      </c>
      <c r="M161" s="665">
        <v>0</v>
      </c>
      <c r="N161" s="664">
        <v>1</v>
      </c>
      <c r="O161" s="747">
        <v>0.5</v>
      </c>
      <c r="P161" s="665"/>
      <c r="Q161" s="680"/>
      <c r="R161" s="664"/>
      <c r="S161" s="680">
        <v>0</v>
      </c>
      <c r="T161" s="747"/>
      <c r="U161" s="703">
        <v>0</v>
      </c>
    </row>
    <row r="162" spans="1:21" ht="14.4" customHeight="1" x14ac:dyDescent="0.3">
      <c r="A162" s="663">
        <v>25</v>
      </c>
      <c r="B162" s="664" t="s">
        <v>1283</v>
      </c>
      <c r="C162" s="664" t="s">
        <v>1408</v>
      </c>
      <c r="D162" s="745" t="s">
        <v>1849</v>
      </c>
      <c r="E162" s="746" t="s">
        <v>1430</v>
      </c>
      <c r="F162" s="664" t="s">
        <v>1404</v>
      </c>
      <c r="G162" s="664" t="s">
        <v>1680</v>
      </c>
      <c r="H162" s="664" t="s">
        <v>515</v>
      </c>
      <c r="I162" s="664" t="s">
        <v>1681</v>
      </c>
      <c r="J162" s="664" t="s">
        <v>1682</v>
      </c>
      <c r="K162" s="664" t="s">
        <v>1683</v>
      </c>
      <c r="L162" s="665">
        <v>93.49</v>
      </c>
      <c r="M162" s="665">
        <v>93.49</v>
      </c>
      <c r="N162" s="664">
        <v>1</v>
      </c>
      <c r="O162" s="747">
        <v>1</v>
      </c>
      <c r="P162" s="665"/>
      <c r="Q162" s="680">
        <v>0</v>
      </c>
      <c r="R162" s="664"/>
      <c r="S162" s="680">
        <v>0</v>
      </c>
      <c r="T162" s="747"/>
      <c r="U162" s="703">
        <v>0</v>
      </c>
    </row>
    <row r="163" spans="1:21" ht="14.4" customHeight="1" x14ac:dyDescent="0.3">
      <c r="A163" s="663">
        <v>25</v>
      </c>
      <c r="B163" s="664" t="s">
        <v>1283</v>
      </c>
      <c r="C163" s="664" t="s">
        <v>1408</v>
      </c>
      <c r="D163" s="745" t="s">
        <v>1849</v>
      </c>
      <c r="E163" s="746" t="s">
        <v>1430</v>
      </c>
      <c r="F163" s="664" t="s">
        <v>1404</v>
      </c>
      <c r="G163" s="664" t="s">
        <v>1684</v>
      </c>
      <c r="H163" s="664" t="s">
        <v>515</v>
      </c>
      <c r="I163" s="664" t="s">
        <v>1685</v>
      </c>
      <c r="J163" s="664" t="s">
        <v>1686</v>
      </c>
      <c r="K163" s="664" t="s">
        <v>1687</v>
      </c>
      <c r="L163" s="665">
        <v>0</v>
      </c>
      <c r="M163" s="665">
        <v>0</v>
      </c>
      <c r="N163" s="664">
        <v>1</v>
      </c>
      <c r="O163" s="747">
        <v>1</v>
      </c>
      <c r="P163" s="665"/>
      <c r="Q163" s="680"/>
      <c r="R163" s="664"/>
      <c r="S163" s="680">
        <v>0</v>
      </c>
      <c r="T163" s="747"/>
      <c r="U163" s="703">
        <v>0</v>
      </c>
    </row>
    <row r="164" spans="1:21" ht="14.4" customHeight="1" x14ac:dyDescent="0.3">
      <c r="A164" s="663">
        <v>25</v>
      </c>
      <c r="B164" s="664" t="s">
        <v>1283</v>
      </c>
      <c r="C164" s="664" t="s">
        <v>1408</v>
      </c>
      <c r="D164" s="745" t="s">
        <v>1849</v>
      </c>
      <c r="E164" s="746" t="s">
        <v>1430</v>
      </c>
      <c r="F164" s="664" t="s">
        <v>1404</v>
      </c>
      <c r="G164" s="664" t="s">
        <v>1688</v>
      </c>
      <c r="H164" s="664" t="s">
        <v>515</v>
      </c>
      <c r="I164" s="664" t="s">
        <v>1689</v>
      </c>
      <c r="J164" s="664" t="s">
        <v>1690</v>
      </c>
      <c r="K164" s="664" t="s">
        <v>1691</v>
      </c>
      <c r="L164" s="665">
        <v>70.05</v>
      </c>
      <c r="M164" s="665">
        <v>70.05</v>
      </c>
      <c r="N164" s="664">
        <v>1</v>
      </c>
      <c r="O164" s="747">
        <v>1</v>
      </c>
      <c r="P164" s="665"/>
      <c r="Q164" s="680">
        <v>0</v>
      </c>
      <c r="R164" s="664"/>
      <c r="S164" s="680">
        <v>0</v>
      </c>
      <c r="T164" s="747"/>
      <c r="U164" s="703">
        <v>0</v>
      </c>
    </row>
    <row r="165" spans="1:21" ht="14.4" customHeight="1" x14ac:dyDescent="0.3">
      <c r="A165" s="663">
        <v>25</v>
      </c>
      <c r="B165" s="664" t="s">
        <v>1283</v>
      </c>
      <c r="C165" s="664" t="s">
        <v>1408</v>
      </c>
      <c r="D165" s="745" t="s">
        <v>1849</v>
      </c>
      <c r="E165" s="746" t="s">
        <v>1430</v>
      </c>
      <c r="F165" s="664" t="s">
        <v>1404</v>
      </c>
      <c r="G165" s="664" t="s">
        <v>1449</v>
      </c>
      <c r="H165" s="664" t="s">
        <v>515</v>
      </c>
      <c r="I165" s="664" t="s">
        <v>1491</v>
      </c>
      <c r="J165" s="664" t="s">
        <v>1118</v>
      </c>
      <c r="K165" s="664" t="s">
        <v>1119</v>
      </c>
      <c r="L165" s="665">
        <v>132.97999999999999</v>
      </c>
      <c r="M165" s="665">
        <v>1329.7999999999997</v>
      </c>
      <c r="N165" s="664">
        <v>10</v>
      </c>
      <c r="O165" s="747">
        <v>5</v>
      </c>
      <c r="P165" s="665">
        <v>1329.7999999999997</v>
      </c>
      <c r="Q165" s="680">
        <v>1</v>
      </c>
      <c r="R165" s="664">
        <v>10</v>
      </c>
      <c r="S165" s="680">
        <v>1</v>
      </c>
      <c r="T165" s="747">
        <v>5</v>
      </c>
      <c r="U165" s="703">
        <v>1</v>
      </c>
    </row>
    <row r="166" spans="1:21" ht="14.4" customHeight="1" x14ac:dyDescent="0.3">
      <c r="A166" s="663">
        <v>25</v>
      </c>
      <c r="B166" s="664" t="s">
        <v>1283</v>
      </c>
      <c r="C166" s="664" t="s">
        <v>1408</v>
      </c>
      <c r="D166" s="745" t="s">
        <v>1849</v>
      </c>
      <c r="E166" s="746" t="s">
        <v>1430</v>
      </c>
      <c r="F166" s="664" t="s">
        <v>1404</v>
      </c>
      <c r="G166" s="664" t="s">
        <v>1456</v>
      </c>
      <c r="H166" s="664" t="s">
        <v>947</v>
      </c>
      <c r="I166" s="664" t="s">
        <v>991</v>
      </c>
      <c r="J166" s="664" t="s">
        <v>894</v>
      </c>
      <c r="K166" s="664" t="s">
        <v>1482</v>
      </c>
      <c r="L166" s="665">
        <v>18.260000000000002</v>
      </c>
      <c r="M166" s="665">
        <v>18.260000000000002</v>
      </c>
      <c r="N166" s="664">
        <v>1</v>
      </c>
      <c r="O166" s="747">
        <v>1</v>
      </c>
      <c r="P166" s="665"/>
      <c r="Q166" s="680">
        <v>0</v>
      </c>
      <c r="R166" s="664"/>
      <c r="S166" s="680">
        <v>0</v>
      </c>
      <c r="T166" s="747"/>
      <c r="U166" s="703">
        <v>0</v>
      </c>
    </row>
    <row r="167" spans="1:21" ht="14.4" customHeight="1" x14ac:dyDescent="0.3">
      <c r="A167" s="663">
        <v>25</v>
      </c>
      <c r="B167" s="664" t="s">
        <v>1283</v>
      </c>
      <c r="C167" s="664" t="s">
        <v>1408</v>
      </c>
      <c r="D167" s="745" t="s">
        <v>1849</v>
      </c>
      <c r="E167" s="746" t="s">
        <v>1430</v>
      </c>
      <c r="F167" s="664" t="s">
        <v>1404</v>
      </c>
      <c r="G167" s="664" t="s">
        <v>1456</v>
      </c>
      <c r="H167" s="664" t="s">
        <v>947</v>
      </c>
      <c r="I167" s="664" t="s">
        <v>956</v>
      </c>
      <c r="J167" s="664" t="s">
        <v>894</v>
      </c>
      <c r="K167" s="664" t="s">
        <v>957</v>
      </c>
      <c r="L167" s="665">
        <v>36.54</v>
      </c>
      <c r="M167" s="665">
        <v>36.54</v>
      </c>
      <c r="N167" s="664">
        <v>1</v>
      </c>
      <c r="O167" s="747">
        <v>1</v>
      </c>
      <c r="P167" s="665"/>
      <c r="Q167" s="680">
        <v>0</v>
      </c>
      <c r="R167" s="664"/>
      <c r="S167" s="680">
        <v>0</v>
      </c>
      <c r="T167" s="747"/>
      <c r="U167" s="703">
        <v>0</v>
      </c>
    </row>
    <row r="168" spans="1:21" ht="14.4" customHeight="1" x14ac:dyDescent="0.3">
      <c r="A168" s="663">
        <v>25</v>
      </c>
      <c r="B168" s="664" t="s">
        <v>1283</v>
      </c>
      <c r="C168" s="664" t="s">
        <v>1408</v>
      </c>
      <c r="D168" s="745" t="s">
        <v>1849</v>
      </c>
      <c r="E168" s="746" t="s">
        <v>1430</v>
      </c>
      <c r="F168" s="664" t="s">
        <v>1404</v>
      </c>
      <c r="G168" s="664" t="s">
        <v>1456</v>
      </c>
      <c r="H168" s="664" t="s">
        <v>947</v>
      </c>
      <c r="I168" s="664" t="s">
        <v>1611</v>
      </c>
      <c r="J168" s="664" t="s">
        <v>894</v>
      </c>
      <c r="K168" s="664" t="s">
        <v>1612</v>
      </c>
      <c r="L168" s="665">
        <v>0</v>
      </c>
      <c r="M168" s="665">
        <v>0</v>
      </c>
      <c r="N168" s="664">
        <v>1</v>
      </c>
      <c r="O168" s="747">
        <v>0.5</v>
      </c>
      <c r="P168" s="665"/>
      <c r="Q168" s="680"/>
      <c r="R168" s="664"/>
      <c r="S168" s="680">
        <v>0</v>
      </c>
      <c r="T168" s="747"/>
      <c r="U168" s="703">
        <v>0</v>
      </c>
    </row>
    <row r="169" spans="1:21" ht="14.4" customHeight="1" x14ac:dyDescent="0.3">
      <c r="A169" s="663">
        <v>25</v>
      </c>
      <c r="B169" s="664" t="s">
        <v>1283</v>
      </c>
      <c r="C169" s="664" t="s">
        <v>1408</v>
      </c>
      <c r="D169" s="745" t="s">
        <v>1849</v>
      </c>
      <c r="E169" s="746" t="s">
        <v>1431</v>
      </c>
      <c r="F169" s="664" t="s">
        <v>1404</v>
      </c>
      <c r="G169" s="664" t="s">
        <v>1448</v>
      </c>
      <c r="H169" s="664" t="s">
        <v>947</v>
      </c>
      <c r="I169" s="664" t="s">
        <v>1151</v>
      </c>
      <c r="J169" s="664" t="s">
        <v>1032</v>
      </c>
      <c r="K169" s="664" t="s">
        <v>1096</v>
      </c>
      <c r="L169" s="665">
        <v>154.36000000000001</v>
      </c>
      <c r="M169" s="665">
        <v>463.08000000000004</v>
      </c>
      <c r="N169" s="664">
        <v>3</v>
      </c>
      <c r="O169" s="747">
        <v>3</v>
      </c>
      <c r="P169" s="665">
        <v>154.36000000000001</v>
      </c>
      <c r="Q169" s="680">
        <v>0.33333333333333331</v>
      </c>
      <c r="R169" s="664">
        <v>1</v>
      </c>
      <c r="S169" s="680">
        <v>0.33333333333333331</v>
      </c>
      <c r="T169" s="747">
        <v>1</v>
      </c>
      <c r="U169" s="703">
        <v>0.33333333333333331</v>
      </c>
    </row>
    <row r="170" spans="1:21" ht="14.4" customHeight="1" x14ac:dyDescent="0.3">
      <c r="A170" s="663">
        <v>25</v>
      </c>
      <c r="B170" s="664" t="s">
        <v>1283</v>
      </c>
      <c r="C170" s="664" t="s">
        <v>1408</v>
      </c>
      <c r="D170" s="745" t="s">
        <v>1849</v>
      </c>
      <c r="E170" s="746" t="s">
        <v>1431</v>
      </c>
      <c r="F170" s="664" t="s">
        <v>1404</v>
      </c>
      <c r="G170" s="664" t="s">
        <v>1692</v>
      </c>
      <c r="H170" s="664" t="s">
        <v>515</v>
      </c>
      <c r="I170" s="664" t="s">
        <v>1121</v>
      </c>
      <c r="J170" s="664" t="s">
        <v>1122</v>
      </c>
      <c r="K170" s="664" t="s">
        <v>1693</v>
      </c>
      <c r="L170" s="665">
        <v>86.02</v>
      </c>
      <c r="M170" s="665">
        <v>86.02</v>
      </c>
      <c r="N170" s="664">
        <v>1</v>
      </c>
      <c r="O170" s="747">
        <v>1</v>
      </c>
      <c r="P170" s="665">
        <v>86.02</v>
      </c>
      <c r="Q170" s="680">
        <v>1</v>
      </c>
      <c r="R170" s="664">
        <v>1</v>
      </c>
      <c r="S170" s="680">
        <v>1</v>
      </c>
      <c r="T170" s="747">
        <v>1</v>
      </c>
      <c r="U170" s="703">
        <v>1</v>
      </c>
    </row>
    <row r="171" spans="1:21" ht="14.4" customHeight="1" x14ac:dyDescent="0.3">
      <c r="A171" s="663">
        <v>25</v>
      </c>
      <c r="B171" s="664" t="s">
        <v>1283</v>
      </c>
      <c r="C171" s="664" t="s">
        <v>1408</v>
      </c>
      <c r="D171" s="745" t="s">
        <v>1849</v>
      </c>
      <c r="E171" s="746" t="s">
        <v>1431</v>
      </c>
      <c r="F171" s="664" t="s">
        <v>1404</v>
      </c>
      <c r="G171" s="664" t="s">
        <v>1510</v>
      </c>
      <c r="H171" s="664" t="s">
        <v>515</v>
      </c>
      <c r="I171" s="664" t="s">
        <v>1573</v>
      </c>
      <c r="J171" s="664" t="s">
        <v>1110</v>
      </c>
      <c r="K171" s="664" t="s">
        <v>1560</v>
      </c>
      <c r="L171" s="665">
        <v>0</v>
      </c>
      <c r="M171" s="665">
        <v>0</v>
      </c>
      <c r="N171" s="664">
        <v>3</v>
      </c>
      <c r="O171" s="747">
        <v>1.5</v>
      </c>
      <c r="P171" s="665">
        <v>0</v>
      </c>
      <c r="Q171" s="680"/>
      <c r="R171" s="664">
        <v>2</v>
      </c>
      <c r="S171" s="680">
        <v>0.66666666666666663</v>
      </c>
      <c r="T171" s="747">
        <v>0.5</v>
      </c>
      <c r="U171" s="703">
        <v>0.33333333333333331</v>
      </c>
    </row>
    <row r="172" spans="1:21" ht="14.4" customHeight="1" x14ac:dyDescent="0.3">
      <c r="A172" s="663">
        <v>25</v>
      </c>
      <c r="B172" s="664" t="s">
        <v>1283</v>
      </c>
      <c r="C172" s="664" t="s">
        <v>1408</v>
      </c>
      <c r="D172" s="745" t="s">
        <v>1849</v>
      </c>
      <c r="E172" s="746" t="s">
        <v>1431</v>
      </c>
      <c r="F172" s="664" t="s">
        <v>1404</v>
      </c>
      <c r="G172" s="664" t="s">
        <v>1694</v>
      </c>
      <c r="H172" s="664" t="s">
        <v>515</v>
      </c>
      <c r="I172" s="664" t="s">
        <v>589</v>
      </c>
      <c r="J172" s="664" t="s">
        <v>1695</v>
      </c>
      <c r="K172" s="664" t="s">
        <v>1696</v>
      </c>
      <c r="L172" s="665">
        <v>37.61</v>
      </c>
      <c r="M172" s="665">
        <v>37.61</v>
      </c>
      <c r="N172" s="664">
        <v>1</v>
      </c>
      <c r="O172" s="747">
        <v>0.5</v>
      </c>
      <c r="P172" s="665">
        <v>37.61</v>
      </c>
      <c r="Q172" s="680">
        <v>1</v>
      </c>
      <c r="R172" s="664">
        <v>1</v>
      </c>
      <c r="S172" s="680">
        <v>1</v>
      </c>
      <c r="T172" s="747">
        <v>0.5</v>
      </c>
      <c r="U172" s="703">
        <v>1</v>
      </c>
    </row>
    <row r="173" spans="1:21" ht="14.4" customHeight="1" x14ac:dyDescent="0.3">
      <c r="A173" s="663">
        <v>25</v>
      </c>
      <c r="B173" s="664" t="s">
        <v>1283</v>
      </c>
      <c r="C173" s="664" t="s">
        <v>1408</v>
      </c>
      <c r="D173" s="745" t="s">
        <v>1849</v>
      </c>
      <c r="E173" s="746" t="s">
        <v>1431</v>
      </c>
      <c r="F173" s="664" t="s">
        <v>1404</v>
      </c>
      <c r="G173" s="664" t="s">
        <v>1481</v>
      </c>
      <c r="H173" s="664" t="s">
        <v>515</v>
      </c>
      <c r="I173" s="664" t="s">
        <v>1697</v>
      </c>
      <c r="J173" s="664" t="s">
        <v>1167</v>
      </c>
      <c r="K173" s="664" t="s">
        <v>1698</v>
      </c>
      <c r="L173" s="665">
        <v>748.21</v>
      </c>
      <c r="M173" s="665">
        <v>748.21</v>
      </c>
      <c r="N173" s="664">
        <v>1</v>
      </c>
      <c r="O173" s="747">
        <v>1</v>
      </c>
      <c r="P173" s="665">
        <v>748.21</v>
      </c>
      <c r="Q173" s="680">
        <v>1</v>
      </c>
      <c r="R173" s="664">
        <v>1</v>
      </c>
      <c r="S173" s="680">
        <v>1</v>
      </c>
      <c r="T173" s="747">
        <v>1</v>
      </c>
      <c r="U173" s="703">
        <v>1</v>
      </c>
    </row>
    <row r="174" spans="1:21" ht="14.4" customHeight="1" x14ac:dyDescent="0.3">
      <c r="A174" s="663">
        <v>25</v>
      </c>
      <c r="B174" s="664" t="s">
        <v>1283</v>
      </c>
      <c r="C174" s="664" t="s">
        <v>1408</v>
      </c>
      <c r="D174" s="745" t="s">
        <v>1849</v>
      </c>
      <c r="E174" s="746" t="s">
        <v>1431</v>
      </c>
      <c r="F174" s="664" t="s">
        <v>1404</v>
      </c>
      <c r="G174" s="664" t="s">
        <v>1449</v>
      </c>
      <c r="H174" s="664" t="s">
        <v>515</v>
      </c>
      <c r="I174" s="664" t="s">
        <v>1117</v>
      </c>
      <c r="J174" s="664" t="s">
        <v>1118</v>
      </c>
      <c r="K174" s="664" t="s">
        <v>1119</v>
      </c>
      <c r="L174" s="665">
        <v>132.97999999999999</v>
      </c>
      <c r="M174" s="665">
        <v>398.93999999999994</v>
      </c>
      <c r="N174" s="664">
        <v>3</v>
      </c>
      <c r="O174" s="747">
        <v>2</v>
      </c>
      <c r="P174" s="665"/>
      <c r="Q174" s="680">
        <v>0</v>
      </c>
      <c r="R174" s="664"/>
      <c r="S174" s="680">
        <v>0</v>
      </c>
      <c r="T174" s="747"/>
      <c r="U174" s="703">
        <v>0</v>
      </c>
    </row>
    <row r="175" spans="1:21" ht="14.4" customHeight="1" x14ac:dyDescent="0.3">
      <c r="A175" s="663">
        <v>25</v>
      </c>
      <c r="B175" s="664" t="s">
        <v>1283</v>
      </c>
      <c r="C175" s="664" t="s">
        <v>1408</v>
      </c>
      <c r="D175" s="745" t="s">
        <v>1849</v>
      </c>
      <c r="E175" s="746" t="s">
        <v>1431</v>
      </c>
      <c r="F175" s="664" t="s">
        <v>1404</v>
      </c>
      <c r="G175" s="664" t="s">
        <v>1449</v>
      </c>
      <c r="H175" s="664" t="s">
        <v>515</v>
      </c>
      <c r="I175" s="664" t="s">
        <v>1491</v>
      </c>
      <c r="J175" s="664" t="s">
        <v>1118</v>
      </c>
      <c r="K175" s="664" t="s">
        <v>1119</v>
      </c>
      <c r="L175" s="665">
        <v>132.97999999999999</v>
      </c>
      <c r="M175" s="665">
        <v>265.95999999999998</v>
      </c>
      <c r="N175" s="664">
        <v>2</v>
      </c>
      <c r="O175" s="747">
        <v>2</v>
      </c>
      <c r="P175" s="665">
        <v>132.97999999999999</v>
      </c>
      <c r="Q175" s="680">
        <v>0.5</v>
      </c>
      <c r="R175" s="664">
        <v>1</v>
      </c>
      <c r="S175" s="680">
        <v>0.5</v>
      </c>
      <c r="T175" s="747">
        <v>1</v>
      </c>
      <c r="U175" s="703">
        <v>0.5</v>
      </c>
    </row>
    <row r="176" spans="1:21" ht="14.4" customHeight="1" x14ac:dyDescent="0.3">
      <c r="A176" s="663">
        <v>25</v>
      </c>
      <c r="B176" s="664" t="s">
        <v>1283</v>
      </c>
      <c r="C176" s="664" t="s">
        <v>1408</v>
      </c>
      <c r="D176" s="745" t="s">
        <v>1849</v>
      </c>
      <c r="E176" s="746" t="s">
        <v>1431</v>
      </c>
      <c r="F176" s="664" t="s">
        <v>1404</v>
      </c>
      <c r="G176" s="664" t="s">
        <v>1456</v>
      </c>
      <c r="H176" s="664" t="s">
        <v>515</v>
      </c>
      <c r="I176" s="664" t="s">
        <v>893</v>
      </c>
      <c r="J176" s="664" t="s">
        <v>894</v>
      </c>
      <c r="K176" s="664" t="s">
        <v>1457</v>
      </c>
      <c r="L176" s="665">
        <v>36.54</v>
      </c>
      <c r="M176" s="665">
        <v>36.54</v>
      </c>
      <c r="N176" s="664">
        <v>1</v>
      </c>
      <c r="O176" s="747">
        <v>1</v>
      </c>
      <c r="P176" s="665">
        <v>36.54</v>
      </c>
      <c r="Q176" s="680">
        <v>1</v>
      </c>
      <c r="R176" s="664">
        <v>1</v>
      </c>
      <c r="S176" s="680">
        <v>1</v>
      </c>
      <c r="T176" s="747">
        <v>1</v>
      </c>
      <c r="U176" s="703">
        <v>1</v>
      </c>
    </row>
    <row r="177" spans="1:21" ht="14.4" customHeight="1" x14ac:dyDescent="0.3">
      <c r="A177" s="663">
        <v>25</v>
      </c>
      <c r="B177" s="664" t="s">
        <v>1283</v>
      </c>
      <c r="C177" s="664" t="s">
        <v>1408</v>
      </c>
      <c r="D177" s="745" t="s">
        <v>1849</v>
      </c>
      <c r="E177" s="746" t="s">
        <v>1431</v>
      </c>
      <c r="F177" s="664" t="s">
        <v>1404</v>
      </c>
      <c r="G177" s="664" t="s">
        <v>1699</v>
      </c>
      <c r="H177" s="664" t="s">
        <v>947</v>
      </c>
      <c r="I177" s="664" t="s">
        <v>1700</v>
      </c>
      <c r="J177" s="664" t="s">
        <v>1701</v>
      </c>
      <c r="K177" s="664" t="s">
        <v>1702</v>
      </c>
      <c r="L177" s="665">
        <v>184.74</v>
      </c>
      <c r="M177" s="665">
        <v>184.74</v>
      </c>
      <c r="N177" s="664">
        <v>1</v>
      </c>
      <c r="O177" s="747">
        <v>1</v>
      </c>
      <c r="P177" s="665">
        <v>184.74</v>
      </c>
      <c r="Q177" s="680">
        <v>1</v>
      </c>
      <c r="R177" s="664">
        <v>1</v>
      </c>
      <c r="S177" s="680">
        <v>1</v>
      </c>
      <c r="T177" s="747">
        <v>1</v>
      </c>
      <c r="U177" s="703">
        <v>1</v>
      </c>
    </row>
    <row r="178" spans="1:21" ht="14.4" customHeight="1" x14ac:dyDescent="0.3">
      <c r="A178" s="663">
        <v>25</v>
      </c>
      <c r="B178" s="664" t="s">
        <v>1283</v>
      </c>
      <c r="C178" s="664" t="s">
        <v>1408</v>
      </c>
      <c r="D178" s="745" t="s">
        <v>1849</v>
      </c>
      <c r="E178" s="746" t="s">
        <v>1432</v>
      </c>
      <c r="F178" s="664" t="s">
        <v>1404</v>
      </c>
      <c r="G178" s="664" t="s">
        <v>1703</v>
      </c>
      <c r="H178" s="664" t="s">
        <v>947</v>
      </c>
      <c r="I178" s="664" t="s">
        <v>1704</v>
      </c>
      <c r="J178" s="664" t="s">
        <v>1705</v>
      </c>
      <c r="K178" s="664" t="s">
        <v>1706</v>
      </c>
      <c r="L178" s="665">
        <v>9.4</v>
      </c>
      <c r="M178" s="665">
        <v>18.8</v>
      </c>
      <c r="N178" s="664">
        <v>2</v>
      </c>
      <c r="O178" s="747">
        <v>1.5</v>
      </c>
      <c r="P178" s="665">
        <v>18.8</v>
      </c>
      <c r="Q178" s="680">
        <v>1</v>
      </c>
      <c r="R178" s="664">
        <v>2</v>
      </c>
      <c r="S178" s="680">
        <v>1</v>
      </c>
      <c r="T178" s="747">
        <v>1.5</v>
      </c>
      <c r="U178" s="703">
        <v>1</v>
      </c>
    </row>
    <row r="179" spans="1:21" ht="14.4" customHeight="1" x14ac:dyDescent="0.3">
      <c r="A179" s="663">
        <v>25</v>
      </c>
      <c r="B179" s="664" t="s">
        <v>1283</v>
      </c>
      <c r="C179" s="664" t="s">
        <v>1408</v>
      </c>
      <c r="D179" s="745" t="s">
        <v>1849</v>
      </c>
      <c r="E179" s="746" t="s">
        <v>1432</v>
      </c>
      <c r="F179" s="664" t="s">
        <v>1404</v>
      </c>
      <c r="G179" s="664" t="s">
        <v>1448</v>
      </c>
      <c r="H179" s="664" t="s">
        <v>947</v>
      </c>
      <c r="I179" s="664" t="s">
        <v>1151</v>
      </c>
      <c r="J179" s="664" t="s">
        <v>1032</v>
      </c>
      <c r="K179" s="664" t="s">
        <v>1096</v>
      </c>
      <c r="L179" s="665">
        <v>154.36000000000001</v>
      </c>
      <c r="M179" s="665">
        <v>154.36000000000001</v>
      </c>
      <c r="N179" s="664">
        <v>1</v>
      </c>
      <c r="O179" s="747">
        <v>0.5</v>
      </c>
      <c r="P179" s="665"/>
      <c r="Q179" s="680">
        <v>0</v>
      </c>
      <c r="R179" s="664"/>
      <c r="S179" s="680">
        <v>0</v>
      </c>
      <c r="T179" s="747"/>
      <c r="U179" s="703">
        <v>0</v>
      </c>
    </row>
    <row r="180" spans="1:21" ht="14.4" customHeight="1" x14ac:dyDescent="0.3">
      <c r="A180" s="663">
        <v>25</v>
      </c>
      <c r="B180" s="664" t="s">
        <v>1283</v>
      </c>
      <c r="C180" s="664" t="s">
        <v>1408</v>
      </c>
      <c r="D180" s="745" t="s">
        <v>1849</v>
      </c>
      <c r="E180" s="746" t="s">
        <v>1432</v>
      </c>
      <c r="F180" s="664" t="s">
        <v>1404</v>
      </c>
      <c r="G180" s="664" t="s">
        <v>1707</v>
      </c>
      <c r="H180" s="664" t="s">
        <v>515</v>
      </c>
      <c r="I180" s="664" t="s">
        <v>1708</v>
      </c>
      <c r="J180" s="664" t="s">
        <v>1709</v>
      </c>
      <c r="K180" s="664" t="s">
        <v>1710</v>
      </c>
      <c r="L180" s="665">
        <v>0</v>
      </c>
      <c r="M180" s="665">
        <v>0</v>
      </c>
      <c r="N180" s="664">
        <v>1</v>
      </c>
      <c r="O180" s="747">
        <v>0.5</v>
      </c>
      <c r="P180" s="665">
        <v>0</v>
      </c>
      <c r="Q180" s="680"/>
      <c r="R180" s="664">
        <v>1</v>
      </c>
      <c r="S180" s="680">
        <v>1</v>
      </c>
      <c r="T180" s="747">
        <v>0.5</v>
      </c>
      <c r="U180" s="703">
        <v>1</v>
      </c>
    </row>
    <row r="181" spans="1:21" ht="14.4" customHeight="1" x14ac:dyDescent="0.3">
      <c r="A181" s="663">
        <v>25</v>
      </c>
      <c r="B181" s="664" t="s">
        <v>1283</v>
      </c>
      <c r="C181" s="664" t="s">
        <v>1408</v>
      </c>
      <c r="D181" s="745" t="s">
        <v>1849</v>
      </c>
      <c r="E181" s="746" t="s">
        <v>1432</v>
      </c>
      <c r="F181" s="664" t="s">
        <v>1404</v>
      </c>
      <c r="G181" s="664" t="s">
        <v>1537</v>
      </c>
      <c r="H181" s="664" t="s">
        <v>515</v>
      </c>
      <c r="I181" s="664" t="s">
        <v>1711</v>
      </c>
      <c r="J181" s="664" t="s">
        <v>1712</v>
      </c>
      <c r="K181" s="664" t="s">
        <v>1713</v>
      </c>
      <c r="L181" s="665">
        <v>32.479999999999997</v>
      </c>
      <c r="M181" s="665">
        <v>64.959999999999994</v>
      </c>
      <c r="N181" s="664">
        <v>2</v>
      </c>
      <c r="O181" s="747">
        <v>2</v>
      </c>
      <c r="P181" s="665">
        <v>32.479999999999997</v>
      </c>
      <c r="Q181" s="680">
        <v>0.5</v>
      </c>
      <c r="R181" s="664">
        <v>1</v>
      </c>
      <c r="S181" s="680">
        <v>0.5</v>
      </c>
      <c r="T181" s="747">
        <v>1</v>
      </c>
      <c r="U181" s="703">
        <v>0.5</v>
      </c>
    </row>
    <row r="182" spans="1:21" ht="14.4" customHeight="1" x14ac:dyDescent="0.3">
      <c r="A182" s="663">
        <v>25</v>
      </c>
      <c r="B182" s="664" t="s">
        <v>1283</v>
      </c>
      <c r="C182" s="664" t="s">
        <v>1408</v>
      </c>
      <c r="D182" s="745" t="s">
        <v>1849</v>
      </c>
      <c r="E182" s="746" t="s">
        <v>1432</v>
      </c>
      <c r="F182" s="664" t="s">
        <v>1404</v>
      </c>
      <c r="G182" s="664" t="s">
        <v>1537</v>
      </c>
      <c r="H182" s="664" t="s">
        <v>515</v>
      </c>
      <c r="I182" s="664" t="s">
        <v>1538</v>
      </c>
      <c r="J182" s="664" t="s">
        <v>1539</v>
      </c>
      <c r="K182" s="664" t="s">
        <v>1540</v>
      </c>
      <c r="L182" s="665">
        <v>20.3</v>
      </c>
      <c r="M182" s="665">
        <v>20.3</v>
      </c>
      <c r="N182" s="664">
        <v>1</v>
      </c>
      <c r="O182" s="747">
        <v>1</v>
      </c>
      <c r="P182" s="665"/>
      <c r="Q182" s="680">
        <v>0</v>
      </c>
      <c r="R182" s="664"/>
      <c r="S182" s="680">
        <v>0</v>
      </c>
      <c r="T182" s="747"/>
      <c r="U182" s="703">
        <v>0</v>
      </c>
    </row>
    <row r="183" spans="1:21" ht="14.4" customHeight="1" x14ac:dyDescent="0.3">
      <c r="A183" s="663">
        <v>25</v>
      </c>
      <c r="B183" s="664" t="s">
        <v>1283</v>
      </c>
      <c r="C183" s="664" t="s">
        <v>1408</v>
      </c>
      <c r="D183" s="745" t="s">
        <v>1849</v>
      </c>
      <c r="E183" s="746" t="s">
        <v>1432</v>
      </c>
      <c r="F183" s="664" t="s">
        <v>1404</v>
      </c>
      <c r="G183" s="664" t="s">
        <v>1456</v>
      </c>
      <c r="H183" s="664" t="s">
        <v>947</v>
      </c>
      <c r="I183" s="664" t="s">
        <v>991</v>
      </c>
      <c r="J183" s="664" t="s">
        <v>894</v>
      </c>
      <c r="K183" s="664" t="s">
        <v>1482</v>
      </c>
      <c r="L183" s="665">
        <v>18.260000000000002</v>
      </c>
      <c r="M183" s="665">
        <v>18.260000000000002</v>
      </c>
      <c r="N183" s="664">
        <v>1</v>
      </c>
      <c r="O183" s="747">
        <v>0.5</v>
      </c>
      <c r="P183" s="665"/>
      <c r="Q183" s="680">
        <v>0</v>
      </c>
      <c r="R183" s="664"/>
      <c r="S183" s="680">
        <v>0</v>
      </c>
      <c r="T183" s="747"/>
      <c r="U183" s="703">
        <v>0</v>
      </c>
    </row>
    <row r="184" spans="1:21" ht="14.4" customHeight="1" x14ac:dyDescent="0.3">
      <c r="A184" s="663">
        <v>25</v>
      </c>
      <c r="B184" s="664" t="s">
        <v>1283</v>
      </c>
      <c r="C184" s="664" t="s">
        <v>1408</v>
      </c>
      <c r="D184" s="745" t="s">
        <v>1849</v>
      </c>
      <c r="E184" s="746" t="s">
        <v>1433</v>
      </c>
      <c r="F184" s="664" t="s">
        <v>1404</v>
      </c>
      <c r="G184" s="664" t="s">
        <v>1448</v>
      </c>
      <c r="H184" s="664" t="s">
        <v>947</v>
      </c>
      <c r="I184" s="664" t="s">
        <v>1151</v>
      </c>
      <c r="J184" s="664" t="s">
        <v>1032</v>
      </c>
      <c r="K184" s="664" t="s">
        <v>1096</v>
      </c>
      <c r="L184" s="665">
        <v>154.36000000000001</v>
      </c>
      <c r="M184" s="665">
        <v>308.72000000000003</v>
      </c>
      <c r="N184" s="664">
        <v>2</v>
      </c>
      <c r="O184" s="747">
        <v>2</v>
      </c>
      <c r="P184" s="665">
        <v>154.36000000000001</v>
      </c>
      <c r="Q184" s="680">
        <v>0.5</v>
      </c>
      <c r="R184" s="664">
        <v>1</v>
      </c>
      <c r="S184" s="680">
        <v>0.5</v>
      </c>
      <c r="T184" s="747">
        <v>1</v>
      </c>
      <c r="U184" s="703">
        <v>0.5</v>
      </c>
    </row>
    <row r="185" spans="1:21" ht="14.4" customHeight="1" x14ac:dyDescent="0.3">
      <c r="A185" s="663">
        <v>25</v>
      </c>
      <c r="B185" s="664" t="s">
        <v>1283</v>
      </c>
      <c r="C185" s="664" t="s">
        <v>1408</v>
      </c>
      <c r="D185" s="745" t="s">
        <v>1849</v>
      </c>
      <c r="E185" s="746" t="s">
        <v>1433</v>
      </c>
      <c r="F185" s="664" t="s">
        <v>1404</v>
      </c>
      <c r="G185" s="664" t="s">
        <v>1616</v>
      </c>
      <c r="H185" s="664" t="s">
        <v>515</v>
      </c>
      <c r="I185" s="664" t="s">
        <v>1714</v>
      </c>
      <c r="J185" s="664" t="s">
        <v>1618</v>
      </c>
      <c r="K185" s="664" t="s">
        <v>981</v>
      </c>
      <c r="L185" s="665">
        <v>0</v>
      </c>
      <c r="M185" s="665">
        <v>0</v>
      </c>
      <c r="N185" s="664">
        <v>4</v>
      </c>
      <c r="O185" s="747">
        <v>3.5</v>
      </c>
      <c r="P185" s="665">
        <v>0</v>
      </c>
      <c r="Q185" s="680"/>
      <c r="R185" s="664">
        <v>1</v>
      </c>
      <c r="S185" s="680">
        <v>0.25</v>
      </c>
      <c r="T185" s="747">
        <v>0.5</v>
      </c>
      <c r="U185" s="703">
        <v>0.14285714285714285</v>
      </c>
    </row>
    <row r="186" spans="1:21" ht="14.4" customHeight="1" x14ac:dyDescent="0.3">
      <c r="A186" s="663">
        <v>25</v>
      </c>
      <c r="B186" s="664" t="s">
        <v>1283</v>
      </c>
      <c r="C186" s="664" t="s">
        <v>1408</v>
      </c>
      <c r="D186" s="745" t="s">
        <v>1849</v>
      </c>
      <c r="E186" s="746" t="s">
        <v>1433</v>
      </c>
      <c r="F186" s="664" t="s">
        <v>1404</v>
      </c>
      <c r="G186" s="664" t="s">
        <v>1481</v>
      </c>
      <c r="H186" s="664" t="s">
        <v>515</v>
      </c>
      <c r="I186" s="664" t="s">
        <v>1166</v>
      </c>
      <c r="J186" s="664" t="s">
        <v>1167</v>
      </c>
      <c r="K186" s="664" t="s">
        <v>1178</v>
      </c>
      <c r="L186" s="665">
        <v>2991.23</v>
      </c>
      <c r="M186" s="665">
        <v>2991.23</v>
      </c>
      <c r="N186" s="664">
        <v>1</v>
      </c>
      <c r="O186" s="747">
        <v>0.5</v>
      </c>
      <c r="P186" s="665">
        <v>2991.23</v>
      </c>
      <c r="Q186" s="680">
        <v>1</v>
      </c>
      <c r="R186" s="664">
        <v>1</v>
      </c>
      <c r="S186" s="680">
        <v>1</v>
      </c>
      <c r="T186" s="747">
        <v>0.5</v>
      </c>
      <c r="U186" s="703">
        <v>1</v>
      </c>
    </row>
    <row r="187" spans="1:21" ht="14.4" customHeight="1" x14ac:dyDescent="0.3">
      <c r="A187" s="663">
        <v>25</v>
      </c>
      <c r="B187" s="664" t="s">
        <v>1283</v>
      </c>
      <c r="C187" s="664" t="s">
        <v>1408</v>
      </c>
      <c r="D187" s="745" t="s">
        <v>1849</v>
      </c>
      <c r="E187" s="746" t="s">
        <v>1433</v>
      </c>
      <c r="F187" s="664" t="s">
        <v>1404</v>
      </c>
      <c r="G187" s="664" t="s">
        <v>1537</v>
      </c>
      <c r="H187" s="664" t="s">
        <v>515</v>
      </c>
      <c r="I187" s="664" t="s">
        <v>1715</v>
      </c>
      <c r="J187" s="664" t="s">
        <v>1716</v>
      </c>
      <c r="K187" s="664" t="s">
        <v>1717</v>
      </c>
      <c r="L187" s="665">
        <v>76.180000000000007</v>
      </c>
      <c r="M187" s="665">
        <v>76.180000000000007</v>
      </c>
      <c r="N187" s="664">
        <v>1</v>
      </c>
      <c r="O187" s="747">
        <v>0.5</v>
      </c>
      <c r="P187" s="665">
        <v>76.180000000000007</v>
      </c>
      <c r="Q187" s="680">
        <v>1</v>
      </c>
      <c r="R187" s="664">
        <v>1</v>
      </c>
      <c r="S187" s="680">
        <v>1</v>
      </c>
      <c r="T187" s="747">
        <v>0.5</v>
      </c>
      <c r="U187" s="703">
        <v>1</v>
      </c>
    </row>
    <row r="188" spans="1:21" ht="14.4" customHeight="1" x14ac:dyDescent="0.3">
      <c r="A188" s="663">
        <v>25</v>
      </c>
      <c r="B188" s="664" t="s">
        <v>1283</v>
      </c>
      <c r="C188" s="664" t="s">
        <v>1408</v>
      </c>
      <c r="D188" s="745" t="s">
        <v>1849</v>
      </c>
      <c r="E188" s="746" t="s">
        <v>1433</v>
      </c>
      <c r="F188" s="664" t="s">
        <v>1404</v>
      </c>
      <c r="G188" s="664" t="s">
        <v>1449</v>
      </c>
      <c r="H188" s="664" t="s">
        <v>515</v>
      </c>
      <c r="I188" s="664" t="s">
        <v>1117</v>
      </c>
      <c r="J188" s="664" t="s">
        <v>1118</v>
      </c>
      <c r="K188" s="664" t="s">
        <v>1119</v>
      </c>
      <c r="L188" s="665">
        <v>132.97999999999999</v>
      </c>
      <c r="M188" s="665">
        <v>265.95999999999998</v>
      </c>
      <c r="N188" s="664">
        <v>2</v>
      </c>
      <c r="O188" s="747">
        <v>0.5</v>
      </c>
      <c r="P188" s="665">
        <v>265.95999999999998</v>
      </c>
      <c r="Q188" s="680">
        <v>1</v>
      </c>
      <c r="R188" s="664">
        <v>2</v>
      </c>
      <c r="S188" s="680">
        <v>1</v>
      </c>
      <c r="T188" s="747">
        <v>0.5</v>
      </c>
      <c r="U188" s="703">
        <v>1</v>
      </c>
    </row>
    <row r="189" spans="1:21" ht="14.4" customHeight="1" x14ac:dyDescent="0.3">
      <c r="A189" s="663">
        <v>25</v>
      </c>
      <c r="B189" s="664" t="s">
        <v>1283</v>
      </c>
      <c r="C189" s="664" t="s">
        <v>1408</v>
      </c>
      <c r="D189" s="745" t="s">
        <v>1849</v>
      </c>
      <c r="E189" s="746" t="s">
        <v>1433</v>
      </c>
      <c r="F189" s="664" t="s">
        <v>1404</v>
      </c>
      <c r="G189" s="664" t="s">
        <v>1718</v>
      </c>
      <c r="H189" s="664" t="s">
        <v>515</v>
      </c>
      <c r="I189" s="664" t="s">
        <v>1719</v>
      </c>
      <c r="J189" s="664" t="s">
        <v>1720</v>
      </c>
      <c r="K189" s="664" t="s">
        <v>1721</v>
      </c>
      <c r="L189" s="665">
        <v>816.97</v>
      </c>
      <c r="M189" s="665">
        <v>816.97</v>
      </c>
      <c r="N189" s="664">
        <v>1</v>
      </c>
      <c r="O189" s="747">
        <v>1</v>
      </c>
      <c r="P189" s="665"/>
      <c r="Q189" s="680">
        <v>0</v>
      </c>
      <c r="R189" s="664"/>
      <c r="S189" s="680">
        <v>0</v>
      </c>
      <c r="T189" s="747"/>
      <c r="U189" s="703">
        <v>0</v>
      </c>
    </row>
    <row r="190" spans="1:21" ht="14.4" customHeight="1" x14ac:dyDescent="0.3">
      <c r="A190" s="663">
        <v>25</v>
      </c>
      <c r="B190" s="664" t="s">
        <v>1283</v>
      </c>
      <c r="C190" s="664" t="s">
        <v>1408</v>
      </c>
      <c r="D190" s="745" t="s">
        <v>1849</v>
      </c>
      <c r="E190" s="746" t="s">
        <v>1433</v>
      </c>
      <c r="F190" s="664" t="s">
        <v>1404</v>
      </c>
      <c r="G190" s="664" t="s">
        <v>1649</v>
      </c>
      <c r="H190" s="664" t="s">
        <v>515</v>
      </c>
      <c r="I190" s="664" t="s">
        <v>1722</v>
      </c>
      <c r="J190" s="664" t="s">
        <v>1651</v>
      </c>
      <c r="K190" s="664" t="s">
        <v>1723</v>
      </c>
      <c r="L190" s="665">
        <v>0</v>
      </c>
      <c r="M190" s="665">
        <v>0</v>
      </c>
      <c r="N190" s="664">
        <v>2</v>
      </c>
      <c r="O190" s="747">
        <v>1</v>
      </c>
      <c r="P190" s="665"/>
      <c r="Q190" s="680"/>
      <c r="R190" s="664"/>
      <c r="S190" s="680">
        <v>0</v>
      </c>
      <c r="T190" s="747"/>
      <c r="U190" s="703">
        <v>0</v>
      </c>
    </row>
    <row r="191" spans="1:21" ht="14.4" customHeight="1" x14ac:dyDescent="0.3">
      <c r="A191" s="663">
        <v>25</v>
      </c>
      <c r="B191" s="664" t="s">
        <v>1283</v>
      </c>
      <c r="C191" s="664" t="s">
        <v>1408</v>
      </c>
      <c r="D191" s="745" t="s">
        <v>1849</v>
      </c>
      <c r="E191" s="746" t="s">
        <v>1435</v>
      </c>
      <c r="F191" s="664" t="s">
        <v>1404</v>
      </c>
      <c r="G191" s="664" t="s">
        <v>1529</v>
      </c>
      <c r="H191" s="664" t="s">
        <v>515</v>
      </c>
      <c r="I191" s="664" t="s">
        <v>1724</v>
      </c>
      <c r="J191" s="664" t="s">
        <v>1725</v>
      </c>
      <c r="K191" s="664" t="s">
        <v>1726</v>
      </c>
      <c r="L191" s="665">
        <v>0</v>
      </c>
      <c r="M191" s="665">
        <v>0</v>
      </c>
      <c r="N191" s="664">
        <v>1</v>
      </c>
      <c r="O191" s="747">
        <v>1</v>
      </c>
      <c r="P191" s="665"/>
      <c r="Q191" s="680"/>
      <c r="R191" s="664"/>
      <c r="S191" s="680">
        <v>0</v>
      </c>
      <c r="T191" s="747"/>
      <c r="U191" s="703">
        <v>0</v>
      </c>
    </row>
    <row r="192" spans="1:21" ht="14.4" customHeight="1" x14ac:dyDescent="0.3">
      <c r="A192" s="663">
        <v>25</v>
      </c>
      <c r="B192" s="664" t="s">
        <v>1283</v>
      </c>
      <c r="C192" s="664" t="s">
        <v>1408</v>
      </c>
      <c r="D192" s="745" t="s">
        <v>1849</v>
      </c>
      <c r="E192" s="746" t="s">
        <v>1435</v>
      </c>
      <c r="F192" s="664" t="s">
        <v>1404</v>
      </c>
      <c r="G192" s="664" t="s">
        <v>1448</v>
      </c>
      <c r="H192" s="664" t="s">
        <v>947</v>
      </c>
      <c r="I192" s="664" t="s">
        <v>1151</v>
      </c>
      <c r="J192" s="664" t="s">
        <v>1032</v>
      </c>
      <c r="K192" s="664" t="s">
        <v>1096</v>
      </c>
      <c r="L192" s="665">
        <v>154.36000000000001</v>
      </c>
      <c r="M192" s="665">
        <v>154.36000000000001</v>
      </c>
      <c r="N192" s="664">
        <v>1</v>
      </c>
      <c r="O192" s="747">
        <v>1</v>
      </c>
      <c r="P192" s="665">
        <v>154.36000000000001</v>
      </c>
      <c r="Q192" s="680">
        <v>1</v>
      </c>
      <c r="R192" s="664">
        <v>1</v>
      </c>
      <c r="S192" s="680">
        <v>1</v>
      </c>
      <c r="T192" s="747">
        <v>1</v>
      </c>
      <c r="U192" s="703">
        <v>1</v>
      </c>
    </row>
    <row r="193" spans="1:21" ht="14.4" customHeight="1" x14ac:dyDescent="0.3">
      <c r="A193" s="663">
        <v>25</v>
      </c>
      <c r="B193" s="664" t="s">
        <v>1283</v>
      </c>
      <c r="C193" s="664" t="s">
        <v>1408</v>
      </c>
      <c r="D193" s="745" t="s">
        <v>1849</v>
      </c>
      <c r="E193" s="746" t="s">
        <v>1435</v>
      </c>
      <c r="F193" s="664" t="s">
        <v>1404</v>
      </c>
      <c r="G193" s="664" t="s">
        <v>1727</v>
      </c>
      <c r="H193" s="664" t="s">
        <v>947</v>
      </c>
      <c r="I193" s="664" t="s">
        <v>998</v>
      </c>
      <c r="J193" s="664" t="s">
        <v>999</v>
      </c>
      <c r="K193" s="664" t="s">
        <v>1388</v>
      </c>
      <c r="L193" s="665">
        <v>65.989999999999995</v>
      </c>
      <c r="M193" s="665">
        <v>197.96999999999997</v>
      </c>
      <c r="N193" s="664">
        <v>3</v>
      </c>
      <c r="O193" s="747">
        <v>2</v>
      </c>
      <c r="P193" s="665">
        <v>197.96999999999997</v>
      </c>
      <c r="Q193" s="680">
        <v>1</v>
      </c>
      <c r="R193" s="664">
        <v>3</v>
      </c>
      <c r="S193" s="680">
        <v>1</v>
      </c>
      <c r="T193" s="747">
        <v>2</v>
      </c>
      <c r="U193" s="703">
        <v>1</v>
      </c>
    </row>
    <row r="194" spans="1:21" ht="14.4" customHeight="1" x14ac:dyDescent="0.3">
      <c r="A194" s="663">
        <v>25</v>
      </c>
      <c r="B194" s="664" t="s">
        <v>1283</v>
      </c>
      <c r="C194" s="664" t="s">
        <v>1408</v>
      </c>
      <c r="D194" s="745" t="s">
        <v>1849</v>
      </c>
      <c r="E194" s="746" t="s">
        <v>1435</v>
      </c>
      <c r="F194" s="664" t="s">
        <v>1404</v>
      </c>
      <c r="G194" s="664" t="s">
        <v>1728</v>
      </c>
      <c r="H194" s="664" t="s">
        <v>515</v>
      </c>
      <c r="I194" s="664" t="s">
        <v>1729</v>
      </c>
      <c r="J194" s="664" t="s">
        <v>1730</v>
      </c>
      <c r="K194" s="664" t="s">
        <v>1731</v>
      </c>
      <c r="L194" s="665">
        <v>38.47</v>
      </c>
      <c r="M194" s="665">
        <v>38.47</v>
      </c>
      <c r="N194" s="664">
        <v>1</v>
      </c>
      <c r="O194" s="747">
        <v>0.5</v>
      </c>
      <c r="P194" s="665">
        <v>38.47</v>
      </c>
      <c r="Q194" s="680">
        <v>1</v>
      </c>
      <c r="R194" s="664">
        <v>1</v>
      </c>
      <c r="S194" s="680">
        <v>1</v>
      </c>
      <c r="T194" s="747">
        <v>0.5</v>
      </c>
      <c r="U194" s="703">
        <v>1</v>
      </c>
    </row>
    <row r="195" spans="1:21" ht="14.4" customHeight="1" x14ac:dyDescent="0.3">
      <c r="A195" s="663">
        <v>25</v>
      </c>
      <c r="B195" s="664" t="s">
        <v>1283</v>
      </c>
      <c r="C195" s="664" t="s">
        <v>1408</v>
      </c>
      <c r="D195" s="745" t="s">
        <v>1849</v>
      </c>
      <c r="E195" s="746" t="s">
        <v>1435</v>
      </c>
      <c r="F195" s="664" t="s">
        <v>1404</v>
      </c>
      <c r="G195" s="664" t="s">
        <v>1732</v>
      </c>
      <c r="H195" s="664" t="s">
        <v>515</v>
      </c>
      <c r="I195" s="664" t="s">
        <v>1733</v>
      </c>
      <c r="J195" s="664" t="s">
        <v>1734</v>
      </c>
      <c r="K195" s="664" t="s">
        <v>1735</v>
      </c>
      <c r="L195" s="665">
        <v>0</v>
      </c>
      <c r="M195" s="665">
        <v>0</v>
      </c>
      <c r="N195" s="664">
        <v>1</v>
      </c>
      <c r="O195" s="747">
        <v>0.5</v>
      </c>
      <c r="P195" s="665">
        <v>0</v>
      </c>
      <c r="Q195" s="680"/>
      <c r="R195" s="664">
        <v>1</v>
      </c>
      <c r="S195" s="680">
        <v>1</v>
      </c>
      <c r="T195" s="747">
        <v>0.5</v>
      </c>
      <c r="U195" s="703">
        <v>1</v>
      </c>
    </row>
    <row r="196" spans="1:21" ht="14.4" customHeight="1" x14ac:dyDescent="0.3">
      <c r="A196" s="663">
        <v>25</v>
      </c>
      <c r="B196" s="664" t="s">
        <v>1283</v>
      </c>
      <c r="C196" s="664" t="s">
        <v>1408</v>
      </c>
      <c r="D196" s="745" t="s">
        <v>1849</v>
      </c>
      <c r="E196" s="746" t="s">
        <v>1435</v>
      </c>
      <c r="F196" s="664" t="s">
        <v>1404</v>
      </c>
      <c r="G196" s="664" t="s">
        <v>1469</v>
      </c>
      <c r="H196" s="664" t="s">
        <v>515</v>
      </c>
      <c r="I196" s="664" t="s">
        <v>1470</v>
      </c>
      <c r="J196" s="664" t="s">
        <v>938</v>
      </c>
      <c r="K196" s="664" t="s">
        <v>1471</v>
      </c>
      <c r="L196" s="665">
        <v>0</v>
      </c>
      <c r="M196" s="665">
        <v>0</v>
      </c>
      <c r="N196" s="664">
        <v>1</v>
      </c>
      <c r="O196" s="747">
        <v>1</v>
      </c>
      <c r="P196" s="665">
        <v>0</v>
      </c>
      <c r="Q196" s="680"/>
      <c r="R196" s="664">
        <v>1</v>
      </c>
      <c r="S196" s="680">
        <v>1</v>
      </c>
      <c r="T196" s="747">
        <v>1</v>
      </c>
      <c r="U196" s="703">
        <v>1</v>
      </c>
    </row>
    <row r="197" spans="1:21" ht="14.4" customHeight="1" x14ac:dyDescent="0.3">
      <c r="A197" s="663">
        <v>25</v>
      </c>
      <c r="B197" s="664" t="s">
        <v>1283</v>
      </c>
      <c r="C197" s="664" t="s">
        <v>1408</v>
      </c>
      <c r="D197" s="745" t="s">
        <v>1849</v>
      </c>
      <c r="E197" s="746" t="s">
        <v>1435</v>
      </c>
      <c r="F197" s="664" t="s">
        <v>1404</v>
      </c>
      <c r="G197" s="664" t="s">
        <v>1736</v>
      </c>
      <c r="H197" s="664" t="s">
        <v>515</v>
      </c>
      <c r="I197" s="664" t="s">
        <v>1737</v>
      </c>
      <c r="J197" s="664" t="s">
        <v>1738</v>
      </c>
      <c r="K197" s="664" t="s">
        <v>1735</v>
      </c>
      <c r="L197" s="665">
        <v>115.13</v>
      </c>
      <c r="M197" s="665">
        <v>115.13</v>
      </c>
      <c r="N197" s="664">
        <v>1</v>
      </c>
      <c r="O197" s="747">
        <v>0.5</v>
      </c>
      <c r="P197" s="665">
        <v>115.13</v>
      </c>
      <c r="Q197" s="680">
        <v>1</v>
      </c>
      <c r="R197" s="664">
        <v>1</v>
      </c>
      <c r="S197" s="680">
        <v>1</v>
      </c>
      <c r="T197" s="747">
        <v>0.5</v>
      </c>
      <c r="U197" s="703">
        <v>1</v>
      </c>
    </row>
    <row r="198" spans="1:21" ht="14.4" customHeight="1" x14ac:dyDescent="0.3">
      <c r="A198" s="663">
        <v>25</v>
      </c>
      <c r="B198" s="664" t="s">
        <v>1283</v>
      </c>
      <c r="C198" s="664" t="s">
        <v>1408</v>
      </c>
      <c r="D198" s="745" t="s">
        <v>1849</v>
      </c>
      <c r="E198" s="746" t="s">
        <v>1435</v>
      </c>
      <c r="F198" s="664" t="s">
        <v>1404</v>
      </c>
      <c r="G198" s="664" t="s">
        <v>1456</v>
      </c>
      <c r="H198" s="664" t="s">
        <v>947</v>
      </c>
      <c r="I198" s="664" t="s">
        <v>1611</v>
      </c>
      <c r="J198" s="664" t="s">
        <v>894</v>
      </c>
      <c r="K198" s="664" t="s">
        <v>1612</v>
      </c>
      <c r="L198" s="665">
        <v>0</v>
      </c>
      <c r="M198" s="665">
        <v>0</v>
      </c>
      <c r="N198" s="664">
        <v>1</v>
      </c>
      <c r="O198" s="747">
        <v>1</v>
      </c>
      <c r="P198" s="665"/>
      <c r="Q198" s="680"/>
      <c r="R198" s="664"/>
      <c r="S198" s="680">
        <v>0</v>
      </c>
      <c r="T198" s="747"/>
      <c r="U198" s="703">
        <v>0</v>
      </c>
    </row>
    <row r="199" spans="1:21" ht="14.4" customHeight="1" x14ac:dyDescent="0.3">
      <c r="A199" s="663">
        <v>25</v>
      </c>
      <c r="B199" s="664" t="s">
        <v>1283</v>
      </c>
      <c r="C199" s="664" t="s">
        <v>1408</v>
      </c>
      <c r="D199" s="745" t="s">
        <v>1849</v>
      </c>
      <c r="E199" s="746" t="s">
        <v>1435</v>
      </c>
      <c r="F199" s="664" t="s">
        <v>1404</v>
      </c>
      <c r="G199" s="664" t="s">
        <v>1586</v>
      </c>
      <c r="H199" s="664" t="s">
        <v>947</v>
      </c>
      <c r="I199" s="664" t="s">
        <v>1739</v>
      </c>
      <c r="J199" s="664" t="s">
        <v>1588</v>
      </c>
      <c r="K199" s="664" t="s">
        <v>1740</v>
      </c>
      <c r="L199" s="665">
        <v>205.84</v>
      </c>
      <c r="M199" s="665">
        <v>205.84</v>
      </c>
      <c r="N199" s="664">
        <v>1</v>
      </c>
      <c r="O199" s="747">
        <v>0.5</v>
      </c>
      <c r="P199" s="665">
        <v>205.84</v>
      </c>
      <c r="Q199" s="680">
        <v>1</v>
      </c>
      <c r="R199" s="664">
        <v>1</v>
      </c>
      <c r="S199" s="680">
        <v>1</v>
      </c>
      <c r="T199" s="747">
        <v>0.5</v>
      </c>
      <c r="U199" s="703">
        <v>1</v>
      </c>
    </row>
    <row r="200" spans="1:21" ht="14.4" customHeight="1" x14ac:dyDescent="0.3">
      <c r="A200" s="663">
        <v>25</v>
      </c>
      <c r="B200" s="664" t="s">
        <v>1283</v>
      </c>
      <c r="C200" s="664" t="s">
        <v>1408</v>
      </c>
      <c r="D200" s="745" t="s">
        <v>1849</v>
      </c>
      <c r="E200" s="746" t="s">
        <v>1435</v>
      </c>
      <c r="F200" s="664" t="s">
        <v>1404</v>
      </c>
      <c r="G200" s="664" t="s">
        <v>1741</v>
      </c>
      <c r="H200" s="664" t="s">
        <v>515</v>
      </c>
      <c r="I200" s="664" t="s">
        <v>1742</v>
      </c>
      <c r="J200" s="664" t="s">
        <v>1743</v>
      </c>
      <c r="K200" s="664" t="s">
        <v>1744</v>
      </c>
      <c r="L200" s="665">
        <v>17.13</v>
      </c>
      <c r="M200" s="665">
        <v>17.13</v>
      </c>
      <c r="N200" s="664">
        <v>1</v>
      </c>
      <c r="O200" s="747">
        <v>1</v>
      </c>
      <c r="P200" s="665">
        <v>17.13</v>
      </c>
      <c r="Q200" s="680">
        <v>1</v>
      </c>
      <c r="R200" s="664">
        <v>1</v>
      </c>
      <c r="S200" s="680">
        <v>1</v>
      </c>
      <c r="T200" s="747">
        <v>1</v>
      </c>
      <c r="U200" s="703">
        <v>1</v>
      </c>
    </row>
    <row r="201" spans="1:21" ht="14.4" customHeight="1" x14ac:dyDescent="0.3">
      <c r="A201" s="663">
        <v>25</v>
      </c>
      <c r="B201" s="664" t="s">
        <v>1283</v>
      </c>
      <c r="C201" s="664" t="s">
        <v>1408</v>
      </c>
      <c r="D201" s="745" t="s">
        <v>1849</v>
      </c>
      <c r="E201" s="746" t="s">
        <v>1437</v>
      </c>
      <c r="F201" s="664" t="s">
        <v>1404</v>
      </c>
      <c r="G201" s="664" t="s">
        <v>1448</v>
      </c>
      <c r="H201" s="664" t="s">
        <v>515</v>
      </c>
      <c r="I201" s="664" t="s">
        <v>1450</v>
      </c>
      <c r="J201" s="664" t="s">
        <v>1451</v>
      </c>
      <c r="K201" s="664" t="s">
        <v>1452</v>
      </c>
      <c r="L201" s="665">
        <v>154.36000000000001</v>
      </c>
      <c r="M201" s="665">
        <v>154.36000000000001</v>
      </c>
      <c r="N201" s="664">
        <v>1</v>
      </c>
      <c r="O201" s="747">
        <v>1</v>
      </c>
      <c r="P201" s="665"/>
      <c r="Q201" s="680">
        <v>0</v>
      </c>
      <c r="R201" s="664"/>
      <c r="S201" s="680">
        <v>0</v>
      </c>
      <c r="T201" s="747"/>
      <c r="U201" s="703">
        <v>0</v>
      </c>
    </row>
    <row r="202" spans="1:21" ht="14.4" customHeight="1" x14ac:dyDescent="0.3">
      <c r="A202" s="663">
        <v>25</v>
      </c>
      <c r="B202" s="664" t="s">
        <v>1283</v>
      </c>
      <c r="C202" s="664" t="s">
        <v>1408</v>
      </c>
      <c r="D202" s="745" t="s">
        <v>1849</v>
      </c>
      <c r="E202" s="746" t="s">
        <v>1437</v>
      </c>
      <c r="F202" s="664" t="s">
        <v>1404</v>
      </c>
      <c r="G202" s="664" t="s">
        <v>1448</v>
      </c>
      <c r="H202" s="664" t="s">
        <v>947</v>
      </c>
      <c r="I202" s="664" t="s">
        <v>1151</v>
      </c>
      <c r="J202" s="664" t="s">
        <v>1032</v>
      </c>
      <c r="K202" s="664" t="s">
        <v>1096</v>
      </c>
      <c r="L202" s="665">
        <v>154.36000000000001</v>
      </c>
      <c r="M202" s="665">
        <v>3550.2800000000011</v>
      </c>
      <c r="N202" s="664">
        <v>23</v>
      </c>
      <c r="O202" s="747">
        <v>22</v>
      </c>
      <c r="P202" s="665">
        <v>1234.8800000000001</v>
      </c>
      <c r="Q202" s="680">
        <v>0.34782608695652167</v>
      </c>
      <c r="R202" s="664">
        <v>8</v>
      </c>
      <c r="S202" s="680">
        <v>0.34782608695652173</v>
      </c>
      <c r="T202" s="747">
        <v>8</v>
      </c>
      <c r="U202" s="703">
        <v>0.36363636363636365</v>
      </c>
    </row>
    <row r="203" spans="1:21" ht="14.4" customHeight="1" x14ac:dyDescent="0.3">
      <c r="A203" s="663">
        <v>25</v>
      </c>
      <c r="B203" s="664" t="s">
        <v>1283</v>
      </c>
      <c r="C203" s="664" t="s">
        <v>1408</v>
      </c>
      <c r="D203" s="745" t="s">
        <v>1849</v>
      </c>
      <c r="E203" s="746" t="s">
        <v>1437</v>
      </c>
      <c r="F203" s="664" t="s">
        <v>1404</v>
      </c>
      <c r="G203" s="664" t="s">
        <v>1448</v>
      </c>
      <c r="H203" s="664" t="s">
        <v>947</v>
      </c>
      <c r="I203" s="664" t="s">
        <v>1255</v>
      </c>
      <c r="J203" s="664" t="s">
        <v>1397</v>
      </c>
      <c r="K203" s="664" t="s">
        <v>1350</v>
      </c>
      <c r="L203" s="665">
        <v>111.22</v>
      </c>
      <c r="M203" s="665">
        <v>222.44</v>
      </c>
      <c r="N203" s="664">
        <v>2</v>
      </c>
      <c r="O203" s="747">
        <v>2</v>
      </c>
      <c r="P203" s="665"/>
      <c r="Q203" s="680">
        <v>0</v>
      </c>
      <c r="R203" s="664"/>
      <c r="S203" s="680">
        <v>0</v>
      </c>
      <c r="T203" s="747"/>
      <c r="U203" s="703">
        <v>0</v>
      </c>
    </row>
    <row r="204" spans="1:21" ht="14.4" customHeight="1" x14ac:dyDescent="0.3">
      <c r="A204" s="663">
        <v>25</v>
      </c>
      <c r="B204" s="664" t="s">
        <v>1283</v>
      </c>
      <c r="C204" s="664" t="s">
        <v>1408</v>
      </c>
      <c r="D204" s="745" t="s">
        <v>1849</v>
      </c>
      <c r="E204" s="746" t="s">
        <v>1437</v>
      </c>
      <c r="F204" s="664" t="s">
        <v>1404</v>
      </c>
      <c r="G204" s="664" t="s">
        <v>1692</v>
      </c>
      <c r="H204" s="664" t="s">
        <v>515</v>
      </c>
      <c r="I204" s="664" t="s">
        <v>1745</v>
      </c>
      <c r="J204" s="664" t="s">
        <v>1746</v>
      </c>
      <c r="K204" s="664" t="s">
        <v>1747</v>
      </c>
      <c r="L204" s="665">
        <v>86.02</v>
      </c>
      <c r="M204" s="665">
        <v>172.04</v>
      </c>
      <c r="N204" s="664">
        <v>2</v>
      </c>
      <c r="O204" s="747">
        <v>1.5</v>
      </c>
      <c r="P204" s="665">
        <v>86.02</v>
      </c>
      <c r="Q204" s="680">
        <v>0.5</v>
      </c>
      <c r="R204" s="664">
        <v>1</v>
      </c>
      <c r="S204" s="680">
        <v>0.5</v>
      </c>
      <c r="T204" s="747">
        <v>0.5</v>
      </c>
      <c r="U204" s="703">
        <v>0.33333333333333331</v>
      </c>
    </row>
    <row r="205" spans="1:21" ht="14.4" customHeight="1" x14ac:dyDescent="0.3">
      <c r="A205" s="663">
        <v>25</v>
      </c>
      <c r="B205" s="664" t="s">
        <v>1283</v>
      </c>
      <c r="C205" s="664" t="s">
        <v>1408</v>
      </c>
      <c r="D205" s="745" t="s">
        <v>1849</v>
      </c>
      <c r="E205" s="746" t="s">
        <v>1437</v>
      </c>
      <c r="F205" s="664" t="s">
        <v>1404</v>
      </c>
      <c r="G205" s="664" t="s">
        <v>1510</v>
      </c>
      <c r="H205" s="664" t="s">
        <v>515</v>
      </c>
      <c r="I205" s="664" t="s">
        <v>1748</v>
      </c>
      <c r="J205" s="664" t="s">
        <v>1749</v>
      </c>
      <c r="K205" s="664" t="s">
        <v>1750</v>
      </c>
      <c r="L205" s="665">
        <v>0</v>
      </c>
      <c r="M205" s="665">
        <v>0</v>
      </c>
      <c r="N205" s="664">
        <v>1</v>
      </c>
      <c r="O205" s="747">
        <v>0.5</v>
      </c>
      <c r="P205" s="665">
        <v>0</v>
      </c>
      <c r="Q205" s="680"/>
      <c r="R205" s="664">
        <v>1</v>
      </c>
      <c r="S205" s="680">
        <v>1</v>
      </c>
      <c r="T205" s="747">
        <v>0.5</v>
      </c>
      <c r="U205" s="703">
        <v>1</v>
      </c>
    </row>
    <row r="206" spans="1:21" ht="14.4" customHeight="1" x14ac:dyDescent="0.3">
      <c r="A206" s="663">
        <v>25</v>
      </c>
      <c r="B206" s="664" t="s">
        <v>1283</v>
      </c>
      <c r="C206" s="664" t="s">
        <v>1408</v>
      </c>
      <c r="D206" s="745" t="s">
        <v>1849</v>
      </c>
      <c r="E206" s="746" t="s">
        <v>1437</v>
      </c>
      <c r="F206" s="664" t="s">
        <v>1404</v>
      </c>
      <c r="G206" s="664" t="s">
        <v>1510</v>
      </c>
      <c r="H206" s="664" t="s">
        <v>515</v>
      </c>
      <c r="I206" s="664" t="s">
        <v>1573</v>
      </c>
      <c r="J206" s="664" t="s">
        <v>1110</v>
      </c>
      <c r="K206" s="664" t="s">
        <v>1560</v>
      </c>
      <c r="L206" s="665">
        <v>0</v>
      </c>
      <c r="M206" s="665">
        <v>0</v>
      </c>
      <c r="N206" s="664">
        <v>1</v>
      </c>
      <c r="O206" s="747">
        <v>1</v>
      </c>
      <c r="P206" s="665"/>
      <c r="Q206" s="680"/>
      <c r="R206" s="664"/>
      <c r="S206" s="680">
        <v>0</v>
      </c>
      <c r="T206" s="747"/>
      <c r="U206" s="703">
        <v>0</v>
      </c>
    </row>
    <row r="207" spans="1:21" ht="14.4" customHeight="1" x14ac:dyDescent="0.3">
      <c r="A207" s="663">
        <v>25</v>
      </c>
      <c r="B207" s="664" t="s">
        <v>1283</v>
      </c>
      <c r="C207" s="664" t="s">
        <v>1408</v>
      </c>
      <c r="D207" s="745" t="s">
        <v>1849</v>
      </c>
      <c r="E207" s="746" t="s">
        <v>1437</v>
      </c>
      <c r="F207" s="664" t="s">
        <v>1404</v>
      </c>
      <c r="G207" s="664" t="s">
        <v>1510</v>
      </c>
      <c r="H207" s="664" t="s">
        <v>515</v>
      </c>
      <c r="I207" s="664" t="s">
        <v>1511</v>
      </c>
      <c r="J207" s="664" t="s">
        <v>1110</v>
      </c>
      <c r="K207" s="664" t="s">
        <v>1512</v>
      </c>
      <c r="L207" s="665">
        <v>0</v>
      </c>
      <c r="M207" s="665">
        <v>0</v>
      </c>
      <c r="N207" s="664">
        <v>2</v>
      </c>
      <c r="O207" s="747">
        <v>1</v>
      </c>
      <c r="P207" s="665">
        <v>0</v>
      </c>
      <c r="Q207" s="680"/>
      <c r="R207" s="664">
        <v>2</v>
      </c>
      <c r="S207" s="680">
        <v>1</v>
      </c>
      <c r="T207" s="747">
        <v>1</v>
      </c>
      <c r="U207" s="703">
        <v>1</v>
      </c>
    </row>
    <row r="208" spans="1:21" ht="14.4" customHeight="1" x14ac:dyDescent="0.3">
      <c r="A208" s="663">
        <v>25</v>
      </c>
      <c r="B208" s="664" t="s">
        <v>1283</v>
      </c>
      <c r="C208" s="664" t="s">
        <v>1408</v>
      </c>
      <c r="D208" s="745" t="s">
        <v>1849</v>
      </c>
      <c r="E208" s="746" t="s">
        <v>1437</v>
      </c>
      <c r="F208" s="664" t="s">
        <v>1404</v>
      </c>
      <c r="G208" s="664" t="s">
        <v>1574</v>
      </c>
      <c r="H208" s="664" t="s">
        <v>947</v>
      </c>
      <c r="I208" s="664" t="s">
        <v>1751</v>
      </c>
      <c r="J208" s="664" t="s">
        <v>1752</v>
      </c>
      <c r="K208" s="664" t="s">
        <v>1753</v>
      </c>
      <c r="L208" s="665">
        <v>207.45</v>
      </c>
      <c r="M208" s="665">
        <v>207.45</v>
      </c>
      <c r="N208" s="664">
        <v>1</v>
      </c>
      <c r="O208" s="747">
        <v>0.5</v>
      </c>
      <c r="P208" s="665">
        <v>207.45</v>
      </c>
      <c r="Q208" s="680">
        <v>1</v>
      </c>
      <c r="R208" s="664">
        <v>1</v>
      </c>
      <c r="S208" s="680">
        <v>1</v>
      </c>
      <c r="T208" s="747">
        <v>0.5</v>
      </c>
      <c r="U208" s="703">
        <v>1</v>
      </c>
    </row>
    <row r="209" spans="1:21" ht="14.4" customHeight="1" x14ac:dyDescent="0.3">
      <c r="A209" s="663">
        <v>25</v>
      </c>
      <c r="B209" s="664" t="s">
        <v>1283</v>
      </c>
      <c r="C209" s="664" t="s">
        <v>1408</v>
      </c>
      <c r="D209" s="745" t="s">
        <v>1849</v>
      </c>
      <c r="E209" s="746" t="s">
        <v>1437</v>
      </c>
      <c r="F209" s="664" t="s">
        <v>1404</v>
      </c>
      <c r="G209" s="664" t="s">
        <v>1707</v>
      </c>
      <c r="H209" s="664" t="s">
        <v>515</v>
      </c>
      <c r="I209" s="664" t="s">
        <v>1754</v>
      </c>
      <c r="J209" s="664" t="s">
        <v>1755</v>
      </c>
      <c r="K209" s="664" t="s">
        <v>1756</v>
      </c>
      <c r="L209" s="665">
        <v>0</v>
      </c>
      <c r="M209" s="665">
        <v>0</v>
      </c>
      <c r="N209" s="664">
        <v>1</v>
      </c>
      <c r="O209" s="747">
        <v>0.5</v>
      </c>
      <c r="P209" s="665">
        <v>0</v>
      </c>
      <c r="Q209" s="680"/>
      <c r="R209" s="664">
        <v>1</v>
      </c>
      <c r="S209" s="680">
        <v>1</v>
      </c>
      <c r="T209" s="747">
        <v>0.5</v>
      </c>
      <c r="U209" s="703">
        <v>1</v>
      </c>
    </row>
    <row r="210" spans="1:21" ht="14.4" customHeight="1" x14ac:dyDescent="0.3">
      <c r="A210" s="663">
        <v>25</v>
      </c>
      <c r="B210" s="664" t="s">
        <v>1283</v>
      </c>
      <c r="C210" s="664" t="s">
        <v>1408</v>
      </c>
      <c r="D210" s="745" t="s">
        <v>1849</v>
      </c>
      <c r="E210" s="746" t="s">
        <v>1437</v>
      </c>
      <c r="F210" s="664" t="s">
        <v>1404</v>
      </c>
      <c r="G210" s="664" t="s">
        <v>1462</v>
      </c>
      <c r="H210" s="664" t="s">
        <v>515</v>
      </c>
      <c r="I210" s="664" t="s">
        <v>1463</v>
      </c>
      <c r="J210" s="664" t="s">
        <v>1464</v>
      </c>
      <c r="K210" s="664" t="s">
        <v>1465</v>
      </c>
      <c r="L210" s="665">
        <v>0</v>
      </c>
      <c r="M210" s="665">
        <v>0</v>
      </c>
      <c r="N210" s="664">
        <v>1</v>
      </c>
      <c r="O210" s="747">
        <v>1</v>
      </c>
      <c r="P210" s="665">
        <v>0</v>
      </c>
      <c r="Q210" s="680"/>
      <c r="R210" s="664">
        <v>1</v>
      </c>
      <c r="S210" s="680">
        <v>1</v>
      </c>
      <c r="T210" s="747">
        <v>1</v>
      </c>
      <c r="U210" s="703">
        <v>1</v>
      </c>
    </row>
    <row r="211" spans="1:21" ht="14.4" customHeight="1" x14ac:dyDescent="0.3">
      <c r="A211" s="663">
        <v>25</v>
      </c>
      <c r="B211" s="664" t="s">
        <v>1283</v>
      </c>
      <c r="C211" s="664" t="s">
        <v>1408</v>
      </c>
      <c r="D211" s="745" t="s">
        <v>1849</v>
      </c>
      <c r="E211" s="746" t="s">
        <v>1437</v>
      </c>
      <c r="F211" s="664" t="s">
        <v>1404</v>
      </c>
      <c r="G211" s="664" t="s">
        <v>1462</v>
      </c>
      <c r="H211" s="664" t="s">
        <v>515</v>
      </c>
      <c r="I211" s="664" t="s">
        <v>1757</v>
      </c>
      <c r="J211" s="664" t="s">
        <v>1758</v>
      </c>
      <c r="K211" s="664" t="s">
        <v>1759</v>
      </c>
      <c r="L211" s="665">
        <v>120.89</v>
      </c>
      <c r="M211" s="665">
        <v>241.78</v>
      </c>
      <c r="N211" s="664">
        <v>2</v>
      </c>
      <c r="O211" s="747">
        <v>2</v>
      </c>
      <c r="P211" s="665">
        <v>120.89</v>
      </c>
      <c r="Q211" s="680">
        <v>0.5</v>
      </c>
      <c r="R211" s="664">
        <v>1</v>
      </c>
      <c r="S211" s="680">
        <v>0.5</v>
      </c>
      <c r="T211" s="747">
        <v>1</v>
      </c>
      <c r="U211" s="703">
        <v>0.5</v>
      </c>
    </row>
    <row r="212" spans="1:21" ht="14.4" customHeight="1" x14ac:dyDescent="0.3">
      <c r="A212" s="663">
        <v>25</v>
      </c>
      <c r="B212" s="664" t="s">
        <v>1283</v>
      </c>
      <c r="C212" s="664" t="s">
        <v>1408</v>
      </c>
      <c r="D212" s="745" t="s">
        <v>1849</v>
      </c>
      <c r="E212" s="746" t="s">
        <v>1437</v>
      </c>
      <c r="F212" s="664" t="s">
        <v>1404</v>
      </c>
      <c r="G212" s="664" t="s">
        <v>1608</v>
      </c>
      <c r="H212" s="664" t="s">
        <v>515</v>
      </c>
      <c r="I212" s="664" t="s">
        <v>661</v>
      </c>
      <c r="J212" s="664" t="s">
        <v>662</v>
      </c>
      <c r="K212" s="664" t="s">
        <v>1609</v>
      </c>
      <c r="L212" s="665">
        <v>107.27</v>
      </c>
      <c r="M212" s="665">
        <v>1179.97</v>
      </c>
      <c r="N212" s="664">
        <v>11</v>
      </c>
      <c r="O212" s="747">
        <v>3</v>
      </c>
      <c r="P212" s="665">
        <v>965.43000000000006</v>
      </c>
      <c r="Q212" s="680">
        <v>0.81818181818181823</v>
      </c>
      <c r="R212" s="664">
        <v>9</v>
      </c>
      <c r="S212" s="680">
        <v>0.81818181818181823</v>
      </c>
      <c r="T212" s="747">
        <v>2</v>
      </c>
      <c r="U212" s="703">
        <v>0.66666666666666663</v>
      </c>
    </row>
    <row r="213" spans="1:21" ht="14.4" customHeight="1" x14ac:dyDescent="0.3">
      <c r="A213" s="663">
        <v>25</v>
      </c>
      <c r="B213" s="664" t="s">
        <v>1283</v>
      </c>
      <c r="C213" s="664" t="s">
        <v>1408</v>
      </c>
      <c r="D213" s="745" t="s">
        <v>1849</v>
      </c>
      <c r="E213" s="746" t="s">
        <v>1437</v>
      </c>
      <c r="F213" s="664" t="s">
        <v>1404</v>
      </c>
      <c r="G213" s="664" t="s">
        <v>1760</v>
      </c>
      <c r="H213" s="664" t="s">
        <v>515</v>
      </c>
      <c r="I213" s="664" t="s">
        <v>1761</v>
      </c>
      <c r="J213" s="664" t="s">
        <v>1762</v>
      </c>
      <c r="K213" s="664" t="s">
        <v>1763</v>
      </c>
      <c r="L213" s="665">
        <v>0</v>
      </c>
      <c r="M213" s="665">
        <v>0</v>
      </c>
      <c r="N213" s="664">
        <v>1</v>
      </c>
      <c r="O213" s="747">
        <v>1</v>
      </c>
      <c r="P213" s="665"/>
      <c r="Q213" s="680"/>
      <c r="R213" s="664"/>
      <c r="S213" s="680">
        <v>0</v>
      </c>
      <c r="T213" s="747"/>
      <c r="U213" s="703">
        <v>0</v>
      </c>
    </row>
    <row r="214" spans="1:21" ht="14.4" customHeight="1" x14ac:dyDescent="0.3">
      <c r="A214" s="663">
        <v>25</v>
      </c>
      <c r="B214" s="664" t="s">
        <v>1283</v>
      </c>
      <c r="C214" s="664" t="s">
        <v>1408</v>
      </c>
      <c r="D214" s="745" t="s">
        <v>1849</v>
      </c>
      <c r="E214" s="746" t="s">
        <v>1437</v>
      </c>
      <c r="F214" s="664" t="s">
        <v>1404</v>
      </c>
      <c r="G214" s="664" t="s">
        <v>1449</v>
      </c>
      <c r="H214" s="664" t="s">
        <v>515</v>
      </c>
      <c r="I214" s="664" t="s">
        <v>1117</v>
      </c>
      <c r="J214" s="664" t="s">
        <v>1118</v>
      </c>
      <c r="K214" s="664" t="s">
        <v>1119</v>
      </c>
      <c r="L214" s="665">
        <v>132.97999999999999</v>
      </c>
      <c r="M214" s="665">
        <v>1728.74</v>
      </c>
      <c r="N214" s="664">
        <v>13</v>
      </c>
      <c r="O214" s="747">
        <v>9.5</v>
      </c>
      <c r="P214" s="665"/>
      <c r="Q214" s="680">
        <v>0</v>
      </c>
      <c r="R214" s="664"/>
      <c r="S214" s="680">
        <v>0</v>
      </c>
      <c r="T214" s="747"/>
      <c r="U214" s="703">
        <v>0</v>
      </c>
    </row>
    <row r="215" spans="1:21" ht="14.4" customHeight="1" x14ac:dyDescent="0.3">
      <c r="A215" s="663">
        <v>25</v>
      </c>
      <c r="B215" s="664" t="s">
        <v>1283</v>
      </c>
      <c r="C215" s="664" t="s">
        <v>1408</v>
      </c>
      <c r="D215" s="745" t="s">
        <v>1849</v>
      </c>
      <c r="E215" s="746" t="s">
        <v>1437</v>
      </c>
      <c r="F215" s="664" t="s">
        <v>1404</v>
      </c>
      <c r="G215" s="664" t="s">
        <v>1449</v>
      </c>
      <c r="H215" s="664" t="s">
        <v>515</v>
      </c>
      <c r="I215" s="664" t="s">
        <v>1491</v>
      </c>
      <c r="J215" s="664" t="s">
        <v>1118</v>
      </c>
      <c r="K215" s="664" t="s">
        <v>1119</v>
      </c>
      <c r="L215" s="665">
        <v>132.97999999999999</v>
      </c>
      <c r="M215" s="665">
        <v>132.97999999999999</v>
      </c>
      <c r="N215" s="664">
        <v>1</v>
      </c>
      <c r="O215" s="747">
        <v>1</v>
      </c>
      <c r="P215" s="665">
        <v>132.97999999999999</v>
      </c>
      <c r="Q215" s="680">
        <v>1</v>
      </c>
      <c r="R215" s="664">
        <v>1</v>
      </c>
      <c r="S215" s="680">
        <v>1</v>
      </c>
      <c r="T215" s="747">
        <v>1</v>
      </c>
      <c r="U215" s="703">
        <v>1</v>
      </c>
    </row>
    <row r="216" spans="1:21" ht="14.4" customHeight="1" x14ac:dyDescent="0.3">
      <c r="A216" s="663">
        <v>25</v>
      </c>
      <c r="B216" s="664" t="s">
        <v>1283</v>
      </c>
      <c r="C216" s="664" t="s">
        <v>1408</v>
      </c>
      <c r="D216" s="745" t="s">
        <v>1849</v>
      </c>
      <c r="E216" s="746" t="s">
        <v>1437</v>
      </c>
      <c r="F216" s="664" t="s">
        <v>1404</v>
      </c>
      <c r="G216" s="664" t="s">
        <v>1764</v>
      </c>
      <c r="H216" s="664" t="s">
        <v>515</v>
      </c>
      <c r="I216" s="664" t="s">
        <v>1127</v>
      </c>
      <c r="J216" s="664" t="s">
        <v>1128</v>
      </c>
      <c r="K216" s="664" t="s">
        <v>1735</v>
      </c>
      <c r="L216" s="665">
        <v>115.13</v>
      </c>
      <c r="M216" s="665">
        <v>115.13</v>
      </c>
      <c r="N216" s="664">
        <v>1</v>
      </c>
      <c r="O216" s="747">
        <v>1</v>
      </c>
      <c r="P216" s="665"/>
      <c r="Q216" s="680">
        <v>0</v>
      </c>
      <c r="R216" s="664"/>
      <c r="S216" s="680">
        <v>0</v>
      </c>
      <c r="T216" s="747"/>
      <c r="U216" s="703">
        <v>0</v>
      </c>
    </row>
    <row r="217" spans="1:21" ht="14.4" customHeight="1" x14ac:dyDescent="0.3">
      <c r="A217" s="663">
        <v>25</v>
      </c>
      <c r="B217" s="664" t="s">
        <v>1283</v>
      </c>
      <c r="C217" s="664" t="s">
        <v>1408</v>
      </c>
      <c r="D217" s="745" t="s">
        <v>1849</v>
      </c>
      <c r="E217" s="746" t="s">
        <v>1437</v>
      </c>
      <c r="F217" s="664" t="s">
        <v>1404</v>
      </c>
      <c r="G217" s="664" t="s">
        <v>1628</v>
      </c>
      <c r="H217" s="664" t="s">
        <v>515</v>
      </c>
      <c r="I217" s="664" t="s">
        <v>669</v>
      </c>
      <c r="J217" s="664" t="s">
        <v>1629</v>
      </c>
      <c r="K217" s="664" t="s">
        <v>1630</v>
      </c>
      <c r="L217" s="665">
        <v>38.56</v>
      </c>
      <c r="M217" s="665">
        <v>38.56</v>
      </c>
      <c r="N217" s="664">
        <v>1</v>
      </c>
      <c r="O217" s="747">
        <v>0.5</v>
      </c>
      <c r="P217" s="665"/>
      <c r="Q217" s="680">
        <v>0</v>
      </c>
      <c r="R217" s="664"/>
      <c r="S217" s="680">
        <v>0</v>
      </c>
      <c r="T217" s="747"/>
      <c r="U217" s="703">
        <v>0</v>
      </c>
    </row>
    <row r="218" spans="1:21" ht="14.4" customHeight="1" x14ac:dyDescent="0.3">
      <c r="A218" s="663">
        <v>25</v>
      </c>
      <c r="B218" s="664" t="s">
        <v>1283</v>
      </c>
      <c r="C218" s="664" t="s">
        <v>1408</v>
      </c>
      <c r="D218" s="745" t="s">
        <v>1849</v>
      </c>
      <c r="E218" s="746" t="s">
        <v>1437</v>
      </c>
      <c r="F218" s="664" t="s">
        <v>1404</v>
      </c>
      <c r="G218" s="664" t="s">
        <v>1523</v>
      </c>
      <c r="H218" s="664" t="s">
        <v>515</v>
      </c>
      <c r="I218" s="664" t="s">
        <v>1101</v>
      </c>
      <c r="J218" s="664" t="s">
        <v>1102</v>
      </c>
      <c r="K218" s="664" t="s">
        <v>1471</v>
      </c>
      <c r="L218" s="665">
        <v>34.19</v>
      </c>
      <c r="M218" s="665">
        <v>273.52</v>
      </c>
      <c r="N218" s="664">
        <v>8</v>
      </c>
      <c r="O218" s="747">
        <v>3</v>
      </c>
      <c r="P218" s="665">
        <v>205.14</v>
      </c>
      <c r="Q218" s="680">
        <v>0.75</v>
      </c>
      <c r="R218" s="664">
        <v>6</v>
      </c>
      <c r="S218" s="680">
        <v>0.75</v>
      </c>
      <c r="T218" s="747">
        <v>2</v>
      </c>
      <c r="U218" s="703">
        <v>0.66666666666666663</v>
      </c>
    </row>
    <row r="219" spans="1:21" ht="14.4" customHeight="1" x14ac:dyDescent="0.3">
      <c r="A219" s="663">
        <v>25</v>
      </c>
      <c r="B219" s="664" t="s">
        <v>1283</v>
      </c>
      <c r="C219" s="664" t="s">
        <v>1408</v>
      </c>
      <c r="D219" s="745" t="s">
        <v>1849</v>
      </c>
      <c r="E219" s="746" t="s">
        <v>1437</v>
      </c>
      <c r="F219" s="664" t="s">
        <v>1404</v>
      </c>
      <c r="G219" s="664" t="s">
        <v>1456</v>
      </c>
      <c r="H219" s="664" t="s">
        <v>947</v>
      </c>
      <c r="I219" s="664" t="s">
        <v>956</v>
      </c>
      <c r="J219" s="664" t="s">
        <v>894</v>
      </c>
      <c r="K219" s="664" t="s">
        <v>957</v>
      </c>
      <c r="L219" s="665">
        <v>36.54</v>
      </c>
      <c r="M219" s="665">
        <v>109.62</v>
      </c>
      <c r="N219" s="664">
        <v>3</v>
      </c>
      <c r="O219" s="747">
        <v>2</v>
      </c>
      <c r="P219" s="665">
        <v>36.54</v>
      </c>
      <c r="Q219" s="680">
        <v>0.33333333333333331</v>
      </c>
      <c r="R219" s="664">
        <v>1</v>
      </c>
      <c r="S219" s="680">
        <v>0.33333333333333331</v>
      </c>
      <c r="T219" s="747">
        <v>0.5</v>
      </c>
      <c r="U219" s="703">
        <v>0.25</v>
      </c>
    </row>
    <row r="220" spans="1:21" ht="14.4" customHeight="1" x14ac:dyDescent="0.3">
      <c r="A220" s="663">
        <v>25</v>
      </c>
      <c r="B220" s="664" t="s">
        <v>1283</v>
      </c>
      <c r="C220" s="664" t="s">
        <v>1408</v>
      </c>
      <c r="D220" s="745" t="s">
        <v>1849</v>
      </c>
      <c r="E220" s="746" t="s">
        <v>1437</v>
      </c>
      <c r="F220" s="664" t="s">
        <v>1404</v>
      </c>
      <c r="G220" s="664" t="s">
        <v>1456</v>
      </c>
      <c r="H220" s="664" t="s">
        <v>515</v>
      </c>
      <c r="I220" s="664" t="s">
        <v>893</v>
      </c>
      <c r="J220" s="664" t="s">
        <v>894</v>
      </c>
      <c r="K220" s="664" t="s">
        <v>1457</v>
      </c>
      <c r="L220" s="665">
        <v>36.54</v>
      </c>
      <c r="M220" s="665">
        <v>109.62</v>
      </c>
      <c r="N220" s="664">
        <v>3</v>
      </c>
      <c r="O220" s="747">
        <v>1.5</v>
      </c>
      <c r="P220" s="665"/>
      <c r="Q220" s="680">
        <v>0</v>
      </c>
      <c r="R220" s="664"/>
      <c r="S220" s="680">
        <v>0</v>
      </c>
      <c r="T220" s="747"/>
      <c r="U220" s="703">
        <v>0</v>
      </c>
    </row>
    <row r="221" spans="1:21" ht="14.4" customHeight="1" x14ac:dyDescent="0.3">
      <c r="A221" s="663">
        <v>25</v>
      </c>
      <c r="B221" s="664" t="s">
        <v>1283</v>
      </c>
      <c r="C221" s="664" t="s">
        <v>1408</v>
      </c>
      <c r="D221" s="745" t="s">
        <v>1849</v>
      </c>
      <c r="E221" s="746" t="s">
        <v>1437</v>
      </c>
      <c r="F221" s="664" t="s">
        <v>1404</v>
      </c>
      <c r="G221" s="664" t="s">
        <v>1765</v>
      </c>
      <c r="H221" s="664" t="s">
        <v>515</v>
      </c>
      <c r="I221" s="664" t="s">
        <v>604</v>
      </c>
      <c r="J221" s="664" t="s">
        <v>1766</v>
      </c>
      <c r="K221" s="664" t="s">
        <v>1767</v>
      </c>
      <c r="L221" s="665">
        <v>0</v>
      </c>
      <c r="M221" s="665">
        <v>0</v>
      </c>
      <c r="N221" s="664">
        <v>1</v>
      </c>
      <c r="O221" s="747">
        <v>1</v>
      </c>
      <c r="P221" s="665">
        <v>0</v>
      </c>
      <c r="Q221" s="680"/>
      <c r="R221" s="664">
        <v>1</v>
      </c>
      <c r="S221" s="680">
        <v>1</v>
      </c>
      <c r="T221" s="747">
        <v>1</v>
      </c>
      <c r="U221" s="703">
        <v>1</v>
      </c>
    </row>
    <row r="222" spans="1:21" ht="14.4" customHeight="1" x14ac:dyDescent="0.3">
      <c r="A222" s="663">
        <v>25</v>
      </c>
      <c r="B222" s="664" t="s">
        <v>1283</v>
      </c>
      <c r="C222" s="664" t="s">
        <v>1408</v>
      </c>
      <c r="D222" s="745" t="s">
        <v>1849</v>
      </c>
      <c r="E222" s="746" t="s">
        <v>1437</v>
      </c>
      <c r="F222" s="664" t="s">
        <v>1404</v>
      </c>
      <c r="G222" s="664" t="s">
        <v>1768</v>
      </c>
      <c r="H222" s="664" t="s">
        <v>947</v>
      </c>
      <c r="I222" s="664" t="s">
        <v>1006</v>
      </c>
      <c r="J222" s="664" t="s">
        <v>1007</v>
      </c>
      <c r="K222" s="664" t="s">
        <v>1391</v>
      </c>
      <c r="L222" s="665">
        <v>63.75</v>
      </c>
      <c r="M222" s="665">
        <v>63.75</v>
      </c>
      <c r="N222" s="664">
        <v>1</v>
      </c>
      <c r="O222" s="747">
        <v>0.5</v>
      </c>
      <c r="P222" s="665">
        <v>63.75</v>
      </c>
      <c r="Q222" s="680">
        <v>1</v>
      </c>
      <c r="R222" s="664">
        <v>1</v>
      </c>
      <c r="S222" s="680">
        <v>1</v>
      </c>
      <c r="T222" s="747">
        <v>0.5</v>
      </c>
      <c r="U222" s="703">
        <v>1</v>
      </c>
    </row>
    <row r="223" spans="1:21" ht="14.4" customHeight="1" x14ac:dyDescent="0.3">
      <c r="A223" s="663">
        <v>25</v>
      </c>
      <c r="B223" s="664" t="s">
        <v>1283</v>
      </c>
      <c r="C223" s="664" t="s">
        <v>1408</v>
      </c>
      <c r="D223" s="745" t="s">
        <v>1849</v>
      </c>
      <c r="E223" s="746" t="s">
        <v>1437</v>
      </c>
      <c r="F223" s="664" t="s">
        <v>1404</v>
      </c>
      <c r="G223" s="664" t="s">
        <v>1478</v>
      </c>
      <c r="H223" s="664" t="s">
        <v>515</v>
      </c>
      <c r="I223" s="664" t="s">
        <v>642</v>
      </c>
      <c r="J223" s="664" t="s">
        <v>1479</v>
      </c>
      <c r="K223" s="664" t="s">
        <v>1480</v>
      </c>
      <c r="L223" s="665">
        <v>0</v>
      </c>
      <c r="M223" s="665">
        <v>0</v>
      </c>
      <c r="N223" s="664">
        <v>1</v>
      </c>
      <c r="O223" s="747">
        <v>1</v>
      </c>
      <c r="P223" s="665"/>
      <c r="Q223" s="680"/>
      <c r="R223" s="664"/>
      <c r="S223" s="680">
        <v>0</v>
      </c>
      <c r="T223" s="747"/>
      <c r="U223" s="703">
        <v>0</v>
      </c>
    </row>
    <row r="224" spans="1:21" ht="14.4" customHeight="1" x14ac:dyDescent="0.3">
      <c r="A224" s="663">
        <v>25</v>
      </c>
      <c r="B224" s="664" t="s">
        <v>1283</v>
      </c>
      <c r="C224" s="664" t="s">
        <v>1408</v>
      </c>
      <c r="D224" s="745" t="s">
        <v>1849</v>
      </c>
      <c r="E224" s="746" t="s">
        <v>1438</v>
      </c>
      <c r="F224" s="664" t="s">
        <v>1404</v>
      </c>
      <c r="G224" s="664" t="s">
        <v>1448</v>
      </c>
      <c r="H224" s="664" t="s">
        <v>947</v>
      </c>
      <c r="I224" s="664" t="s">
        <v>1151</v>
      </c>
      <c r="J224" s="664" t="s">
        <v>1032</v>
      </c>
      <c r="K224" s="664" t="s">
        <v>1096</v>
      </c>
      <c r="L224" s="665">
        <v>154.36000000000001</v>
      </c>
      <c r="M224" s="665">
        <v>771.80000000000007</v>
      </c>
      <c r="N224" s="664">
        <v>5</v>
      </c>
      <c r="O224" s="747">
        <v>5</v>
      </c>
      <c r="P224" s="665">
        <v>154.36000000000001</v>
      </c>
      <c r="Q224" s="680">
        <v>0.2</v>
      </c>
      <c r="R224" s="664">
        <v>1</v>
      </c>
      <c r="S224" s="680">
        <v>0.2</v>
      </c>
      <c r="T224" s="747">
        <v>1</v>
      </c>
      <c r="U224" s="703">
        <v>0.2</v>
      </c>
    </row>
    <row r="225" spans="1:21" ht="14.4" customHeight="1" x14ac:dyDescent="0.3">
      <c r="A225" s="663">
        <v>25</v>
      </c>
      <c r="B225" s="664" t="s">
        <v>1283</v>
      </c>
      <c r="C225" s="664" t="s">
        <v>1408</v>
      </c>
      <c r="D225" s="745" t="s">
        <v>1849</v>
      </c>
      <c r="E225" s="746" t="s">
        <v>1438</v>
      </c>
      <c r="F225" s="664" t="s">
        <v>1404</v>
      </c>
      <c r="G225" s="664" t="s">
        <v>1448</v>
      </c>
      <c r="H225" s="664" t="s">
        <v>947</v>
      </c>
      <c r="I225" s="664" t="s">
        <v>1769</v>
      </c>
      <c r="J225" s="664" t="s">
        <v>1770</v>
      </c>
      <c r="K225" s="664" t="s">
        <v>1350</v>
      </c>
      <c r="L225" s="665">
        <v>149.52000000000001</v>
      </c>
      <c r="M225" s="665">
        <v>448.56000000000006</v>
      </c>
      <c r="N225" s="664">
        <v>3</v>
      </c>
      <c r="O225" s="747">
        <v>2.5</v>
      </c>
      <c r="P225" s="665">
        <v>299.04000000000002</v>
      </c>
      <c r="Q225" s="680">
        <v>0.66666666666666663</v>
      </c>
      <c r="R225" s="664">
        <v>2</v>
      </c>
      <c r="S225" s="680">
        <v>0.66666666666666663</v>
      </c>
      <c r="T225" s="747">
        <v>2</v>
      </c>
      <c r="U225" s="703">
        <v>0.8</v>
      </c>
    </row>
    <row r="226" spans="1:21" ht="14.4" customHeight="1" x14ac:dyDescent="0.3">
      <c r="A226" s="663">
        <v>25</v>
      </c>
      <c r="B226" s="664" t="s">
        <v>1283</v>
      </c>
      <c r="C226" s="664" t="s">
        <v>1408</v>
      </c>
      <c r="D226" s="745" t="s">
        <v>1849</v>
      </c>
      <c r="E226" s="746" t="s">
        <v>1438</v>
      </c>
      <c r="F226" s="664" t="s">
        <v>1404</v>
      </c>
      <c r="G226" s="664" t="s">
        <v>1448</v>
      </c>
      <c r="H226" s="664" t="s">
        <v>515</v>
      </c>
      <c r="I226" s="664" t="s">
        <v>1486</v>
      </c>
      <c r="J226" s="664" t="s">
        <v>1032</v>
      </c>
      <c r="K226" s="664" t="s">
        <v>1096</v>
      </c>
      <c r="L226" s="665">
        <v>154.36000000000001</v>
      </c>
      <c r="M226" s="665">
        <v>617.44000000000005</v>
      </c>
      <c r="N226" s="664">
        <v>4</v>
      </c>
      <c r="O226" s="747">
        <v>4</v>
      </c>
      <c r="P226" s="665">
        <v>463.08000000000004</v>
      </c>
      <c r="Q226" s="680">
        <v>0.75</v>
      </c>
      <c r="R226" s="664">
        <v>3</v>
      </c>
      <c r="S226" s="680">
        <v>0.75</v>
      </c>
      <c r="T226" s="747">
        <v>3</v>
      </c>
      <c r="U226" s="703">
        <v>0.75</v>
      </c>
    </row>
    <row r="227" spans="1:21" ht="14.4" customHeight="1" x14ac:dyDescent="0.3">
      <c r="A227" s="663">
        <v>25</v>
      </c>
      <c r="B227" s="664" t="s">
        <v>1283</v>
      </c>
      <c r="C227" s="664" t="s">
        <v>1408</v>
      </c>
      <c r="D227" s="745" t="s">
        <v>1849</v>
      </c>
      <c r="E227" s="746" t="s">
        <v>1438</v>
      </c>
      <c r="F227" s="664" t="s">
        <v>1404</v>
      </c>
      <c r="G227" s="664" t="s">
        <v>1510</v>
      </c>
      <c r="H227" s="664" t="s">
        <v>515</v>
      </c>
      <c r="I227" s="664" t="s">
        <v>1573</v>
      </c>
      <c r="J227" s="664" t="s">
        <v>1110</v>
      </c>
      <c r="K227" s="664" t="s">
        <v>1560</v>
      </c>
      <c r="L227" s="665">
        <v>0</v>
      </c>
      <c r="M227" s="665">
        <v>0</v>
      </c>
      <c r="N227" s="664">
        <v>4</v>
      </c>
      <c r="O227" s="747">
        <v>3</v>
      </c>
      <c r="P227" s="665">
        <v>0</v>
      </c>
      <c r="Q227" s="680"/>
      <c r="R227" s="664">
        <v>2</v>
      </c>
      <c r="S227" s="680">
        <v>0.5</v>
      </c>
      <c r="T227" s="747">
        <v>1</v>
      </c>
      <c r="U227" s="703">
        <v>0.33333333333333331</v>
      </c>
    </row>
    <row r="228" spans="1:21" ht="14.4" customHeight="1" x14ac:dyDescent="0.3">
      <c r="A228" s="663">
        <v>25</v>
      </c>
      <c r="B228" s="664" t="s">
        <v>1283</v>
      </c>
      <c r="C228" s="664" t="s">
        <v>1408</v>
      </c>
      <c r="D228" s="745" t="s">
        <v>1849</v>
      </c>
      <c r="E228" s="746" t="s">
        <v>1438</v>
      </c>
      <c r="F228" s="664" t="s">
        <v>1404</v>
      </c>
      <c r="G228" s="664" t="s">
        <v>1466</v>
      </c>
      <c r="H228" s="664" t="s">
        <v>515</v>
      </c>
      <c r="I228" s="664" t="s">
        <v>1467</v>
      </c>
      <c r="J228" s="664" t="s">
        <v>927</v>
      </c>
      <c r="K228" s="664" t="s">
        <v>1468</v>
      </c>
      <c r="L228" s="665">
        <v>0</v>
      </c>
      <c r="M228" s="665">
        <v>0</v>
      </c>
      <c r="N228" s="664">
        <v>3</v>
      </c>
      <c r="O228" s="747">
        <v>2</v>
      </c>
      <c r="P228" s="665">
        <v>0</v>
      </c>
      <c r="Q228" s="680"/>
      <c r="R228" s="664">
        <v>3</v>
      </c>
      <c r="S228" s="680">
        <v>1</v>
      </c>
      <c r="T228" s="747">
        <v>2</v>
      </c>
      <c r="U228" s="703">
        <v>1</v>
      </c>
    </row>
    <row r="229" spans="1:21" ht="14.4" customHeight="1" x14ac:dyDescent="0.3">
      <c r="A229" s="663">
        <v>25</v>
      </c>
      <c r="B229" s="664" t="s">
        <v>1283</v>
      </c>
      <c r="C229" s="664" t="s">
        <v>1408</v>
      </c>
      <c r="D229" s="745" t="s">
        <v>1849</v>
      </c>
      <c r="E229" s="746" t="s">
        <v>1438</v>
      </c>
      <c r="F229" s="664" t="s">
        <v>1404</v>
      </c>
      <c r="G229" s="664" t="s">
        <v>1466</v>
      </c>
      <c r="H229" s="664" t="s">
        <v>515</v>
      </c>
      <c r="I229" s="664" t="s">
        <v>1771</v>
      </c>
      <c r="J229" s="664" t="s">
        <v>927</v>
      </c>
      <c r="K229" s="664" t="s">
        <v>1772</v>
      </c>
      <c r="L229" s="665">
        <v>0</v>
      </c>
      <c r="M229" s="665">
        <v>0</v>
      </c>
      <c r="N229" s="664">
        <v>3</v>
      </c>
      <c r="O229" s="747">
        <v>2.5</v>
      </c>
      <c r="P229" s="665">
        <v>0</v>
      </c>
      <c r="Q229" s="680"/>
      <c r="R229" s="664">
        <v>2</v>
      </c>
      <c r="S229" s="680">
        <v>0.66666666666666663</v>
      </c>
      <c r="T229" s="747">
        <v>1.5</v>
      </c>
      <c r="U229" s="703">
        <v>0.6</v>
      </c>
    </row>
    <row r="230" spans="1:21" ht="14.4" customHeight="1" x14ac:dyDescent="0.3">
      <c r="A230" s="663">
        <v>25</v>
      </c>
      <c r="B230" s="664" t="s">
        <v>1283</v>
      </c>
      <c r="C230" s="664" t="s">
        <v>1408</v>
      </c>
      <c r="D230" s="745" t="s">
        <v>1849</v>
      </c>
      <c r="E230" s="746" t="s">
        <v>1438</v>
      </c>
      <c r="F230" s="664" t="s">
        <v>1404</v>
      </c>
      <c r="G230" s="664" t="s">
        <v>1541</v>
      </c>
      <c r="H230" s="664" t="s">
        <v>515</v>
      </c>
      <c r="I230" s="664" t="s">
        <v>1542</v>
      </c>
      <c r="J230" s="664" t="s">
        <v>1543</v>
      </c>
      <c r="K230" s="664" t="s">
        <v>1544</v>
      </c>
      <c r="L230" s="665">
        <v>49.37</v>
      </c>
      <c r="M230" s="665">
        <v>49.37</v>
      </c>
      <c r="N230" s="664">
        <v>1</v>
      </c>
      <c r="O230" s="747">
        <v>1</v>
      </c>
      <c r="P230" s="665"/>
      <c r="Q230" s="680">
        <v>0</v>
      </c>
      <c r="R230" s="664"/>
      <c r="S230" s="680">
        <v>0</v>
      </c>
      <c r="T230" s="747"/>
      <c r="U230" s="703">
        <v>0</v>
      </c>
    </row>
    <row r="231" spans="1:21" ht="14.4" customHeight="1" x14ac:dyDescent="0.3">
      <c r="A231" s="663">
        <v>25</v>
      </c>
      <c r="B231" s="664" t="s">
        <v>1283</v>
      </c>
      <c r="C231" s="664" t="s">
        <v>1408</v>
      </c>
      <c r="D231" s="745" t="s">
        <v>1849</v>
      </c>
      <c r="E231" s="746" t="s">
        <v>1438</v>
      </c>
      <c r="F231" s="664" t="s">
        <v>1404</v>
      </c>
      <c r="G231" s="664" t="s">
        <v>1736</v>
      </c>
      <c r="H231" s="664" t="s">
        <v>515</v>
      </c>
      <c r="I231" s="664" t="s">
        <v>1737</v>
      </c>
      <c r="J231" s="664" t="s">
        <v>1738</v>
      </c>
      <c r="K231" s="664" t="s">
        <v>1735</v>
      </c>
      <c r="L231" s="665">
        <v>115.13</v>
      </c>
      <c r="M231" s="665">
        <v>115.13</v>
      </c>
      <c r="N231" s="664">
        <v>1</v>
      </c>
      <c r="O231" s="747">
        <v>1</v>
      </c>
      <c r="P231" s="665"/>
      <c r="Q231" s="680">
        <v>0</v>
      </c>
      <c r="R231" s="664"/>
      <c r="S231" s="680">
        <v>0</v>
      </c>
      <c r="T231" s="747"/>
      <c r="U231" s="703">
        <v>0</v>
      </c>
    </row>
    <row r="232" spans="1:21" ht="14.4" customHeight="1" x14ac:dyDescent="0.3">
      <c r="A232" s="663">
        <v>25</v>
      </c>
      <c r="B232" s="664" t="s">
        <v>1283</v>
      </c>
      <c r="C232" s="664" t="s">
        <v>1408</v>
      </c>
      <c r="D232" s="745" t="s">
        <v>1849</v>
      </c>
      <c r="E232" s="746" t="s">
        <v>1438</v>
      </c>
      <c r="F232" s="664" t="s">
        <v>1404</v>
      </c>
      <c r="G232" s="664" t="s">
        <v>1472</v>
      </c>
      <c r="H232" s="664" t="s">
        <v>515</v>
      </c>
      <c r="I232" s="664" t="s">
        <v>1773</v>
      </c>
      <c r="J232" s="664" t="s">
        <v>1774</v>
      </c>
      <c r="K232" s="664" t="s">
        <v>1775</v>
      </c>
      <c r="L232" s="665">
        <v>0</v>
      </c>
      <c r="M232" s="665">
        <v>0</v>
      </c>
      <c r="N232" s="664">
        <v>1</v>
      </c>
      <c r="O232" s="747">
        <v>1</v>
      </c>
      <c r="P232" s="665"/>
      <c r="Q232" s="680"/>
      <c r="R232" s="664"/>
      <c r="S232" s="680">
        <v>0</v>
      </c>
      <c r="T232" s="747"/>
      <c r="U232" s="703">
        <v>0</v>
      </c>
    </row>
    <row r="233" spans="1:21" ht="14.4" customHeight="1" x14ac:dyDescent="0.3">
      <c r="A233" s="663">
        <v>25</v>
      </c>
      <c r="B233" s="664" t="s">
        <v>1283</v>
      </c>
      <c r="C233" s="664" t="s">
        <v>1408</v>
      </c>
      <c r="D233" s="745" t="s">
        <v>1849</v>
      </c>
      <c r="E233" s="746" t="s">
        <v>1438</v>
      </c>
      <c r="F233" s="664" t="s">
        <v>1404</v>
      </c>
      <c r="G233" s="664" t="s">
        <v>1456</v>
      </c>
      <c r="H233" s="664" t="s">
        <v>947</v>
      </c>
      <c r="I233" s="664" t="s">
        <v>991</v>
      </c>
      <c r="J233" s="664" t="s">
        <v>894</v>
      </c>
      <c r="K233" s="664" t="s">
        <v>1482</v>
      </c>
      <c r="L233" s="665">
        <v>18.260000000000002</v>
      </c>
      <c r="M233" s="665">
        <v>36.520000000000003</v>
      </c>
      <c r="N233" s="664">
        <v>2</v>
      </c>
      <c r="O233" s="747">
        <v>1.5</v>
      </c>
      <c r="P233" s="665">
        <v>18.260000000000002</v>
      </c>
      <c r="Q233" s="680">
        <v>0.5</v>
      </c>
      <c r="R233" s="664">
        <v>1</v>
      </c>
      <c r="S233" s="680">
        <v>0.5</v>
      </c>
      <c r="T233" s="747">
        <v>0.5</v>
      </c>
      <c r="U233" s="703">
        <v>0.33333333333333331</v>
      </c>
    </row>
    <row r="234" spans="1:21" ht="14.4" customHeight="1" x14ac:dyDescent="0.3">
      <c r="A234" s="663">
        <v>25</v>
      </c>
      <c r="B234" s="664" t="s">
        <v>1283</v>
      </c>
      <c r="C234" s="664" t="s">
        <v>1408</v>
      </c>
      <c r="D234" s="745" t="s">
        <v>1849</v>
      </c>
      <c r="E234" s="746" t="s">
        <v>1438</v>
      </c>
      <c r="F234" s="664" t="s">
        <v>1404</v>
      </c>
      <c r="G234" s="664" t="s">
        <v>1456</v>
      </c>
      <c r="H234" s="664" t="s">
        <v>515</v>
      </c>
      <c r="I234" s="664" t="s">
        <v>1476</v>
      </c>
      <c r="J234" s="664" t="s">
        <v>894</v>
      </c>
      <c r="K234" s="664" t="s">
        <v>1477</v>
      </c>
      <c r="L234" s="665">
        <v>18.260000000000002</v>
      </c>
      <c r="M234" s="665">
        <v>18.260000000000002</v>
      </c>
      <c r="N234" s="664">
        <v>1</v>
      </c>
      <c r="O234" s="747">
        <v>0.5</v>
      </c>
      <c r="P234" s="665"/>
      <c r="Q234" s="680">
        <v>0</v>
      </c>
      <c r="R234" s="664"/>
      <c r="S234" s="680">
        <v>0</v>
      </c>
      <c r="T234" s="747"/>
      <c r="U234" s="703">
        <v>0</v>
      </c>
    </row>
    <row r="235" spans="1:21" ht="14.4" customHeight="1" x14ac:dyDescent="0.3">
      <c r="A235" s="663">
        <v>25</v>
      </c>
      <c r="B235" s="664" t="s">
        <v>1283</v>
      </c>
      <c r="C235" s="664" t="s">
        <v>1408</v>
      </c>
      <c r="D235" s="745" t="s">
        <v>1849</v>
      </c>
      <c r="E235" s="746" t="s">
        <v>1438</v>
      </c>
      <c r="F235" s="664" t="s">
        <v>1404</v>
      </c>
      <c r="G235" s="664" t="s">
        <v>1665</v>
      </c>
      <c r="H235" s="664" t="s">
        <v>515</v>
      </c>
      <c r="I235" s="664" t="s">
        <v>645</v>
      </c>
      <c r="J235" s="664" t="s">
        <v>1666</v>
      </c>
      <c r="K235" s="664" t="s">
        <v>1667</v>
      </c>
      <c r="L235" s="665">
        <v>77.13</v>
      </c>
      <c r="M235" s="665">
        <v>77.13</v>
      </c>
      <c r="N235" s="664">
        <v>1</v>
      </c>
      <c r="O235" s="747">
        <v>1</v>
      </c>
      <c r="P235" s="665">
        <v>77.13</v>
      </c>
      <c r="Q235" s="680">
        <v>1</v>
      </c>
      <c r="R235" s="664">
        <v>1</v>
      </c>
      <c r="S235" s="680">
        <v>1</v>
      </c>
      <c r="T235" s="747">
        <v>1</v>
      </c>
      <c r="U235" s="703">
        <v>1</v>
      </c>
    </row>
    <row r="236" spans="1:21" ht="14.4" customHeight="1" x14ac:dyDescent="0.3">
      <c r="A236" s="663">
        <v>25</v>
      </c>
      <c r="B236" s="664" t="s">
        <v>1283</v>
      </c>
      <c r="C236" s="664" t="s">
        <v>1408</v>
      </c>
      <c r="D236" s="745" t="s">
        <v>1849</v>
      </c>
      <c r="E236" s="746" t="s">
        <v>1443</v>
      </c>
      <c r="F236" s="664" t="s">
        <v>1404</v>
      </c>
      <c r="G236" s="664" t="s">
        <v>1448</v>
      </c>
      <c r="H236" s="664" t="s">
        <v>947</v>
      </c>
      <c r="I236" s="664" t="s">
        <v>1151</v>
      </c>
      <c r="J236" s="664" t="s">
        <v>1032</v>
      </c>
      <c r="K236" s="664" t="s">
        <v>1096</v>
      </c>
      <c r="L236" s="665">
        <v>154.36000000000001</v>
      </c>
      <c r="M236" s="665">
        <v>6174.4000000000033</v>
      </c>
      <c r="N236" s="664">
        <v>40</v>
      </c>
      <c r="O236" s="747">
        <v>38</v>
      </c>
      <c r="P236" s="665">
        <v>3395.9200000000014</v>
      </c>
      <c r="Q236" s="680">
        <v>0.54999999999999993</v>
      </c>
      <c r="R236" s="664">
        <v>22</v>
      </c>
      <c r="S236" s="680">
        <v>0.55000000000000004</v>
      </c>
      <c r="T236" s="747">
        <v>20</v>
      </c>
      <c r="U236" s="703">
        <v>0.52631578947368418</v>
      </c>
    </row>
    <row r="237" spans="1:21" ht="14.4" customHeight="1" x14ac:dyDescent="0.3">
      <c r="A237" s="663">
        <v>25</v>
      </c>
      <c r="B237" s="664" t="s">
        <v>1283</v>
      </c>
      <c r="C237" s="664" t="s">
        <v>1408</v>
      </c>
      <c r="D237" s="745" t="s">
        <v>1849</v>
      </c>
      <c r="E237" s="746" t="s">
        <v>1443</v>
      </c>
      <c r="F237" s="664" t="s">
        <v>1404</v>
      </c>
      <c r="G237" s="664" t="s">
        <v>1510</v>
      </c>
      <c r="H237" s="664" t="s">
        <v>515</v>
      </c>
      <c r="I237" s="664" t="s">
        <v>1573</v>
      </c>
      <c r="J237" s="664" t="s">
        <v>1110</v>
      </c>
      <c r="K237" s="664" t="s">
        <v>1560</v>
      </c>
      <c r="L237" s="665">
        <v>0</v>
      </c>
      <c r="M237" s="665">
        <v>0</v>
      </c>
      <c r="N237" s="664">
        <v>1</v>
      </c>
      <c r="O237" s="747">
        <v>1</v>
      </c>
      <c r="P237" s="665">
        <v>0</v>
      </c>
      <c r="Q237" s="680"/>
      <c r="R237" s="664">
        <v>1</v>
      </c>
      <c r="S237" s="680">
        <v>1</v>
      </c>
      <c r="T237" s="747">
        <v>1</v>
      </c>
      <c r="U237" s="703">
        <v>1</v>
      </c>
    </row>
    <row r="238" spans="1:21" ht="14.4" customHeight="1" x14ac:dyDescent="0.3">
      <c r="A238" s="663">
        <v>25</v>
      </c>
      <c r="B238" s="664" t="s">
        <v>1283</v>
      </c>
      <c r="C238" s="664" t="s">
        <v>1408</v>
      </c>
      <c r="D238" s="745" t="s">
        <v>1849</v>
      </c>
      <c r="E238" s="746" t="s">
        <v>1443</v>
      </c>
      <c r="F238" s="664" t="s">
        <v>1404</v>
      </c>
      <c r="G238" s="664" t="s">
        <v>1616</v>
      </c>
      <c r="H238" s="664" t="s">
        <v>515</v>
      </c>
      <c r="I238" s="664" t="s">
        <v>1776</v>
      </c>
      <c r="J238" s="664" t="s">
        <v>1777</v>
      </c>
      <c r="K238" s="664" t="s">
        <v>1778</v>
      </c>
      <c r="L238" s="665">
        <v>121.8</v>
      </c>
      <c r="M238" s="665">
        <v>121.8</v>
      </c>
      <c r="N238" s="664">
        <v>1</v>
      </c>
      <c r="O238" s="747">
        <v>1</v>
      </c>
      <c r="P238" s="665"/>
      <c r="Q238" s="680">
        <v>0</v>
      </c>
      <c r="R238" s="664"/>
      <c r="S238" s="680">
        <v>0</v>
      </c>
      <c r="T238" s="747"/>
      <c r="U238" s="703">
        <v>0</v>
      </c>
    </row>
    <row r="239" spans="1:21" ht="14.4" customHeight="1" x14ac:dyDescent="0.3">
      <c r="A239" s="663">
        <v>25</v>
      </c>
      <c r="B239" s="664" t="s">
        <v>1283</v>
      </c>
      <c r="C239" s="664" t="s">
        <v>1408</v>
      </c>
      <c r="D239" s="745" t="s">
        <v>1849</v>
      </c>
      <c r="E239" s="746" t="s">
        <v>1443</v>
      </c>
      <c r="F239" s="664" t="s">
        <v>1404</v>
      </c>
      <c r="G239" s="664" t="s">
        <v>1537</v>
      </c>
      <c r="H239" s="664" t="s">
        <v>515</v>
      </c>
      <c r="I239" s="664" t="s">
        <v>1711</v>
      </c>
      <c r="J239" s="664" t="s">
        <v>1712</v>
      </c>
      <c r="K239" s="664" t="s">
        <v>1713</v>
      </c>
      <c r="L239" s="665">
        <v>32.479999999999997</v>
      </c>
      <c r="M239" s="665">
        <v>64.959999999999994</v>
      </c>
      <c r="N239" s="664">
        <v>2</v>
      </c>
      <c r="O239" s="747">
        <v>1</v>
      </c>
      <c r="P239" s="665"/>
      <c r="Q239" s="680">
        <v>0</v>
      </c>
      <c r="R239" s="664"/>
      <c r="S239" s="680">
        <v>0</v>
      </c>
      <c r="T239" s="747"/>
      <c r="U239" s="703">
        <v>0</v>
      </c>
    </row>
    <row r="240" spans="1:21" ht="14.4" customHeight="1" x14ac:dyDescent="0.3">
      <c r="A240" s="663">
        <v>25</v>
      </c>
      <c r="B240" s="664" t="s">
        <v>1283</v>
      </c>
      <c r="C240" s="664" t="s">
        <v>1408</v>
      </c>
      <c r="D240" s="745" t="s">
        <v>1849</v>
      </c>
      <c r="E240" s="746" t="s">
        <v>1443</v>
      </c>
      <c r="F240" s="664" t="s">
        <v>1404</v>
      </c>
      <c r="G240" s="664" t="s">
        <v>1537</v>
      </c>
      <c r="H240" s="664" t="s">
        <v>515</v>
      </c>
      <c r="I240" s="664" t="s">
        <v>1538</v>
      </c>
      <c r="J240" s="664" t="s">
        <v>1539</v>
      </c>
      <c r="K240" s="664" t="s">
        <v>1540</v>
      </c>
      <c r="L240" s="665">
        <v>20.3</v>
      </c>
      <c r="M240" s="665">
        <v>20.3</v>
      </c>
      <c r="N240" s="664">
        <v>1</v>
      </c>
      <c r="O240" s="747">
        <v>1</v>
      </c>
      <c r="P240" s="665">
        <v>20.3</v>
      </c>
      <c r="Q240" s="680">
        <v>1</v>
      </c>
      <c r="R240" s="664">
        <v>1</v>
      </c>
      <c r="S240" s="680">
        <v>1</v>
      </c>
      <c r="T240" s="747">
        <v>1</v>
      </c>
      <c r="U240" s="703">
        <v>1</v>
      </c>
    </row>
    <row r="241" spans="1:21" ht="14.4" customHeight="1" x14ac:dyDescent="0.3">
      <c r="A241" s="663">
        <v>25</v>
      </c>
      <c r="B241" s="664" t="s">
        <v>1283</v>
      </c>
      <c r="C241" s="664" t="s">
        <v>1408</v>
      </c>
      <c r="D241" s="745" t="s">
        <v>1849</v>
      </c>
      <c r="E241" s="746" t="s">
        <v>1443</v>
      </c>
      <c r="F241" s="664" t="s">
        <v>1404</v>
      </c>
      <c r="G241" s="664" t="s">
        <v>1449</v>
      </c>
      <c r="H241" s="664" t="s">
        <v>515</v>
      </c>
      <c r="I241" s="664" t="s">
        <v>1117</v>
      </c>
      <c r="J241" s="664" t="s">
        <v>1118</v>
      </c>
      <c r="K241" s="664" t="s">
        <v>1119</v>
      </c>
      <c r="L241" s="665">
        <v>132.97999999999999</v>
      </c>
      <c r="M241" s="665">
        <v>1329.8</v>
      </c>
      <c r="N241" s="664">
        <v>10</v>
      </c>
      <c r="O241" s="747">
        <v>9.5</v>
      </c>
      <c r="P241" s="665">
        <v>531.91999999999996</v>
      </c>
      <c r="Q241" s="680">
        <v>0.39999999999999997</v>
      </c>
      <c r="R241" s="664">
        <v>4</v>
      </c>
      <c r="S241" s="680">
        <v>0.4</v>
      </c>
      <c r="T241" s="747">
        <v>4</v>
      </c>
      <c r="U241" s="703">
        <v>0.42105263157894735</v>
      </c>
    </row>
    <row r="242" spans="1:21" ht="14.4" customHeight="1" x14ac:dyDescent="0.3">
      <c r="A242" s="663">
        <v>25</v>
      </c>
      <c r="B242" s="664" t="s">
        <v>1283</v>
      </c>
      <c r="C242" s="664" t="s">
        <v>1408</v>
      </c>
      <c r="D242" s="745" t="s">
        <v>1849</v>
      </c>
      <c r="E242" s="746" t="s">
        <v>1443</v>
      </c>
      <c r="F242" s="664" t="s">
        <v>1404</v>
      </c>
      <c r="G242" s="664" t="s">
        <v>1523</v>
      </c>
      <c r="H242" s="664" t="s">
        <v>515</v>
      </c>
      <c r="I242" s="664" t="s">
        <v>1101</v>
      </c>
      <c r="J242" s="664" t="s">
        <v>1102</v>
      </c>
      <c r="K242" s="664" t="s">
        <v>1471</v>
      </c>
      <c r="L242" s="665">
        <v>34.19</v>
      </c>
      <c r="M242" s="665">
        <v>68.38</v>
      </c>
      <c r="N242" s="664">
        <v>2</v>
      </c>
      <c r="O242" s="747">
        <v>2</v>
      </c>
      <c r="P242" s="665"/>
      <c r="Q242" s="680">
        <v>0</v>
      </c>
      <c r="R242" s="664"/>
      <c r="S242" s="680">
        <v>0</v>
      </c>
      <c r="T242" s="747"/>
      <c r="U242" s="703">
        <v>0</v>
      </c>
    </row>
    <row r="243" spans="1:21" ht="14.4" customHeight="1" x14ac:dyDescent="0.3">
      <c r="A243" s="663">
        <v>25</v>
      </c>
      <c r="B243" s="664" t="s">
        <v>1283</v>
      </c>
      <c r="C243" s="664" t="s">
        <v>1408</v>
      </c>
      <c r="D243" s="745" t="s">
        <v>1849</v>
      </c>
      <c r="E243" s="746" t="s">
        <v>1443</v>
      </c>
      <c r="F243" s="664" t="s">
        <v>1404</v>
      </c>
      <c r="G243" s="664" t="s">
        <v>1456</v>
      </c>
      <c r="H243" s="664" t="s">
        <v>947</v>
      </c>
      <c r="I243" s="664" t="s">
        <v>991</v>
      </c>
      <c r="J243" s="664" t="s">
        <v>894</v>
      </c>
      <c r="K243" s="664" t="s">
        <v>1482</v>
      </c>
      <c r="L243" s="665">
        <v>18.260000000000002</v>
      </c>
      <c r="M243" s="665">
        <v>54.78</v>
      </c>
      <c r="N243" s="664">
        <v>3</v>
      </c>
      <c r="O243" s="747">
        <v>2.5</v>
      </c>
      <c r="P243" s="665">
        <v>36.520000000000003</v>
      </c>
      <c r="Q243" s="680">
        <v>0.66666666666666674</v>
      </c>
      <c r="R243" s="664">
        <v>2</v>
      </c>
      <c r="S243" s="680">
        <v>0.66666666666666663</v>
      </c>
      <c r="T243" s="747">
        <v>1.5</v>
      </c>
      <c r="U243" s="703">
        <v>0.6</v>
      </c>
    </row>
    <row r="244" spans="1:21" ht="14.4" customHeight="1" x14ac:dyDescent="0.3">
      <c r="A244" s="663">
        <v>25</v>
      </c>
      <c r="B244" s="664" t="s">
        <v>1283</v>
      </c>
      <c r="C244" s="664" t="s">
        <v>1408</v>
      </c>
      <c r="D244" s="745" t="s">
        <v>1849</v>
      </c>
      <c r="E244" s="746" t="s">
        <v>1443</v>
      </c>
      <c r="F244" s="664" t="s">
        <v>1404</v>
      </c>
      <c r="G244" s="664" t="s">
        <v>1456</v>
      </c>
      <c r="H244" s="664" t="s">
        <v>947</v>
      </c>
      <c r="I244" s="664" t="s">
        <v>956</v>
      </c>
      <c r="J244" s="664" t="s">
        <v>894</v>
      </c>
      <c r="K244" s="664" t="s">
        <v>957</v>
      </c>
      <c r="L244" s="665">
        <v>36.54</v>
      </c>
      <c r="M244" s="665">
        <v>36.54</v>
      </c>
      <c r="N244" s="664">
        <v>1</v>
      </c>
      <c r="O244" s="747">
        <v>1</v>
      </c>
      <c r="P244" s="665">
        <v>36.54</v>
      </c>
      <c r="Q244" s="680">
        <v>1</v>
      </c>
      <c r="R244" s="664">
        <v>1</v>
      </c>
      <c r="S244" s="680">
        <v>1</v>
      </c>
      <c r="T244" s="747">
        <v>1</v>
      </c>
      <c r="U244" s="703">
        <v>1</v>
      </c>
    </row>
    <row r="245" spans="1:21" ht="14.4" customHeight="1" x14ac:dyDescent="0.3">
      <c r="A245" s="663">
        <v>25</v>
      </c>
      <c r="B245" s="664" t="s">
        <v>1283</v>
      </c>
      <c r="C245" s="664" t="s">
        <v>1408</v>
      </c>
      <c r="D245" s="745" t="s">
        <v>1849</v>
      </c>
      <c r="E245" s="746" t="s">
        <v>1443</v>
      </c>
      <c r="F245" s="664" t="s">
        <v>1404</v>
      </c>
      <c r="G245" s="664" t="s">
        <v>1456</v>
      </c>
      <c r="H245" s="664" t="s">
        <v>515</v>
      </c>
      <c r="I245" s="664" t="s">
        <v>893</v>
      </c>
      <c r="J245" s="664" t="s">
        <v>894</v>
      </c>
      <c r="K245" s="664" t="s">
        <v>1457</v>
      </c>
      <c r="L245" s="665">
        <v>36.54</v>
      </c>
      <c r="M245" s="665">
        <v>73.08</v>
      </c>
      <c r="N245" s="664">
        <v>2</v>
      </c>
      <c r="O245" s="747">
        <v>2</v>
      </c>
      <c r="P245" s="665"/>
      <c r="Q245" s="680">
        <v>0</v>
      </c>
      <c r="R245" s="664"/>
      <c r="S245" s="680">
        <v>0</v>
      </c>
      <c r="T245" s="747"/>
      <c r="U245" s="703">
        <v>0</v>
      </c>
    </row>
    <row r="246" spans="1:21" ht="14.4" customHeight="1" x14ac:dyDescent="0.3">
      <c r="A246" s="663">
        <v>25</v>
      </c>
      <c r="B246" s="664" t="s">
        <v>1283</v>
      </c>
      <c r="C246" s="664" t="s">
        <v>1408</v>
      </c>
      <c r="D246" s="745" t="s">
        <v>1849</v>
      </c>
      <c r="E246" s="746" t="s">
        <v>1443</v>
      </c>
      <c r="F246" s="664" t="s">
        <v>1404</v>
      </c>
      <c r="G246" s="664" t="s">
        <v>1456</v>
      </c>
      <c r="H246" s="664" t="s">
        <v>515</v>
      </c>
      <c r="I246" s="664" t="s">
        <v>1476</v>
      </c>
      <c r="J246" s="664" t="s">
        <v>894</v>
      </c>
      <c r="K246" s="664" t="s">
        <v>1477</v>
      </c>
      <c r="L246" s="665">
        <v>18.260000000000002</v>
      </c>
      <c r="M246" s="665">
        <v>36.520000000000003</v>
      </c>
      <c r="N246" s="664">
        <v>2</v>
      </c>
      <c r="O246" s="747">
        <v>1.5</v>
      </c>
      <c r="P246" s="665">
        <v>18.260000000000002</v>
      </c>
      <c r="Q246" s="680">
        <v>0.5</v>
      </c>
      <c r="R246" s="664">
        <v>1</v>
      </c>
      <c r="S246" s="680">
        <v>0.5</v>
      </c>
      <c r="T246" s="747">
        <v>0.5</v>
      </c>
      <c r="U246" s="703">
        <v>0.33333333333333331</v>
      </c>
    </row>
    <row r="247" spans="1:21" ht="14.4" customHeight="1" x14ac:dyDescent="0.3">
      <c r="A247" s="663">
        <v>25</v>
      </c>
      <c r="B247" s="664" t="s">
        <v>1283</v>
      </c>
      <c r="C247" s="664" t="s">
        <v>1408</v>
      </c>
      <c r="D247" s="745" t="s">
        <v>1849</v>
      </c>
      <c r="E247" s="746" t="s">
        <v>1443</v>
      </c>
      <c r="F247" s="664" t="s">
        <v>1404</v>
      </c>
      <c r="G247" s="664" t="s">
        <v>1566</v>
      </c>
      <c r="H247" s="664" t="s">
        <v>515</v>
      </c>
      <c r="I247" s="664" t="s">
        <v>1635</v>
      </c>
      <c r="J247" s="664" t="s">
        <v>920</v>
      </c>
      <c r="K247" s="664" t="s">
        <v>1636</v>
      </c>
      <c r="L247" s="665">
        <v>54.23</v>
      </c>
      <c r="M247" s="665">
        <v>162.69</v>
      </c>
      <c r="N247" s="664">
        <v>3</v>
      </c>
      <c r="O247" s="747">
        <v>3</v>
      </c>
      <c r="P247" s="665">
        <v>54.23</v>
      </c>
      <c r="Q247" s="680">
        <v>0.33333333333333331</v>
      </c>
      <c r="R247" s="664">
        <v>1</v>
      </c>
      <c r="S247" s="680">
        <v>0.33333333333333331</v>
      </c>
      <c r="T247" s="747">
        <v>1</v>
      </c>
      <c r="U247" s="703">
        <v>0.33333333333333331</v>
      </c>
    </row>
    <row r="248" spans="1:21" ht="14.4" customHeight="1" x14ac:dyDescent="0.3">
      <c r="A248" s="663">
        <v>25</v>
      </c>
      <c r="B248" s="664" t="s">
        <v>1283</v>
      </c>
      <c r="C248" s="664" t="s">
        <v>1408</v>
      </c>
      <c r="D248" s="745" t="s">
        <v>1849</v>
      </c>
      <c r="E248" s="746" t="s">
        <v>1443</v>
      </c>
      <c r="F248" s="664" t="s">
        <v>1404</v>
      </c>
      <c r="G248" s="664" t="s">
        <v>1566</v>
      </c>
      <c r="H248" s="664" t="s">
        <v>515</v>
      </c>
      <c r="I248" s="664" t="s">
        <v>1779</v>
      </c>
      <c r="J248" s="664" t="s">
        <v>920</v>
      </c>
      <c r="K248" s="664" t="s">
        <v>1780</v>
      </c>
      <c r="L248" s="665">
        <v>0</v>
      </c>
      <c r="M248" s="665">
        <v>0</v>
      </c>
      <c r="N248" s="664">
        <v>1</v>
      </c>
      <c r="O248" s="747">
        <v>1</v>
      </c>
      <c r="P248" s="665"/>
      <c r="Q248" s="680"/>
      <c r="R248" s="664"/>
      <c r="S248" s="680">
        <v>0</v>
      </c>
      <c r="T248" s="747"/>
      <c r="U248" s="703">
        <v>0</v>
      </c>
    </row>
    <row r="249" spans="1:21" ht="14.4" customHeight="1" x14ac:dyDescent="0.3">
      <c r="A249" s="663">
        <v>25</v>
      </c>
      <c r="B249" s="664" t="s">
        <v>1283</v>
      </c>
      <c r="C249" s="664" t="s">
        <v>1408</v>
      </c>
      <c r="D249" s="745" t="s">
        <v>1849</v>
      </c>
      <c r="E249" s="746" t="s">
        <v>1443</v>
      </c>
      <c r="F249" s="664" t="s">
        <v>1404</v>
      </c>
      <c r="G249" s="664" t="s">
        <v>1781</v>
      </c>
      <c r="H249" s="664" t="s">
        <v>515</v>
      </c>
      <c r="I249" s="664" t="s">
        <v>1782</v>
      </c>
      <c r="J249" s="664" t="s">
        <v>1783</v>
      </c>
      <c r="K249" s="664" t="s">
        <v>1784</v>
      </c>
      <c r="L249" s="665">
        <v>0</v>
      </c>
      <c r="M249" s="665">
        <v>0</v>
      </c>
      <c r="N249" s="664">
        <v>1</v>
      </c>
      <c r="O249" s="747">
        <v>0.5</v>
      </c>
      <c r="P249" s="665"/>
      <c r="Q249" s="680"/>
      <c r="R249" s="664"/>
      <c r="S249" s="680">
        <v>0</v>
      </c>
      <c r="T249" s="747"/>
      <c r="U249" s="703">
        <v>0</v>
      </c>
    </row>
    <row r="250" spans="1:21" ht="14.4" customHeight="1" x14ac:dyDescent="0.3">
      <c r="A250" s="663">
        <v>25</v>
      </c>
      <c r="B250" s="664" t="s">
        <v>1283</v>
      </c>
      <c r="C250" s="664" t="s">
        <v>1408</v>
      </c>
      <c r="D250" s="745" t="s">
        <v>1849</v>
      </c>
      <c r="E250" s="746" t="s">
        <v>1444</v>
      </c>
      <c r="F250" s="664" t="s">
        <v>1404</v>
      </c>
      <c r="G250" s="664" t="s">
        <v>1448</v>
      </c>
      <c r="H250" s="664" t="s">
        <v>947</v>
      </c>
      <c r="I250" s="664" t="s">
        <v>1151</v>
      </c>
      <c r="J250" s="664" t="s">
        <v>1032</v>
      </c>
      <c r="K250" s="664" t="s">
        <v>1096</v>
      </c>
      <c r="L250" s="665">
        <v>154.36000000000001</v>
      </c>
      <c r="M250" s="665">
        <v>7563.6400000000021</v>
      </c>
      <c r="N250" s="664">
        <v>49</v>
      </c>
      <c r="O250" s="747">
        <v>47.5</v>
      </c>
      <c r="P250" s="665">
        <v>2778.4800000000014</v>
      </c>
      <c r="Q250" s="680">
        <v>0.36734693877551028</v>
      </c>
      <c r="R250" s="664">
        <v>18</v>
      </c>
      <c r="S250" s="680">
        <v>0.36734693877551022</v>
      </c>
      <c r="T250" s="747">
        <v>18</v>
      </c>
      <c r="U250" s="703">
        <v>0.37894736842105264</v>
      </c>
    </row>
    <row r="251" spans="1:21" ht="14.4" customHeight="1" x14ac:dyDescent="0.3">
      <c r="A251" s="663">
        <v>25</v>
      </c>
      <c r="B251" s="664" t="s">
        <v>1283</v>
      </c>
      <c r="C251" s="664" t="s">
        <v>1408</v>
      </c>
      <c r="D251" s="745" t="s">
        <v>1849</v>
      </c>
      <c r="E251" s="746" t="s">
        <v>1444</v>
      </c>
      <c r="F251" s="664" t="s">
        <v>1404</v>
      </c>
      <c r="G251" s="664" t="s">
        <v>1448</v>
      </c>
      <c r="H251" s="664" t="s">
        <v>947</v>
      </c>
      <c r="I251" s="664" t="s">
        <v>1031</v>
      </c>
      <c r="J251" s="664" t="s">
        <v>1032</v>
      </c>
      <c r="K251" s="664" t="s">
        <v>1350</v>
      </c>
      <c r="L251" s="665">
        <v>225.06</v>
      </c>
      <c r="M251" s="665">
        <v>225.06</v>
      </c>
      <c r="N251" s="664">
        <v>1</v>
      </c>
      <c r="O251" s="747">
        <v>1</v>
      </c>
      <c r="P251" s="665">
        <v>225.06</v>
      </c>
      <c r="Q251" s="680">
        <v>1</v>
      </c>
      <c r="R251" s="664">
        <v>1</v>
      </c>
      <c r="S251" s="680">
        <v>1</v>
      </c>
      <c r="T251" s="747">
        <v>1</v>
      </c>
      <c r="U251" s="703">
        <v>1</v>
      </c>
    </row>
    <row r="252" spans="1:21" ht="14.4" customHeight="1" x14ac:dyDescent="0.3">
      <c r="A252" s="663">
        <v>25</v>
      </c>
      <c r="B252" s="664" t="s">
        <v>1283</v>
      </c>
      <c r="C252" s="664" t="s">
        <v>1408</v>
      </c>
      <c r="D252" s="745" t="s">
        <v>1849</v>
      </c>
      <c r="E252" s="746" t="s">
        <v>1444</v>
      </c>
      <c r="F252" s="664" t="s">
        <v>1404</v>
      </c>
      <c r="G252" s="664" t="s">
        <v>1785</v>
      </c>
      <c r="H252" s="664" t="s">
        <v>947</v>
      </c>
      <c r="I252" s="664" t="s">
        <v>1786</v>
      </c>
      <c r="J252" s="664" t="s">
        <v>1787</v>
      </c>
      <c r="K252" s="664" t="s">
        <v>1788</v>
      </c>
      <c r="L252" s="665">
        <v>0</v>
      </c>
      <c r="M252" s="665">
        <v>0</v>
      </c>
      <c r="N252" s="664">
        <v>1</v>
      </c>
      <c r="O252" s="747">
        <v>0.5</v>
      </c>
      <c r="P252" s="665">
        <v>0</v>
      </c>
      <c r="Q252" s="680"/>
      <c r="R252" s="664">
        <v>1</v>
      </c>
      <c r="S252" s="680">
        <v>1</v>
      </c>
      <c r="T252" s="747">
        <v>0.5</v>
      </c>
      <c r="U252" s="703">
        <v>1</v>
      </c>
    </row>
    <row r="253" spans="1:21" ht="14.4" customHeight="1" x14ac:dyDescent="0.3">
      <c r="A253" s="663">
        <v>25</v>
      </c>
      <c r="B253" s="664" t="s">
        <v>1283</v>
      </c>
      <c r="C253" s="664" t="s">
        <v>1408</v>
      </c>
      <c r="D253" s="745" t="s">
        <v>1849</v>
      </c>
      <c r="E253" s="746" t="s">
        <v>1444</v>
      </c>
      <c r="F253" s="664" t="s">
        <v>1404</v>
      </c>
      <c r="G253" s="664" t="s">
        <v>1616</v>
      </c>
      <c r="H253" s="664" t="s">
        <v>515</v>
      </c>
      <c r="I253" s="664" t="s">
        <v>1714</v>
      </c>
      <c r="J253" s="664" t="s">
        <v>1618</v>
      </c>
      <c r="K253" s="664" t="s">
        <v>981</v>
      </c>
      <c r="L253" s="665">
        <v>0</v>
      </c>
      <c r="M253" s="665">
        <v>0</v>
      </c>
      <c r="N253" s="664">
        <v>2</v>
      </c>
      <c r="O253" s="747">
        <v>1.5</v>
      </c>
      <c r="P253" s="665">
        <v>0</v>
      </c>
      <c r="Q253" s="680"/>
      <c r="R253" s="664">
        <v>2</v>
      </c>
      <c r="S253" s="680">
        <v>1</v>
      </c>
      <c r="T253" s="747">
        <v>1.5</v>
      </c>
      <c r="U253" s="703">
        <v>1</v>
      </c>
    </row>
    <row r="254" spans="1:21" ht="14.4" customHeight="1" x14ac:dyDescent="0.3">
      <c r="A254" s="663">
        <v>25</v>
      </c>
      <c r="B254" s="664" t="s">
        <v>1283</v>
      </c>
      <c r="C254" s="664" t="s">
        <v>1408</v>
      </c>
      <c r="D254" s="745" t="s">
        <v>1849</v>
      </c>
      <c r="E254" s="746" t="s">
        <v>1444</v>
      </c>
      <c r="F254" s="664" t="s">
        <v>1404</v>
      </c>
      <c r="G254" s="664" t="s">
        <v>1616</v>
      </c>
      <c r="H254" s="664" t="s">
        <v>515</v>
      </c>
      <c r="I254" s="664" t="s">
        <v>1789</v>
      </c>
      <c r="J254" s="664" t="s">
        <v>1790</v>
      </c>
      <c r="K254" s="664" t="s">
        <v>1791</v>
      </c>
      <c r="L254" s="665">
        <v>0</v>
      </c>
      <c r="M254" s="665">
        <v>0</v>
      </c>
      <c r="N254" s="664">
        <v>3</v>
      </c>
      <c r="O254" s="747">
        <v>3</v>
      </c>
      <c r="P254" s="665">
        <v>0</v>
      </c>
      <c r="Q254" s="680"/>
      <c r="R254" s="664">
        <v>1</v>
      </c>
      <c r="S254" s="680">
        <v>0.33333333333333331</v>
      </c>
      <c r="T254" s="747">
        <v>1</v>
      </c>
      <c r="U254" s="703">
        <v>0.33333333333333331</v>
      </c>
    </row>
    <row r="255" spans="1:21" ht="14.4" customHeight="1" x14ac:dyDescent="0.3">
      <c r="A255" s="663">
        <v>25</v>
      </c>
      <c r="B255" s="664" t="s">
        <v>1283</v>
      </c>
      <c r="C255" s="664" t="s">
        <v>1408</v>
      </c>
      <c r="D255" s="745" t="s">
        <v>1849</v>
      </c>
      <c r="E255" s="746" t="s">
        <v>1444</v>
      </c>
      <c r="F255" s="664" t="s">
        <v>1404</v>
      </c>
      <c r="G255" s="664" t="s">
        <v>1616</v>
      </c>
      <c r="H255" s="664" t="s">
        <v>515</v>
      </c>
      <c r="I255" s="664" t="s">
        <v>1792</v>
      </c>
      <c r="J255" s="664" t="s">
        <v>1790</v>
      </c>
      <c r="K255" s="664" t="s">
        <v>721</v>
      </c>
      <c r="L255" s="665">
        <v>0</v>
      </c>
      <c r="M255" s="665">
        <v>0</v>
      </c>
      <c r="N255" s="664">
        <v>2</v>
      </c>
      <c r="O255" s="747">
        <v>0.5</v>
      </c>
      <c r="P255" s="665"/>
      <c r="Q255" s="680"/>
      <c r="R255" s="664"/>
      <c r="S255" s="680">
        <v>0</v>
      </c>
      <c r="T255" s="747"/>
      <c r="U255" s="703">
        <v>0</v>
      </c>
    </row>
    <row r="256" spans="1:21" ht="14.4" customHeight="1" x14ac:dyDescent="0.3">
      <c r="A256" s="663">
        <v>25</v>
      </c>
      <c r="B256" s="664" t="s">
        <v>1283</v>
      </c>
      <c r="C256" s="664" t="s">
        <v>1408</v>
      </c>
      <c r="D256" s="745" t="s">
        <v>1849</v>
      </c>
      <c r="E256" s="746" t="s">
        <v>1444</v>
      </c>
      <c r="F256" s="664" t="s">
        <v>1404</v>
      </c>
      <c r="G256" s="664" t="s">
        <v>1616</v>
      </c>
      <c r="H256" s="664" t="s">
        <v>515</v>
      </c>
      <c r="I256" s="664" t="s">
        <v>1617</v>
      </c>
      <c r="J256" s="664" t="s">
        <v>1618</v>
      </c>
      <c r="K256" s="664" t="s">
        <v>1619</v>
      </c>
      <c r="L256" s="665">
        <v>24.35</v>
      </c>
      <c r="M256" s="665">
        <v>24.35</v>
      </c>
      <c r="N256" s="664">
        <v>1</v>
      </c>
      <c r="O256" s="747">
        <v>1</v>
      </c>
      <c r="P256" s="665">
        <v>24.35</v>
      </c>
      <c r="Q256" s="680">
        <v>1</v>
      </c>
      <c r="R256" s="664">
        <v>1</v>
      </c>
      <c r="S256" s="680">
        <v>1</v>
      </c>
      <c r="T256" s="747">
        <v>1</v>
      </c>
      <c r="U256" s="703">
        <v>1</v>
      </c>
    </row>
    <row r="257" spans="1:21" ht="14.4" customHeight="1" x14ac:dyDescent="0.3">
      <c r="A257" s="663">
        <v>25</v>
      </c>
      <c r="B257" s="664" t="s">
        <v>1283</v>
      </c>
      <c r="C257" s="664" t="s">
        <v>1408</v>
      </c>
      <c r="D257" s="745" t="s">
        <v>1849</v>
      </c>
      <c r="E257" s="746" t="s">
        <v>1444</v>
      </c>
      <c r="F257" s="664" t="s">
        <v>1404</v>
      </c>
      <c r="G257" s="664" t="s">
        <v>1462</v>
      </c>
      <c r="H257" s="664" t="s">
        <v>515</v>
      </c>
      <c r="I257" s="664" t="s">
        <v>1606</v>
      </c>
      <c r="J257" s="664" t="s">
        <v>1464</v>
      </c>
      <c r="K257" s="664" t="s">
        <v>1607</v>
      </c>
      <c r="L257" s="665">
        <v>0</v>
      </c>
      <c r="M257" s="665">
        <v>0</v>
      </c>
      <c r="N257" s="664">
        <v>1</v>
      </c>
      <c r="O257" s="747">
        <v>0.5</v>
      </c>
      <c r="P257" s="665"/>
      <c r="Q257" s="680"/>
      <c r="R257" s="664"/>
      <c r="S257" s="680">
        <v>0</v>
      </c>
      <c r="T257" s="747"/>
      <c r="U257" s="703">
        <v>0</v>
      </c>
    </row>
    <row r="258" spans="1:21" ht="14.4" customHeight="1" x14ac:dyDescent="0.3">
      <c r="A258" s="663">
        <v>25</v>
      </c>
      <c r="B258" s="664" t="s">
        <v>1283</v>
      </c>
      <c r="C258" s="664" t="s">
        <v>1408</v>
      </c>
      <c r="D258" s="745" t="s">
        <v>1849</v>
      </c>
      <c r="E258" s="746" t="s">
        <v>1444</v>
      </c>
      <c r="F258" s="664" t="s">
        <v>1404</v>
      </c>
      <c r="G258" s="664" t="s">
        <v>1462</v>
      </c>
      <c r="H258" s="664" t="s">
        <v>515</v>
      </c>
      <c r="I258" s="664" t="s">
        <v>1463</v>
      </c>
      <c r="J258" s="664" t="s">
        <v>1464</v>
      </c>
      <c r="K258" s="664" t="s">
        <v>1465</v>
      </c>
      <c r="L258" s="665">
        <v>0</v>
      </c>
      <c r="M258" s="665">
        <v>0</v>
      </c>
      <c r="N258" s="664">
        <v>1</v>
      </c>
      <c r="O258" s="747">
        <v>1</v>
      </c>
      <c r="P258" s="665"/>
      <c r="Q258" s="680"/>
      <c r="R258" s="664"/>
      <c r="S258" s="680">
        <v>0</v>
      </c>
      <c r="T258" s="747"/>
      <c r="U258" s="703">
        <v>0</v>
      </c>
    </row>
    <row r="259" spans="1:21" ht="14.4" customHeight="1" x14ac:dyDescent="0.3">
      <c r="A259" s="663">
        <v>25</v>
      </c>
      <c r="B259" s="664" t="s">
        <v>1283</v>
      </c>
      <c r="C259" s="664" t="s">
        <v>1408</v>
      </c>
      <c r="D259" s="745" t="s">
        <v>1849</v>
      </c>
      <c r="E259" s="746" t="s">
        <v>1444</v>
      </c>
      <c r="F259" s="664" t="s">
        <v>1404</v>
      </c>
      <c r="G259" s="664" t="s">
        <v>1537</v>
      </c>
      <c r="H259" s="664" t="s">
        <v>515</v>
      </c>
      <c r="I259" s="664" t="s">
        <v>1793</v>
      </c>
      <c r="J259" s="664" t="s">
        <v>1716</v>
      </c>
      <c r="K259" s="664" t="s">
        <v>1794</v>
      </c>
      <c r="L259" s="665">
        <v>38.08</v>
      </c>
      <c r="M259" s="665">
        <v>38.08</v>
      </c>
      <c r="N259" s="664">
        <v>1</v>
      </c>
      <c r="O259" s="747">
        <v>0.5</v>
      </c>
      <c r="P259" s="665"/>
      <c r="Q259" s="680">
        <v>0</v>
      </c>
      <c r="R259" s="664"/>
      <c r="S259" s="680">
        <v>0</v>
      </c>
      <c r="T259" s="747"/>
      <c r="U259" s="703">
        <v>0</v>
      </c>
    </row>
    <row r="260" spans="1:21" ht="14.4" customHeight="1" x14ac:dyDescent="0.3">
      <c r="A260" s="663">
        <v>25</v>
      </c>
      <c r="B260" s="664" t="s">
        <v>1283</v>
      </c>
      <c r="C260" s="664" t="s">
        <v>1408</v>
      </c>
      <c r="D260" s="745" t="s">
        <v>1849</v>
      </c>
      <c r="E260" s="746" t="s">
        <v>1444</v>
      </c>
      <c r="F260" s="664" t="s">
        <v>1404</v>
      </c>
      <c r="G260" s="664" t="s">
        <v>1552</v>
      </c>
      <c r="H260" s="664" t="s">
        <v>515</v>
      </c>
      <c r="I260" s="664" t="s">
        <v>1795</v>
      </c>
      <c r="J260" s="664" t="s">
        <v>1796</v>
      </c>
      <c r="K260" s="664" t="s">
        <v>1750</v>
      </c>
      <c r="L260" s="665">
        <v>49.38</v>
      </c>
      <c r="M260" s="665">
        <v>49.38</v>
      </c>
      <c r="N260" s="664">
        <v>1</v>
      </c>
      <c r="O260" s="747">
        <v>1</v>
      </c>
      <c r="P260" s="665"/>
      <c r="Q260" s="680">
        <v>0</v>
      </c>
      <c r="R260" s="664"/>
      <c r="S260" s="680">
        <v>0</v>
      </c>
      <c r="T260" s="747"/>
      <c r="U260" s="703">
        <v>0</v>
      </c>
    </row>
    <row r="261" spans="1:21" ht="14.4" customHeight="1" x14ac:dyDescent="0.3">
      <c r="A261" s="663">
        <v>25</v>
      </c>
      <c r="B261" s="664" t="s">
        <v>1283</v>
      </c>
      <c r="C261" s="664" t="s">
        <v>1408</v>
      </c>
      <c r="D261" s="745" t="s">
        <v>1849</v>
      </c>
      <c r="E261" s="746" t="s">
        <v>1444</v>
      </c>
      <c r="F261" s="664" t="s">
        <v>1404</v>
      </c>
      <c r="G261" s="664" t="s">
        <v>1449</v>
      </c>
      <c r="H261" s="664" t="s">
        <v>515</v>
      </c>
      <c r="I261" s="664" t="s">
        <v>1117</v>
      </c>
      <c r="J261" s="664" t="s">
        <v>1118</v>
      </c>
      <c r="K261" s="664" t="s">
        <v>1119</v>
      </c>
      <c r="L261" s="665">
        <v>132.97999999999999</v>
      </c>
      <c r="M261" s="665">
        <v>2127.6799999999994</v>
      </c>
      <c r="N261" s="664">
        <v>16</v>
      </c>
      <c r="O261" s="747">
        <v>11</v>
      </c>
      <c r="P261" s="665">
        <v>1329.7999999999997</v>
      </c>
      <c r="Q261" s="680">
        <v>0.625</v>
      </c>
      <c r="R261" s="664">
        <v>10</v>
      </c>
      <c r="S261" s="680">
        <v>0.625</v>
      </c>
      <c r="T261" s="747">
        <v>6</v>
      </c>
      <c r="U261" s="703">
        <v>0.54545454545454541</v>
      </c>
    </row>
    <row r="262" spans="1:21" ht="14.4" customHeight="1" x14ac:dyDescent="0.3">
      <c r="A262" s="663">
        <v>25</v>
      </c>
      <c r="B262" s="664" t="s">
        <v>1283</v>
      </c>
      <c r="C262" s="664" t="s">
        <v>1408</v>
      </c>
      <c r="D262" s="745" t="s">
        <v>1849</v>
      </c>
      <c r="E262" s="746" t="s">
        <v>1444</v>
      </c>
      <c r="F262" s="664" t="s">
        <v>1404</v>
      </c>
      <c r="G262" s="664" t="s">
        <v>1449</v>
      </c>
      <c r="H262" s="664" t="s">
        <v>515</v>
      </c>
      <c r="I262" s="664" t="s">
        <v>1598</v>
      </c>
      <c r="J262" s="664" t="s">
        <v>1118</v>
      </c>
      <c r="K262" s="664" t="s">
        <v>1599</v>
      </c>
      <c r="L262" s="665">
        <v>0</v>
      </c>
      <c r="M262" s="665">
        <v>0</v>
      </c>
      <c r="N262" s="664">
        <v>1</v>
      </c>
      <c r="O262" s="747">
        <v>1</v>
      </c>
      <c r="P262" s="665"/>
      <c r="Q262" s="680"/>
      <c r="R262" s="664"/>
      <c r="S262" s="680">
        <v>0</v>
      </c>
      <c r="T262" s="747"/>
      <c r="U262" s="703">
        <v>0</v>
      </c>
    </row>
    <row r="263" spans="1:21" ht="14.4" customHeight="1" x14ac:dyDescent="0.3">
      <c r="A263" s="663">
        <v>25</v>
      </c>
      <c r="B263" s="664" t="s">
        <v>1283</v>
      </c>
      <c r="C263" s="664" t="s">
        <v>1408</v>
      </c>
      <c r="D263" s="745" t="s">
        <v>1849</v>
      </c>
      <c r="E263" s="746" t="s">
        <v>1444</v>
      </c>
      <c r="F263" s="664" t="s">
        <v>1404</v>
      </c>
      <c r="G263" s="664" t="s">
        <v>1797</v>
      </c>
      <c r="H263" s="664" t="s">
        <v>515</v>
      </c>
      <c r="I263" s="664" t="s">
        <v>1220</v>
      </c>
      <c r="J263" s="664" t="s">
        <v>1221</v>
      </c>
      <c r="K263" s="664" t="s">
        <v>1798</v>
      </c>
      <c r="L263" s="665">
        <v>0</v>
      </c>
      <c r="M263" s="665">
        <v>0</v>
      </c>
      <c r="N263" s="664">
        <v>1</v>
      </c>
      <c r="O263" s="747">
        <v>0.5</v>
      </c>
      <c r="P263" s="665">
        <v>0</v>
      </c>
      <c r="Q263" s="680"/>
      <c r="R263" s="664">
        <v>1</v>
      </c>
      <c r="S263" s="680">
        <v>1</v>
      </c>
      <c r="T263" s="747">
        <v>0.5</v>
      </c>
      <c r="U263" s="703">
        <v>1</v>
      </c>
    </row>
    <row r="264" spans="1:21" ht="14.4" customHeight="1" x14ac:dyDescent="0.3">
      <c r="A264" s="663">
        <v>25</v>
      </c>
      <c r="B264" s="664" t="s">
        <v>1283</v>
      </c>
      <c r="C264" s="664" t="s">
        <v>1408</v>
      </c>
      <c r="D264" s="745" t="s">
        <v>1849</v>
      </c>
      <c r="E264" s="746" t="s">
        <v>1444</v>
      </c>
      <c r="F264" s="664" t="s">
        <v>1404</v>
      </c>
      <c r="G264" s="664" t="s">
        <v>1628</v>
      </c>
      <c r="H264" s="664" t="s">
        <v>515</v>
      </c>
      <c r="I264" s="664" t="s">
        <v>669</v>
      </c>
      <c r="J264" s="664" t="s">
        <v>1629</v>
      </c>
      <c r="K264" s="664" t="s">
        <v>1630</v>
      </c>
      <c r="L264" s="665">
        <v>38.56</v>
      </c>
      <c r="M264" s="665">
        <v>115.68</v>
      </c>
      <c r="N264" s="664">
        <v>3</v>
      </c>
      <c r="O264" s="747">
        <v>2.5</v>
      </c>
      <c r="P264" s="665">
        <v>38.56</v>
      </c>
      <c r="Q264" s="680">
        <v>0.33333333333333331</v>
      </c>
      <c r="R264" s="664">
        <v>1</v>
      </c>
      <c r="S264" s="680">
        <v>0.33333333333333331</v>
      </c>
      <c r="T264" s="747">
        <v>0.5</v>
      </c>
      <c r="U264" s="703">
        <v>0.2</v>
      </c>
    </row>
    <row r="265" spans="1:21" ht="14.4" customHeight="1" x14ac:dyDescent="0.3">
      <c r="A265" s="663">
        <v>25</v>
      </c>
      <c r="B265" s="664" t="s">
        <v>1283</v>
      </c>
      <c r="C265" s="664" t="s">
        <v>1408</v>
      </c>
      <c r="D265" s="745" t="s">
        <v>1849</v>
      </c>
      <c r="E265" s="746" t="s">
        <v>1444</v>
      </c>
      <c r="F265" s="664" t="s">
        <v>1404</v>
      </c>
      <c r="G265" s="664" t="s">
        <v>1582</v>
      </c>
      <c r="H265" s="664" t="s">
        <v>515</v>
      </c>
      <c r="I265" s="664" t="s">
        <v>1799</v>
      </c>
      <c r="J265" s="664" t="s">
        <v>1584</v>
      </c>
      <c r="K265" s="664" t="s">
        <v>1585</v>
      </c>
      <c r="L265" s="665">
        <v>0</v>
      </c>
      <c r="M265" s="665">
        <v>0</v>
      </c>
      <c r="N265" s="664">
        <v>2</v>
      </c>
      <c r="O265" s="747">
        <v>1</v>
      </c>
      <c r="P265" s="665">
        <v>0</v>
      </c>
      <c r="Q265" s="680"/>
      <c r="R265" s="664">
        <v>2</v>
      </c>
      <c r="S265" s="680">
        <v>1</v>
      </c>
      <c r="T265" s="747">
        <v>1</v>
      </c>
      <c r="U265" s="703">
        <v>1</v>
      </c>
    </row>
    <row r="266" spans="1:21" ht="14.4" customHeight="1" x14ac:dyDescent="0.3">
      <c r="A266" s="663">
        <v>25</v>
      </c>
      <c r="B266" s="664" t="s">
        <v>1283</v>
      </c>
      <c r="C266" s="664" t="s">
        <v>1408</v>
      </c>
      <c r="D266" s="745" t="s">
        <v>1849</v>
      </c>
      <c r="E266" s="746" t="s">
        <v>1444</v>
      </c>
      <c r="F266" s="664" t="s">
        <v>1404</v>
      </c>
      <c r="G266" s="664" t="s">
        <v>1456</v>
      </c>
      <c r="H266" s="664" t="s">
        <v>947</v>
      </c>
      <c r="I266" s="664" t="s">
        <v>991</v>
      </c>
      <c r="J266" s="664" t="s">
        <v>894</v>
      </c>
      <c r="K266" s="664" t="s">
        <v>1482</v>
      </c>
      <c r="L266" s="665">
        <v>18.260000000000002</v>
      </c>
      <c r="M266" s="665">
        <v>18.260000000000002</v>
      </c>
      <c r="N266" s="664">
        <v>1</v>
      </c>
      <c r="O266" s="747"/>
      <c r="P266" s="665"/>
      <c r="Q266" s="680">
        <v>0</v>
      </c>
      <c r="R266" s="664"/>
      <c r="S266" s="680">
        <v>0</v>
      </c>
      <c r="T266" s="747"/>
      <c r="U266" s="703"/>
    </row>
    <row r="267" spans="1:21" ht="14.4" customHeight="1" x14ac:dyDescent="0.3">
      <c r="A267" s="663">
        <v>25</v>
      </c>
      <c r="B267" s="664" t="s">
        <v>1283</v>
      </c>
      <c r="C267" s="664" t="s">
        <v>1408</v>
      </c>
      <c r="D267" s="745" t="s">
        <v>1849</v>
      </c>
      <c r="E267" s="746" t="s">
        <v>1444</v>
      </c>
      <c r="F267" s="664" t="s">
        <v>1404</v>
      </c>
      <c r="G267" s="664" t="s">
        <v>1456</v>
      </c>
      <c r="H267" s="664" t="s">
        <v>947</v>
      </c>
      <c r="I267" s="664" t="s">
        <v>956</v>
      </c>
      <c r="J267" s="664" t="s">
        <v>894</v>
      </c>
      <c r="K267" s="664" t="s">
        <v>957</v>
      </c>
      <c r="L267" s="665">
        <v>36.54</v>
      </c>
      <c r="M267" s="665">
        <v>182.7</v>
      </c>
      <c r="N267" s="664">
        <v>5</v>
      </c>
      <c r="O267" s="747">
        <v>5</v>
      </c>
      <c r="P267" s="665">
        <v>109.62</v>
      </c>
      <c r="Q267" s="680">
        <v>0.60000000000000009</v>
      </c>
      <c r="R267" s="664">
        <v>3</v>
      </c>
      <c r="S267" s="680">
        <v>0.6</v>
      </c>
      <c r="T267" s="747">
        <v>3</v>
      </c>
      <c r="U267" s="703">
        <v>0.6</v>
      </c>
    </row>
    <row r="268" spans="1:21" ht="14.4" customHeight="1" x14ac:dyDescent="0.3">
      <c r="A268" s="663">
        <v>25</v>
      </c>
      <c r="B268" s="664" t="s">
        <v>1283</v>
      </c>
      <c r="C268" s="664" t="s">
        <v>1408</v>
      </c>
      <c r="D268" s="745" t="s">
        <v>1849</v>
      </c>
      <c r="E268" s="746" t="s">
        <v>1444</v>
      </c>
      <c r="F268" s="664" t="s">
        <v>1404</v>
      </c>
      <c r="G268" s="664" t="s">
        <v>1456</v>
      </c>
      <c r="H268" s="664" t="s">
        <v>515</v>
      </c>
      <c r="I268" s="664" t="s">
        <v>893</v>
      </c>
      <c r="J268" s="664" t="s">
        <v>894</v>
      </c>
      <c r="K268" s="664" t="s">
        <v>1457</v>
      </c>
      <c r="L268" s="665">
        <v>36.54</v>
      </c>
      <c r="M268" s="665">
        <v>109.62</v>
      </c>
      <c r="N268" s="664">
        <v>3</v>
      </c>
      <c r="O268" s="747">
        <v>2</v>
      </c>
      <c r="P268" s="665">
        <v>73.08</v>
      </c>
      <c r="Q268" s="680">
        <v>0.66666666666666663</v>
      </c>
      <c r="R268" s="664">
        <v>2</v>
      </c>
      <c r="S268" s="680">
        <v>0.66666666666666663</v>
      </c>
      <c r="T268" s="747">
        <v>1</v>
      </c>
      <c r="U268" s="703">
        <v>0.5</v>
      </c>
    </row>
    <row r="269" spans="1:21" ht="14.4" customHeight="1" x14ac:dyDescent="0.3">
      <c r="A269" s="663">
        <v>25</v>
      </c>
      <c r="B269" s="664" t="s">
        <v>1283</v>
      </c>
      <c r="C269" s="664" t="s">
        <v>1408</v>
      </c>
      <c r="D269" s="745" t="s">
        <v>1849</v>
      </c>
      <c r="E269" s="746" t="s">
        <v>1444</v>
      </c>
      <c r="F269" s="664" t="s">
        <v>1404</v>
      </c>
      <c r="G269" s="664" t="s">
        <v>1456</v>
      </c>
      <c r="H269" s="664" t="s">
        <v>515</v>
      </c>
      <c r="I269" s="664" t="s">
        <v>1476</v>
      </c>
      <c r="J269" s="664" t="s">
        <v>894</v>
      </c>
      <c r="K269" s="664" t="s">
        <v>1477</v>
      </c>
      <c r="L269" s="665">
        <v>18.260000000000002</v>
      </c>
      <c r="M269" s="665">
        <v>18.260000000000002</v>
      </c>
      <c r="N269" s="664">
        <v>1</v>
      </c>
      <c r="O269" s="747">
        <v>1</v>
      </c>
      <c r="P269" s="665"/>
      <c r="Q269" s="680">
        <v>0</v>
      </c>
      <c r="R269" s="664"/>
      <c r="S269" s="680">
        <v>0</v>
      </c>
      <c r="T269" s="747"/>
      <c r="U269" s="703">
        <v>0</v>
      </c>
    </row>
    <row r="270" spans="1:21" ht="14.4" customHeight="1" x14ac:dyDescent="0.3">
      <c r="A270" s="663">
        <v>25</v>
      </c>
      <c r="B270" s="664" t="s">
        <v>1283</v>
      </c>
      <c r="C270" s="664" t="s">
        <v>1408</v>
      </c>
      <c r="D270" s="745" t="s">
        <v>1849</v>
      </c>
      <c r="E270" s="746" t="s">
        <v>1444</v>
      </c>
      <c r="F270" s="664" t="s">
        <v>1404</v>
      </c>
      <c r="G270" s="664" t="s">
        <v>1800</v>
      </c>
      <c r="H270" s="664" t="s">
        <v>515</v>
      </c>
      <c r="I270" s="664" t="s">
        <v>1801</v>
      </c>
      <c r="J270" s="664" t="s">
        <v>1802</v>
      </c>
      <c r="K270" s="664" t="s">
        <v>1803</v>
      </c>
      <c r="L270" s="665">
        <v>0</v>
      </c>
      <c r="M270" s="665">
        <v>0</v>
      </c>
      <c r="N270" s="664">
        <v>1</v>
      </c>
      <c r="O270" s="747">
        <v>1</v>
      </c>
      <c r="P270" s="665">
        <v>0</v>
      </c>
      <c r="Q270" s="680"/>
      <c r="R270" s="664">
        <v>1</v>
      </c>
      <c r="S270" s="680">
        <v>1</v>
      </c>
      <c r="T270" s="747">
        <v>1</v>
      </c>
      <c r="U270" s="703">
        <v>1</v>
      </c>
    </row>
    <row r="271" spans="1:21" ht="14.4" customHeight="1" x14ac:dyDescent="0.3">
      <c r="A271" s="663">
        <v>25</v>
      </c>
      <c r="B271" s="664" t="s">
        <v>1283</v>
      </c>
      <c r="C271" s="664" t="s">
        <v>1408</v>
      </c>
      <c r="D271" s="745" t="s">
        <v>1849</v>
      </c>
      <c r="E271" s="746" t="s">
        <v>1444</v>
      </c>
      <c r="F271" s="664" t="s">
        <v>1404</v>
      </c>
      <c r="G271" s="664" t="s">
        <v>1804</v>
      </c>
      <c r="H271" s="664" t="s">
        <v>515</v>
      </c>
      <c r="I271" s="664" t="s">
        <v>1805</v>
      </c>
      <c r="J271" s="664" t="s">
        <v>1806</v>
      </c>
      <c r="K271" s="664" t="s">
        <v>1807</v>
      </c>
      <c r="L271" s="665">
        <v>99.11</v>
      </c>
      <c r="M271" s="665">
        <v>99.11</v>
      </c>
      <c r="N271" s="664">
        <v>1</v>
      </c>
      <c r="O271" s="747">
        <v>1</v>
      </c>
      <c r="P271" s="665"/>
      <c r="Q271" s="680">
        <v>0</v>
      </c>
      <c r="R271" s="664"/>
      <c r="S271" s="680">
        <v>0</v>
      </c>
      <c r="T271" s="747"/>
      <c r="U271" s="703">
        <v>0</v>
      </c>
    </row>
    <row r="272" spans="1:21" ht="14.4" customHeight="1" x14ac:dyDescent="0.3">
      <c r="A272" s="663">
        <v>25</v>
      </c>
      <c r="B272" s="664" t="s">
        <v>1283</v>
      </c>
      <c r="C272" s="664" t="s">
        <v>1408</v>
      </c>
      <c r="D272" s="745" t="s">
        <v>1849</v>
      </c>
      <c r="E272" s="746" t="s">
        <v>1444</v>
      </c>
      <c r="F272" s="664" t="s">
        <v>1404</v>
      </c>
      <c r="G272" s="664" t="s">
        <v>1808</v>
      </c>
      <c r="H272" s="664" t="s">
        <v>515</v>
      </c>
      <c r="I272" s="664" t="s">
        <v>1809</v>
      </c>
      <c r="J272" s="664" t="s">
        <v>1810</v>
      </c>
      <c r="K272" s="664" t="s">
        <v>1811</v>
      </c>
      <c r="L272" s="665">
        <v>0</v>
      </c>
      <c r="M272" s="665">
        <v>0</v>
      </c>
      <c r="N272" s="664">
        <v>1</v>
      </c>
      <c r="O272" s="747">
        <v>1</v>
      </c>
      <c r="P272" s="665"/>
      <c r="Q272" s="680"/>
      <c r="R272" s="664"/>
      <c r="S272" s="680">
        <v>0</v>
      </c>
      <c r="T272" s="747"/>
      <c r="U272" s="703">
        <v>0</v>
      </c>
    </row>
    <row r="273" spans="1:21" ht="14.4" customHeight="1" x14ac:dyDescent="0.3">
      <c r="A273" s="663">
        <v>25</v>
      </c>
      <c r="B273" s="664" t="s">
        <v>1283</v>
      </c>
      <c r="C273" s="664" t="s">
        <v>1408</v>
      </c>
      <c r="D273" s="745" t="s">
        <v>1849</v>
      </c>
      <c r="E273" s="746" t="s">
        <v>1444</v>
      </c>
      <c r="F273" s="664" t="s">
        <v>1404</v>
      </c>
      <c r="G273" s="664" t="s">
        <v>1645</v>
      </c>
      <c r="H273" s="664" t="s">
        <v>947</v>
      </c>
      <c r="I273" s="664" t="s">
        <v>1812</v>
      </c>
      <c r="J273" s="664" t="s">
        <v>1813</v>
      </c>
      <c r="K273" s="664" t="s">
        <v>1780</v>
      </c>
      <c r="L273" s="665">
        <v>31.32</v>
      </c>
      <c r="M273" s="665">
        <v>31.32</v>
      </c>
      <c r="N273" s="664">
        <v>1</v>
      </c>
      <c r="O273" s="747">
        <v>1</v>
      </c>
      <c r="P273" s="665"/>
      <c r="Q273" s="680">
        <v>0</v>
      </c>
      <c r="R273" s="664"/>
      <c r="S273" s="680">
        <v>0</v>
      </c>
      <c r="T273" s="747"/>
      <c r="U273" s="703">
        <v>0</v>
      </c>
    </row>
    <row r="274" spans="1:21" ht="14.4" customHeight="1" x14ac:dyDescent="0.3">
      <c r="A274" s="663">
        <v>25</v>
      </c>
      <c r="B274" s="664" t="s">
        <v>1283</v>
      </c>
      <c r="C274" s="664" t="s">
        <v>1408</v>
      </c>
      <c r="D274" s="745" t="s">
        <v>1849</v>
      </c>
      <c r="E274" s="746" t="s">
        <v>1444</v>
      </c>
      <c r="F274" s="664" t="s">
        <v>1404</v>
      </c>
      <c r="G274" s="664" t="s">
        <v>1645</v>
      </c>
      <c r="H274" s="664" t="s">
        <v>515</v>
      </c>
      <c r="I274" s="664" t="s">
        <v>1814</v>
      </c>
      <c r="J274" s="664" t="s">
        <v>1815</v>
      </c>
      <c r="K274" s="664" t="s">
        <v>1780</v>
      </c>
      <c r="L274" s="665">
        <v>31.32</v>
      </c>
      <c r="M274" s="665">
        <v>31.32</v>
      </c>
      <c r="N274" s="664">
        <v>1</v>
      </c>
      <c r="O274" s="747">
        <v>1</v>
      </c>
      <c r="P274" s="665"/>
      <c r="Q274" s="680">
        <v>0</v>
      </c>
      <c r="R274" s="664"/>
      <c r="S274" s="680">
        <v>0</v>
      </c>
      <c r="T274" s="747"/>
      <c r="U274" s="703">
        <v>0</v>
      </c>
    </row>
    <row r="275" spans="1:21" ht="14.4" customHeight="1" x14ac:dyDescent="0.3">
      <c r="A275" s="663">
        <v>25</v>
      </c>
      <c r="B275" s="664" t="s">
        <v>1283</v>
      </c>
      <c r="C275" s="664" t="s">
        <v>1408</v>
      </c>
      <c r="D275" s="745" t="s">
        <v>1849</v>
      </c>
      <c r="E275" s="746" t="s">
        <v>1446</v>
      </c>
      <c r="F275" s="664" t="s">
        <v>1404</v>
      </c>
      <c r="G275" s="664" t="s">
        <v>1448</v>
      </c>
      <c r="H275" s="664" t="s">
        <v>515</v>
      </c>
      <c r="I275" s="664" t="s">
        <v>1450</v>
      </c>
      <c r="J275" s="664" t="s">
        <v>1451</v>
      </c>
      <c r="K275" s="664" t="s">
        <v>1452</v>
      </c>
      <c r="L275" s="665">
        <v>154.36000000000001</v>
      </c>
      <c r="M275" s="665">
        <v>463.08000000000004</v>
      </c>
      <c r="N275" s="664">
        <v>3</v>
      </c>
      <c r="O275" s="747">
        <v>3</v>
      </c>
      <c r="P275" s="665">
        <v>463.08000000000004</v>
      </c>
      <c r="Q275" s="680">
        <v>1</v>
      </c>
      <c r="R275" s="664">
        <v>3</v>
      </c>
      <c r="S275" s="680">
        <v>1</v>
      </c>
      <c r="T275" s="747">
        <v>3</v>
      </c>
      <c r="U275" s="703">
        <v>1</v>
      </c>
    </row>
    <row r="276" spans="1:21" ht="14.4" customHeight="1" x14ac:dyDescent="0.3">
      <c r="A276" s="663">
        <v>25</v>
      </c>
      <c r="B276" s="664" t="s">
        <v>1283</v>
      </c>
      <c r="C276" s="664" t="s">
        <v>1408</v>
      </c>
      <c r="D276" s="745" t="s">
        <v>1849</v>
      </c>
      <c r="E276" s="746" t="s">
        <v>1446</v>
      </c>
      <c r="F276" s="664" t="s">
        <v>1404</v>
      </c>
      <c r="G276" s="664" t="s">
        <v>1448</v>
      </c>
      <c r="H276" s="664" t="s">
        <v>947</v>
      </c>
      <c r="I276" s="664" t="s">
        <v>1151</v>
      </c>
      <c r="J276" s="664" t="s">
        <v>1032</v>
      </c>
      <c r="K276" s="664" t="s">
        <v>1096</v>
      </c>
      <c r="L276" s="665">
        <v>154.36000000000001</v>
      </c>
      <c r="M276" s="665">
        <v>154.36000000000001</v>
      </c>
      <c r="N276" s="664">
        <v>1</v>
      </c>
      <c r="O276" s="747">
        <v>1</v>
      </c>
      <c r="P276" s="665"/>
      <c r="Q276" s="680">
        <v>0</v>
      </c>
      <c r="R276" s="664"/>
      <c r="S276" s="680">
        <v>0</v>
      </c>
      <c r="T276" s="747"/>
      <c r="U276" s="703">
        <v>0</v>
      </c>
    </row>
    <row r="277" spans="1:21" ht="14.4" customHeight="1" x14ac:dyDescent="0.3">
      <c r="A277" s="663">
        <v>25</v>
      </c>
      <c r="B277" s="664" t="s">
        <v>1283</v>
      </c>
      <c r="C277" s="664" t="s">
        <v>1408</v>
      </c>
      <c r="D277" s="745" t="s">
        <v>1849</v>
      </c>
      <c r="E277" s="746" t="s">
        <v>1446</v>
      </c>
      <c r="F277" s="664" t="s">
        <v>1404</v>
      </c>
      <c r="G277" s="664" t="s">
        <v>1616</v>
      </c>
      <c r="H277" s="664" t="s">
        <v>515</v>
      </c>
      <c r="I277" s="664" t="s">
        <v>1816</v>
      </c>
      <c r="J277" s="664" t="s">
        <v>1676</v>
      </c>
      <c r="K277" s="664" t="s">
        <v>1717</v>
      </c>
      <c r="L277" s="665">
        <v>0</v>
      </c>
      <c r="M277" s="665">
        <v>0</v>
      </c>
      <c r="N277" s="664">
        <v>1</v>
      </c>
      <c r="O277" s="747">
        <v>1</v>
      </c>
      <c r="P277" s="665"/>
      <c r="Q277" s="680"/>
      <c r="R277" s="664"/>
      <c r="S277" s="680">
        <v>0</v>
      </c>
      <c r="T277" s="747"/>
      <c r="U277" s="703">
        <v>0</v>
      </c>
    </row>
    <row r="278" spans="1:21" ht="14.4" customHeight="1" x14ac:dyDescent="0.3">
      <c r="A278" s="663">
        <v>25</v>
      </c>
      <c r="B278" s="664" t="s">
        <v>1283</v>
      </c>
      <c r="C278" s="664" t="s">
        <v>1408</v>
      </c>
      <c r="D278" s="745" t="s">
        <v>1849</v>
      </c>
      <c r="E278" s="746" t="s">
        <v>1446</v>
      </c>
      <c r="F278" s="664" t="s">
        <v>1404</v>
      </c>
      <c r="G278" s="664" t="s">
        <v>1817</v>
      </c>
      <c r="H278" s="664" t="s">
        <v>515</v>
      </c>
      <c r="I278" s="664" t="s">
        <v>1818</v>
      </c>
      <c r="J278" s="664" t="s">
        <v>1819</v>
      </c>
      <c r="K278" s="664" t="s">
        <v>1820</v>
      </c>
      <c r="L278" s="665">
        <v>141.04</v>
      </c>
      <c r="M278" s="665">
        <v>141.04</v>
      </c>
      <c r="N278" s="664">
        <v>1</v>
      </c>
      <c r="O278" s="747">
        <v>0.5</v>
      </c>
      <c r="P278" s="665">
        <v>141.04</v>
      </c>
      <c r="Q278" s="680">
        <v>1</v>
      </c>
      <c r="R278" s="664">
        <v>1</v>
      </c>
      <c r="S278" s="680">
        <v>1</v>
      </c>
      <c r="T278" s="747">
        <v>0.5</v>
      </c>
      <c r="U278" s="703">
        <v>1</v>
      </c>
    </row>
    <row r="279" spans="1:21" ht="14.4" customHeight="1" x14ac:dyDescent="0.3">
      <c r="A279" s="663">
        <v>25</v>
      </c>
      <c r="B279" s="664" t="s">
        <v>1283</v>
      </c>
      <c r="C279" s="664" t="s">
        <v>1408</v>
      </c>
      <c r="D279" s="745" t="s">
        <v>1849</v>
      </c>
      <c r="E279" s="746" t="s">
        <v>1446</v>
      </c>
      <c r="F279" s="664" t="s">
        <v>1404</v>
      </c>
      <c r="G279" s="664" t="s">
        <v>1637</v>
      </c>
      <c r="H279" s="664" t="s">
        <v>515</v>
      </c>
      <c r="I279" s="664" t="s">
        <v>1638</v>
      </c>
      <c r="J279" s="664" t="s">
        <v>1639</v>
      </c>
      <c r="K279" s="664" t="s">
        <v>1640</v>
      </c>
      <c r="L279" s="665">
        <v>0</v>
      </c>
      <c r="M279" s="665">
        <v>0</v>
      </c>
      <c r="N279" s="664">
        <v>1</v>
      </c>
      <c r="O279" s="747">
        <v>0.5</v>
      </c>
      <c r="P279" s="665">
        <v>0</v>
      </c>
      <c r="Q279" s="680"/>
      <c r="R279" s="664">
        <v>1</v>
      </c>
      <c r="S279" s="680">
        <v>1</v>
      </c>
      <c r="T279" s="747">
        <v>0.5</v>
      </c>
      <c r="U279" s="703">
        <v>1</v>
      </c>
    </row>
    <row r="280" spans="1:21" ht="14.4" customHeight="1" x14ac:dyDescent="0.3">
      <c r="A280" s="663">
        <v>25</v>
      </c>
      <c r="B280" s="664" t="s">
        <v>1283</v>
      </c>
      <c r="C280" s="664" t="s">
        <v>1408</v>
      </c>
      <c r="D280" s="745" t="s">
        <v>1849</v>
      </c>
      <c r="E280" s="746" t="s">
        <v>1447</v>
      </c>
      <c r="F280" s="664" t="s">
        <v>1404</v>
      </c>
      <c r="G280" s="664" t="s">
        <v>1448</v>
      </c>
      <c r="H280" s="664" t="s">
        <v>515</v>
      </c>
      <c r="I280" s="664" t="s">
        <v>1453</v>
      </c>
      <c r="J280" s="664" t="s">
        <v>1032</v>
      </c>
      <c r="K280" s="664" t="s">
        <v>1454</v>
      </c>
      <c r="L280" s="665">
        <v>0</v>
      </c>
      <c r="M280" s="665">
        <v>0</v>
      </c>
      <c r="N280" s="664">
        <v>1</v>
      </c>
      <c r="O280" s="747">
        <v>1</v>
      </c>
      <c r="P280" s="665">
        <v>0</v>
      </c>
      <c r="Q280" s="680"/>
      <c r="R280" s="664">
        <v>1</v>
      </c>
      <c r="S280" s="680">
        <v>1</v>
      </c>
      <c r="T280" s="747">
        <v>1</v>
      </c>
      <c r="U280" s="703">
        <v>1</v>
      </c>
    </row>
    <row r="281" spans="1:21" ht="14.4" customHeight="1" x14ac:dyDescent="0.3">
      <c r="A281" s="663">
        <v>25</v>
      </c>
      <c r="B281" s="664" t="s">
        <v>1283</v>
      </c>
      <c r="C281" s="664" t="s">
        <v>1408</v>
      </c>
      <c r="D281" s="745" t="s">
        <v>1849</v>
      </c>
      <c r="E281" s="746" t="s">
        <v>1447</v>
      </c>
      <c r="F281" s="664" t="s">
        <v>1404</v>
      </c>
      <c r="G281" s="664" t="s">
        <v>1448</v>
      </c>
      <c r="H281" s="664" t="s">
        <v>947</v>
      </c>
      <c r="I281" s="664" t="s">
        <v>1151</v>
      </c>
      <c r="J281" s="664" t="s">
        <v>1032</v>
      </c>
      <c r="K281" s="664" t="s">
        <v>1096</v>
      </c>
      <c r="L281" s="665">
        <v>154.36000000000001</v>
      </c>
      <c r="M281" s="665">
        <v>1080.52</v>
      </c>
      <c r="N281" s="664">
        <v>7</v>
      </c>
      <c r="O281" s="747">
        <v>7</v>
      </c>
      <c r="P281" s="665">
        <v>771.80000000000007</v>
      </c>
      <c r="Q281" s="680">
        <v>0.71428571428571441</v>
      </c>
      <c r="R281" s="664">
        <v>5</v>
      </c>
      <c r="S281" s="680">
        <v>0.7142857142857143</v>
      </c>
      <c r="T281" s="747">
        <v>5</v>
      </c>
      <c r="U281" s="703">
        <v>0.7142857142857143</v>
      </c>
    </row>
    <row r="282" spans="1:21" ht="14.4" customHeight="1" x14ac:dyDescent="0.3">
      <c r="A282" s="663">
        <v>25</v>
      </c>
      <c r="B282" s="664" t="s">
        <v>1283</v>
      </c>
      <c r="C282" s="664" t="s">
        <v>1408</v>
      </c>
      <c r="D282" s="745" t="s">
        <v>1849</v>
      </c>
      <c r="E282" s="746" t="s">
        <v>1447</v>
      </c>
      <c r="F282" s="664" t="s">
        <v>1404</v>
      </c>
      <c r="G282" s="664" t="s">
        <v>1510</v>
      </c>
      <c r="H282" s="664" t="s">
        <v>515</v>
      </c>
      <c r="I282" s="664" t="s">
        <v>1573</v>
      </c>
      <c r="J282" s="664" t="s">
        <v>1110</v>
      </c>
      <c r="K282" s="664" t="s">
        <v>1560</v>
      </c>
      <c r="L282" s="665">
        <v>0</v>
      </c>
      <c r="M282" s="665">
        <v>0</v>
      </c>
      <c r="N282" s="664">
        <v>1</v>
      </c>
      <c r="O282" s="747">
        <v>0.5</v>
      </c>
      <c r="P282" s="665">
        <v>0</v>
      </c>
      <c r="Q282" s="680"/>
      <c r="R282" s="664">
        <v>1</v>
      </c>
      <c r="S282" s="680">
        <v>1</v>
      </c>
      <c r="T282" s="747">
        <v>0.5</v>
      </c>
      <c r="U282" s="703">
        <v>1</v>
      </c>
    </row>
    <row r="283" spans="1:21" ht="14.4" customHeight="1" x14ac:dyDescent="0.3">
      <c r="A283" s="663">
        <v>25</v>
      </c>
      <c r="B283" s="664" t="s">
        <v>1283</v>
      </c>
      <c r="C283" s="664" t="s">
        <v>1408</v>
      </c>
      <c r="D283" s="745" t="s">
        <v>1849</v>
      </c>
      <c r="E283" s="746" t="s">
        <v>1447</v>
      </c>
      <c r="F283" s="664" t="s">
        <v>1404</v>
      </c>
      <c r="G283" s="664" t="s">
        <v>1817</v>
      </c>
      <c r="H283" s="664" t="s">
        <v>515</v>
      </c>
      <c r="I283" s="664" t="s">
        <v>1818</v>
      </c>
      <c r="J283" s="664" t="s">
        <v>1819</v>
      </c>
      <c r="K283" s="664" t="s">
        <v>1820</v>
      </c>
      <c r="L283" s="665">
        <v>141.04</v>
      </c>
      <c r="M283" s="665">
        <v>141.04</v>
      </c>
      <c r="N283" s="664">
        <v>1</v>
      </c>
      <c r="O283" s="747">
        <v>0.5</v>
      </c>
      <c r="P283" s="665">
        <v>141.04</v>
      </c>
      <c r="Q283" s="680">
        <v>1</v>
      </c>
      <c r="R283" s="664">
        <v>1</v>
      </c>
      <c r="S283" s="680">
        <v>1</v>
      </c>
      <c r="T283" s="747">
        <v>0.5</v>
      </c>
      <c r="U283" s="703">
        <v>1</v>
      </c>
    </row>
    <row r="284" spans="1:21" ht="14.4" customHeight="1" x14ac:dyDescent="0.3">
      <c r="A284" s="663">
        <v>25</v>
      </c>
      <c r="B284" s="664" t="s">
        <v>1283</v>
      </c>
      <c r="C284" s="664" t="s">
        <v>1410</v>
      </c>
      <c r="D284" s="745" t="s">
        <v>1850</v>
      </c>
      <c r="E284" s="746" t="s">
        <v>1420</v>
      </c>
      <c r="F284" s="664" t="s">
        <v>1404</v>
      </c>
      <c r="G284" s="664" t="s">
        <v>1448</v>
      </c>
      <c r="H284" s="664" t="s">
        <v>947</v>
      </c>
      <c r="I284" s="664" t="s">
        <v>1151</v>
      </c>
      <c r="J284" s="664" t="s">
        <v>1032</v>
      </c>
      <c r="K284" s="664" t="s">
        <v>1096</v>
      </c>
      <c r="L284" s="665">
        <v>154.36000000000001</v>
      </c>
      <c r="M284" s="665">
        <v>1389.2400000000002</v>
      </c>
      <c r="N284" s="664">
        <v>9</v>
      </c>
      <c r="O284" s="747">
        <v>8</v>
      </c>
      <c r="P284" s="665">
        <v>926.16000000000008</v>
      </c>
      <c r="Q284" s="680">
        <v>0.66666666666666663</v>
      </c>
      <c r="R284" s="664">
        <v>6</v>
      </c>
      <c r="S284" s="680">
        <v>0.66666666666666663</v>
      </c>
      <c r="T284" s="747">
        <v>5</v>
      </c>
      <c r="U284" s="703">
        <v>0.625</v>
      </c>
    </row>
    <row r="285" spans="1:21" ht="14.4" customHeight="1" x14ac:dyDescent="0.3">
      <c r="A285" s="663">
        <v>25</v>
      </c>
      <c r="B285" s="664" t="s">
        <v>1283</v>
      </c>
      <c r="C285" s="664" t="s">
        <v>1410</v>
      </c>
      <c r="D285" s="745" t="s">
        <v>1850</v>
      </c>
      <c r="E285" s="746" t="s">
        <v>1420</v>
      </c>
      <c r="F285" s="664" t="s">
        <v>1404</v>
      </c>
      <c r="G285" s="664" t="s">
        <v>1456</v>
      </c>
      <c r="H285" s="664" t="s">
        <v>947</v>
      </c>
      <c r="I285" s="664" t="s">
        <v>991</v>
      </c>
      <c r="J285" s="664" t="s">
        <v>894</v>
      </c>
      <c r="K285" s="664" t="s">
        <v>1482</v>
      </c>
      <c r="L285" s="665">
        <v>18.260000000000002</v>
      </c>
      <c r="M285" s="665">
        <v>54.78</v>
      </c>
      <c r="N285" s="664">
        <v>3</v>
      </c>
      <c r="O285" s="747">
        <v>2</v>
      </c>
      <c r="P285" s="665">
        <v>36.520000000000003</v>
      </c>
      <c r="Q285" s="680">
        <v>0.66666666666666674</v>
      </c>
      <c r="R285" s="664">
        <v>2</v>
      </c>
      <c r="S285" s="680">
        <v>0.66666666666666663</v>
      </c>
      <c r="T285" s="747">
        <v>1</v>
      </c>
      <c r="U285" s="703">
        <v>0.5</v>
      </c>
    </row>
    <row r="286" spans="1:21" ht="14.4" customHeight="1" x14ac:dyDescent="0.3">
      <c r="A286" s="663">
        <v>25</v>
      </c>
      <c r="B286" s="664" t="s">
        <v>1283</v>
      </c>
      <c r="C286" s="664" t="s">
        <v>1410</v>
      </c>
      <c r="D286" s="745" t="s">
        <v>1850</v>
      </c>
      <c r="E286" s="746" t="s">
        <v>1420</v>
      </c>
      <c r="F286" s="664" t="s">
        <v>1404</v>
      </c>
      <c r="G286" s="664" t="s">
        <v>1456</v>
      </c>
      <c r="H286" s="664" t="s">
        <v>947</v>
      </c>
      <c r="I286" s="664" t="s">
        <v>1821</v>
      </c>
      <c r="J286" s="664" t="s">
        <v>894</v>
      </c>
      <c r="K286" s="664" t="s">
        <v>1822</v>
      </c>
      <c r="L286" s="665">
        <v>0</v>
      </c>
      <c r="M286" s="665">
        <v>0</v>
      </c>
      <c r="N286" s="664">
        <v>1</v>
      </c>
      <c r="O286" s="747">
        <v>1</v>
      </c>
      <c r="P286" s="665"/>
      <c r="Q286" s="680"/>
      <c r="R286" s="664"/>
      <c r="S286" s="680">
        <v>0</v>
      </c>
      <c r="T286" s="747"/>
      <c r="U286" s="703">
        <v>0</v>
      </c>
    </row>
    <row r="287" spans="1:21" ht="14.4" customHeight="1" x14ac:dyDescent="0.3">
      <c r="A287" s="663">
        <v>25</v>
      </c>
      <c r="B287" s="664" t="s">
        <v>1283</v>
      </c>
      <c r="C287" s="664" t="s">
        <v>1410</v>
      </c>
      <c r="D287" s="745" t="s">
        <v>1850</v>
      </c>
      <c r="E287" s="746" t="s">
        <v>1422</v>
      </c>
      <c r="F287" s="664" t="s">
        <v>1404</v>
      </c>
      <c r="G287" s="664" t="s">
        <v>1449</v>
      </c>
      <c r="H287" s="664" t="s">
        <v>515</v>
      </c>
      <c r="I287" s="664" t="s">
        <v>1117</v>
      </c>
      <c r="J287" s="664" t="s">
        <v>1118</v>
      </c>
      <c r="K287" s="664" t="s">
        <v>1119</v>
      </c>
      <c r="L287" s="665">
        <v>132.97999999999999</v>
      </c>
      <c r="M287" s="665">
        <v>132.97999999999999</v>
      </c>
      <c r="N287" s="664">
        <v>1</v>
      </c>
      <c r="O287" s="747">
        <v>1</v>
      </c>
      <c r="P287" s="665"/>
      <c r="Q287" s="680">
        <v>0</v>
      </c>
      <c r="R287" s="664"/>
      <c r="S287" s="680">
        <v>0</v>
      </c>
      <c r="T287" s="747"/>
      <c r="U287" s="703">
        <v>0</v>
      </c>
    </row>
    <row r="288" spans="1:21" ht="14.4" customHeight="1" x14ac:dyDescent="0.3">
      <c r="A288" s="663">
        <v>25</v>
      </c>
      <c r="B288" s="664" t="s">
        <v>1283</v>
      </c>
      <c r="C288" s="664" t="s">
        <v>1410</v>
      </c>
      <c r="D288" s="745" t="s">
        <v>1850</v>
      </c>
      <c r="E288" s="746" t="s">
        <v>1425</v>
      </c>
      <c r="F288" s="664" t="s">
        <v>1404</v>
      </c>
      <c r="G288" s="664" t="s">
        <v>1448</v>
      </c>
      <c r="H288" s="664" t="s">
        <v>515</v>
      </c>
      <c r="I288" s="664" t="s">
        <v>1450</v>
      </c>
      <c r="J288" s="664" t="s">
        <v>1451</v>
      </c>
      <c r="K288" s="664" t="s">
        <v>1452</v>
      </c>
      <c r="L288" s="665">
        <v>154.36000000000001</v>
      </c>
      <c r="M288" s="665">
        <v>771.80000000000007</v>
      </c>
      <c r="N288" s="664">
        <v>5</v>
      </c>
      <c r="O288" s="747">
        <v>4.5</v>
      </c>
      <c r="P288" s="665">
        <v>463.08000000000004</v>
      </c>
      <c r="Q288" s="680">
        <v>0.6</v>
      </c>
      <c r="R288" s="664">
        <v>3</v>
      </c>
      <c r="S288" s="680">
        <v>0.6</v>
      </c>
      <c r="T288" s="747">
        <v>2.5</v>
      </c>
      <c r="U288" s="703">
        <v>0.55555555555555558</v>
      </c>
    </row>
    <row r="289" spans="1:21" ht="14.4" customHeight="1" x14ac:dyDescent="0.3">
      <c r="A289" s="663">
        <v>25</v>
      </c>
      <c r="B289" s="664" t="s">
        <v>1283</v>
      </c>
      <c r="C289" s="664" t="s">
        <v>1410</v>
      </c>
      <c r="D289" s="745" t="s">
        <v>1850</v>
      </c>
      <c r="E289" s="746" t="s">
        <v>1425</v>
      </c>
      <c r="F289" s="664" t="s">
        <v>1404</v>
      </c>
      <c r="G289" s="664" t="s">
        <v>1456</v>
      </c>
      <c r="H289" s="664" t="s">
        <v>947</v>
      </c>
      <c r="I289" s="664" t="s">
        <v>991</v>
      </c>
      <c r="J289" s="664" t="s">
        <v>894</v>
      </c>
      <c r="K289" s="664" t="s">
        <v>1482</v>
      </c>
      <c r="L289" s="665">
        <v>18.260000000000002</v>
      </c>
      <c r="M289" s="665">
        <v>18.260000000000002</v>
      </c>
      <c r="N289" s="664">
        <v>1</v>
      </c>
      <c r="O289" s="747">
        <v>1</v>
      </c>
      <c r="P289" s="665"/>
      <c r="Q289" s="680">
        <v>0</v>
      </c>
      <c r="R289" s="664"/>
      <c r="S289" s="680">
        <v>0</v>
      </c>
      <c r="T289" s="747"/>
      <c r="U289" s="703">
        <v>0</v>
      </c>
    </row>
    <row r="290" spans="1:21" ht="14.4" customHeight="1" x14ac:dyDescent="0.3">
      <c r="A290" s="663">
        <v>25</v>
      </c>
      <c r="B290" s="664" t="s">
        <v>1283</v>
      </c>
      <c r="C290" s="664" t="s">
        <v>1410</v>
      </c>
      <c r="D290" s="745" t="s">
        <v>1850</v>
      </c>
      <c r="E290" s="746" t="s">
        <v>1425</v>
      </c>
      <c r="F290" s="664" t="s">
        <v>1404</v>
      </c>
      <c r="G290" s="664" t="s">
        <v>1456</v>
      </c>
      <c r="H290" s="664" t="s">
        <v>515</v>
      </c>
      <c r="I290" s="664" t="s">
        <v>1823</v>
      </c>
      <c r="J290" s="664" t="s">
        <v>894</v>
      </c>
      <c r="K290" s="664" t="s">
        <v>1824</v>
      </c>
      <c r="L290" s="665">
        <v>0</v>
      </c>
      <c r="M290" s="665">
        <v>0</v>
      </c>
      <c r="N290" s="664">
        <v>1</v>
      </c>
      <c r="O290" s="747">
        <v>0.5</v>
      </c>
      <c r="P290" s="665">
        <v>0</v>
      </c>
      <c r="Q290" s="680"/>
      <c r="R290" s="664">
        <v>1</v>
      </c>
      <c r="S290" s="680">
        <v>1</v>
      </c>
      <c r="T290" s="747">
        <v>0.5</v>
      </c>
      <c r="U290" s="703">
        <v>1</v>
      </c>
    </row>
    <row r="291" spans="1:21" ht="14.4" customHeight="1" x14ac:dyDescent="0.3">
      <c r="A291" s="663">
        <v>25</v>
      </c>
      <c r="B291" s="664" t="s">
        <v>1283</v>
      </c>
      <c r="C291" s="664" t="s">
        <v>1410</v>
      </c>
      <c r="D291" s="745" t="s">
        <v>1850</v>
      </c>
      <c r="E291" s="746" t="s">
        <v>1426</v>
      </c>
      <c r="F291" s="664" t="s">
        <v>1404</v>
      </c>
      <c r="G291" s="664" t="s">
        <v>1448</v>
      </c>
      <c r="H291" s="664" t="s">
        <v>947</v>
      </c>
      <c r="I291" s="664" t="s">
        <v>1151</v>
      </c>
      <c r="J291" s="664" t="s">
        <v>1032</v>
      </c>
      <c r="K291" s="664" t="s">
        <v>1096</v>
      </c>
      <c r="L291" s="665">
        <v>154.36000000000001</v>
      </c>
      <c r="M291" s="665">
        <v>926.16000000000008</v>
      </c>
      <c r="N291" s="664">
        <v>6</v>
      </c>
      <c r="O291" s="747">
        <v>6</v>
      </c>
      <c r="P291" s="665">
        <v>308.72000000000003</v>
      </c>
      <c r="Q291" s="680">
        <v>0.33333333333333331</v>
      </c>
      <c r="R291" s="664">
        <v>2</v>
      </c>
      <c r="S291" s="680">
        <v>0.33333333333333331</v>
      </c>
      <c r="T291" s="747">
        <v>2</v>
      </c>
      <c r="U291" s="703">
        <v>0.33333333333333331</v>
      </c>
    </row>
    <row r="292" spans="1:21" ht="14.4" customHeight="1" x14ac:dyDescent="0.3">
      <c r="A292" s="663">
        <v>25</v>
      </c>
      <c r="B292" s="664" t="s">
        <v>1283</v>
      </c>
      <c r="C292" s="664" t="s">
        <v>1410</v>
      </c>
      <c r="D292" s="745" t="s">
        <v>1850</v>
      </c>
      <c r="E292" s="746" t="s">
        <v>1426</v>
      </c>
      <c r="F292" s="664" t="s">
        <v>1404</v>
      </c>
      <c r="G292" s="664" t="s">
        <v>1456</v>
      </c>
      <c r="H292" s="664" t="s">
        <v>515</v>
      </c>
      <c r="I292" s="664" t="s">
        <v>1476</v>
      </c>
      <c r="J292" s="664" t="s">
        <v>894</v>
      </c>
      <c r="K292" s="664" t="s">
        <v>1477</v>
      </c>
      <c r="L292" s="665">
        <v>18.260000000000002</v>
      </c>
      <c r="M292" s="665">
        <v>18.260000000000002</v>
      </c>
      <c r="N292" s="664">
        <v>1</v>
      </c>
      <c r="O292" s="747">
        <v>1</v>
      </c>
      <c r="P292" s="665"/>
      <c r="Q292" s="680">
        <v>0</v>
      </c>
      <c r="R292" s="664"/>
      <c r="S292" s="680">
        <v>0</v>
      </c>
      <c r="T292" s="747"/>
      <c r="U292" s="703">
        <v>0</v>
      </c>
    </row>
    <row r="293" spans="1:21" ht="14.4" customHeight="1" x14ac:dyDescent="0.3">
      <c r="A293" s="663">
        <v>25</v>
      </c>
      <c r="B293" s="664" t="s">
        <v>1283</v>
      </c>
      <c r="C293" s="664" t="s">
        <v>1410</v>
      </c>
      <c r="D293" s="745" t="s">
        <v>1850</v>
      </c>
      <c r="E293" s="746" t="s">
        <v>1428</v>
      </c>
      <c r="F293" s="664" t="s">
        <v>1404</v>
      </c>
      <c r="G293" s="664" t="s">
        <v>1448</v>
      </c>
      <c r="H293" s="664" t="s">
        <v>947</v>
      </c>
      <c r="I293" s="664" t="s">
        <v>1151</v>
      </c>
      <c r="J293" s="664" t="s">
        <v>1032</v>
      </c>
      <c r="K293" s="664" t="s">
        <v>1096</v>
      </c>
      <c r="L293" s="665">
        <v>154.36000000000001</v>
      </c>
      <c r="M293" s="665">
        <v>463.08000000000004</v>
      </c>
      <c r="N293" s="664">
        <v>3</v>
      </c>
      <c r="O293" s="747">
        <v>1.5</v>
      </c>
      <c r="P293" s="665">
        <v>308.72000000000003</v>
      </c>
      <c r="Q293" s="680">
        <v>0.66666666666666663</v>
      </c>
      <c r="R293" s="664">
        <v>2</v>
      </c>
      <c r="S293" s="680">
        <v>0.66666666666666663</v>
      </c>
      <c r="T293" s="747">
        <v>1</v>
      </c>
      <c r="U293" s="703">
        <v>0.66666666666666663</v>
      </c>
    </row>
    <row r="294" spans="1:21" ht="14.4" customHeight="1" x14ac:dyDescent="0.3">
      <c r="A294" s="663">
        <v>25</v>
      </c>
      <c r="B294" s="664" t="s">
        <v>1283</v>
      </c>
      <c r="C294" s="664" t="s">
        <v>1410</v>
      </c>
      <c r="D294" s="745" t="s">
        <v>1850</v>
      </c>
      <c r="E294" s="746" t="s">
        <v>1428</v>
      </c>
      <c r="F294" s="664" t="s">
        <v>1404</v>
      </c>
      <c r="G294" s="664" t="s">
        <v>1456</v>
      </c>
      <c r="H294" s="664" t="s">
        <v>947</v>
      </c>
      <c r="I294" s="664" t="s">
        <v>991</v>
      </c>
      <c r="J294" s="664" t="s">
        <v>894</v>
      </c>
      <c r="K294" s="664" t="s">
        <v>1482</v>
      </c>
      <c r="L294" s="665">
        <v>18.260000000000002</v>
      </c>
      <c r="M294" s="665">
        <v>18.260000000000002</v>
      </c>
      <c r="N294" s="664">
        <v>1</v>
      </c>
      <c r="O294" s="747">
        <v>0.5</v>
      </c>
      <c r="P294" s="665"/>
      <c r="Q294" s="680">
        <v>0</v>
      </c>
      <c r="R294" s="664"/>
      <c r="S294" s="680">
        <v>0</v>
      </c>
      <c r="T294" s="747"/>
      <c r="U294" s="703">
        <v>0</v>
      </c>
    </row>
    <row r="295" spans="1:21" ht="14.4" customHeight="1" x14ac:dyDescent="0.3">
      <c r="A295" s="663">
        <v>25</v>
      </c>
      <c r="B295" s="664" t="s">
        <v>1283</v>
      </c>
      <c r="C295" s="664" t="s">
        <v>1410</v>
      </c>
      <c r="D295" s="745" t="s">
        <v>1850</v>
      </c>
      <c r="E295" s="746" t="s">
        <v>1428</v>
      </c>
      <c r="F295" s="664" t="s">
        <v>1404</v>
      </c>
      <c r="G295" s="664" t="s">
        <v>1456</v>
      </c>
      <c r="H295" s="664" t="s">
        <v>515</v>
      </c>
      <c r="I295" s="664" t="s">
        <v>1476</v>
      </c>
      <c r="J295" s="664" t="s">
        <v>894</v>
      </c>
      <c r="K295" s="664" t="s">
        <v>1477</v>
      </c>
      <c r="L295" s="665">
        <v>18.260000000000002</v>
      </c>
      <c r="M295" s="665">
        <v>36.520000000000003</v>
      </c>
      <c r="N295" s="664">
        <v>2</v>
      </c>
      <c r="O295" s="747">
        <v>1</v>
      </c>
      <c r="P295" s="665">
        <v>36.520000000000003</v>
      </c>
      <c r="Q295" s="680">
        <v>1</v>
      </c>
      <c r="R295" s="664">
        <v>2</v>
      </c>
      <c r="S295" s="680">
        <v>1</v>
      </c>
      <c r="T295" s="747">
        <v>1</v>
      </c>
      <c r="U295" s="703">
        <v>1</v>
      </c>
    </row>
    <row r="296" spans="1:21" ht="14.4" customHeight="1" x14ac:dyDescent="0.3">
      <c r="A296" s="663">
        <v>25</v>
      </c>
      <c r="B296" s="664" t="s">
        <v>1283</v>
      </c>
      <c r="C296" s="664" t="s">
        <v>1410</v>
      </c>
      <c r="D296" s="745" t="s">
        <v>1850</v>
      </c>
      <c r="E296" s="746" t="s">
        <v>1430</v>
      </c>
      <c r="F296" s="664" t="s">
        <v>1404</v>
      </c>
      <c r="G296" s="664" t="s">
        <v>1448</v>
      </c>
      <c r="H296" s="664" t="s">
        <v>947</v>
      </c>
      <c r="I296" s="664" t="s">
        <v>1151</v>
      </c>
      <c r="J296" s="664" t="s">
        <v>1032</v>
      </c>
      <c r="K296" s="664" t="s">
        <v>1096</v>
      </c>
      <c r="L296" s="665">
        <v>154.36000000000001</v>
      </c>
      <c r="M296" s="665">
        <v>154.36000000000001</v>
      </c>
      <c r="N296" s="664">
        <v>1</v>
      </c>
      <c r="O296" s="747">
        <v>1</v>
      </c>
      <c r="P296" s="665"/>
      <c r="Q296" s="680">
        <v>0</v>
      </c>
      <c r="R296" s="664"/>
      <c r="S296" s="680">
        <v>0</v>
      </c>
      <c r="T296" s="747"/>
      <c r="U296" s="703">
        <v>0</v>
      </c>
    </row>
    <row r="297" spans="1:21" ht="14.4" customHeight="1" x14ac:dyDescent="0.3">
      <c r="A297" s="663">
        <v>25</v>
      </c>
      <c r="B297" s="664" t="s">
        <v>1283</v>
      </c>
      <c r="C297" s="664" t="s">
        <v>1410</v>
      </c>
      <c r="D297" s="745" t="s">
        <v>1850</v>
      </c>
      <c r="E297" s="746" t="s">
        <v>1430</v>
      </c>
      <c r="F297" s="664" t="s">
        <v>1404</v>
      </c>
      <c r="G297" s="664" t="s">
        <v>1449</v>
      </c>
      <c r="H297" s="664" t="s">
        <v>515</v>
      </c>
      <c r="I297" s="664" t="s">
        <v>1117</v>
      </c>
      <c r="J297" s="664" t="s">
        <v>1118</v>
      </c>
      <c r="K297" s="664" t="s">
        <v>1119</v>
      </c>
      <c r="L297" s="665">
        <v>132.97999999999999</v>
      </c>
      <c r="M297" s="665">
        <v>132.97999999999999</v>
      </c>
      <c r="N297" s="664">
        <v>1</v>
      </c>
      <c r="O297" s="747">
        <v>1</v>
      </c>
      <c r="P297" s="665">
        <v>132.97999999999999</v>
      </c>
      <c r="Q297" s="680">
        <v>1</v>
      </c>
      <c r="R297" s="664">
        <v>1</v>
      </c>
      <c r="S297" s="680">
        <v>1</v>
      </c>
      <c r="T297" s="747">
        <v>1</v>
      </c>
      <c r="U297" s="703">
        <v>1</v>
      </c>
    </row>
    <row r="298" spans="1:21" ht="14.4" customHeight="1" x14ac:dyDescent="0.3">
      <c r="A298" s="663">
        <v>25</v>
      </c>
      <c r="B298" s="664" t="s">
        <v>1283</v>
      </c>
      <c r="C298" s="664" t="s">
        <v>1410</v>
      </c>
      <c r="D298" s="745" t="s">
        <v>1850</v>
      </c>
      <c r="E298" s="746" t="s">
        <v>1433</v>
      </c>
      <c r="F298" s="664" t="s">
        <v>1404</v>
      </c>
      <c r="G298" s="664" t="s">
        <v>1448</v>
      </c>
      <c r="H298" s="664" t="s">
        <v>947</v>
      </c>
      <c r="I298" s="664" t="s">
        <v>1151</v>
      </c>
      <c r="J298" s="664" t="s">
        <v>1032</v>
      </c>
      <c r="K298" s="664" t="s">
        <v>1096</v>
      </c>
      <c r="L298" s="665">
        <v>154.36000000000001</v>
      </c>
      <c r="M298" s="665">
        <v>154.36000000000001</v>
      </c>
      <c r="N298" s="664">
        <v>1</v>
      </c>
      <c r="O298" s="747">
        <v>1</v>
      </c>
      <c r="P298" s="665"/>
      <c r="Q298" s="680">
        <v>0</v>
      </c>
      <c r="R298" s="664"/>
      <c r="S298" s="680">
        <v>0</v>
      </c>
      <c r="T298" s="747"/>
      <c r="U298" s="703">
        <v>0</v>
      </c>
    </row>
    <row r="299" spans="1:21" ht="14.4" customHeight="1" x14ac:dyDescent="0.3">
      <c r="A299" s="663">
        <v>25</v>
      </c>
      <c r="B299" s="664" t="s">
        <v>1283</v>
      </c>
      <c r="C299" s="664" t="s">
        <v>1410</v>
      </c>
      <c r="D299" s="745" t="s">
        <v>1850</v>
      </c>
      <c r="E299" s="746" t="s">
        <v>1437</v>
      </c>
      <c r="F299" s="664" t="s">
        <v>1404</v>
      </c>
      <c r="G299" s="664" t="s">
        <v>1448</v>
      </c>
      <c r="H299" s="664" t="s">
        <v>947</v>
      </c>
      <c r="I299" s="664" t="s">
        <v>1151</v>
      </c>
      <c r="J299" s="664" t="s">
        <v>1032</v>
      </c>
      <c r="K299" s="664" t="s">
        <v>1096</v>
      </c>
      <c r="L299" s="665">
        <v>154.36000000000001</v>
      </c>
      <c r="M299" s="665">
        <v>2161.04</v>
      </c>
      <c r="N299" s="664">
        <v>14</v>
      </c>
      <c r="O299" s="747">
        <v>14</v>
      </c>
      <c r="P299" s="665">
        <v>1080.52</v>
      </c>
      <c r="Q299" s="680">
        <v>0.5</v>
      </c>
      <c r="R299" s="664">
        <v>7</v>
      </c>
      <c r="S299" s="680">
        <v>0.5</v>
      </c>
      <c r="T299" s="747">
        <v>7</v>
      </c>
      <c r="U299" s="703">
        <v>0.5</v>
      </c>
    </row>
    <row r="300" spans="1:21" ht="14.4" customHeight="1" x14ac:dyDescent="0.3">
      <c r="A300" s="663">
        <v>25</v>
      </c>
      <c r="B300" s="664" t="s">
        <v>1283</v>
      </c>
      <c r="C300" s="664" t="s">
        <v>1410</v>
      </c>
      <c r="D300" s="745" t="s">
        <v>1850</v>
      </c>
      <c r="E300" s="746" t="s">
        <v>1437</v>
      </c>
      <c r="F300" s="664" t="s">
        <v>1404</v>
      </c>
      <c r="G300" s="664" t="s">
        <v>1449</v>
      </c>
      <c r="H300" s="664" t="s">
        <v>515</v>
      </c>
      <c r="I300" s="664" t="s">
        <v>1117</v>
      </c>
      <c r="J300" s="664" t="s">
        <v>1118</v>
      </c>
      <c r="K300" s="664" t="s">
        <v>1119</v>
      </c>
      <c r="L300" s="665">
        <v>132.97999999999999</v>
      </c>
      <c r="M300" s="665">
        <v>132.97999999999999</v>
      </c>
      <c r="N300" s="664">
        <v>1</v>
      </c>
      <c r="O300" s="747">
        <v>1</v>
      </c>
      <c r="P300" s="665">
        <v>132.97999999999999</v>
      </c>
      <c r="Q300" s="680">
        <v>1</v>
      </c>
      <c r="R300" s="664">
        <v>1</v>
      </c>
      <c r="S300" s="680">
        <v>1</v>
      </c>
      <c r="T300" s="747">
        <v>1</v>
      </c>
      <c r="U300" s="703">
        <v>1</v>
      </c>
    </row>
    <row r="301" spans="1:21" ht="14.4" customHeight="1" x14ac:dyDescent="0.3">
      <c r="A301" s="663">
        <v>25</v>
      </c>
      <c r="B301" s="664" t="s">
        <v>1283</v>
      </c>
      <c r="C301" s="664" t="s">
        <v>1410</v>
      </c>
      <c r="D301" s="745" t="s">
        <v>1850</v>
      </c>
      <c r="E301" s="746" t="s">
        <v>1437</v>
      </c>
      <c r="F301" s="664" t="s">
        <v>1404</v>
      </c>
      <c r="G301" s="664" t="s">
        <v>1764</v>
      </c>
      <c r="H301" s="664" t="s">
        <v>515</v>
      </c>
      <c r="I301" s="664" t="s">
        <v>1127</v>
      </c>
      <c r="J301" s="664" t="s">
        <v>1128</v>
      </c>
      <c r="K301" s="664" t="s">
        <v>1735</v>
      </c>
      <c r="L301" s="665">
        <v>115.13</v>
      </c>
      <c r="M301" s="665">
        <v>230.26</v>
      </c>
      <c r="N301" s="664">
        <v>2</v>
      </c>
      <c r="O301" s="747">
        <v>2</v>
      </c>
      <c r="P301" s="665">
        <v>115.13</v>
      </c>
      <c r="Q301" s="680">
        <v>0.5</v>
      </c>
      <c r="R301" s="664">
        <v>1</v>
      </c>
      <c r="S301" s="680">
        <v>0.5</v>
      </c>
      <c r="T301" s="747">
        <v>1</v>
      </c>
      <c r="U301" s="703">
        <v>0.5</v>
      </c>
    </row>
    <row r="302" spans="1:21" ht="14.4" customHeight="1" x14ac:dyDescent="0.3">
      <c r="A302" s="663">
        <v>25</v>
      </c>
      <c r="B302" s="664" t="s">
        <v>1283</v>
      </c>
      <c r="C302" s="664" t="s">
        <v>1410</v>
      </c>
      <c r="D302" s="745" t="s">
        <v>1850</v>
      </c>
      <c r="E302" s="746" t="s">
        <v>1437</v>
      </c>
      <c r="F302" s="664" t="s">
        <v>1404</v>
      </c>
      <c r="G302" s="664" t="s">
        <v>1736</v>
      </c>
      <c r="H302" s="664" t="s">
        <v>515</v>
      </c>
      <c r="I302" s="664" t="s">
        <v>1737</v>
      </c>
      <c r="J302" s="664" t="s">
        <v>1738</v>
      </c>
      <c r="K302" s="664" t="s">
        <v>1735</v>
      </c>
      <c r="L302" s="665">
        <v>115.13</v>
      </c>
      <c r="M302" s="665">
        <v>230.26</v>
      </c>
      <c r="N302" s="664">
        <v>2</v>
      </c>
      <c r="O302" s="747">
        <v>2</v>
      </c>
      <c r="P302" s="665">
        <v>115.13</v>
      </c>
      <c r="Q302" s="680">
        <v>0.5</v>
      </c>
      <c r="R302" s="664">
        <v>1</v>
      </c>
      <c r="S302" s="680">
        <v>0.5</v>
      </c>
      <c r="T302" s="747">
        <v>1</v>
      </c>
      <c r="U302" s="703">
        <v>0.5</v>
      </c>
    </row>
    <row r="303" spans="1:21" ht="14.4" customHeight="1" x14ac:dyDescent="0.3">
      <c r="A303" s="663">
        <v>25</v>
      </c>
      <c r="B303" s="664" t="s">
        <v>1283</v>
      </c>
      <c r="C303" s="664" t="s">
        <v>1410</v>
      </c>
      <c r="D303" s="745" t="s">
        <v>1850</v>
      </c>
      <c r="E303" s="746" t="s">
        <v>1437</v>
      </c>
      <c r="F303" s="664" t="s">
        <v>1404</v>
      </c>
      <c r="G303" s="664" t="s">
        <v>1456</v>
      </c>
      <c r="H303" s="664" t="s">
        <v>515</v>
      </c>
      <c r="I303" s="664" t="s">
        <v>893</v>
      </c>
      <c r="J303" s="664" t="s">
        <v>894</v>
      </c>
      <c r="K303" s="664" t="s">
        <v>1457</v>
      </c>
      <c r="L303" s="665">
        <v>36.54</v>
      </c>
      <c r="M303" s="665">
        <v>36.54</v>
      </c>
      <c r="N303" s="664">
        <v>1</v>
      </c>
      <c r="O303" s="747">
        <v>1</v>
      </c>
      <c r="P303" s="665"/>
      <c r="Q303" s="680">
        <v>0</v>
      </c>
      <c r="R303" s="664"/>
      <c r="S303" s="680">
        <v>0</v>
      </c>
      <c r="T303" s="747"/>
      <c r="U303" s="703">
        <v>0</v>
      </c>
    </row>
    <row r="304" spans="1:21" ht="14.4" customHeight="1" x14ac:dyDescent="0.3">
      <c r="A304" s="663">
        <v>25</v>
      </c>
      <c r="B304" s="664" t="s">
        <v>1283</v>
      </c>
      <c r="C304" s="664" t="s">
        <v>1410</v>
      </c>
      <c r="D304" s="745" t="s">
        <v>1850</v>
      </c>
      <c r="E304" s="746" t="s">
        <v>1438</v>
      </c>
      <c r="F304" s="664" t="s">
        <v>1404</v>
      </c>
      <c r="G304" s="664" t="s">
        <v>1448</v>
      </c>
      <c r="H304" s="664" t="s">
        <v>947</v>
      </c>
      <c r="I304" s="664" t="s">
        <v>1151</v>
      </c>
      <c r="J304" s="664" t="s">
        <v>1032</v>
      </c>
      <c r="K304" s="664" t="s">
        <v>1096</v>
      </c>
      <c r="L304" s="665">
        <v>154.36000000000001</v>
      </c>
      <c r="M304" s="665">
        <v>308.72000000000003</v>
      </c>
      <c r="N304" s="664">
        <v>2</v>
      </c>
      <c r="O304" s="747">
        <v>1.5</v>
      </c>
      <c r="P304" s="665"/>
      <c r="Q304" s="680">
        <v>0</v>
      </c>
      <c r="R304" s="664"/>
      <c r="S304" s="680">
        <v>0</v>
      </c>
      <c r="T304" s="747"/>
      <c r="U304" s="703">
        <v>0</v>
      </c>
    </row>
    <row r="305" spans="1:21" ht="14.4" customHeight="1" x14ac:dyDescent="0.3">
      <c r="A305" s="663">
        <v>25</v>
      </c>
      <c r="B305" s="664" t="s">
        <v>1283</v>
      </c>
      <c r="C305" s="664" t="s">
        <v>1410</v>
      </c>
      <c r="D305" s="745" t="s">
        <v>1850</v>
      </c>
      <c r="E305" s="746" t="s">
        <v>1438</v>
      </c>
      <c r="F305" s="664" t="s">
        <v>1404</v>
      </c>
      <c r="G305" s="664" t="s">
        <v>1448</v>
      </c>
      <c r="H305" s="664" t="s">
        <v>515</v>
      </c>
      <c r="I305" s="664" t="s">
        <v>1486</v>
      </c>
      <c r="J305" s="664" t="s">
        <v>1032</v>
      </c>
      <c r="K305" s="664" t="s">
        <v>1096</v>
      </c>
      <c r="L305" s="665">
        <v>154.36000000000001</v>
      </c>
      <c r="M305" s="665">
        <v>308.72000000000003</v>
      </c>
      <c r="N305" s="664">
        <v>2</v>
      </c>
      <c r="O305" s="747">
        <v>2</v>
      </c>
      <c r="P305" s="665">
        <v>308.72000000000003</v>
      </c>
      <c r="Q305" s="680">
        <v>1</v>
      </c>
      <c r="R305" s="664">
        <v>2</v>
      </c>
      <c r="S305" s="680">
        <v>1</v>
      </c>
      <c r="T305" s="747">
        <v>2</v>
      </c>
      <c r="U305" s="703">
        <v>1</v>
      </c>
    </row>
    <row r="306" spans="1:21" ht="14.4" customHeight="1" x14ac:dyDescent="0.3">
      <c r="A306" s="663">
        <v>25</v>
      </c>
      <c r="B306" s="664" t="s">
        <v>1283</v>
      </c>
      <c r="C306" s="664" t="s">
        <v>1410</v>
      </c>
      <c r="D306" s="745" t="s">
        <v>1850</v>
      </c>
      <c r="E306" s="746" t="s">
        <v>1438</v>
      </c>
      <c r="F306" s="664" t="s">
        <v>1404</v>
      </c>
      <c r="G306" s="664" t="s">
        <v>1510</v>
      </c>
      <c r="H306" s="664" t="s">
        <v>515</v>
      </c>
      <c r="I306" s="664" t="s">
        <v>1573</v>
      </c>
      <c r="J306" s="664" t="s">
        <v>1110</v>
      </c>
      <c r="K306" s="664" t="s">
        <v>1560</v>
      </c>
      <c r="L306" s="665">
        <v>0</v>
      </c>
      <c r="M306" s="665">
        <v>0</v>
      </c>
      <c r="N306" s="664">
        <v>1</v>
      </c>
      <c r="O306" s="747">
        <v>0.5</v>
      </c>
      <c r="P306" s="665">
        <v>0</v>
      </c>
      <c r="Q306" s="680"/>
      <c r="R306" s="664">
        <v>1</v>
      </c>
      <c r="S306" s="680">
        <v>1</v>
      </c>
      <c r="T306" s="747">
        <v>0.5</v>
      </c>
      <c r="U306" s="703">
        <v>1</v>
      </c>
    </row>
    <row r="307" spans="1:21" ht="14.4" customHeight="1" x14ac:dyDescent="0.3">
      <c r="A307" s="663">
        <v>25</v>
      </c>
      <c r="B307" s="664" t="s">
        <v>1283</v>
      </c>
      <c r="C307" s="664" t="s">
        <v>1410</v>
      </c>
      <c r="D307" s="745" t="s">
        <v>1850</v>
      </c>
      <c r="E307" s="746" t="s">
        <v>1438</v>
      </c>
      <c r="F307" s="664" t="s">
        <v>1404</v>
      </c>
      <c r="G307" s="664" t="s">
        <v>1578</v>
      </c>
      <c r="H307" s="664" t="s">
        <v>515</v>
      </c>
      <c r="I307" s="664" t="s">
        <v>1825</v>
      </c>
      <c r="J307" s="664" t="s">
        <v>1826</v>
      </c>
      <c r="K307" s="664" t="s">
        <v>1827</v>
      </c>
      <c r="L307" s="665">
        <v>48.09</v>
      </c>
      <c r="M307" s="665">
        <v>48.09</v>
      </c>
      <c r="N307" s="664">
        <v>1</v>
      </c>
      <c r="O307" s="747">
        <v>1</v>
      </c>
      <c r="P307" s="665"/>
      <c r="Q307" s="680">
        <v>0</v>
      </c>
      <c r="R307" s="664"/>
      <c r="S307" s="680">
        <v>0</v>
      </c>
      <c r="T307" s="747"/>
      <c r="U307" s="703">
        <v>0</v>
      </c>
    </row>
    <row r="308" spans="1:21" ht="14.4" customHeight="1" x14ac:dyDescent="0.3">
      <c r="A308" s="663">
        <v>25</v>
      </c>
      <c r="B308" s="664" t="s">
        <v>1283</v>
      </c>
      <c r="C308" s="664" t="s">
        <v>1410</v>
      </c>
      <c r="D308" s="745" t="s">
        <v>1850</v>
      </c>
      <c r="E308" s="746" t="s">
        <v>1438</v>
      </c>
      <c r="F308" s="664" t="s">
        <v>1404</v>
      </c>
      <c r="G308" s="664" t="s">
        <v>1456</v>
      </c>
      <c r="H308" s="664" t="s">
        <v>947</v>
      </c>
      <c r="I308" s="664" t="s">
        <v>991</v>
      </c>
      <c r="J308" s="664" t="s">
        <v>894</v>
      </c>
      <c r="K308" s="664" t="s">
        <v>1482</v>
      </c>
      <c r="L308" s="665">
        <v>18.260000000000002</v>
      </c>
      <c r="M308" s="665">
        <v>36.520000000000003</v>
      </c>
      <c r="N308" s="664">
        <v>2</v>
      </c>
      <c r="O308" s="747">
        <v>1</v>
      </c>
      <c r="P308" s="665">
        <v>18.260000000000002</v>
      </c>
      <c r="Q308" s="680">
        <v>0.5</v>
      </c>
      <c r="R308" s="664">
        <v>1</v>
      </c>
      <c r="S308" s="680">
        <v>0.5</v>
      </c>
      <c r="T308" s="747">
        <v>0.5</v>
      </c>
      <c r="U308" s="703">
        <v>0.5</v>
      </c>
    </row>
    <row r="309" spans="1:21" ht="14.4" customHeight="1" x14ac:dyDescent="0.3">
      <c r="A309" s="663">
        <v>25</v>
      </c>
      <c r="B309" s="664" t="s">
        <v>1283</v>
      </c>
      <c r="C309" s="664" t="s">
        <v>1412</v>
      </c>
      <c r="D309" s="745" t="s">
        <v>1851</v>
      </c>
      <c r="E309" s="746" t="s">
        <v>1418</v>
      </c>
      <c r="F309" s="664" t="s">
        <v>1404</v>
      </c>
      <c r="G309" s="664" t="s">
        <v>1448</v>
      </c>
      <c r="H309" s="664" t="s">
        <v>947</v>
      </c>
      <c r="I309" s="664" t="s">
        <v>1151</v>
      </c>
      <c r="J309" s="664" t="s">
        <v>1032</v>
      </c>
      <c r="K309" s="664" t="s">
        <v>1096</v>
      </c>
      <c r="L309" s="665">
        <v>154.36000000000001</v>
      </c>
      <c r="M309" s="665">
        <v>771.80000000000007</v>
      </c>
      <c r="N309" s="664">
        <v>5</v>
      </c>
      <c r="O309" s="747">
        <v>5</v>
      </c>
      <c r="P309" s="665"/>
      <c r="Q309" s="680">
        <v>0</v>
      </c>
      <c r="R309" s="664"/>
      <c r="S309" s="680">
        <v>0</v>
      </c>
      <c r="T309" s="747"/>
      <c r="U309" s="703">
        <v>0</v>
      </c>
    </row>
    <row r="310" spans="1:21" ht="14.4" customHeight="1" x14ac:dyDescent="0.3">
      <c r="A310" s="663">
        <v>25</v>
      </c>
      <c r="B310" s="664" t="s">
        <v>1283</v>
      </c>
      <c r="C310" s="664" t="s">
        <v>1412</v>
      </c>
      <c r="D310" s="745" t="s">
        <v>1851</v>
      </c>
      <c r="E310" s="746" t="s">
        <v>1418</v>
      </c>
      <c r="F310" s="664" t="s">
        <v>1404</v>
      </c>
      <c r="G310" s="664" t="s">
        <v>1448</v>
      </c>
      <c r="H310" s="664" t="s">
        <v>515</v>
      </c>
      <c r="I310" s="664" t="s">
        <v>1828</v>
      </c>
      <c r="J310" s="664" t="s">
        <v>1451</v>
      </c>
      <c r="K310" s="664" t="s">
        <v>1096</v>
      </c>
      <c r="L310" s="665">
        <v>0</v>
      </c>
      <c r="M310" s="665">
        <v>0</v>
      </c>
      <c r="N310" s="664">
        <v>1</v>
      </c>
      <c r="O310" s="747">
        <v>0.5</v>
      </c>
      <c r="P310" s="665"/>
      <c r="Q310" s="680"/>
      <c r="R310" s="664"/>
      <c r="S310" s="680">
        <v>0</v>
      </c>
      <c r="T310" s="747"/>
      <c r="U310" s="703">
        <v>0</v>
      </c>
    </row>
    <row r="311" spans="1:21" ht="14.4" customHeight="1" x14ac:dyDescent="0.3">
      <c r="A311" s="663">
        <v>25</v>
      </c>
      <c r="B311" s="664" t="s">
        <v>1283</v>
      </c>
      <c r="C311" s="664" t="s">
        <v>1412</v>
      </c>
      <c r="D311" s="745" t="s">
        <v>1851</v>
      </c>
      <c r="E311" s="746" t="s">
        <v>1418</v>
      </c>
      <c r="F311" s="664" t="s">
        <v>1404</v>
      </c>
      <c r="G311" s="664" t="s">
        <v>1456</v>
      </c>
      <c r="H311" s="664" t="s">
        <v>515</v>
      </c>
      <c r="I311" s="664" t="s">
        <v>1476</v>
      </c>
      <c r="J311" s="664" t="s">
        <v>894</v>
      </c>
      <c r="K311" s="664" t="s">
        <v>1477</v>
      </c>
      <c r="L311" s="665">
        <v>18.260000000000002</v>
      </c>
      <c r="M311" s="665">
        <v>18.260000000000002</v>
      </c>
      <c r="N311" s="664">
        <v>1</v>
      </c>
      <c r="O311" s="747">
        <v>0.5</v>
      </c>
      <c r="P311" s="665"/>
      <c r="Q311" s="680">
        <v>0</v>
      </c>
      <c r="R311" s="664"/>
      <c r="S311" s="680">
        <v>0</v>
      </c>
      <c r="T311" s="747"/>
      <c r="U311" s="703">
        <v>0</v>
      </c>
    </row>
    <row r="312" spans="1:21" ht="14.4" customHeight="1" x14ac:dyDescent="0.3">
      <c r="A312" s="663">
        <v>25</v>
      </c>
      <c r="B312" s="664" t="s">
        <v>1283</v>
      </c>
      <c r="C312" s="664" t="s">
        <v>1412</v>
      </c>
      <c r="D312" s="745" t="s">
        <v>1851</v>
      </c>
      <c r="E312" s="746" t="s">
        <v>1419</v>
      </c>
      <c r="F312" s="664" t="s">
        <v>1404</v>
      </c>
      <c r="G312" s="664" t="s">
        <v>1448</v>
      </c>
      <c r="H312" s="664" t="s">
        <v>947</v>
      </c>
      <c r="I312" s="664" t="s">
        <v>1151</v>
      </c>
      <c r="J312" s="664" t="s">
        <v>1032</v>
      </c>
      <c r="K312" s="664" t="s">
        <v>1096</v>
      </c>
      <c r="L312" s="665">
        <v>154.36000000000001</v>
      </c>
      <c r="M312" s="665">
        <v>3704.6400000000021</v>
      </c>
      <c r="N312" s="664">
        <v>24</v>
      </c>
      <c r="O312" s="747">
        <v>1</v>
      </c>
      <c r="P312" s="665">
        <v>154.36000000000001</v>
      </c>
      <c r="Q312" s="680">
        <v>4.1666666666666644E-2</v>
      </c>
      <c r="R312" s="664">
        <v>1</v>
      </c>
      <c r="S312" s="680">
        <v>4.1666666666666664E-2</v>
      </c>
      <c r="T312" s="747"/>
      <c r="U312" s="703">
        <v>0</v>
      </c>
    </row>
    <row r="313" spans="1:21" ht="14.4" customHeight="1" x14ac:dyDescent="0.3">
      <c r="A313" s="663">
        <v>25</v>
      </c>
      <c r="B313" s="664" t="s">
        <v>1283</v>
      </c>
      <c r="C313" s="664" t="s">
        <v>1412</v>
      </c>
      <c r="D313" s="745" t="s">
        <v>1851</v>
      </c>
      <c r="E313" s="746" t="s">
        <v>1419</v>
      </c>
      <c r="F313" s="664" t="s">
        <v>1404</v>
      </c>
      <c r="G313" s="664" t="s">
        <v>1462</v>
      </c>
      <c r="H313" s="664" t="s">
        <v>515</v>
      </c>
      <c r="I313" s="664" t="s">
        <v>1606</v>
      </c>
      <c r="J313" s="664" t="s">
        <v>1464</v>
      </c>
      <c r="K313" s="664" t="s">
        <v>1607</v>
      </c>
      <c r="L313" s="665">
        <v>0</v>
      </c>
      <c r="M313" s="665">
        <v>0</v>
      </c>
      <c r="N313" s="664">
        <v>1</v>
      </c>
      <c r="O313" s="747"/>
      <c r="P313" s="665"/>
      <c r="Q313" s="680"/>
      <c r="R313" s="664"/>
      <c r="S313" s="680">
        <v>0</v>
      </c>
      <c r="T313" s="747"/>
      <c r="U313" s="703"/>
    </row>
    <row r="314" spans="1:21" ht="14.4" customHeight="1" x14ac:dyDescent="0.3">
      <c r="A314" s="663">
        <v>25</v>
      </c>
      <c r="B314" s="664" t="s">
        <v>1283</v>
      </c>
      <c r="C314" s="664" t="s">
        <v>1412</v>
      </c>
      <c r="D314" s="745" t="s">
        <v>1851</v>
      </c>
      <c r="E314" s="746" t="s">
        <v>1419</v>
      </c>
      <c r="F314" s="664" t="s">
        <v>1404</v>
      </c>
      <c r="G314" s="664" t="s">
        <v>1449</v>
      </c>
      <c r="H314" s="664" t="s">
        <v>515</v>
      </c>
      <c r="I314" s="664" t="s">
        <v>1117</v>
      </c>
      <c r="J314" s="664" t="s">
        <v>1118</v>
      </c>
      <c r="K314" s="664" t="s">
        <v>1119</v>
      </c>
      <c r="L314" s="665">
        <v>132.97999999999999</v>
      </c>
      <c r="M314" s="665">
        <v>132.97999999999999</v>
      </c>
      <c r="N314" s="664">
        <v>1</v>
      </c>
      <c r="O314" s="747"/>
      <c r="P314" s="665"/>
      <c r="Q314" s="680">
        <v>0</v>
      </c>
      <c r="R314" s="664"/>
      <c r="S314" s="680">
        <v>0</v>
      </c>
      <c r="T314" s="747"/>
      <c r="U314" s="703"/>
    </row>
    <row r="315" spans="1:21" ht="14.4" customHeight="1" x14ac:dyDescent="0.3">
      <c r="A315" s="663">
        <v>25</v>
      </c>
      <c r="B315" s="664" t="s">
        <v>1283</v>
      </c>
      <c r="C315" s="664" t="s">
        <v>1412</v>
      </c>
      <c r="D315" s="745" t="s">
        <v>1851</v>
      </c>
      <c r="E315" s="746" t="s">
        <v>1419</v>
      </c>
      <c r="F315" s="664" t="s">
        <v>1404</v>
      </c>
      <c r="G315" s="664" t="s">
        <v>1449</v>
      </c>
      <c r="H315" s="664" t="s">
        <v>515</v>
      </c>
      <c r="I315" s="664" t="s">
        <v>1598</v>
      </c>
      <c r="J315" s="664" t="s">
        <v>1118</v>
      </c>
      <c r="K315" s="664" t="s">
        <v>1599</v>
      </c>
      <c r="L315" s="665">
        <v>0</v>
      </c>
      <c r="M315" s="665">
        <v>0</v>
      </c>
      <c r="N315" s="664">
        <v>1</v>
      </c>
      <c r="O315" s="747"/>
      <c r="P315" s="665"/>
      <c r="Q315" s="680"/>
      <c r="R315" s="664"/>
      <c r="S315" s="680">
        <v>0</v>
      </c>
      <c r="T315" s="747"/>
      <c r="U315" s="703"/>
    </row>
    <row r="316" spans="1:21" ht="14.4" customHeight="1" x14ac:dyDescent="0.3">
      <c r="A316" s="663">
        <v>25</v>
      </c>
      <c r="B316" s="664" t="s">
        <v>1283</v>
      </c>
      <c r="C316" s="664" t="s">
        <v>1412</v>
      </c>
      <c r="D316" s="745" t="s">
        <v>1851</v>
      </c>
      <c r="E316" s="746" t="s">
        <v>1419</v>
      </c>
      <c r="F316" s="664" t="s">
        <v>1404</v>
      </c>
      <c r="G316" s="664" t="s">
        <v>1456</v>
      </c>
      <c r="H316" s="664" t="s">
        <v>515</v>
      </c>
      <c r="I316" s="664" t="s">
        <v>1476</v>
      </c>
      <c r="J316" s="664" t="s">
        <v>894</v>
      </c>
      <c r="K316" s="664" t="s">
        <v>1477</v>
      </c>
      <c r="L316" s="665">
        <v>18.260000000000002</v>
      </c>
      <c r="M316" s="665">
        <v>18.260000000000002</v>
      </c>
      <c r="N316" s="664">
        <v>1</v>
      </c>
      <c r="O316" s="747">
        <v>1</v>
      </c>
      <c r="P316" s="665"/>
      <c r="Q316" s="680">
        <v>0</v>
      </c>
      <c r="R316" s="664"/>
      <c r="S316" s="680">
        <v>0</v>
      </c>
      <c r="T316" s="747"/>
      <c r="U316" s="703">
        <v>0</v>
      </c>
    </row>
    <row r="317" spans="1:21" ht="14.4" customHeight="1" x14ac:dyDescent="0.3">
      <c r="A317" s="663">
        <v>25</v>
      </c>
      <c r="B317" s="664" t="s">
        <v>1283</v>
      </c>
      <c r="C317" s="664" t="s">
        <v>1412</v>
      </c>
      <c r="D317" s="745" t="s">
        <v>1851</v>
      </c>
      <c r="E317" s="746" t="s">
        <v>1420</v>
      </c>
      <c r="F317" s="664" t="s">
        <v>1404</v>
      </c>
      <c r="G317" s="664" t="s">
        <v>1448</v>
      </c>
      <c r="H317" s="664" t="s">
        <v>947</v>
      </c>
      <c r="I317" s="664" t="s">
        <v>1151</v>
      </c>
      <c r="J317" s="664" t="s">
        <v>1032</v>
      </c>
      <c r="K317" s="664" t="s">
        <v>1096</v>
      </c>
      <c r="L317" s="665">
        <v>154.36000000000001</v>
      </c>
      <c r="M317" s="665">
        <v>2932.8400000000011</v>
      </c>
      <c r="N317" s="664">
        <v>19</v>
      </c>
      <c r="O317" s="747">
        <v>18.5</v>
      </c>
      <c r="P317" s="665">
        <v>463.08000000000004</v>
      </c>
      <c r="Q317" s="680">
        <v>0.15789473684210523</v>
      </c>
      <c r="R317" s="664">
        <v>3</v>
      </c>
      <c r="S317" s="680">
        <v>0.15789473684210525</v>
      </c>
      <c r="T317" s="747">
        <v>3</v>
      </c>
      <c r="U317" s="703">
        <v>0.16216216216216217</v>
      </c>
    </row>
    <row r="318" spans="1:21" ht="14.4" customHeight="1" x14ac:dyDescent="0.3">
      <c r="A318" s="663">
        <v>25</v>
      </c>
      <c r="B318" s="664" t="s">
        <v>1283</v>
      </c>
      <c r="C318" s="664" t="s">
        <v>1412</v>
      </c>
      <c r="D318" s="745" t="s">
        <v>1851</v>
      </c>
      <c r="E318" s="746" t="s">
        <v>1420</v>
      </c>
      <c r="F318" s="664" t="s">
        <v>1404</v>
      </c>
      <c r="G318" s="664" t="s">
        <v>1448</v>
      </c>
      <c r="H318" s="664" t="s">
        <v>515</v>
      </c>
      <c r="I318" s="664" t="s">
        <v>1829</v>
      </c>
      <c r="J318" s="664" t="s">
        <v>1830</v>
      </c>
      <c r="K318" s="664" t="s">
        <v>1831</v>
      </c>
      <c r="L318" s="665">
        <v>0</v>
      </c>
      <c r="M318" s="665">
        <v>0</v>
      </c>
      <c r="N318" s="664">
        <v>1</v>
      </c>
      <c r="O318" s="747">
        <v>1</v>
      </c>
      <c r="P318" s="665"/>
      <c r="Q318" s="680"/>
      <c r="R318" s="664"/>
      <c r="S318" s="680">
        <v>0</v>
      </c>
      <c r="T318" s="747"/>
      <c r="U318" s="703">
        <v>0</v>
      </c>
    </row>
    <row r="319" spans="1:21" ht="14.4" customHeight="1" x14ac:dyDescent="0.3">
      <c r="A319" s="663">
        <v>25</v>
      </c>
      <c r="B319" s="664" t="s">
        <v>1283</v>
      </c>
      <c r="C319" s="664" t="s">
        <v>1412</v>
      </c>
      <c r="D319" s="745" t="s">
        <v>1851</v>
      </c>
      <c r="E319" s="746" t="s">
        <v>1420</v>
      </c>
      <c r="F319" s="664" t="s">
        <v>1404</v>
      </c>
      <c r="G319" s="664" t="s">
        <v>1510</v>
      </c>
      <c r="H319" s="664" t="s">
        <v>515</v>
      </c>
      <c r="I319" s="664" t="s">
        <v>1573</v>
      </c>
      <c r="J319" s="664" t="s">
        <v>1110</v>
      </c>
      <c r="K319" s="664" t="s">
        <v>1560</v>
      </c>
      <c r="L319" s="665">
        <v>0</v>
      </c>
      <c r="M319" s="665">
        <v>0</v>
      </c>
      <c r="N319" s="664">
        <v>1</v>
      </c>
      <c r="O319" s="747">
        <v>1</v>
      </c>
      <c r="P319" s="665"/>
      <c r="Q319" s="680"/>
      <c r="R319" s="664"/>
      <c r="S319" s="680">
        <v>0</v>
      </c>
      <c r="T319" s="747"/>
      <c r="U319" s="703">
        <v>0</v>
      </c>
    </row>
    <row r="320" spans="1:21" ht="14.4" customHeight="1" x14ac:dyDescent="0.3">
      <c r="A320" s="663">
        <v>25</v>
      </c>
      <c r="B320" s="664" t="s">
        <v>1283</v>
      </c>
      <c r="C320" s="664" t="s">
        <v>1412</v>
      </c>
      <c r="D320" s="745" t="s">
        <v>1851</v>
      </c>
      <c r="E320" s="746" t="s">
        <v>1420</v>
      </c>
      <c r="F320" s="664" t="s">
        <v>1404</v>
      </c>
      <c r="G320" s="664" t="s">
        <v>1537</v>
      </c>
      <c r="H320" s="664" t="s">
        <v>515</v>
      </c>
      <c r="I320" s="664" t="s">
        <v>1538</v>
      </c>
      <c r="J320" s="664" t="s">
        <v>1539</v>
      </c>
      <c r="K320" s="664" t="s">
        <v>1540</v>
      </c>
      <c r="L320" s="665">
        <v>20.3</v>
      </c>
      <c r="M320" s="665">
        <v>40.6</v>
      </c>
      <c r="N320" s="664">
        <v>2</v>
      </c>
      <c r="O320" s="747">
        <v>2</v>
      </c>
      <c r="P320" s="665"/>
      <c r="Q320" s="680">
        <v>0</v>
      </c>
      <c r="R320" s="664"/>
      <c r="S320" s="680">
        <v>0</v>
      </c>
      <c r="T320" s="747"/>
      <c r="U320" s="703">
        <v>0</v>
      </c>
    </row>
    <row r="321" spans="1:21" ht="14.4" customHeight="1" x14ac:dyDescent="0.3">
      <c r="A321" s="663">
        <v>25</v>
      </c>
      <c r="B321" s="664" t="s">
        <v>1283</v>
      </c>
      <c r="C321" s="664" t="s">
        <v>1412</v>
      </c>
      <c r="D321" s="745" t="s">
        <v>1851</v>
      </c>
      <c r="E321" s="746" t="s">
        <v>1420</v>
      </c>
      <c r="F321" s="664" t="s">
        <v>1404</v>
      </c>
      <c r="G321" s="664" t="s">
        <v>1449</v>
      </c>
      <c r="H321" s="664" t="s">
        <v>515</v>
      </c>
      <c r="I321" s="664" t="s">
        <v>1117</v>
      </c>
      <c r="J321" s="664" t="s">
        <v>1118</v>
      </c>
      <c r="K321" s="664" t="s">
        <v>1119</v>
      </c>
      <c r="L321" s="665">
        <v>132.97999999999999</v>
      </c>
      <c r="M321" s="665">
        <v>664.9</v>
      </c>
      <c r="N321" s="664">
        <v>5</v>
      </c>
      <c r="O321" s="747">
        <v>5</v>
      </c>
      <c r="P321" s="665"/>
      <c r="Q321" s="680">
        <v>0</v>
      </c>
      <c r="R321" s="664"/>
      <c r="S321" s="680">
        <v>0</v>
      </c>
      <c r="T321" s="747"/>
      <c r="U321" s="703">
        <v>0</v>
      </c>
    </row>
    <row r="322" spans="1:21" ht="14.4" customHeight="1" x14ac:dyDescent="0.3">
      <c r="A322" s="663">
        <v>25</v>
      </c>
      <c r="B322" s="664" t="s">
        <v>1283</v>
      </c>
      <c r="C322" s="664" t="s">
        <v>1412</v>
      </c>
      <c r="D322" s="745" t="s">
        <v>1851</v>
      </c>
      <c r="E322" s="746" t="s">
        <v>1420</v>
      </c>
      <c r="F322" s="664" t="s">
        <v>1404</v>
      </c>
      <c r="G322" s="664" t="s">
        <v>1456</v>
      </c>
      <c r="H322" s="664" t="s">
        <v>947</v>
      </c>
      <c r="I322" s="664" t="s">
        <v>991</v>
      </c>
      <c r="J322" s="664" t="s">
        <v>894</v>
      </c>
      <c r="K322" s="664" t="s">
        <v>1482</v>
      </c>
      <c r="L322" s="665">
        <v>18.260000000000002</v>
      </c>
      <c r="M322" s="665">
        <v>18.260000000000002</v>
      </c>
      <c r="N322" s="664">
        <v>1</v>
      </c>
      <c r="O322" s="747">
        <v>0.5</v>
      </c>
      <c r="P322" s="665"/>
      <c r="Q322" s="680">
        <v>0</v>
      </c>
      <c r="R322" s="664"/>
      <c r="S322" s="680">
        <v>0</v>
      </c>
      <c r="T322" s="747"/>
      <c r="U322" s="703">
        <v>0</v>
      </c>
    </row>
    <row r="323" spans="1:21" ht="14.4" customHeight="1" x14ac:dyDescent="0.3">
      <c r="A323" s="663">
        <v>25</v>
      </c>
      <c r="B323" s="664" t="s">
        <v>1283</v>
      </c>
      <c r="C323" s="664" t="s">
        <v>1412</v>
      </c>
      <c r="D323" s="745" t="s">
        <v>1851</v>
      </c>
      <c r="E323" s="746" t="s">
        <v>1421</v>
      </c>
      <c r="F323" s="664" t="s">
        <v>1404</v>
      </c>
      <c r="G323" s="664" t="s">
        <v>1448</v>
      </c>
      <c r="H323" s="664" t="s">
        <v>947</v>
      </c>
      <c r="I323" s="664" t="s">
        <v>1151</v>
      </c>
      <c r="J323" s="664" t="s">
        <v>1032</v>
      </c>
      <c r="K323" s="664" t="s">
        <v>1096</v>
      </c>
      <c r="L323" s="665">
        <v>154.36000000000001</v>
      </c>
      <c r="M323" s="665">
        <v>308.72000000000003</v>
      </c>
      <c r="N323" s="664">
        <v>2</v>
      </c>
      <c r="O323" s="747">
        <v>1.5</v>
      </c>
      <c r="P323" s="665"/>
      <c r="Q323" s="680">
        <v>0</v>
      </c>
      <c r="R323" s="664"/>
      <c r="S323" s="680">
        <v>0</v>
      </c>
      <c r="T323" s="747"/>
      <c r="U323" s="703">
        <v>0</v>
      </c>
    </row>
    <row r="324" spans="1:21" ht="14.4" customHeight="1" x14ac:dyDescent="0.3">
      <c r="A324" s="663">
        <v>25</v>
      </c>
      <c r="B324" s="664" t="s">
        <v>1283</v>
      </c>
      <c r="C324" s="664" t="s">
        <v>1412</v>
      </c>
      <c r="D324" s="745" t="s">
        <v>1851</v>
      </c>
      <c r="E324" s="746" t="s">
        <v>1421</v>
      </c>
      <c r="F324" s="664" t="s">
        <v>1404</v>
      </c>
      <c r="G324" s="664" t="s">
        <v>1448</v>
      </c>
      <c r="H324" s="664" t="s">
        <v>515</v>
      </c>
      <c r="I324" s="664" t="s">
        <v>1832</v>
      </c>
      <c r="J324" s="664" t="s">
        <v>1833</v>
      </c>
      <c r="K324" s="664" t="s">
        <v>1834</v>
      </c>
      <c r="L324" s="665">
        <v>149.52000000000001</v>
      </c>
      <c r="M324" s="665">
        <v>149.52000000000001</v>
      </c>
      <c r="N324" s="664">
        <v>1</v>
      </c>
      <c r="O324" s="747"/>
      <c r="P324" s="665">
        <v>149.52000000000001</v>
      </c>
      <c r="Q324" s="680">
        <v>1</v>
      </c>
      <c r="R324" s="664">
        <v>1</v>
      </c>
      <c r="S324" s="680">
        <v>1</v>
      </c>
      <c r="T324" s="747"/>
      <c r="U324" s="703"/>
    </row>
    <row r="325" spans="1:21" ht="14.4" customHeight="1" x14ac:dyDescent="0.3">
      <c r="A325" s="663">
        <v>25</v>
      </c>
      <c r="B325" s="664" t="s">
        <v>1283</v>
      </c>
      <c r="C325" s="664" t="s">
        <v>1412</v>
      </c>
      <c r="D325" s="745" t="s">
        <v>1851</v>
      </c>
      <c r="E325" s="746" t="s">
        <v>1421</v>
      </c>
      <c r="F325" s="664" t="s">
        <v>1404</v>
      </c>
      <c r="G325" s="664" t="s">
        <v>1552</v>
      </c>
      <c r="H325" s="664" t="s">
        <v>515</v>
      </c>
      <c r="I325" s="664" t="s">
        <v>1556</v>
      </c>
      <c r="J325" s="664" t="s">
        <v>1554</v>
      </c>
      <c r="K325" s="664" t="s">
        <v>1557</v>
      </c>
      <c r="L325" s="665">
        <v>98.75</v>
      </c>
      <c r="M325" s="665">
        <v>197.5</v>
      </c>
      <c r="N325" s="664">
        <v>2</v>
      </c>
      <c r="O325" s="747">
        <v>0.5</v>
      </c>
      <c r="P325" s="665"/>
      <c r="Q325" s="680">
        <v>0</v>
      </c>
      <c r="R325" s="664"/>
      <c r="S325" s="680">
        <v>0</v>
      </c>
      <c r="T325" s="747"/>
      <c r="U325" s="703">
        <v>0</v>
      </c>
    </row>
    <row r="326" spans="1:21" ht="14.4" customHeight="1" x14ac:dyDescent="0.3">
      <c r="A326" s="663">
        <v>25</v>
      </c>
      <c r="B326" s="664" t="s">
        <v>1283</v>
      </c>
      <c r="C326" s="664" t="s">
        <v>1412</v>
      </c>
      <c r="D326" s="745" t="s">
        <v>1851</v>
      </c>
      <c r="E326" s="746" t="s">
        <v>1421</v>
      </c>
      <c r="F326" s="664" t="s">
        <v>1404</v>
      </c>
      <c r="G326" s="664" t="s">
        <v>1736</v>
      </c>
      <c r="H326" s="664" t="s">
        <v>515</v>
      </c>
      <c r="I326" s="664" t="s">
        <v>1737</v>
      </c>
      <c r="J326" s="664" t="s">
        <v>1738</v>
      </c>
      <c r="K326" s="664" t="s">
        <v>1735</v>
      </c>
      <c r="L326" s="665">
        <v>115.13</v>
      </c>
      <c r="M326" s="665">
        <v>115.13</v>
      </c>
      <c r="N326" s="664">
        <v>1</v>
      </c>
      <c r="O326" s="747">
        <v>0.5</v>
      </c>
      <c r="P326" s="665"/>
      <c r="Q326" s="680">
        <v>0</v>
      </c>
      <c r="R326" s="664"/>
      <c r="S326" s="680">
        <v>0</v>
      </c>
      <c r="T326" s="747"/>
      <c r="U326" s="703">
        <v>0</v>
      </c>
    </row>
    <row r="327" spans="1:21" ht="14.4" customHeight="1" x14ac:dyDescent="0.3">
      <c r="A327" s="663">
        <v>25</v>
      </c>
      <c r="B327" s="664" t="s">
        <v>1283</v>
      </c>
      <c r="C327" s="664" t="s">
        <v>1412</v>
      </c>
      <c r="D327" s="745" t="s">
        <v>1851</v>
      </c>
      <c r="E327" s="746" t="s">
        <v>1421</v>
      </c>
      <c r="F327" s="664" t="s">
        <v>1404</v>
      </c>
      <c r="G327" s="664" t="s">
        <v>1478</v>
      </c>
      <c r="H327" s="664" t="s">
        <v>515</v>
      </c>
      <c r="I327" s="664" t="s">
        <v>642</v>
      </c>
      <c r="J327" s="664" t="s">
        <v>1479</v>
      </c>
      <c r="K327" s="664" t="s">
        <v>1480</v>
      </c>
      <c r="L327" s="665">
        <v>0</v>
      </c>
      <c r="M327" s="665">
        <v>0</v>
      </c>
      <c r="N327" s="664">
        <v>1</v>
      </c>
      <c r="O327" s="747">
        <v>0.5</v>
      </c>
      <c r="P327" s="665"/>
      <c r="Q327" s="680"/>
      <c r="R327" s="664"/>
      <c r="S327" s="680">
        <v>0</v>
      </c>
      <c r="T327" s="747"/>
      <c r="U327" s="703">
        <v>0</v>
      </c>
    </row>
    <row r="328" spans="1:21" ht="14.4" customHeight="1" x14ac:dyDescent="0.3">
      <c r="A328" s="663">
        <v>25</v>
      </c>
      <c r="B328" s="664" t="s">
        <v>1283</v>
      </c>
      <c r="C328" s="664" t="s">
        <v>1412</v>
      </c>
      <c r="D328" s="745" t="s">
        <v>1851</v>
      </c>
      <c r="E328" s="746" t="s">
        <v>1425</v>
      </c>
      <c r="F328" s="664" t="s">
        <v>1404</v>
      </c>
      <c r="G328" s="664" t="s">
        <v>1448</v>
      </c>
      <c r="H328" s="664" t="s">
        <v>515</v>
      </c>
      <c r="I328" s="664" t="s">
        <v>1450</v>
      </c>
      <c r="J328" s="664" t="s">
        <v>1451</v>
      </c>
      <c r="K328" s="664" t="s">
        <v>1452</v>
      </c>
      <c r="L328" s="665">
        <v>154.36000000000001</v>
      </c>
      <c r="M328" s="665">
        <v>2469.7600000000011</v>
      </c>
      <c r="N328" s="664">
        <v>16</v>
      </c>
      <c r="O328" s="747">
        <v>16</v>
      </c>
      <c r="P328" s="665">
        <v>154.36000000000001</v>
      </c>
      <c r="Q328" s="680">
        <v>6.2499999999999979E-2</v>
      </c>
      <c r="R328" s="664">
        <v>1</v>
      </c>
      <c r="S328" s="680">
        <v>6.25E-2</v>
      </c>
      <c r="T328" s="747">
        <v>1</v>
      </c>
      <c r="U328" s="703">
        <v>6.25E-2</v>
      </c>
    </row>
    <row r="329" spans="1:21" ht="14.4" customHeight="1" x14ac:dyDescent="0.3">
      <c r="A329" s="663">
        <v>25</v>
      </c>
      <c r="B329" s="664" t="s">
        <v>1283</v>
      </c>
      <c r="C329" s="664" t="s">
        <v>1412</v>
      </c>
      <c r="D329" s="745" t="s">
        <v>1851</v>
      </c>
      <c r="E329" s="746" t="s">
        <v>1425</v>
      </c>
      <c r="F329" s="664" t="s">
        <v>1404</v>
      </c>
      <c r="G329" s="664" t="s">
        <v>1449</v>
      </c>
      <c r="H329" s="664" t="s">
        <v>515</v>
      </c>
      <c r="I329" s="664" t="s">
        <v>1117</v>
      </c>
      <c r="J329" s="664" t="s">
        <v>1118</v>
      </c>
      <c r="K329" s="664" t="s">
        <v>1119</v>
      </c>
      <c r="L329" s="665">
        <v>132.97999999999999</v>
      </c>
      <c r="M329" s="665">
        <v>265.95999999999998</v>
      </c>
      <c r="N329" s="664">
        <v>2</v>
      </c>
      <c r="O329" s="747">
        <v>2</v>
      </c>
      <c r="P329" s="665"/>
      <c r="Q329" s="680">
        <v>0</v>
      </c>
      <c r="R329" s="664"/>
      <c r="S329" s="680">
        <v>0</v>
      </c>
      <c r="T329" s="747"/>
      <c r="U329" s="703">
        <v>0</v>
      </c>
    </row>
    <row r="330" spans="1:21" ht="14.4" customHeight="1" x14ac:dyDescent="0.3">
      <c r="A330" s="663">
        <v>25</v>
      </c>
      <c r="B330" s="664" t="s">
        <v>1283</v>
      </c>
      <c r="C330" s="664" t="s">
        <v>1412</v>
      </c>
      <c r="D330" s="745" t="s">
        <v>1851</v>
      </c>
      <c r="E330" s="746" t="s">
        <v>1425</v>
      </c>
      <c r="F330" s="664" t="s">
        <v>1404</v>
      </c>
      <c r="G330" s="664" t="s">
        <v>1449</v>
      </c>
      <c r="H330" s="664" t="s">
        <v>515</v>
      </c>
      <c r="I330" s="664" t="s">
        <v>1491</v>
      </c>
      <c r="J330" s="664" t="s">
        <v>1118</v>
      </c>
      <c r="K330" s="664" t="s">
        <v>1119</v>
      </c>
      <c r="L330" s="665">
        <v>132.97999999999999</v>
      </c>
      <c r="M330" s="665">
        <v>132.97999999999999</v>
      </c>
      <c r="N330" s="664">
        <v>1</v>
      </c>
      <c r="O330" s="747">
        <v>1</v>
      </c>
      <c r="P330" s="665"/>
      <c r="Q330" s="680">
        <v>0</v>
      </c>
      <c r="R330" s="664"/>
      <c r="S330" s="680">
        <v>0</v>
      </c>
      <c r="T330" s="747"/>
      <c r="U330" s="703">
        <v>0</v>
      </c>
    </row>
    <row r="331" spans="1:21" ht="14.4" customHeight="1" x14ac:dyDescent="0.3">
      <c r="A331" s="663">
        <v>25</v>
      </c>
      <c r="B331" s="664" t="s">
        <v>1283</v>
      </c>
      <c r="C331" s="664" t="s">
        <v>1412</v>
      </c>
      <c r="D331" s="745" t="s">
        <v>1851</v>
      </c>
      <c r="E331" s="746" t="s">
        <v>1425</v>
      </c>
      <c r="F331" s="664" t="s">
        <v>1404</v>
      </c>
      <c r="G331" s="664" t="s">
        <v>1456</v>
      </c>
      <c r="H331" s="664" t="s">
        <v>947</v>
      </c>
      <c r="I331" s="664" t="s">
        <v>991</v>
      </c>
      <c r="J331" s="664" t="s">
        <v>894</v>
      </c>
      <c r="K331" s="664" t="s">
        <v>1482</v>
      </c>
      <c r="L331" s="665">
        <v>18.260000000000002</v>
      </c>
      <c r="M331" s="665">
        <v>36.520000000000003</v>
      </c>
      <c r="N331" s="664">
        <v>2</v>
      </c>
      <c r="O331" s="747">
        <v>2</v>
      </c>
      <c r="P331" s="665">
        <v>18.260000000000002</v>
      </c>
      <c r="Q331" s="680">
        <v>0.5</v>
      </c>
      <c r="R331" s="664">
        <v>1</v>
      </c>
      <c r="S331" s="680">
        <v>0.5</v>
      </c>
      <c r="T331" s="747">
        <v>1</v>
      </c>
      <c r="U331" s="703">
        <v>0.5</v>
      </c>
    </row>
    <row r="332" spans="1:21" ht="14.4" customHeight="1" x14ac:dyDescent="0.3">
      <c r="A332" s="663">
        <v>25</v>
      </c>
      <c r="B332" s="664" t="s">
        <v>1283</v>
      </c>
      <c r="C332" s="664" t="s">
        <v>1412</v>
      </c>
      <c r="D332" s="745" t="s">
        <v>1851</v>
      </c>
      <c r="E332" s="746" t="s">
        <v>1425</v>
      </c>
      <c r="F332" s="664" t="s">
        <v>1404</v>
      </c>
      <c r="G332" s="664" t="s">
        <v>1456</v>
      </c>
      <c r="H332" s="664" t="s">
        <v>515</v>
      </c>
      <c r="I332" s="664" t="s">
        <v>1823</v>
      </c>
      <c r="J332" s="664" t="s">
        <v>894</v>
      </c>
      <c r="K332" s="664" t="s">
        <v>1824</v>
      </c>
      <c r="L332" s="665">
        <v>0</v>
      </c>
      <c r="M332" s="665">
        <v>0</v>
      </c>
      <c r="N332" s="664">
        <v>1</v>
      </c>
      <c r="O332" s="747">
        <v>1</v>
      </c>
      <c r="P332" s="665"/>
      <c r="Q332" s="680"/>
      <c r="R332" s="664"/>
      <c r="S332" s="680">
        <v>0</v>
      </c>
      <c r="T332" s="747"/>
      <c r="U332" s="703">
        <v>0</v>
      </c>
    </row>
    <row r="333" spans="1:21" ht="14.4" customHeight="1" x14ac:dyDescent="0.3">
      <c r="A333" s="663">
        <v>25</v>
      </c>
      <c r="B333" s="664" t="s">
        <v>1283</v>
      </c>
      <c r="C333" s="664" t="s">
        <v>1412</v>
      </c>
      <c r="D333" s="745" t="s">
        <v>1851</v>
      </c>
      <c r="E333" s="746" t="s">
        <v>1426</v>
      </c>
      <c r="F333" s="664" t="s">
        <v>1404</v>
      </c>
      <c r="G333" s="664" t="s">
        <v>1448</v>
      </c>
      <c r="H333" s="664" t="s">
        <v>947</v>
      </c>
      <c r="I333" s="664" t="s">
        <v>1151</v>
      </c>
      <c r="J333" s="664" t="s">
        <v>1032</v>
      </c>
      <c r="K333" s="664" t="s">
        <v>1096</v>
      </c>
      <c r="L333" s="665">
        <v>154.36000000000001</v>
      </c>
      <c r="M333" s="665">
        <v>463.08000000000004</v>
      </c>
      <c r="N333" s="664">
        <v>3</v>
      </c>
      <c r="O333" s="747">
        <v>2.5</v>
      </c>
      <c r="P333" s="665"/>
      <c r="Q333" s="680">
        <v>0</v>
      </c>
      <c r="R333" s="664"/>
      <c r="S333" s="680">
        <v>0</v>
      </c>
      <c r="T333" s="747"/>
      <c r="U333" s="703">
        <v>0</v>
      </c>
    </row>
    <row r="334" spans="1:21" ht="14.4" customHeight="1" x14ac:dyDescent="0.3">
      <c r="A334" s="663">
        <v>25</v>
      </c>
      <c r="B334" s="664" t="s">
        <v>1283</v>
      </c>
      <c r="C334" s="664" t="s">
        <v>1412</v>
      </c>
      <c r="D334" s="745" t="s">
        <v>1851</v>
      </c>
      <c r="E334" s="746" t="s">
        <v>1426</v>
      </c>
      <c r="F334" s="664" t="s">
        <v>1404</v>
      </c>
      <c r="G334" s="664" t="s">
        <v>1456</v>
      </c>
      <c r="H334" s="664" t="s">
        <v>515</v>
      </c>
      <c r="I334" s="664" t="s">
        <v>1476</v>
      </c>
      <c r="J334" s="664" t="s">
        <v>894</v>
      </c>
      <c r="K334" s="664" t="s">
        <v>1477</v>
      </c>
      <c r="L334" s="665">
        <v>18.260000000000002</v>
      </c>
      <c r="M334" s="665">
        <v>18.260000000000002</v>
      </c>
      <c r="N334" s="664">
        <v>1</v>
      </c>
      <c r="O334" s="747">
        <v>0.5</v>
      </c>
      <c r="P334" s="665"/>
      <c r="Q334" s="680">
        <v>0</v>
      </c>
      <c r="R334" s="664"/>
      <c r="S334" s="680">
        <v>0</v>
      </c>
      <c r="T334" s="747"/>
      <c r="U334" s="703">
        <v>0</v>
      </c>
    </row>
    <row r="335" spans="1:21" ht="14.4" customHeight="1" x14ac:dyDescent="0.3">
      <c r="A335" s="663">
        <v>25</v>
      </c>
      <c r="B335" s="664" t="s">
        <v>1283</v>
      </c>
      <c r="C335" s="664" t="s">
        <v>1412</v>
      </c>
      <c r="D335" s="745" t="s">
        <v>1851</v>
      </c>
      <c r="E335" s="746" t="s">
        <v>1427</v>
      </c>
      <c r="F335" s="664" t="s">
        <v>1404</v>
      </c>
      <c r="G335" s="664" t="s">
        <v>1448</v>
      </c>
      <c r="H335" s="664" t="s">
        <v>947</v>
      </c>
      <c r="I335" s="664" t="s">
        <v>1151</v>
      </c>
      <c r="J335" s="664" t="s">
        <v>1032</v>
      </c>
      <c r="K335" s="664" t="s">
        <v>1096</v>
      </c>
      <c r="L335" s="665">
        <v>154.36000000000001</v>
      </c>
      <c r="M335" s="665">
        <v>308.72000000000003</v>
      </c>
      <c r="N335" s="664">
        <v>2</v>
      </c>
      <c r="O335" s="747">
        <v>2</v>
      </c>
      <c r="P335" s="665"/>
      <c r="Q335" s="680">
        <v>0</v>
      </c>
      <c r="R335" s="664"/>
      <c r="S335" s="680">
        <v>0</v>
      </c>
      <c r="T335" s="747"/>
      <c r="U335" s="703">
        <v>0</v>
      </c>
    </row>
    <row r="336" spans="1:21" ht="14.4" customHeight="1" x14ac:dyDescent="0.3">
      <c r="A336" s="663">
        <v>25</v>
      </c>
      <c r="B336" s="664" t="s">
        <v>1283</v>
      </c>
      <c r="C336" s="664" t="s">
        <v>1412</v>
      </c>
      <c r="D336" s="745" t="s">
        <v>1851</v>
      </c>
      <c r="E336" s="746" t="s">
        <v>1434</v>
      </c>
      <c r="F336" s="664" t="s">
        <v>1404</v>
      </c>
      <c r="G336" s="664" t="s">
        <v>1448</v>
      </c>
      <c r="H336" s="664" t="s">
        <v>947</v>
      </c>
      <c r="I336" s="664" t="s">
        <v>1151</v>
      </c>
      <c r="J336" s="664" t="s">
        <v>1032</v>
      </c>
      <c r="K336" s="664" t="s">
        <v>1096</v>
      </c>
      <c r="L336" s="665">
        <v>154.36000000000001</v>
      </c>
      <c r="M336" s="665">
        <v>154.36000000000001</v>
      </c>
      <c r="N336" s="664">
        <v>1</v>
      </c>
      <c r="O336" s="747">
        <v>1</v>
      </c>
      <c r="P336" s="665">
        <v>154.36000000000001</v>
      </c>
      <c r="Q336" s="680">
        <v>1</v>
      </c>
      <c r="R336" s="664">
        <v>1</v>
      </c>
      <c r="S336" s="680">
        <v>1</v>
      </c>
      <c r="T336" s="747">
        <v>1</v>
      </c>
      <c r="U336" s="703">
        <v>1</v>
      </c>
    </row>
    <row r="337" spans="1:21" ht="14.4" customHeight="1" x14ac:dyDescent="0.3">
      <c r="A337" s="663">
        <v>25</v>
      </c>
      <c r="B337" s="664" t="s">
        <v>1283</v>
      </c>
      <c r="C337" s="664" t="s">
        <v>1412</v>
      </c>
      <c r="D337" s="745" t="s">
        <v>1851</v>
      </c>
      <c r="E337" s="746" t="s">
        <v>1436</v>
      </c>
      <c r="F337" s="664" t="s">
        <v>1404</v>
      </c>
      <c r="G337" s="664" t="s">
        <v>1448</v>
      </c>
      <c r="H337" s="664" t="s">
        <v>947</v>
      </c>
      <c r="I337" s="664" t="s">
        <v>1151</v>
      </c>
      <c r="J337" s="664" t="s">
        <v>1032</v>
      </c>
      <c r="K337" s="664" t="s">
        <v>1096</v>
      </c>
      <c r="L337" s="665">
        <v>154.36000000000001</v>
      </c>
      <c r="M337" s="665">
        <v>154.36000000000001</v>
      </c>
      <c r="N337" s="664">
        <v>1</v>
      </c>
      <c r="O337" s="747">
        <v>0.5</v>
      </c>
      <c r="P337" s="665"/>
      <c r="Q337" s="680">
        <v>0</v>
      </c>
      <c r="R337" s="664"/>
      <c r="S337" s="680">
        <v>0</v>
      </c>
      <c r="T337" s="747"/>
      <c r="U337" s="703">
        <v>0</v>
      </c>
    </row>
    <row r="338" spans="1:21" ht="14.4" customHeight="1" x14ac:dyDescent="0.3">
      <c r="A338" s="663">
        <v>25</v>
      </c>
      <c r="B338" s="664" t="s">
        <v>1283</v>
      </c>
      <c r="C338" s="664" t="s">
        <v>1412</v>
      </c>
      <c r="D338" s="745" t="s">
        <v>1851</v>
      </c>
      <c r="E338" s="746" t="s">
        <v>1436</v>
      </c>
      <c r="F338" s="664" t="s">
        <v>1404</v>
      </c>
      <c r="G338" s="664" t="s">
        <v>1466</v>
      </c>
      <c r="H338" s="664" t="s">
        <v>515</v>
      </c>
      <c r="I338" s="664" t="s">
        <v>1467</v>
      </c>
      <c r="J338" s="664" t="s">
        <v>927</v>
      </c>
      <c r="K338" s="664" t="s">
        <v>1468</v>
      </c>
      <c r="L338" s="665">
        <v>0</v>
      </c>
      <c r="M338" s="665">
        <v>0</v>
      </c>
      <c r="N338" s="664">
        <v>1</v>
      </c>
      <c r="O338" s="747">
        <v>0.5</v>
      </c>
      <c r="P338" s="665"/>
      <c r="Q338" s="680"/>
      <c r="R338" s="664"/>
      <c r="S338" s="680">
        <v>0</v>
      </c>
      <c r="T338" s="747"/>
      <c r="U338" s="703">
        <v>0</v>
      </c>
    </row>
    <row r="339" spans="1:21" ht="14.4" customHeight="1" x14ac:dyDescent="0.3">
      <c r="A339" s="663">
        <v>25</v>
      </c>
      <c r="B339" s="664" t="s">
        <v>1283</v>
      </c>
      <c r="C339" s="664" t="s">
        <v>1412</v>
      </c>
      <c r="D339" s="745" t="s">
        <v>1851</v>
      </c>
      <c r="E339" s="746" t="s">
        <v>1437</v>
      </c>
      <c r="F339" s="664" t="s">
        <v>1404</v>
      </c>
      <c r="G339" s="664" t="s">
        <v>1448</v>
      </c>
      <c r="H339" s="664" t="s">
        <v>947</v>
      </c>
      <c r="I339" s="664" t="s">
        <v>1151</v>
      </c>
      <c r="J339" s="664" t="s">
        <v>1032</v>
      </c>
      <c r="K339" s="664" t="s">
        <v>1096</v>
      </c>
      <c r="L339" s="665">
        <v>154.36000000000001</v>
      </c>
      <c r="M339" s="665">
        <v>2315.400000000001</v>
      </c>
      <c r="N339" s="664">
        <v>15</v>
      </c>
      <c r="O339" s="747">
        <v>15</v>
      </c>
      <c r="P339" s="665"/>
      <c r="Q339" s="680">
        <v>0</v>
      </c>
      <c r="R339" s="664"/>
      <c r="S339" s="680">
        <v>0</v>
      </c>
      <c r="T339" s="747"/>
      <c r="U339" s="703">
        <v>0</v>
      </c>
    </row>
    <row r="340" spans="1:21" ht="14.4" customHeight="1" x14ac:dyDescent="0.3">
      <c r="A340" s="663">
        <v>25</v>
      </c>
      <c r="B340" s="664" t="s">
        <v>1283</v>
      </c>
      <c r="C340" s="664" t="s">
        <v>1412</v>
      </c>
      <c r="D340" s="745" t="s">
        <v>1851</v>
      </c>
      <c r="E340" s="746" t="s">
        <v>1437</v>
      </c>
      <c r="F340" s="664" t="s">
        <v>1404</v>
      </c>
      <c r="G340" s="664" t="s">
        <v>1448</v>
      </c>
      <c r="H340" s="664" t="s">
        <v>947</v>
      </c>
      <c r="I340" s="664" t="s">
        <v>1255</v>
      </c>
      <c r="J340" s="664" t="s">
        <v>1397</v>
      </c>
      <c r="K340" s="664" t="s">
        <v>1350</v>
      </c>
      <c r="L340" s="665">
        <v>111.22</v>
      </c>
      <c r="M340" s="665">
        <v>111.22</v>
      </c>
      <c r="N340" s="664">
        <v>1</v>
      </c>
      <c r="O340" s="747">
        <v>1</v>
      </c>
      <c r="P340" s="665"/>
      <c r="Q340" s="680">
        <v>0</v>
      </c>
      <c r="R340" s="664"/>
      <c r="S340" s="680">
        <v>0</v>
      </c>
      <c r="T340" s="747"/>
      <c r="U340" s="703">
        <v>0</v>
      </c>
    </row>
    <row r="341" spans="1:21" ht="14.4" customHeight="1" x14ac:dyDescent="0.3">
      <c r="A341" s="663">
        <v>25</v>
      </c>
      <c r="B341" s="664" t="s">
        <v>1283</v>
      </c>
      <c r="C341" s="664" t="s">
        <v>1412</v>
      </c>
      <c r="D341" s="745" t="s">
        <v>1851</v>
      </c>
      <c r="E341" s="746" t="s">
        <v>1437</v>
      </c>
      <c r="F341" s="664" t="s">
        <v>1404</v>
      </c>
      <c r="G341" s="664" t="s">
        <v>1449</v>
      </c>
      <c r="H341" s="664" t="s">
        <v>515</v>
      </c>
      <c r="I341" s="664" t="s">
        <v>1117</v>
      </c>
      <c r="J341" s="664" t="s">
        <v>1118</v>
      </c>
      <c r="K341" s="664" t="s">
        <v>1119</v>
      </c>
      <c r="L341" s="665">
        <v>132.97999999999999</v>
      </c>
      <c r="M341" s="665">
        <v>132.97999999999999</v>
      </c>
      <c r="N341" s="664">
        <v>1</v>
      </c>
      <c r="O341" s="747">
        <v>1</v>
      </c>
      <c r="P341" s="665"/>
      <c r="Q341" s="680">
        <v>0</v>
      </c>
      <c r="R341" s="664"/>
      <c r="S341" s="680">
        <v>0</v>
      </c>
      <c r="T341" s="747"/>
      <c r="U341" s="703">
        <v>0</v>
      </c>
    </row>
    <row r="342" spans="1:21" ht="14.4" customHeight="1" x14ac:dyDescent="0.3">
      <c r="A342" s="663">
        <v>25</v>
      </c>
      <c r="B342" s="664" t="s">
        <v>1283</v>
      </c>
      <c r="C342" s="664" t="s">
        <v>1412</v>
      </c>
      <c r="D342" s="745" t="s">
        <v>1851</v>
      </c>
      <c r="E342" s="746" t="s">
        <v>1438</v>
      </c>
      <c r="F342" s="664" t="s">
        <v>1404</v>
      </c>
      <c r="G342" s="664" t="s">
        <v>1448</v>
      </c>
      <c r="H342" s="664" t="s">
        <v>947</v>
      </c>
      <c r="I342" s="664" t="s">
        <v>1151</v>
      </c>
      <c r="J342" s="664" t="s">
        <v>1032</v>
      </c>
      <c r="K342" s="664" t="s">
        <v>1096</v>
      </c>
      <c r="L342" s="665">
        <v>154.36000000000001</v>
      </c>
      <c r="M342" s="665">
        <v>154.36000000000001</v>
      </c>
      <c r="N342" s="664">
        <v>1</v>
      </c>
      <c r="O342" s="747">
        <v>1</v>
      </c>
      <c r="P342" s="665"/>
      <c r="Q342" s="680">
        <v>0</v>
      </c>
      <c r="R342" s="664"/>
      <c r="S342" s="680">
        <v>0</v>
      </c>
      <c r="T342" s="747"/>
      <c r="U342" s="703">
        <v>0</v>
      </c>
    </row>
    <row r="343" spans="1:21" ht="14.4" customHeight="1" x14ac:dyDescent="0.3">
      <c r="A343" s="663">
        <v>25</v>
      </c>
      <c r="B343" s="664" t="s">
        <v>1283</v>
      </c>
      <c r="C343" s="664" t="s">
        <v>1412</v>
      </c>
      <c r="D343" s="745" t="s">
        <v>1851</v>
      </c>
      <c r="E343" s="746" t="s">
        <v>1438</v>
      </c>
      <c r="F343" s="664" t="s">
        <v>1404</v>
      </c>
      <c r="G343" s="664" t="s">
        <v>1448</v>
      </c>
      <c r="H343" s="664" t="s">
        <v>515</v>
      </c>
      <c r="I343" s="664" t="s">
        <v>1486</v>
      </c>
      <c r="J343" s="664" t="s">
        <v>1032</v>
      </c>
      <c r="K343" s="664" t="s">
        <v>1096</v>
      </c>
      <c r="L343" s="665">
        <v>154.36000000000001</v>
      </c>
      <c r="M343" s="665">
        <v>463.08000000000004</v>
      </c>
      <c r="N343" s="664">
        <v>3</v>
      </c>
      <c r="O343" s="747">
        <v>3</v>
      </c>
      <c r="P343" s="665"/>
      <c r="Q343" s="680">
        <v>0</v>
      </c>
      <c r="R343" s="664"/>
      <c r="S343" s="680">
        <v>0</v>
      </c>
      <c r="T343" s="747"/>
      <c r="U343" s="703">
        <v>0</v>
      </c>
    </row>
    <row r="344" spans="1:21" ht="14.4" customHeight="1" x14ac:dyDescent="0.3">
      <c r="A344" s="663">
        <v>25</v>
      </c>
      <c r="B344" s="664" t="s">
        <v>1283</v>
      </c>
      <c r="C344" s="664" t="s">
        <v>1412</v>
      </c>
      <c r="D344" s="745" t="s">
        <v>1851</v>
      </c>
      <c r="E344" s="746" t="s">
        <v>1438</v>
      </c>
      <c r="F344" s="664" t="s">
        <v>1404</v>
      </c>
      <c r="G344" s="664" t="s">
        <v>1510</v>
      </c>
      <c r="H344" s="664" t="s">
        <v>515</v>
      </c>
      <c r="I344" s="664" t="s">
        <v>1748</v>
      </c>
      <c r="J344" s="664" t="s">
        <v>1749</v>
      </c>
      <c r="K344" s="664" t="s">
        <v>1750</v>
      </c>
      <c r="L344" s="665">
        <v>0</v>
      </c>
      <c r="M344" s="665">
        <v>0</v>
      </c>
      <c r="N344" s="664">
        <v>1</v>
      </c>
      <c r="O344" s="747">
        <v>0.5</v>
      </c>
      <c r="P344" s="665"/>
      <c r="Q344" s="680"/>
      <c r="R344" s="664"/>
      <c r="S344" s="680">
        <v>0</v>
      </c>
      <c r="T344" s="747"/>
      <c r="U344" s="703">
        <v>0</v>
      </c>
    </row>
    <row r="345" spans="1:21" ht="14.4" customHeight="1" x14ac:dyDescent="0.3">
      <c r="A345" s="663">
        <v>25</v>
      </c>
      <c r="B345" s="664" t="s">
        <v>1283</v>
      </c>
      <c r="C345" s="664" t="s">
        <v>1412</v>
      </c>
      <c r="D345" s="745" t="s">
        <v>1851</v>
      </c>
      <c r="E345" s="746" t="s">
        <v>1438</v>
      </c>
      <c r="F345" s="664" t="s">
        <v>1404</v>
      </c>
      <c r="G345" s="664" t="s">
        <v>1466</v>
      </c>
      <c r="H345" s="664" t="s">
        <v>515</v>
      </c>
      <c r="I345" s="664" t="s">
        <v>1467</v>
      </c>
      <c r="J345" s="664" t="s">
        <v>927</v>
      </c>
      <c r="K345" s="664" t="s">
        <v>1468</v>
      </c>
      <c r="L345" s="665">
        <v>0</v>
      </c>
      <c r="M345" s="665">
        <v>0</v>
      </c>
      <c r="N345" s="664">
        <v>1</v>
      </c>
      <c r="O345" s="747">
        <v>1</v>
      </c>
      <c r="P345" s="665"/>
      <c r="Q345" s="680"/>
      <c r="R345" s="664"/>
      <c r="S345" s="680">
        <v>0</v>
      </c>
      <c r="T345" s="747"/>
      <c r="U345" s="703">
        <v>0</v>
      </c>
    </row>
    <row r="346" spans="1:21" ht="14.4" customHeight="1" x14ac:dyDescent="0.3">
      <c r="A346" s="663">
        <v>25</v>
      </c>
      <c r="B346" s="664" t="s">
        <v>1283</v>
      </c>
      <c r="C346" s="664" t="s">
        <v>1412</v>
      </c>
      <c r="D346" s="745" t="s">
        <v>1851</v>
      </c>
      <c r="E346" s="746" t="s">
        <v>1438</v>
      </c>
      <c r="F346" s="664" t="s">
        <v>1404</v>
      </c>
      <c r="G346" s="664" t="s">
        <v>1456</v>
      </c>
      <c r="H346" s="664" t="s">
        <v>947</v>
      </c>
      <c r="I346" s="664" t="s">
        <v>991</v>
      </c>
      <c r="J346" s="664" t="s">
        <v>894</v>
      </c>
      <c r="K346" s="664" t="s">
        <v>1482</v>
      </c>
      <c r="L346" s="665">
        <v>18.260000000000002</v>
      </c>
      <c r="M346" s="665">
        <v>36.520000000000003</v>
      </c>
      <c r="N346" s="664">
        <v>2</v>
      </c>
      <c r="O346" s="747">
        <v>1.5</v>
      </c>
      <c r="P346" s="665">
        <v>18.260000000000002</v>
      </c>
      <c r="Q346" s="680">
        <v>0.5</v>
      </c>
      <c r="R346" s="664">
        <v>1</v>
      </c>
      <c r="S346" s="680">
        <v>0.5</v>
      </c>
      <c r="T346" s="747">
        <v>1</v>
      </c>
      <c r="U346" s="703">
        <v>0.66666666666666663</v>
      </c>
    </row>
    <row r="347" spans="1:21" ht="14.4" customHeight="1" x14ac:dyDescent="0.3">
      <c r="A347" s="663">
        <v>25</v>
      </c>
      <c r="B347" s="664" t="s">
        <v>1283</v>
      </c>
      <c r="C347" s="664" t="s">
        <v>1412</v>
      </c>
      <c r="D347" s="745" t="s">
        <v>1851</v>
      </c>
      <c r="E347" s="746" t="s">
        <v>1439</v>
      </c>
      <c r="F347" s="664" t="s">
        <v>1404</v>
      </c>
      <c r="G347" s="664" t="s">
        <v>1448</v>
      </c>
      <c r="H347" s="664" t="s">
        <v>947</v>
      </c>
      <c r="I347" s="664" t="s">
        <v>1151</v>
      </c>
      <c r="J347" s="664" t="s">
        <v>1032</v>
      </c>
      <c r="K347" s="664" t="s">
        <v>1096</v>
      </c>
      <c r="L347" s="665">
        <v>154.36000000000001</v>
      </c>
      <c r="M347" s="665">
        <v>2469.7600000000011</v>
      </c>
      <c r="N347" s="664">
        <v>16</v>
      </c>
      <c r="O347" s="747">
        <v>14.5</v>
      </c>
      <c r="P347" s="665">
        <v>154.36000000000001</v>
      </c>
      <c r="Q347" s="680">
        <v>6.2499999999999979E-2</v>
      </c>
      <c r="R347" s="664">
        <v>1</v>
      </c>
      <c r="S347" s="680">
        <v>6.25E-2</v>
      </c>
      <c r="T347" s="747">
        <v>1</v>
      </c>
      <c r="U347" s="703">
        <v>6.8965517241379309E-2</v>
      </c>
    </row>
    <row r="348" spans="1:21" ht="14.4" customHeight="1" x14ac:dyDescent="0.3">
      <c r="A348" s="663">
        <v>25</v>
      </c>
      <c r="B348" s="664" t="s">
        <v>1283</v>
      </c>
      <c r="C348" s="664" t="s">
        <v>1412</v>
      </c>
      <c r="D348" s="745" t="s">
        <v>1851</v>
      </c>
      <c r="E348" s="746" t="s">
        <v>1439</v>
      </c>
      <c r="F348" s="664" t="s">
        <v>1404</v>
      </c>
      <c r="G348" s="664" t="s">
        <v>1523</v>
      </c>
      <c r="H348" s="664" t="s">
        <v>515</v>
      </c>
      <c r="I348" s="664" t="s">
        <v>1101</v>
      </c>
      <c r="J348" s="664" t="s">
        <v>1102</v>
      </c>
      <c r="K348" s="664" t="s">
        <v>1471</v>
      </c>
      <c r="L348" s="665">
        <v>34.19</v>
      </c>
      <c r="M348" s="665">
        <v>34.19</v>
      </c>
      <c r="N348" s="664">
        <v>1</v>
      </c>
      <c r="O348" s="747">
        <v>0.5</v>
      </c>
      <c r="P348" s="665"/>
      <c r="Q348" s="680">
        <v>0</v>
      </c>
      <c r="R348" s="664"/>
      <c r="S348" s="680">
        <v>0</v>
      </c>
      <c r="T348" s="747"/>
      <c r="U348" s="703">
        <v>0</v>
      </c>
    </row>
    <row r="349" spans="1:21" ht="14.4" customHeight="1" x14ac:dyDescent="0.3">
      <c r="A349" s="663">
        <v>25</v>
      </c>
      <c r="B349" s="664" t="s">
        <v>1283</v>
      </c>
      <c r="C349" s="664" t="s">
        <v>1412</v>
      </c>
      <c r="D349" s="745" t="s">
        <v>1851</v>
      </c>
      <c r="E349" s="746" t="s">
        <v>1439</v>
      </c>
      <c r="F349" s="664" t="s">
        <v>1404</v>
      </c>
      <c r="G349" s="664" t="s">
        <v>1456</v>
      </c>
      <c r="H349" s="664" t="s">
        <v>947</v>
      </c>
      <c r="I349" s="664" t="s">
        <v>991</v>
      </c>
      <c r="J349" s="664" t="s">
        <v>894</v>
      </c>
      <c r="K349" s="664" t="s">
        <v>1482</v>
      </c>
      <c r="L349" s="665">
        <v>18.260000000000002</v>
      </c>
      <c r="M349" s="665">
        <v>36.520000000000003</v>
      </c>
      <c r="N349" s="664">
        <v>2</v>
      </c>
      <c r="O349" s="747">
        <v>1</v>
      </c>
      <c r="P349" s="665"/>
      <c r="Q349" s="680">
        <v>0</v>
      </c>
      <c r="R349" s="664"/>
      <c r="S349" s="680">
        <v>0</v>
      </c>
      <c r="T349" s="747"/>
      <c r="U349" s="703">
        <v>0</v>
      </c>
    </row>
    <row r="350" spans="1:21" ht="14.4" customHeight="1" x14ac:dyDescent="0.3">
      <c r="A350" s="663">
        <v>25</v>
      </c>
      <c r="B350" s="664" t="s">
        <v>1283</v>
      </c>
      <c r="C350" s="664" t="s">
        <v>1412</v>
      </c>
      <c r="D350" s="745" t="s">
        <v>1851</v>
      </c>
      <c r="E350" s="746" t="s">
        <v>1440</v>
      </c>
      <c r="F350" s="664" t="s">
        <v>1404</v>
      </c>
      <c r="G350" s="664" t="s">
        <v>1448</v>
      </c>
      <c r="H350" s="664" t="s">
        <v>947</v>
      </c>
      <c r="I350" s="664" t="s">
        <v>1151</v>
      </c>
      <c r="J350" s="664" t="s">
        <v>1032</v>
      </c>
      <c r="K350" s="664" t="s">
        <v>1096</v>
      </c>
      <c r="L350" s="665">
        <v>154.36000000000001</v>
      </c>
      <c r="M350" s="665">
        <v>2932.8400000000015</v>
      </c>
      <c r="N350" s="664">
        <v>19</v>
      </c>
      <c r="O350" s="747">
        <v>18.5</v>
      </c>
      <c r="P350" s="665">
        <v>154.36000000000001</v>
      </c>
      <c r="Q350" s="680">
        <v>5.2631578947368397E-2</v>
      </c>
      <c r="R350" s="664">
        <v>1</v>
      </c>
      <c r="S350" s="680">
        <v>5.2631578947368418E-2</v>
      </c>
      <c r="T350" s="747">
        <v>1</v>
      </c>
      <c r="U350" s="703">
        <v>5.4054054054054057E-2</v>
      </c>
    </row>
    <row r="351" spans="1:21" ht="14.4" customHeight="1" x14ac:dyDescent="0.3">
      <c r="A351" s="663">
        <v>25</v>
      </c>
      <c r="B351" s="664" t="s">
        <v>1283</v>
      </c>
      <c r="C351" s="664" t="s">
        <v>1412</v>
      </c>
      <c r="D351" s="745" t="s">
        <v>1851</v>
      </c>
      <c r="E351" s="746" t="s">
        <v>1440</v>
      </c>
      <c r="F351" s="664" t="s">
        <v>1404</v>
      </c>
      <c r="G351" s="664" t="s">
        <v>1835</v>
      </c>
      <c r="H351" s="664" t="s">
        <v>515</v>
      </c>
      <c r="I351" s="664" t="s">
        <v>1836</v>
      </c>
      <c r="J351" s="664" t="s">
        <v>1837</v>
      </c>
      <c r="K351" s="664" t="s">
        <v>1838</v>
      </c>
      <c r="L351" s="665">
        <v>47.47</v>
      </c>
      <c r="M351" s="665">
        <v>47.47</v>
      </c>
      <c r="N351" s="664">
        <v>1</v>
      </c>
      <c r="O351" s="747">
        <v>0.5</v>
      </c>
      <c r="P351" s="665"/>
      <c r="Q351" s="680">
        <v>0</v>
      </c>
      <c r="R351" s="664"/>
      <c r="S351" s="680">
        <v>0</v>
      </c>
      <c r="T351" s="747"/>
      <c r="U351" s="703">
        <v>0</v>
      </c>
    </row>
    <row r="352" spans="1:21" ht="14.4" customHeight="1" x14ac:dyDescent="0.3">
      <c r="A352" s="663">
        <v>25</v>
      </c>
      <c r="B352" s="664" t="s">
        <v>1283</v>
      </c>
      <c r="C352" s="664" t="s">
        <v>1412</v>
      </c>
      <c r="D352" s="745" t="s">
        <v>1851</v>
      </c>
      <c r="E352" s="746" t="s">
        <v>1440</v>
      </c>
      <c r="F352" s="664" t="s">
        <v>1404</v>
      </c>
      <c r="G352" s="664" t="s">
        <v>1449</v>
      </c>
      <c r="H352" s="664" t="s">
        <v>515</v>
      </c>
      <c r="I352" s="664" t="s">
        <v>1117</v>
      </c>
      <c r="J352" s="664" t="s">
        <v>1118</v>
      </c>
      <c r="K352" s="664" t="s">
        <v>1119</v>
      </c>
      <c r="L352" s="665">
        <v>132.97999999999999</v>
      </c>
      <c r="M352" s="665">
        <v>132.97999999999999</v>
      </c>
      <c r="N352" s="664">
        <v>1</v>
      </c>
      <c r="O352" s="747">
        <v>1</v>
      </c>
      <c r="P352" s="665"/>
      <c r="Q352" s="680">
        <v>0</v>
      </c>
      <c r="R352" s="664"/>
      <c r="S352" s="680">
        <v>0</v>
      </c>
      <c r="T352" s="747"/>
      <c r="U352" s="703">
        <v>0</v>
      </c>
    </row>
    <row r="353" spans="1:21" ht="14.4" customHeight="1" x14ac:dyDescent="0.3">
      <c r="A353" s="663">
        <v>25</v>
      </c>
      <c r="B353" s="664" t="s">
        <v>1283</v>
      </c>
      <c r="C353" s="664" t="s">
        <v>1412</v>
      </c>
      <c r="D353" s="745" t="s">
        <v>1851</v>
      </c>
      <c r="E353" s="746" t="s">
        <v>1441</v>
      </c>
      <c r="F353" s="664" t="s">
        <v>1404</v>
      </c>
      <c r="G353" s="664" t="s">
        <v>1448</v>
      </c>
      <c r="H353" s="664" t="s">
        <v>947</v>
      </c>
      <c r="I353" s="664" t="s">
        <v>1151</v>
      </c>
      <c r="J353" s="664" t="s">
        <v>1032</v>
      </c>
      <c r="K353" s="664" t="s">
        <v>1096</v>
      </c>
      <c r="L353" s="665">
        <v>154.36000000000001</v>
      </c>
      <c r="M353" s="665">
        <v>617.44000000000005</v>
      </c>
      <c r="N353" s="664">
        <v>4</v>
      </c>
      <c r="O353" s="747">
        <v>4</v>
      </c>
      <c r="P353" s="665">
        <v>154.36000000000001</v>
      </c>
      <c r="Q353" s="680">
        <v>0.25</v>
      </c>
      <c r="R353" s="664">
        <v>1</v>
      </c>
      <c r="S353" s="680">
        <v>0.25</v>
      </c>
      <c r="T353" s="747">
        <v>1</v>
      </c>
      <c r="U353" s="703">
        <v>0.25</v>
      </c>
    </row>
    <row r="354" spans="1:21" ht="14.4" customHeight="1" x14ac:dyDescent="0.3">
      <c r="A354" s="663">
        <v>25</v>
      </c>
      <c r="B354" s="664" t="s">
        <v>1283</v>
      </c>
      <c r="C354" s="664" t="s">
        <v>1412</v>
      </c>
      <c r="D354" s="745" t="s">
        <v>1851</v>
      </c>
      <c r="E354" s="746" t="s">
        <v>1441</v>
      </c>
      <c r="F354" s="664" t="s">
        <v>1404</v>
      </c>
      <c r="G354" s="664" t="s">
        <v>1448</v>
      </c>
      <c r="H354" s="664" t="s">
        <v>947</v>
      </c>
      <c r="I354" s="664" t="s">
        <v>1839</v>
      </c>
      <c r="J354" s="664" t="s">
        <v>1830</v>
      </c>
      <c r="K354" s="664" t="s">
        <v>1840</v>
      </c>
      <c r="L354" s="665">
        <v>75.73</v>
      </c>
      <c r="M354" s="665">
        <v>75.73</v>
      </c>
      <c r="N354" s="664">
        <v>1</v>
      </c>
      <c r="O354" s="747">
        <v>1</v>
      </c>
      <c r="P354" s="665"/>
      <c r="Q354" s="680">
        <v>0</v>
      </c>
      <c r="R354" s="664"/>
      <c r="S354" s="680">
        <v>0</v>
      </c>
      <c r="T354" s="747"/>
      <c r="U354" s="703">
        <v>0</v>
      </c>
    </row>
    <row r="355" spans="1:21" ht="14.4" customHeight="1" x14ac:dyDescent="0.3">
      <c r="A355" s="663">
        <v>25</v>
      </c>
      <c r="B355" s="664" t="s">
        <v>1283</v>
      </c>
      <c r="C355" s="664" t="s">
        <v>1412</v>
      </c>
      <c r="D355" s="745" t="s">
        <v>1851</v>
      </c>
      <c r="E355" s="746" t="s">
        <v>1441</v>
      </c>
      <c r="F355" s="664" t="s">
        <v>1404</v>
      </c>
      <c r="G355" s="664" t="s">
        <v>1448</v>
      </c>
      <c r="H355" s="664" t="s">
        <v>947</v>
      </c>
      <c r="I355" s="664" t="s">
        <v>1031</v>
      </c>
      <c r="J355" s="664" t="s">
        <v>1032</v>
      </c>
      <c r="K355" s="664" t="s">
        <v>1350</v>
      </c>
      <c r="L355" s="665">
        <v>225.06</v>
      </c>
      <c r="M355" s="665">
        <v>225.06</v>
      </c>
      <c r="N355" s="664">
        <v>1</v>
      </c>
      <c r="O355" s="747">
        <v>1</v>
      </c>
      <c r="P355" s="665"/>
      <c r="Q355" s="680">
        <v>0</v>
      </c>
      <c r="R355" s="664"/>
      <c r="S355" s="680">
        <v>0</v>
      </c>
      <c r="T355" s="747"/>
      <c r="U355" s="703">
        <v>0</v>
      </c>
    </row>
    <row r="356" spans="1:21" ht="14.4" customHeight="1" x14ac:dyDescent="0.3">
      <c r="A356" s="663">
        <v>25</v>
      </c>
      <c r="B356" s="664" t="s">
        <v>1283</v>
      </c>
      <c r="C356" s="664" t="s">
        <v>1412</v>
      </c>
      <c r="D356" s="745" t="s">
        <v>1851</v>
      </c>
      <c r="E356" s="746" t="s">
        <v>1441</v>
      </c>
      <c r="F356" s="664" t="s">
        <v>1404</v>
      </c>
      <c r="G356" s="664" t="s">
        <v>1456</v>
      </c>
      <c r="H356" s="664" t="s">
        <v>515</v>
      </c>
      <c r="I356" s="664" t="s">
        <v>1476</v>
      </c>
      <c r="J356" s="664" t="s">
        <v>894</v>
      </c>
      <c r="K356" s="664" t="s">
        <v>1477</v>
      </c>
      <c r="L356" s="665">
        <v>18.260000000000002</v>
      </c>
      <c r="M356" s="665">
        <v>18.260000000000002</v>
      </c>
      <c r="N356" s="664">
        <v>1</v>
      </c>
      <c r="O356" s="747">
        <v>1</v>
      </c>
      <c r="P356" s="665"/>
      <c r="Q356" s="680">
        <v>0</v>
      </c>
      <c r="R356" s="664"/>
      <c r="S356" s="680">
        <v>0</v>
      </c>
      <c r="T356" s="747"/>
      <c r="U356" s="703">
        <v>0</v>
      </c>
    </row>
    <row r="357" spans="1:21" ht="14.4" customHeight="1" x14ac:dyDescent="0.3">
      <c r="A357" s="663">
        <v>25</v>
      </c>
      <c r="B357" s="664" t="s">
        <v>1283</v>
      </c>
      <c r="C357" s="664" t="s">
        <v>1412</v>
      </c>
      <c r="D357" s="745" t="s">
        <v>1851</v>
      </c>
      <c r="E357" s="746" t="s">
        <v>1442</v>
      </c>
      <c r="F357" s="664" t="s">
        <v>1404</v>
      </c>
      <c r="G357" s="664" t="s">
        <v>1448</v>
      </c>
      <c r="H357" s="664" t="s">
        <v>515</v>
      </c>
      <c r="I357" s="664" t="s">
        <v>1450</v>
      </c>
      <c r="J357" s="664" t="s">
        <v>1451</v>
      </c>
      <c r="K357" s="664" t="s">
        <v>1452</v>
      </c>
      <c r="L357" s="665">
        <v>154.36000000000001</v>
      </c>
      <c r="M357" s="665">
        <v>617.44000000000005</v>
      </c>
      <c r="N357" s="664">
        <v>4</v>
      </c>
      <c r="O357" s="747">
        <v>4</v>
      </c>
      <c r="P357" s="665"/>
      <c r="Q357" s="680">
        <v>0</v>
      </c>
      <c r="R357" s="664"/>
      <c r="S357" s="680">
        <v>0</v>
      </c>
      <c r="T357" s="747"/>
      <c r="U357" s="703">
        <v>0</v>
      </c>
    </row>
    <row r="358" spans="1:21" ht="14.4" customHeight="1" x14ac:dyDescent="0.3">
      <c r="A358" s="663">
        <v>25</v>
      </c>
      <c r="B358" s="664" t="s">
        <v>1283</v>
      </c>
      <c r="C358" s="664" t="s">
        <v>1412</v>
      </c>
      <c r="D358" s="745" t="s">
        <v>1851</v>
      </c>
      <c r="E358" s="746" t="s">
        <v>1443</v>
      </c>
      <c r="F358" s="664" t="s">
        <v>1404</v>
      </c>
      <c r="G358" s="664" t="s">
        <v>1448</v>
      </c>
      <c r="H358" s="664" t="s">
        <v>947</v>
      </c>
      <c r="I358" s="664" t="s">
        <v>1151</v>
      </c>
      <c r="J358" s="664" t="s">
        <v>1032</v>
      </c>
      <c r="K358" s="664" t="s">
        <v>1096</v>
      </c>
      <c r="L358" s="665">
        <v>154.36000000000001</v>
      </c>
      <c r="M358" s="665">
        <v>926.16000000000008</v>
      </c>
      <c r="N358" s="664">
        <v>6</v>
      </c>
      <c r="O358" s="747">
        <v>6</v>
      </c>
      <c r="P358" s="665"/>
      <c r="Q358" s="680">
        <v>0</v>
      </c>
      <c r="R358" s="664"/>
      <c r="S358" s="680">
        <v>0</v>
      </c>
      <c r="T358" s="747"/>
      <c r="U358" s="703">
        <v>0</v>
      </c>
    </row>
    <row r="359" spans="1:21" ht="14.4" customHeight="1" x14ac:dyDescent="0.3">
      <c r="A359" s="663">
        <v>25</v>
      </c>
      <c r="B359" s="664" t="s">
        <v>1283</v>
      </c>
      <c r="C359" s="664" t="s">
        <v>1412</v>
      </c>
      <c r="D359" s="745" t="s">
        <v>1851</v>
      </c>
      <c r="E359" s="746" t="s">
        <v>1443</v>
      </c>
      <c r="F359" s="664" t="s">
        <v>1404</v>
      </c>
      <c r="G359" s="664" t="s">
        <v>1448</v>
      </c>
      <c r="H359" s="664" t="s">
        <v>947</v>
      </c>
      <c r="I359" s="664" t="s">
        <v>1255</v>
      </c>
      <c r="J359" s="664" t="s">
        <v>1397</v>
      </c>
      <c r="K359" s="664" t="s">
        <v>1350</v>
      </c>
      <c r="L359" s="665">
        <v>111.22</v>
      </c>
      <c r="M359" s="665">
        <v>222.44</v>
      </c>
      <c r="N359" s="664">
        <v>2</v>
      </c>
      <c r="O359" s="747">
        <v>2</v>
      </c>
      <c r="P359" s="665"/>
      <c r="Q359" s="680">
        <v>0</v>
      </c>
      <c r="R359" s="664"/>
      <c r="S359" s="680">
        <v>0</v>
      </c>
      <c r="T359" s="747"/>
      <c r="U359" s="703">
        <v>0</v>
      </c>
    </row>
    <row r="360" spans="1:21" ht="14.4" customHeight="1" x14ac:dyDescent="0.3">
      <c r="A360" s="663">
        <v>25</v>
      </c>
      <c r="B360" s="664" t="s">
        <v>1283</v>
      </c>
      <c r="C360" s="664" t="s">
        <v>1412</v>
      </c>
      <c r="D360" s="745" t="s">
        <v>1851</v>
      </c>
      <c r="E360" s="746" t="s">
        <v>1443</v>
      </c>
      <c r="F360" s="664" t="s">
        <v>1404</v>
      </c>
      <c r="G360" s="664" t="s">
        <v>1449</v>
      </c>
      <c r="H360" s="664" t="s">
        <v>515</v>
      </c>
      <c r="I360" s="664" t="s">
        <v>1117</v>
      </c>
      <c r="J360" s="664" t="s">
        <v>1118</v>
      </c>
      <c r="K360" s="664" t="s">
        <v>1119</v>
      </c>
      <c r="L360" s="665">
        <v>132.97999999999999</v>
      </c>
      <c r="M360" s="665">
        <v>132.97999999999999</v>
      </c>
      <c r="N360" s="664">
        <v>1</v>
      </c>
      <c r="O360" s="747">
        <v>1</v>
      </c>
      <c r="P360" s="665"/>
      <c r="Q360" s="680">
        <v>0</v>
      </c>
      <c r="R360" s="664"/>
      <c r="S360" s="680">
        <v>0</v>
      </c>
      <c r="T360" s="747"/>
      <c r="U360" s="703">
        <v>0</v>
      </c>
    </row>
    <row r="361" spans="1:21" ht="14.4" customHeight="1" x14ac:dyDescent="0.3">
      <c r="A361" s="663">
        <v>25</v>
      </c>
      <c r="B361" s="664" t="s">
        <v>1283</v>
      </c>
      <c r="C361" s="664" t="s">
        <v>1412</v>
      </c>
      <c r="D361" s="745" t="s">
        <v>1851</v>
      </c>
      <c r="E361" s="746" t="s">
        <v>1443</v>
      </c>
      <c r="F361" s="664" t="s">
        <v>1404</v>
      </c>
      <c r="G361" s="664" t="s">
        <v>1456</v>
      </c>
      <c r="H361" s="664" t="s">
        <v>947</v>
      </c>
      <c r="I361" s="664" t="s">
        <v>991</v>
      </c>
      <c r="J361" s="664" t="s">
        <v>894</v>
      </c>
      <c r="K361" s="664" t="s">
        <v>1482</v>
      </c>
      <c r="L361" s="665">
        <v>18.260000000000002</v>
      </c>
      <c r="M361" s="665">
        <v>36.520000000000003</v>
      </c>
      <c r="N361" s="664">
        <v>2</v>
      </c>
      <c r="O361" s="747">
        <v>2</v>
      </c>
      <c r="P361" s="665"/>
      <c r="Q361" s="680">
        <v>0</v>
      </c>
      <c r="R361" s="664"/>
      <c r="S361" s="680">
        <v>0</v>
      </c>
      <c r="T361" s="747"/>
      <c r="U361" s="703">
        <v>0</v>
      </c>
    </row>
    <row r="362" spans="1:21" ht="14.4" customHeight="1" x14ac:dyDescent="0.3">
      <c r="A362" s="663">
        <v>25</v>
      </c>
      <c r="B362" s="664" t="s">
        <v>1283</v>
      </c>
      <c r="C362" s="664" t="s">
        <v>1412</v>
      </c>
      <c r="D362" s="745" t="s">
        <v>1851</v>
      </c>
      <c r="E362" s="746" t="s">
        <v>1443</v>
      </c>
      <c r="F362" s="664" t="s">
        <v>1404</v>
      </c>
      <c r="G362" s="664" t="s">
        <v>1456</v>
      </c>
      <c r="H362" s="664" t="s">
        <v>515</v>
      </c>
      <c r="I362" s="664" t="s">
        <v>1476</v>
      </c>
      <c r="J362" s="664" t="s">
        <v>894</v>
      </c>
      <c r="K362" s="664" t="s">
        <v>1477</v>
      </c>
      <c r="L362" s="665">
        <v>18.260000000000002</v>
      </c>
      <c r="M362" s="665">
        <v>18.260000000000002</v>
      </c>
      <c r="N362" s="664">
        <v>1</v>
      </c>
      <c r="O362" s="747">
        <v>1</v>
      </c>
      <c r="P362" s="665"/>
      <c r="Q362" s="680">
        <v>0</v>
      </c>
      <c r="R362" s="664"/>
      <c r="S362" s="680">
        <v>0</v>
      </c>
      <c r="T362" s="747"/>
      <c r="U362" s="703">
        <v>0</v>
      </c>
    </row>
    <row r="363" spans="1:21" ht="14.4" customHeight="1" x14ac:dyDescent="0.3">
      <c r="A363" s="663">
        <v>25</v>
      </c>
      <c r="B363" s="664" t="s">
        <v>1283</v>
      </c>
      <c r="C363" s="664" t="s">
        <v>1412</v>
      </c>
      <c r="D363" s="745" t="s">
        <v>1851</v>
      </c>
      <c r="E363" s="746" t="s">
        <v>1443</v>
      </c>
      <c r="F363" s="664" t="s">
        <v>1404</v>
      </c>
      <c r="G363" s="664" t="s">
        <v>1566</v>
      </c>
      <c r="H363" s="664" t="s">
        <v>515</v>
      </c>
      <c r="I363" s="664" t="s">
        <v>1635</v>
      </c>
      <c r="J363" s="664" t="s">
        <v>920</v>
      </c>
      <c r="K363" s="664" t="s">
        <v>1636</v>
      </c>
      <c r="L363" s="665">
        <v>54.23</v>
      </c>
      <c r="M363" s="665">
        <v>54.23</v>
      </c>
      <c r="N363" s="664">
        <v>1</v>
      </c>
      <c r="O363" s="747">
        <v>1</v>
      </c>
      <c r="P363" s="665"/>
      <c r="Q363" s="680">
        <v>0</v>
      </c>
      <c r="R363" s="664"/>
      <c r="S363" s="680">
        <v>0</v>
      </c>
      <c r="T363" s="747"/>
      <c r="U363" s="703">
        <v>0</v>
      </c>
    </row>
    <row r="364" spans="1:21" ht="14.4" customHeight="1" x14ac:dyDescent="0.3">
      <c r="A364" s="663">
        <v>25</v>
      </c>
      <c r="B364" s="664" t="s">
        <v>1283</v>
      </c>
      <c r="C364" s="664" t="s">
        <v>1412</v>
      </c>
      <c r="D364" s="745" t="s">
        <v>1851</v>
      </c>
      <c r="E364" s="746" t="s">
        <v>1444</v>
      </c>
      <c r="F364" s="664" t="s">
        <v>1404</v>
      </c>
      <c r="G364" s="664" t="s">
        <v>1448</v>
      </c>
      <c r="H364" s="664" t="s">
        <v>947</v>
      </c>
      <c r="I364" s="664" t="s">
        <v>1151</v>
      </c>
      <c r="J364" s="664" t="s">
        <v>1032</v>
      </c>
      <c r="K364" s="664" t="s">
        <v>1096</v>
      </c>
      <c r="L364" s="665">
        <v>154.36000000000001</v>
      </c>
      <c r="M364" s="665">
        <v>1080.52</v>
      </c>
      <c r="N364" s="664">
        <v>7</v>
      </c>
      <c r="O364" s="747">
        <v>7</v>
      </c>
      <c r="P364" s="665">
        <v>154.36000000000001</v>
      </c>
      <c r="Q364" s="680">
        <v>0.14285714285714288</v>
      </c>
      <c r="R364" s="664">
        <v>1</v>
      </c>
      <c r="S364" s="680">
        <v>0.14285714285714285</v>
      </c>
      <c r="T364" s="747">
        <v>1</v>
      </c>
      <c r="U364" s="703">
        <v>0.14285714285714285</v>
      </c>
    </row>
    <row r="365" spans="1:21" ht="14.4" customHeight="1" x14ac:dyDescent="0.3">
      <c r="A365" s="663">
        <v>25</v>
      </c>
      <c r="B365" s="664" t="s">
        <v>1283</v>
      </c>
      <c r="C365" s="664" t="s">
        <v>1412</v>
      </c>
      <c r="D365" s="745" t="s">
        <v>1851</v>
      </c>
      <c r="E365" s="746" t="s">
        <v>1444</v>
      </c>
      <c r="F365" s="664" t="s">
        <v>1404</v>
      </c>
      <c r="G365" s="664" t="s">
        <v>1448</v>
      </c>
      <c r="H365" s="664" t="s">
        <v>947</v>
      </c>
      <c r="I365" s="664" t="s">
        <v>1769</v>
      </c>
      <c r="J365" s="664" t="s">
        <v>1770</v>
      </c>
      <c r="K365" s="664" t="s">
        <v>1350</v>
      </c>
      <c r="L365" s="665">
        <v>149.52000000000001</v>
      </c>
      <c r="M365" s="665">
        <v>149.52000000000001</v>
      </c>
      <c r="N365" s="664">
        <v>1</v>
      </c>
      <c r="O365" s="747">
        <v>1</v>
      </c>
      <c r="P365" s="665"/>
      <c r="Q365" s="680">
        <v>0</v>
      </c>
      <c r="R365" s="664"/>
      <c r="S365" s="680">
        <v>0</v>
      </c>
      <c r="T365" s="747"/>
      <c r="U365" s="703">
        <v>0</v>
      </c>
    </row>
    <row r="366" spans="1:21" ht="14.4" customHeight="1" x14ac:dyDescent="0.3">
      <c r="A366" s="663">
        <v>25</v>
      </c>
      <c r="B366" s="664" t="s">
        <v>1283</v>
      </c>
      <c r="C366" s="664" t="s">
        <v>1412</v>
      </c>
      <c r="D366" s="745" t="s">
        <v>1851</v>
      </c>
      <c r="E366" s="746" t="s">
        <v>1444</v>
      </c>
      <c r="F366" s="664" t="s">
        <v>1404</v>
      </c>
      <c r="G366" s="664" t="s">
        <v>1448</v>
      </c>
      <c r="H366" s="664" t="s">
        <v>947</v>
      </c>
      <c r="I366" s="664" t="s">
        <v>1841</v>
      </c>
      <c r="J366" s="664" t="s">
        <v>1842</v>
      </c>
      <c r="K366" s="664" t="s">
        <v>1843</v>
      </c>
      <c r="L366" s="665">
        <v>80.28</v>
      </c>
      <c r="M366" s="665">
        <v>80.28</v>
      </c>
      <c r="N366" s="664">
        <v>1</v>
      </c>
      <c r="O366" s="747">
        <v>1</v>
      </c>
      <c r="P366" s="665"/>
      <c r="Q366" s="680">
        <v>0</v>
      </c>
      <c r="R366" s="664"/>
      <c r="S366" s="680">
        <v>0</v>
      </c>
      <c r="T366" s="747"/>
      <c r="U366" s="703">
        <v>0</v>
      </c>
    </row>
    <row r="367" spans="1:21" ht="14.4" customHeight="1" x14ac:dyDescent="0.3">
      <c r="A367" s="663">
        <v>25</v>
      </c>
      <c r="B367" s="664" t="s">
        <v>1283</v>
      </c>
      <c r="C367" s="664" t="s">
        <v>1412</v>
      </c>
      <c r="D367" s="745" t="s">
        <v>1851</v>
      </c>
      <c r="E367" s="746" t="s">
        <v>1444</v>
      </c>
      <c r="F367" s="664" t="s">
        <v>1404</v>
      </c>
      <c r="G367" s="664" t="s">
        <v>1448</v>
      </c>
      <c r="H367" s="664" t="s">
        <v>947</v>
      </c>
      <c r="I367" s="664" t="s">
        <v>1031</v>
      </c>
      <c r="J367" s="664" t="s">
        <v>1032</v>
      </c>
      <c r="K367" s="664" t="s">
        <v>1350</v>
      </c>
      <c r="L367" s="665">
        <v>225.06</v>
      </c>
      <c r="M367" s="665">
        <v>675.18000000000006</v>
      </c>
      <c r="N367" s="664">
        <v>3</v>
      </c>
      <c r="O367" s="747">
        <v>3</v>
      </c>
      <c r="P367" s="665"/>
      <c r="Q367" s="680">
        <v>0</v>
      </c>
      <c r="R367" s="664"/>
      <c r="S367" s="680">
        <v>0</v>
      </c>
      <c r="T367" s="747"/>
      <c r="U367" s="703">
        <v>0</v>
      </c>
    </row>
    <row r="368" spans="1:21" ht="14.4" customHeight="1" x14ac:dyDescent="0.3">
      <c r="A368" s="663">
        <v>25</v>
      </c>
      <c r="B368" s="664" t="s">
        <v>1283</v>
      </c>
      <c r="C368" s="664" t="s">
        <v>1412</v>
      </c>
      <c r="D368" s="745" t="s">
        <v>1851</v>
      </c>
      <c r="E368" s="746" t="s">
        <v>1444</v>
      </c>
      <c r="F368" s="664" t="s">
        <v>1404</v>
      </c>
      <c r="G368" s="664" t="s">
        <v>1456</v>
      </c>
      <c r="H368" s="664" t="s">
        <v>947</v>
      </c>
      <c r="I368" s="664" t="s">
        <v>956</v>
      </c>
      <c r="J368" s="664" t="s">
        <v>894</v>
      </c>
      <c r="K368" s="664" t="s">
        <v>957</v>
      </c>
      <c r="L368" s="665">
        <v>36.54</v>
      </c>
      <c r="M368" s="665">
        <v>36.54</v>
      </c>
      <c r="N368" s="664">
        <v>1</v>
      </c>
      <c r="O368" s="747">
        <v>1</v>
      </c>
      <c r="P368" s="665"/>
      <c r="Q368" s="680">
        <v>0</v>
      </c>
      <c r="R368" s="664"/>
      <c r="S368" s="680">
        <v>0</v>
      </c>
      <c r="T368" s="747"/>
      <c r="U368" s="703">
        <v>0</v>
      </c>
    </row>
    <row r="369" spans="1:21" ht="14.4" customHeight="1" x14ac:dyDescent="0.3">
      <c r="A369" s="663">
        <v>25</v>
      </c>
      <c r="B369" s="664" t="s">
        <v>1283</v>
      </c>
      <c r="C369" s="664" t="s">
        <v>1412</v>
      </c>
      <c r="D369" s="745" t="s">
        <v>1851</v>
      </c>
      <c r="E369" s="746" t="s">
        <v>1444</v>
      </c>
      <c r="F369" s="664" t="s">
        <v>1404</v>
      </c>
      <c r="G369" s="664" t="s">
        <v>1456</v>
      </c>
      <c r="H369" s="664" t="s">
        <v>515</v>
      </c>
      <c r="I369" s="664" t="s">
        <v>893</v>
      </c>
      <c r="J369" s="664" t="s">
        <v>894</v>
      </c>
      <c r="K369" s="664" t="s">
        <v>1457</v>
      </c>
      <c r="L369" s="665">
        <v>36.54</v>
      </c>
      <c r="M369" s="665">
        <v>36.54</v>
      </c>
      <c r="N369" s="664">
        <v>1</v>
      </c>
      <c r="O369" s="747">
        <v>1</v>
      </c>
      <c r="P369" s="665"/>
      <c r="Q369" s="680">
        <v>0</v>
      </c>
      <c r="R369" s="664"/>
      <c r="S369" s="680">
        <v>0</v>
      </c>
      <c r="T369" s="747"/>
      <c r="U369" s="703">
        <v>0</v>
      </c>
    </row>
    <row r="370" spans="1:21" ht="14.4" customHeight="1" x14ac:dyDescent="0.3">
      <c r="A370" s="663">
        <v>25</v>
      </c>
      <c r="B370" s="664" t="s">
        <v>1283</v>
      </c>
      <c r="C370" s="664" t="s">
        <v>1412</v>
      </c>
      <c r="D370" s="745" t="s">
        <v>1851</v>
      </c>
      <c r="E370" s="746" t="s">
        <v>1444</v>
      </c>
      <c r="F370" s="664" t="s">
        <v>1404</v>
      </c>
      <c r="G370" s="664" t="s">
        <v>1645</v>
      </c>
      <c r="H370" s="664" t="s">
        <v>947</v>
      </c>
      <c r="I370" s="664" t="s">
        <v>1812</v>
      </c>
      <c r="J370" s="664" t="s">
        <v>1813</v>
      </c>
      <c r="K370" s="664" t="s">
        <v>1780</v>
      </c>
      <c r="L370" s="665">
        <v>31.32</v>
      </c>
      <c r="M370" s="665">
        <v>31.32</v>
      </c>
      <c r="N370" s="664">
        <v>1</v>
      </c>
      <c r="O370" s="747">
        <v>1</v>
      </c>
      <c r="P370" s="665"/>
      <c r="Q370" s="680">
        <v>0</v>
      </c>
      <c r="R370" s="664"/>
      <c r="S370" s="680">
        <v>0</v>
      </c>
      <c r="T370" s="747"/>
      <c r="U370" s="703">
        <v>0</v>
      </c>
    </row>
    <row r="371" spans="1:21" ht="14.4" customHeight="1" x14ac:dyDescent="0.3">
      <c r="A371" s="663">
        <v>25</v>
      </c>
      <c r="B371" s="664" t="s">
        <v>1283</v>
      </c>
      <c r="C371" s="664" t="s">
        <v>1412</v>
      </c>
      <c r="D371" s="745" t="s">
        <v>1851</v>
      </c>
      <c r="E371" s="746" t="s">
        <v>1444</v>
      </c>
      <c r="F371" s="664" t="s">
        <v>1404</v>
      </c>
      <c r="G371" s="664" t="s">
        <v>1645</v>
      </c>
      <c r="H371" s="664" t="s">
        <v>515</v>
      </c>
      <c r="I371" s="664" t="s">
        <v>1814</v>
      </c>
      <c r="J371" s="664" t="s">
        <v>1815</v>
      </c>
      <c r="K371" s="664" t="s">
        <v>1780</v>
      </c>
      <c r="L371" s="665">
        <v>31.32</v>
      </c>
      <c r="M371" s="665">
        <v>31.32</v>
      </c>
      <c r="N371" s="664">
        <v>1</v>
      </c>
      <c r="O371" s="747">
        <v>1</v>
      </c>
      <c r="P371" s="665"/>
      <c r="Q371" s="680">
        <v>0</v>
      </c>
      <c r="R371" s="664"/>
      <c r="S371" s="680">
        <v>0</v>
      </c>
      <c r="T371" s="747"/>
      <c r="U371" s="703">
        <v>0</v>
      </c>
    </row>
    <row r="372" spans="1:21" ht="14.4" customHeight="1" x14ac:dyDescent="0.3">
      <c r="A372" s="663">
        <v>25</v>
      </c>
      <c r="B372" s="664" t="s">
        <v>1283</v>
      </c>
      <c r="C372" s="664" t="s">
        <v>1412</v>
      </c>
      <c r="D372" s="745" t="s">
        <v>1851</v>
      </c>
      <c r="E372" s="746" t="s">
        <v>1445</v>
      </c>
      <c r="F372" s="664" t="s">
        <v>1404</v>
      </c>
      <c r="G372" s="664" t="s">
        <v>1510</v>
      </c>
      <c r="H372" s="664" t="s">
        <v>515</v>
      </c>
      <c r="I372" s="664" t="s">
        <v>1109</v>
      </c>
      <c r="J372" s="664" t="s">
        <v>1110</v>
      </c>
      <c r="K372" s="664" t="s">
        <v>1512</v>
      </c>
      <c r="L372" s="665">
        <v>170.52</v>
      </c>
      <c r="M372" s="665">
        <v>170.52</v>
      </c>
      <c r="N372" s="664">
        <v>1</v>
      </c>
      <c r="O372" s="747">
        <v>1</v>
      </c>
      <c r="P372" s="665"/>
      <c r="Q372" s="680">
        <v>0</v>
      </c>
      <c r="R372" s="664"/>
      <c r="S372" s="680">
        <v>0</v>
      </c>
      <c r="T372" s="747"/>
      <c r="U372" s="703">
        <v>0</v>
      </c>
    </row>
    <row r="373" spans="1:21" ht="14.4" customHeight="1" x14ac:dyDescent="0.3">
      <c r="A373" s="663">
        <v>25</v>
      </c>
      <c r="B373" s="664" t="s">
        <v>1283</v>
      </c>
      <c r="C373" s="664" t="s">
        <v>1412</v>
      </c>
      <c r="D373" s="745" t="s">
        <v>1851</v>
      </c>
      <c r="E373" s="746" t="s">
        <v>1445</v>
      </c>
      <c r="F373" s="664" t="s">
        <v>1404</v>
      </c>
      <c r="G373" s="664" t="s">
        <v>1510</v>
      </c>
      <c r="H373" s="664" t="s">
        <v>515</v>
      </c>
      <c r="I373" s="664" t="s">
        <v>1511</v>
      </c>
      <c r="J373" s="664" t="s">
        <v>1110</v>
      </c>
      <c r="K373" s="664" t="s">
        <v>1512</v>
      </c>
      <c r="L373" s="665">
        <v>0</v>
      </c>
      <c r="M373" s="665">
        <v>0</v>
      </c>
      <c r="N373" s="664">
        <v>1</v>
      </c>
      <c r="O373" s="747">
        <v>1</v>
      </c>
      <c r="P373" s="665"/>
      <c r="Q373" s="680"/>
      <c r="R373" s="664"/>
      <c r="S373" s="680">
        <v>0</v>
      </c>
      <c r="T373" s="747"/>
      <c r="U373" s="703">
        <v>0</v>
      </c>
    </row>
    <row r="374" spans="1:21" ht="14.4" customHeight="1" x14ac:dyDescent="0.3">
      <c r="A374" s="663">
        <v>25</v>
      </c>
      <c r="B374" s="664" t="s">
        <v>1283</v>
      </c>
      <c r="C374" s="664" t="s">
        <v>1412</v>
      </c>
      <c r="D374" s="745" t="s">
        <v>1851</v>
      </c>
      <c r="E374" s="746" t="s">
        <v>1445</v>
      </c>
      <c r="F374" s="664" t="s">
        <v>1404</v>
      </c>
      <c r="G374" s="664" t="s">
        <v>1456</v>
      </c>
      <c r="H374" s="664" t="s">
        <v>947</v>
      </c>
      <c r="I374" s="664" t="s">
        <v>991</v>
      </c>
      <c r="J374" s="664" t="s">
        <v>894</v>
      </c>
      <c r="K374" s="664" t="s">
        <v>1482</v>
      </c>
      <c r="L374" s="665">
        <v>18.260000000000002</v>
      </c>
      <c r="M374" s="665">
        <v>91.300000000000011</v>
      </c>
      <c r="N374" s="664">
        <v>5</v>
      </c>
      <c r="O374" s="747">
        <v>5</v>
      </c>
      <c r="P374" s="665">
        <v>18.260000000000002</v>
      </c>
      <c r="Q374" s="680">
        <v>0.19999999999999998</v>
      </c>
      <c r="R374" s="664">
        <v>1</v>
      </c>
      <c r="S374" s="680">
        <v>0.2</v>
      </c>
      <c r="T374" s="747">
        <v>1</v>
      </c>
      <c r="U374" s="703">
        <v>0.2</v>
      </c>
    </row>
    <row r="375" spans="1:21" ht="14.4" customHeight="1" x14ac:dyDescent="0.3">
      <c r="A375" s="663">
        <v>25</v>
      </c>
      <c r="B375" s="664" t="s">
        <v>1283</v>
      </c>
      <c r="C375" s="664" t="s">
        <v>1412</v>
      </c>
      <c r="D375" s="745" t="s">
        <v>1851</v>
      </c>
      <c r="E375" s="746" t="s">
        <v>1446</v>
      </c>
      <c r="F375" s="664" t="s">
        <v>1404</v>
      </c>
      <c r="G375" s="664" t="s">
        <v>1448</v>
      </c>
      <c r="H375" s="664" t="s">
        <v>515</v>
      </c>
      <c r="I375" s="664" t="s">
        <v>1450</v>
      </c>
      <c r="J375" s="664" t="s">
        <v>1451</v>
      </c>
      <c r="K375" s="664" t="s">
        <v>1452</v>
      </c>
      <c r="L375" s="665">
        <v>154.36000000000001</v>
      </c>
      <c r="M375" s="665">
        <v>463.08000000000004</v>
      </c>
      <c r="N375" s="664">
        <v>3</v>
      </c>
      <c r="O375" s="747">
        <v>3</v>
      </c>
      <c r="P375" s="665">
        <v>154.36000000000001</v>
      </c>
      <c r="Q375" s="680">
        <v>0.33333333333333331</v>
      </c>
      <c r="R375" s="664">
        <v>1</v>
      </c>
      <c r="S375" s="680">
        <v>0.33333333333333331</v>
      </c>
      <c r="T375" s="747">
        <v>1</v>
      </c>
      <c r="U375" s="703">
        <v>0.33333333333333331</v>
      </c>
    </row>
    <row r="376" spans="1:21" ht="14.4" customHeight="1" x14ac:dyDescent="0.3">
      <c r="A376" s="663">
        <v>25</v>
      </c>
      <c r="B376" s="664" t="s">
        <v>1283</v>
      </c>
      <c r="C376" s="664" t="s">
        <v>1412</v>
      </c>
      <c r="D376" s="745" t="s">
        <v>1851</v>
      </c>
      <c r="E376" s="746" t="s">
        <v>1446</v>
      </c>
      <c r="F376" s="664" t="s">
        <v>1404</v>
      </c>
      <c r="G376" s="664" t="s">
        <v>1448</v>
      </c>
      <c r="H376" s="664" t="s">
        <v>947</v>
      </c>
      <c r="I376" s="664" t="s">
        <v>1151</v>
      </c>
      <c r="J376" s="664" t="s">
        <v>1032</v>
      </c>
      <c r="K376" s="664" t="s">
        <v>1096</v>
      </c>
      <c r="L376" s="665">
        <v>154.36000000000001</v>
      </c>
      <c r="M376" s="665">
        <v>771.80000000000007</v>
      </c>
      <c r="N376" s="664">
        <v>5</v>
      </c>
      <c r="O376" s="747">
        <v>5</v>
      </c>
      <c r="P376" s="665">
        <v>308.72000000000003</v>
      </c>
      <c r="Q376" s="680">
        <v>0.4</v>
      </c>
      <c r="R376" s="664">
        <v>2</v>
      </c>
      <c r="S376" s="680">
        <v>0.4</v>
      </c>
      <c r="T376" s="747">
        <v>2</v>
      </c>
      <c r="U376" s="703">
        <v>0.4</v>
      </c>
    </row>
    <row r="377" spans="1:21" ht="14.4" customHeight="1" x14ac:dyDescent="0.3">
      <c r="A377" s="663">
        <v>25</v>
      </c>
      <c r="B377" s="664" t="s">
        <v>1283</v>
      </c>
      <c r="C377" s="664" t="s">
        <v>1412</v>
      </c>
      <c r="D377" s="745" t="s">
        <v>1851</v>
      </c>
      <c r="E377" s="746" t="s">
        <v>1446</v>
      </c>
      <c r="F377" s="664" t="s">
        <v>1404</v>
      </c>
      <c r="G377" s="664" t="s">
        <v>1449</v>
      </c>
      <c r="H377" s="664" t="s">
        <v>515</v>
      </c>
      <c r="I377" s="664" t="s">
        <v>1117</v>
      </c>
      <c r="J377" s="664" t="s">
        <v>1118</v>
      </c>
      <c r="K377" s="664" t="s">
        <v>1119</v>
      </c>
      <c r="L377" s="665">
        <v>132.97999999999999</v>
      </c>
      <c r="M377" s="665">
        <v>265.95999999999998</v>
      </c>
      <c r="N377" s="664">
        <v>2</v>
      </c>
      <c r="O377" s="747">
        <v>1</v>
      </c>
      <c r="P377" s="665"/>
      <c r="Q377" s="680">
        <v>0</v>
      </c>
      <c r="R377" s="664"/>
      <c r="S377" s="680">
        <v>0</v>
      </c>
      <c r="T377" s="747"/>
      <c r="U377" s="703">
        <v>0</v>
      </c>
    </row>
    <row r="378" spans="1:21" ht="14.4" customHeight="1" x14ac:dyDescent="0.3">
      <c r="A378" s="663">
        <v>25</v>
      </c>
      <c r="B378" s="664" t="s">
        <v>1283</v>
      </c>
      <c r="C378" s="664" t="s">
        <v>1412</v>
      </c>
      <c r="D378" s="745" t="s">
        <v>1851</v>
      </c>
      <c r="E378" s="746" t="s">
        <v>1446</v>
      </c>
      <c r="F378" s="664" t="s">
        <v>1404</v>
      </c>
      <c r="G378" s="664" t="s">
        <v>1844</v>
      </c>
      <c r="H378" s="664" t="s">
        <v>515</v>
      </c>
      <c r="I378" s="664" t="s">
        <v>1845</v>
      </c>
      <c r="J378" s="664" t="s">
        <v>1846</v>
      </c>
      <c r="K378" s="664" t="s">
        <v>1847</v>
      </c>
      <c r="L378" s="665">
        <v>0</v>
      </c>
      <c r="M378" s="665">
        <v>0</v>
      </c>
      <c r="N378" s="664">
        <v>1</v>
      </c>
      <c r="O378" s="747">
        <v>1</v>
      </c>
      <c r="P378" s="665"/>
      <c r="Q378" s="680"/>
      <c r="R378" s="664"/>
      <c r="S378" s="680">
        <v>0</v>
      </c>
      <c r="T378" s="747"/>
      <c r="U378" s="703">
        <v>0</v>
      </c>
    </row>
    <row r="379" spans="1:21" ht="14.4" customHeight="1" x14ac:dyDescent="0.3">
      <c r="A379" s="663">
        <v>25</v>
      </c>
      <c r="B379" s="664" t="s">
        <v>1283</v>
      </c>
      <c r="C379" s="664" t="s">
        <v>1412</v>
      </c>
      <c r="D379" s="745" t="s">
        <v>1851</v>
      </c>
      <c r="E379" s="746" t="s">
        <v>1447</v>
      </c>
      <c r="F379" s="664" t="s">
        <v>1404</v>
      </c>
      <c r="G379" s="664" t="s">
        <v>1448</v>
      </c>
      <c r="H379" s="664" t="s">
        <v>515</v>
      </c>
      <c r="I379" s="664" t="s">
        <v>1453</v>
      </c>
      <c r="J379" s="664" t="s">
        <v>1032</v>
      </c>
      <c r="K379" s="664" t="s">
        <v>1454</v>
      </c>
      <c r="L379" s="665">
        <v>0</v>
      </c>
      <c r="M379" s="665">
        <v>0</v>
      </c>
      <c r="N379" s="664">
        <v>3</v>
      </c>
      <c r="O379" s="747">
        <v>3</v>
      </c>
      <c r="P379" s="665">
        <v>0</v>
      </c>
      <c r="Q379" s="680"/>
      <c r="R379" s="664">
        <v>1</v>
      </c>
      <c r="S379" s="680">
        <v>0.33333333333333331</v>
      </c>
      <c r="T379" s="747">
        <v>1</v>
      </c>
      <c r="U379" s="703">
        <v>0.33333333333333331</v>
      </c>
    </row>
    <row r="380" spans="1:21" ht="14.4" customHeight="1" thickBot="1" x14ac:dyDescent="0.35">
      <c r="A380" s="669">
        <v>25</v>
      </c>
      <c r="B380" s="670" t="s">
        <v>1283</v>
      </c>
      <c r="C380" s="670" t="s">
        <v>1412</v>
      </c>
      <c r="D380" s="748" t="s">
        <v>1851</v>
      </c>
      <c r="E380" s="749" t="s">
        <v>1447</v>
      </c>
      <c r="F380" s="670" t="s">
        <v>1404</v>
      </c>
      <c r="G380" s="670" t="s">
        <v>1448</v>
      </c>
      <c r="H380" s="670" t="s">
        <v>947</v>
      </c>
      <c r="I380" s="670" t="s">
        <v>1151</v>
      </c>
      <c r="J380" s="670" t="s">
        <v>1032</v>
      </c>
      <c r="K380" s="670" t="s">
        <v>1096</v>
      </c>
      <c r="L380" s="671">
        <v>154.36000000000001</v>
      </c>
      <c r="M380" s="671">
        <v>154.36000000000001</v>
      </c>
      <c r="N380" s="670">
        <v>1</v>
      </c>
      <c r="O380" s="750">
        <v>1</v>
      </c>
      <c r="P380" s="671"/>
      <c r="Q380" s="681">
        <v>0</v>
      </c>
      <c r="R380" s="670"/>
      <c r="S380" s="681">
        <v>0</v>
      </c>
      <c r="T380" s="750"/>
      <c r="U380" s="704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5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8" t="s">
        <v>1853</v>
      </c>
      <c r="B1" s="519"/>
      <c r="C1" s="519"/>
      <c r="D1" s="519"/>
      <c r="E1" s="519"/>
      <c r="F1" s="519"/>
    </row>
    <row r="2" spans="1:6" ht="14.4" customHeight="1" thickBot="1" x14ac:dyDescent="0.35">
      <c r="A2" s="382" t="s">
        <v>309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20" t="s">
        <v>161</v>
      </c>
      <c r="C3" s="521"/>
      <c r="D3" s="522" t="s">
        <v>160</v>
      </c>
      <c r="E3" s="521"/>
      <c r="F3" s="105" t="s">
        <v>3</v>
      </c>
    </row>
    <row r="4" spans="1:6" ht="14.4" customHeight="1" thickBot="1" x14ac:dyDescent="0.35">
      <c r="A4" s="751" t="s">
        <v>212</v>
      </c>
      <c r="B4" s="676" t="s">
        <v>14</v>
      </c>
      <c r="C4" s="677" t="s">
        <v>2</v>
      </c>
      <c r="D4" s="676" t="s">
        <v>14</v>
      </c>
      <c r="E4" s="677" t="s">
        <v>2</v>
      </c>
      <c r="F4" s="678" t="s">
        <v>14</v>
      </c>
    </row>
    <row r="5" spans="1:6" ht="14.4" customHeight="1" x14ac:dyDescent="0.3">
      <c r="A5" s="753" t="s">
        <v>1438</v>
      </c>
      <c r="B5" s="229">
        <v>1543.6</v>
      </c>
      <c r="C5" s="744">
        <v>0.22540427035662239</v>
      </c>
      <c r="D5" s="229">
        <v>5304.54</v>
      </c>
      <c r="E5" s="744">
        <v>0.77459572964337764</v>
      </c>
      <c r="F5" s="752">
        <v>6848.1399999999994</v>
      </c>
    </row>
    <row r="6" spans="1:6" ht="14.4" customHeight="1" x14ac:dyDescent="0.3">
      <c r="A6" s="690" t="s">
        <v>1431</v>
      </c>
      <c r="B6" s="667">
        <v>308.72000000000003</v>
      </c>
      <c r="C6" s="680">
        <v>0.19613972223281106</v>
      </c>
      <c r="D6" s="667">
        <v>1265.2600000000002</v>
      </c>
      <c r="E6" s="680">
        <v>0.80386027776718894</v>
      </c>
      <c r="F6" s="668">
        <v>1573.9800000000002</v>
      </c>
    </row>
    <row r="7" spans="1:6" ht="14.4" customHeight="1" x14ac:dyDescent="0.3">
      <c r="A7" s="690" t="s">
        <v>1444</v>
      </c>
      <c r="B7" s="667">
        <v>62.64</v>
      </c>
      <c r="C7" s="680">
        <v>6.1793551925721441E-3</v>
      </c>
      <c r="D7" s="667">
        <v>10074.340000000006</v>
      </c>
      <c r="E7" s="680">
        <v>0.99382064480742793</v>
      </c>
      <c r="F7" s="668">
        <v>10136.980000000005</v>
      </c>
    </row>
    <row r="8" spans="1:6" ht="14.4" customHeight="1" x14ac:dyDescent="0.3">
      <c r="A8" s="690" t="s">
        <v>1425</v>
      </c>
      <c r="B8" s="667">
        <v>18.260000000000002</v>
      </c>
      <c r="C8" s="680">
        <v>9.0909090909090912E-2</v>
      </c>
      <c r="D8" s="667">
        <v>182.60000000000002</v>
      </c>
      <c r="E8" s="680">
        <v>0.90909090909090917</v>
      </c>
      <c r="F8" s="668">
        <v>200.86</v>
      </c>
    </row>
    <row r="9" spans="1:6" ht="14.4" customHeight="1" x14ac:dyDescent="0.3">
      <c r="A9" s="690" t="s">
        <v>1422</v>
      </c>
      <c r="B9" s="667">
        <v>0</v>
      </c>
      <c r="C9" s="680">
        <v>0</v>
      </c>
      <c r="D9" s="667">
        <v>2310.38</v>
      </c>
      <c r="E9" s="680">
        <v>1</v>
      </c>
      <c r="F9" s="668">
        <v>2310.38</v>
      </c>
    </row>
    <row r="10" spans="1:6" ht="14.4" customHeight="1" x14ac:dyDescent="0.3">
      <c r="A10" s="690" t="s">
        <v>1427</v>
      </c>
      <c r="B10" s="667"/>
      <c r="C10" s="680">
        <v>0</v>
      </c>
      <c r="D10" s="667">
        <v>308.72000000000003</v>
      </c>
      <c r="E10" s="680">
        <v>1</v>
      </c>
      <c r="F10" s="668">
        <v>308.72000000000003</v>
      </c>
    </row>
    <row r="11" spans="1:6" ht="14.4" customHeight="1" x14ac:dyDescent="0.3">
      <c r="A11" s="690" t="s">
        <v>1434</v>
      </c>
      <c r="B11" s="667"/>
      <c r="C11" s="680">
        <v>0</v>
      </c>
      <c r="D11" s="667">
        <v>154.36000000000001</v>
      </c>
      <c r="E11" s="680">
        <v>1</v>
      </c>
      <c r="F11" s="668">
        <v>154.36000000000001</v>
      </c>
    </row>
    <row r="12" spans="1:6" ht="14.4" customHeight="1" x14ac:dyDescent="0.3">
      <c r="A12" s="690" t="s">
        <v>1423</v>
      </c>
      <c r="B12" s="667">
        <v>0</v>
      </c>
      <c r="C12" s="680">
        <v>0</v>
      </c>
      <c r="D12" s="667">
        <v>3948.51</v>
      </c>
      <c r="E12" s="680">
        <v>1</v>
      </c>
      <c r="F12" s="668">
        <v>3948.51</v>
      </c>
    </row>
    <row r="13" spans="1:6" ht="14.4" customHeight="1" x14ac:dyDescent="0.3">
      <c r="A13" s="690" t="s">
        <v>1419</v>
      </c>
      <c r="B13" s="667"/>
      <c r="C13" s="680">
        <v>0</v>
      </c>
      <c r="D13" s="667">
        <v>3704.6400000000012</v>
      </c>
      <c r="E13" s="680">
        <v>1</v>
      </c>
      <c r="F13" s="668">
        <v>3704.6400000000012</v>
      </c>
    </row>
    <row r="14" spans="1:6" ht="14.4" customHeight="1" x14ac:dyDescent="0.3">
      <c r="A14" s="690" t="s">
        <v>1440</v>
      </c>
      <c r="B14" s="667"/>
      <c r="C14" s="680">
        <v>0</v>
      </c>
      <c r="D14" s="667">
        <v>2932.84</v>
      </c>
      <c r="E14" s="680">
        <v>1</v>
      </c>
      <c r="F14" s="668">
        <v>2932.84</v>
      </c>
    </row>
    <row r="15" spans="1:6" ht="14.4" customHeight="1" x14ac:dyDescent="0.3">
      <c r="A15" s="690" t="s">
        <v>1421</v>
      </c>
      <c r="B15" s="667"/>
      <c r="C15" s="680">
        <v>0</v>
      </c>
      <c r="D15" s="667">
        <v>308.72000000000003</v>
      </c>
      <c r="E15" s="680">
        <v>1</v>
      </c>
      <c r="F15" s="668">
        <v>308.72000000000003</v>
      </c>
    </row>
    <row r="16" spans="1:6" ht="14.4" customHeight="1" x14ac:dyDescent="0.3">
      <c r="A16" s="690" t="s">
        <v>1446</v>
      </c>
      <c r="B16" s="667"/>
      <c r="C16" s="680">
        <v>0</v>
      </c>
      <c r="D16" s="667">
        <v>926.16000000000008</v>
      </c>
      <c r="E16" s="680">
        <v>1</v>
      </c>
      <c r="F16" s="668">
        <v>926.16000000000008</v>
      </c>
    </row>
    <row r="17" spans="1:6" ht="14.4" customHeight="1" x14ac:dyDescent="0.3">
      <c r="A17" s="690" t="s">
        <v>1426</v>
      </c>
      <c r="B17" s="667"/>
      <c r="C17" s="680">
        <v>0</v>
      </c>
      <c r="D17" s="667">
        <v>7100.56</v>
      </c>
      <c r="E17" s="680">
        <v>1</v>
      </c>
      <c r="F17" s="668">
        <v>7100.56</v>
      </c>
    </row>
    <row r="18" spans="1:6" ht="14.4" customHeight="1" x14ac:dyDescent="0.3">
      <c r="A18" s="690" t="s">
        <v>1435</v>
      </c>
      <c r="B18" s="667"/>
      <c r="C18" s="680">
        <v>0</v>
      </c>
      <c r="D18" s="667">
        <v>783.2299999999999</v>
      </c>
      <c r="E18" s="680">
        <v>1</v>
      </c>
      <c r="F18" s="668">
        <v>783.2299999999999</v>
      </c>
    </row>
    <row r="19" spans="1:6" ht="14.4" customHeight="1" x14ac:dyDescent="0.3">
      <c r="A19" s="690" t="s">
        <v>1428</v>
      </c>
      <c r="B19" s="667"/>
      <c r="C19" s="680">
        <v>0</v>
      </c>
      <c r="D19" s="667">
        <v>2516.3800000000006</v>
      </c>
      <c r="E19" s="680">
        <v>1</v>
      </c>
      <c r="F19" s="668">
        <v>2516.3800000000006</v>
      </c>
    </row>
    <row r="20" spans="1:6" ht="14.4" customHeight="1" x14ac:dyDescent="0.3">
      <c r="A20" s="690" t="s">
        <v>1436</v>
      </c>
      <c r="B20" s="667"/>
      <c r="C20" s="680">
        <v>0</v>
      </c>
      <c r="D20" s="667">
        <v>154.36000000000001</v>
      </c>
      <c r="E20" s="680">
        <v>1</v>
      </c>
      <c r="F20" s="668">
        <v>154.36000000000001</v>
      </c>
    </row>
    <row r="21" spans="1:6" ht="14.4" customHeight="1" x14ac:dyDescent="0.3">
      <c r="A21" s="690" t="s">
        <v>1429</v>
      </c>
      <c r="B21" s="667"/>
      <c r="C21" s="680">
        <v>0</v>
      </c>
      <c r="D21" s="667">
        <v>2351</v>
      </c>
      <c r="E21" s="680">
        <v>1</v>
      </c>
      <c r="F21" s="668">
        <v>2351</v>
      </c>
    </row>
    <row r="22" spans="1:6" ht="14.4" customHeight="1" x14ac:dyDescent="0.3">
      <c r="A22" s="690" t="s">
        <v>1437</v>
      </c>
      <c r="B22" s="667"/>
      <c r="C22" s="680">
        <v>0</v>
      </c>
      <c r="D22" s="667">
        <v>9069.9100000000035</v>
      </c>
      <c r="E22" s="680">
        <v>1</v>
      </c>
      <c r="F22" s="668">
        <v>9069.9100000000035</v>
      </c>
    </row>
    <row r="23" spans="1:6" ht="14.4" customHeight="1" x14ac:dyDescent="0.3">
      <c r="A23" s="690" t="s">
        <v>1430</v>
      </c>
      <c r="B23" s="667"/>
      <c r="C23" s="680">
        <v>0</v>
      </c>
      <c r="D23" s="667">
        <v>2048.21</v>
      </c>
      <c r="E23" s="680">
        <v>1</v>
      </c>
      <c r="F23" s="668">
        <v>2048.21</v>
      </c>
    </row>
    <row r="24" spans="1:6" ht="14.4" customHeight="1" x14ac:dyDescent="0.3">
      <c r="A24" s="690" t="s">
        <v>1439</v>
      </c>
      <c r="B24" s="667"/>
      <c r="C24" s="680">
        <v>0</v>
      </c>
      <c r="D24" s="667">
        <v>2506.2799999999997</v>
      </c>
      <c r="E24" s="680">
        <v>1</v>
      </c>
      <c r="F24" s="668">
        <v>2506.2799999999997</v>
      </c>
    </row>
    <row r="25" spans="1:6" ht="14.4" customHeight="1" x14ac:dyDescent="0.3">
      <c r="A25" s="690" t="s">
        <v>1441</v>
      </c>
      <c r="B25" s="667"/>
      <c r="C25" s="680">
        <v>0</v>
      </c>
      <c r="D25" s="667">
        <v>918.23</v>
      </c>
      <c r="E25" s="680">
        <v>1</v>
      </c>
      <c r="F25" s="668">
        <v>918.23</v>
      </c>
    </row>
    <row r="26" spans="1:6" ht="14.4" customHeight="1" x14ac:dyDescent="0.3">
      <c r="A26" s="690" t="s">
        <v>1443</v>
      </c>
      <c r="B26" s="667"/>
      <c r="C26" s="680">
        <v>0</v>
      </c>
      <c r="D26" s="667">
        <v>8840.0800000000036</v>
      </c>
      <c r="E26" s="680">
        <v>1</v>
      </c>
      <c r="F26" s="668">
        <v>8840.0800000000036</v>
      </c>
    </row>
    <row r="27" spans="1:6" ht="14.4" customHeight="1" x14ac:dyDescent="0.3">
      <c r="A27" s="690" t="s">
        <v>1420</v>
      </c>
      <c r="B27" s="667">
        <v>0</v>
      </c>
      <c r="C27" s="680">
        <v>0</v>
      </c>
      <c r="D27" s="667">
        <v>7419.2600000000039</v>
      </c>
      <c r="E27" s="680">
        <v>1</v>
      </c>
      <c r="F27" s="668">
        <v>7419.2600000000039</v>
      </c>
    </row>
    <row r="28" spans="1:6" ht="14.4" customHeight="1" x14ac:dyDescent="0.3">
      <c r="A28" s="690" t="s">
        <v>1445</v>
      </c>
      <c r="B28" s="667"/>
      <c r="C28" s="680">
        <v>0</v>
      </c>
      <c r="D28" s="667">
        <v>91.300000000000011</v>
      </c>
      <c r="E28" s="680">
        <v>1</v>
      </c>
      <c r="F28" s="668">
        <v>91.300000000000011</v>
      </c>
    </row>
    <row r="29" spans="1:6" ht="14.4" customHeight="1" x14ac:dyDescent="0.3">
      <c r="A29" s="690" t="s">
        <v>1447</v>
      </c>
      <c r="B29" s="667">
        <v>0</v>
      </c>
      <c r="C29" s="680">
        <v>0</v>
      </c>
      <c r="D29" s="667">
        <v>1234.8800000000001</v>
      </c>
      <c r="E29" s="680">
        <v>1</v>
      </c>
      <c r="F29" s="668">
        <v>1234.8800000000001</v>
      </c>
    </row>
    <row r="30" spans="1:6" ht="14.4" customHeight="1" x14ac:dyDescent="0.3">
      <c r="A30" s="690" t="s">
        <v>1432</v>
      </c>
      <c r="B30" s="667"/>
      <c r="C30" s="680">
        <v>0</v>
      </c>
      <c r="D30" s="667">
        <v>191.42000000000002</v>
      </c>
      <c r="E30" s="680">
        <v>1</v>
      </c>
      <c r="F30" s="668">
        <v>191.42000000000002</v>
      </c>
    </row>
    <row r="31" spans="1:6" ht="14.4" customHeight="1" x14ac:dyDescent="0.3">
      <c r="A31" s="690" t="s">
        <v>1418</v>
      </c>
      <c r="B31" s="667"/>
      <c r="C31" s="680">
        <v>0</v>
      </c>
      <c r="D31" s="667">
        <v>771.80000000000007</v>
      </c>
      <c r="E31" s="680">
        <v>1</v>
      </c>
      <c r="F31" s="668">
        <v>771.80000000000007</v>
      </c>
    </row>
    <row r="32" spans="1:6" ht="14.4" customHeight="1" thickBot="1" x14ac:dyDescent="0.35">
      <c r="A32" s="691" t="s">
        <v>1433</v>
      </c>
      <c r="B32" s="682"/>
      <c r="C32" s="683">
        <v>0</v>
      </c>
      <c r="D32" s="682">
        <v>617.44000000000005</v>
      </c>
      <c r="E32" s="683">
        <v>1</v>
      </c>
      <c r="F32" s="684">
        <v>617.44000000000005</v>
      </c>
    </row>
    <row r="33" spans="1:6" ht="14.4" customHeight="1" thickBot="1" x14ac:dyDescent="0.35">
      <c r="A33" s="685" t="s">
        <v>3</v>
      </c>
      <c r="B33" s="686">
        <v>1933.22</v>
      </c>
      <c r="C33" s="687">
        <v>2.4174729515811372E-2</v>
      </c>
      <c r="D33" s="686">
        <v>78035.410000000047</v>
      </c>
      <c r="E33" s="687">
        <v>0.97582527048418866</v>
      </c>
      <c r="F33" s="688">
        <v>79968.630000000048</v>
      </c>
    </row>
    <row r="34" spans="1:6" ht="14.4" customHeight="1" thickBot="1" x14ac:dyDescent="0.35"/>
    <row r="35" spans="1:6" ht="14.4" customHeight="1" x14ac:dyDescent="0.3">
      <c r="A35" s="753" t="s">
        <v>1300</v>
      </c>
      <c r="B35" s="229">
        <v>1852.3200000000002</v>
      </c>
      <c r="C35" s="744">
        <v>2.5883821004892883E-2</v>
      </c>
      <c r="D35" s="229">
        <v>69710.530000000057</v>
      </c>
      <c r="E35" s="744">
        <v>0.97411617899510705</v>
      </c>
      <c r="F35" s="752">
        <v>71562.850000000064</v>
      </c>
    </row>
    <row r="36" spans="1:6" ht="14.4" customHeight="1" x14ac:dyDescent="0.3">
      <c r="A36" s="690" t="s">
        <v>1303</v>
      </c>
      <c r="B36" s="667">
        <v>62.64</v>
      </c>
      <c r="C36" s="680">
        <v>0.39999999999999997</v>
      </c>
      <c r="D36" s="667">
        <v>93.960000000000008</v>
      </c>
      <c r="E36" s="680">
        <v>0.6</v>
      </c>
      <c r="F36" s="668">
        <v>156.60000000000002</v>
      </c>
    </row>
    <row r="37" spans="1:6" ht="14.4" customHeight="1" x14ac:dyDescent="0.3">
      <c r="A37" s="690" t="s">
        <v>1318</v>
      </c>
      <c r="B37" s="667">
        <v>18.260000000000002</v>
      </c>
      <c r="C37" s="680">
        <v>1.1361091062940198E-2</v>
      </c>
      <c r="D37" s="667">
        <v>1588.9799999999998</v>
      </c>
      <c r="E37" s="680">
        <v>0.98863890893705986</v>
      </c>
      <c r="F37" s="668">
        <v>1607.2399999999998</v>
      </c>
    </row>
    <row r="38" spans="1:6" ht="14.4" customHeight="1" x14ac:dyDescent="0.3">
      <c r="A38" s="690" t="s">
        <v>1304</v>
      </c>
      <c r="B38" s="667"/>
      <c r="C38" s="680">
        <v>0</v>
      </c>
      <c r="D38" s="667">
        <v>4021.04</v>
      </c>
      <c r="E38" s="680">
        <v>1</v>
      </c>
      <c r="F38" s="668">
        <v>4021.04</v>
      </c>
    </row>
    <row r="39" spans="1:6" ht="14.4" customHeight="1" x14ac:dyDescent="0.3">
      <c r="A39" s="690" t="s">
        <v>1305</v>
      </c>
      <c r="B39" s="667"/>
      <c r="C39" s="680">
        <v>0</v>
      </c>
      <c r="D39" s="667">
        <v>1337.08</v>
      </c>
      <c r="E39" s="680">
        <v>1</v>
      </c>
      <c r="F39" s="668">
        <v>1337.08</v>
      </c>
    </row>
    <row r="40" spans="1:6" ht="14.4" customHeight="1" x14ac:dyDescent="0.3">
      <c r="A40" s="690" t="s">
        <v>1323</v>
      </c>
      <c r="B40" s="667"/>
      <c r="C40" s="680">
        <v>0</v>
      </c>
      <c r="D40" s="667">
        <v>63.75</v>
      </c>
      <c r="E40" s="680">
        <v>1</v>
      </c>
      <c r="F40" s="668">
        <v>63.75</v>
      </c>
    </row>
    <row r="41" spans="1:6" ht="14.4" customHeight="1" x14ac:dyDescent="0.3">
      <c r="A41" s="690" t="s">
        <v>1854</v>
      </c>
      <c r="B41" s="667"/>
      <c r="C41" s="680">
        <v>0</v>
      </c>
      <c r="D41" s="667">
        <v>93.43</v>
      </c>
      <c r="E41" s="680">
        <v>1</v>
      </c>
      <c r="F41" s="668">
        <v>93.43</v>
      </c>
    </row>
    <row r="42" spans="1:6" ht="14.4" customHeight="1" x14ac:dyDescent="0.3">
      <c r="A42" s="690" t="s">
        <v>1855</v>
      </c>
      <c r="B42" s="667"/>
      <c r="C42" s="680">
        <v>0</v>
      </c>
      <c r="D42" s="667">
        <v>141.09</v>
      </c>
      <c r="E42" s="680">
        <v>1</v>
      </c>
      <c r="F42" s="668">
        <v>141.09</v>
      </c>
    </row>
    <row r="43" spans="1:6" ht="14.4" customHeight="1" x14ac:dyDescent="0.3">
      <c r="A43" s="690" t="s">
        <v>1856</v>
      </c>
      <c r="B43" s="667"/>
      <c r="C43" s="680">
        <v>0</v>
      </c>
      <c r="D43" s="667">
        <v>184.74</v>
      </c>
      <c r="E43" s="680">
        <v>1</v>
      </c>
      <c r="F43" s="668">
        <v>184.74</v>
      </c>
    </row>
    <row r="44" spans="1:6" ht="14.4" customHeight="1" x14ac:dyDescent="0.3">
      <c r="A44" s="690" t="s">
        <v>1857</v>
      </c>
      <c r="B44" s="667"/>
      <c r="C44" s="680">
        <v>0</v>
      </c>
      <c r="D44" s="667">
        <v>18.8</v>
      </c>
      <c r="E44" s="680">
        <v>1</v>
      </c>
      <c r="F44" s="668">
        <v>18.8</v>
      </c>
    </row>
    <row r="45" spans="1:6" ht="14.4" customHeight="1" x14ac:dyDescent="0.3">
      <c r="A45" s="690" t="s">
        <v>1858</v>
      </c>
      <c r="B45" s="667"/>
      <c r="C45" s="680">
        <v>0</v>
      </c>
      <c r="D45" s="667">
        <v>131.08000000000001</v>
      </c>
      <c r="E45" s="680">
        <v>1</v>
      </c>
      <c r="F45" s="668">
        <v>131.08000000000001</v>
      </c>
    </row>
    <row r="46" spans="1:6" ht="14.4" customHeight="1" x14ac:dyDescent="0.3">
      <c r="A46" s="690" t="s">
        <v>1309</v>
      </c>
      <c r="B46" s="667"/>
      <c r="C46" s="680">
        <v>0</v>
      </c>
      <c r="D46" s="667">
        <v>197.96999999999997</v>
      </c>
      <c r="E46" s="680">
        <v>1</v>
      </c>
      <c r="F46" s="668">
        <v>197.96999999999997</v>
      </c>
    </row>
    <row r="47" spans="1:6" ht="14.4" customHeight="1" x14ac:dyDescent="0.3">
      <c r="A47" s="690" t="s">
        <v>1308</v>
      </c>
      <c r="B47" s="667"/>
      <c r="C47" s="680">
        <v>0</v>
      </c>
      <c r="D47" s="667">
        <v>96.53</v>
      </c>
      <c r="E47" s="680">
        <v>1</v>
      </c>
      <c r="F47" s="668">
        <v>96.53</v>
      </c>
    </row>
    <row r="48" spans="1:6" ht="14.4" customHeight="1" x14ac:dyDescent="0.3">
      <c r="A48" s="690" t="s">
        <v>1859</v>
      </c>
      <c r="B48" s="667"/>
      <c r="C48" s="680"/>
      <c r="D48" s="667">
        <v>0</v>
      </c>
      <c r="E48" s="680"/>
      <c r="F48" s="668">
        <v>0</v>
      </c>
    </row>
    <row r="49" spans="1:6" ht="14.4" customHeight="1" x14ac:dyDescent="0.3">
      <c r="A49" s="690" t="s">
        <v>1325</v>
      </c>
      <c r="B49" s="667"/>
      <c r="C49" s="680">
        <v>0</v>
      </c>
      <c r="D49" s="667">
        <v>356.43</v>
      </c>
      <c r="E49" s="680">
        <v>1</v>
      </c>
      <c r="F49" s="668">
        <v>356.43</v>
      </c>
    </row>
    <row r="50" spans="1:6" ht="14.4" customHeight="1" thickBot="1" x14ac:dyDescent="0.35">
      <c r="A50" s="691" t="s">
        <v>1860</v>
      </c>
      <c r="B50" s="682">
        <v>0</v>
      </c>
      <c r="C50" s="683"/>
      <c r="D50" s="682"/>
      <c r="E50" s="683"/>
      <c r="F50" s="684">
        <v>0</v>
      </c>
    </row>
    <row r="51" spans="1:6" ht="14.4" customHeight="1" thickBot="1" x14ac:dyDescent="0.35">
      <c r="A51" s="685" t="s">
        <v>3</v>
      </c>
      <c r="B51" s="686">
        <v>1933.2200000000003</v>
      </c>
      <c r="C51" s="687">
        <v>2.4174729515811368E-2</v>
      </c>
      <c r="D51" s="686">
        <v>78035.410000000062</v>
      </c>
      <c r="E51" s="687">
        <v>0.97582527048418843</v>
      </c>
      <c r="F51" s="688">
        <v>79968.630000000077</v>
      </c>
    </row>
  </sheetData>
  <mergeCells count="3">
    <mergeCell ref="A1:F1"/>
    <mergeCell ref="B3:C3"/>
    <mergeCell ref="D3:E3"/>
  </mergeCells>
  <conditionalFormatting sqref="C5:C1048576">
    <cfRule type="cellIs" dxfId="43" priority="12" stopIfTrue="1" operator="greaterThan">
      <formula>0.2</formula>
    </cfRule>
  </conditionalFormatting>
  <conditionalFormatting sqref="F5:F3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{92022DA6-1A0B-48DE-8585-F30DFD4186B7}</x14:id>
        </ext>
      </extLst>
    </cfRule>
  </conditionalFormatting>
  <conditionalFormatting sqref="F35:F5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{A4DCC859-7B79-4A82-ABCE-F25C6338366B}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2022DA6-1A0B-48DE-8585-F30DFD4186B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F5:F32</xm:sqref>
        </x14:conditionalFormatting>
        <x14:conditionalFormatting xmlns:xm="http://schemas.microsoft.com/office/excel/2006/main">
          <x14:cfRule type="dataBar" id="{A4DCC859-7B79-4A82-ABCE-F25C6338366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F35:F50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9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6" customWidth="1"/>
    <col min="7" max="7" width="10" style="336" customWidth="1"/>
    <col min="8" max="8" width="6.77734375" style="339" customWidth="1"/>
    <col min="9" max="9" width="6.6640625" style="336" customWidth="1"/>
    <col min="10" max="10" width="10" style="336" customWidth="1"/>
    <col min="11" max="11" width="6.77734375" style="339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9" t="s">
        <v>1868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481"/>
      <c r="M1" s="481"/>
    </row>
    <row r="2" spans="1:13" ht="14.4" customHeight="1" thickBot="1" x14ac:dyDescent="0.35">
      <c r="A2" s="382" t="s">
        <v>309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37</v>
      </c>
      <c r="G3" s="47">
        <f>SUBTOTAL(9,G6:G1048576)</f>
        <v>1933.22</v>
      </c>
      <c r="H3" s="48">
        <f>IF(M3=0,0,G3/M3)</f>
        <v>2.4174729515811379E-2</v>
      </c>
      <c r="I3" s="47">
        <f>SUBTOTAL(9,I6:I1048576)</f>
        <v>551</v>
      </c>
      <c r="J3" s="47">
        <f>SUBTOTAL(9,J6:J1048576)</f>
        <v>78035.410000000033</v>
      </c>
      <c r="K3" s="48">
        <f>IF(M3=0,0,J3/M3)</f>
        <v>0.97582527048418866</v>
      </c>
      <c r="L3" s="47">
        <f>SUBTOTAL(9,L6:L1048576)</f>
        <v>588</v>
      </c>
      <c r="M3" s="49">
        <f>SUBTOTAL(9,M6:M1048576)</f>
        <v>79968.630000000034</v>
      </c>
    </row>
    <row r="4" spans="1:13" ht="14.4" customHeight="1" thickBot="1" x14ac:dyDescent="0.35">
      <c r="A4" s="45"/>
      <c r="B4" s="45"/>
      <c r="C4" s="45"/>
      <c r="D4" s="45"/>
      <c r="E4" s="46"/>
      <c r="F4" s="523" t="s">
        <v>161</v>
      </c>
      <c r="G4" s="524"/>
      <c r="H4" s="525"/>
      <c r="I4" s="526" t="s">
        <v>160</v>
      </c>
      <c r="J4" s="524"/>
      <c r="K4" s="525"/>
      <c r="L4" s="527" t="s">
        <v>3</v>
      </c>
      <c r="M4" s="528"/>
    </row>
    <row r="5" spans="1:13" ht="14.4" customHeight="1" thickBot="1" x14ac:dyDescent="0.35">
      <c r="A5" s="751" t="s">
        <v>167</v>
      </c>
      <c r="B5" s="754" t="s">
        <v>163</v>
      </c>
      <c r="C5" s="754" t="s">
        <v>90</v>
      </c>
      <c r="D5" s="754" t="s">
        <v>164</v>
      </c>
      <c r="E5" s="754" t="s">
        <v>165</v>
      </c>
      <c r="F5" s="694" t="s">
        <v>28</v>
      </c>
      <c r="G5" s="694" t="s">
        <v>14</v>
      </c>
      <c r="H5" s="677" t="s">
        <v>166</v>
      </c>
      <c r="I5" s="676" t="s">
        <v>28</v>
      </c>
      <c r="J5" s="694" t="s">
        <v>14</v>
      </c>
      <c r="K5" s="677" t="s">
        <v>166</v>
      </c>
      <c r="L5" s="676" t="s">
        <v>28</v>
      </c>
      <c r="M5" s="695" t="s">
        <v>14</v>
      </c>
    </row>
    <row r="6" spans="1:13" ht="14.4" customHeight="1" x14ac:dyDescent="0.3">
      <c r="A6" s="738" t="s">
        <v>1441</v>
      </c>
      <c r="B6" s="739" t="s">
        <v>1349</v>
      </c>
      <c r="C6" s="739" t="s">
        <v>1151</v>
      </c>
      <c r="D6" s="739" t="s">
        <v>1032</v>
      </c>
      <c r="E6" s="739" t="s">
        <v>1096</v>
      </c>
      <c r="F6" s="229"/>
      <c r="G6" s="229"/>
      <c r="H6" s="744">
        <v>0</v>
      </c>
      <c r="I6" s="229">
        <v>4</v>
      </c>
      <c r="J6" s="229">
        <v>617.44000000000005</v>
      </c>
      <c r="K6" s="744">
        <v>1</v>
      </c>
      <c r="L6" s="229">
        <v>4</v>
      </c>
      <c r="M6" s="752">
        <v>617.44000000000005</v>
      </c>
    </row>
    <row r="7" spans="1:13" ht="14.4" customHeight="1" x14ac:dyDescent="0.3">
      <c r="A7" s="663" t="s">
        <v>1441</v>
      </c>
      <c r="B7" s="664" t="s">
        <v>1349</v>
      </c>
      <c r="C7" s="664" t="s">
        <v>1839</v>
      </c>
      <c r="D7" s="664" t="s">
        <v>1830</v>
      </c>
      <c r="E7" s="664" t="s">
        <v>1840</v>
      </c>
      <c r="F7" s="667"/>
      <c r="G7" s="667"/>
      <c r="H7" s="680">
        <v>0</v>
      </c>
      <c r="I7" s="667">
        <v>1</v>
      </c>
      <c r="J7" s="667">
        <v>75.73</v>
      </c>
      <c r="K7" s="680">
        <v>1</v>
      </c>
      <c r="L7" s="667">
        <v>1</v>
      </c>
      <c r="M7" s="668">
        <v>75.73</v>
      </c>
    </row>
    <row r="8" spans="1:13" ht="14.4" customHeight="1" x14ac:dyDescent="0.3">
      <c r="A8" s="663" t="s">
        <v>1441</v>
      </c>
      <c r="B8" s="664" t="s">
        <v>1349</v>
      </c>
      <c r="C8" s="664" t="s">
        <v>1031</v>
      </c>
      <c r="D8" s="664" t="s">
        <v>1032</v>
      </c>
      <c r="E8" s="664" t="s">
        <v>1350</v>
      </c>
      <c r="F8" s="667"/>
      <c r="G8" s="667"/>
      <c r="H8" s="680">
        <v>0</v>
      </c>
      <c r="I8" s="667">
        <v>1</v>
      </c>
      <c r="J8" s="667">
        <v>225.06</v>
      </c>
      <c r="K8" s="680">
        <v>1</v>
      </c>
      <c r="L8" s="667">
        <v>1</v>
      </c>
      <c r="M8" s="668">
        <v>225.06</v>
      </c>
    </row>
    <row r="9" spans="1:13" ht="14.4" customHeight="1" x14ac:dyDescent="0.3">
      <c r="A9" s="663" t="s">
        <v>1443</v>
      </c>
      <c r="B9" s="664" t="s">
        <v>1349</v>
      </c>
      <c r="C9" s="664" t="s">
        <v>1151</v>
      </c>
      <c r="D9" s="664" t="s">
        <v>1032</v>
      </c>
      <c r="E9" s="664" t="s">
        <v>1096</v>
      </c>
      <c r="F9" s="667"/>
      <c r="G9" s="667"/>
      <c r="H9" s="680">
        <v>0</v>
      </c>
      <c r="I9" s="667">
        <v>55</v>
      </c>
      <c r="J9" s="667">
        <v>8489.8000000000029</v>
      </c>
      <c r="K9" s="680">
        <v>1</v>
      </c>
      <c r="L9" s="667">
        <v>55</v>
      </c>
      <c r="M9" s="668">
        <v>8489.8000000000029</v>
      </c>
    </row>
    <row r="10" spans="1:13" ht="14.4" customHeight="1" x14ac:dyDescent="0.3">
      <c r="A10" s="663" t="s">
        <v>1443</v>
      </c>
      <c r="B10" s="664" t="s">
        <v>1349</v>
      </c>
      <c r="C10" s="664" t="s">
        <v>1255</v>
      </c>
      <c r="D10" s="664" t="s">
        <v>1397</v>
      </c>
      <c r="E10" s="664" t="s">
        <v>1350</v>
      </c>
      <c r="F10" s="667"/>
      <c r="G10" s="667"/>
      <c r="H10" s="680">
        <v>0</v>
      </c>
      <c r="I10" s="667">
        <v>2</v>
      </c>
      <c r="J10" s="667">
        <v>222.44</v>
      </c>
      <c r="K10" s="680">
        <v>1</v>
      </c>
      <c r="L10" s="667">
        <v>2</v>
      </c>
      <c r="M10" s="668">
        <v>222.44</v>
      </c>
    </row>
    <row r="11" spans="1:13" ht="14.4" customHeight="1" x14ac:dyDescent="0.3">
      <c r="A11" s="663" t="s">
        <v>1443</v>
      </c>
      <c r="B11" s="664" t="s">
        <v>1379</v>
      </c>
      <c r="C11" s="664" t="s">
        <v>991</v>
      </c>
      <c r="D11" s="664" t="s">
        <v>894</v>
      </c>
      <c r="E11" s="664" t="s">
        <v>1482</v>
      </c>
      <c r="F11" s="667"/>
      <c r="G11" s="667"/>
      <c r="H11" s="680">
        <v>0</v>
      </c>
      <c r="I11" s="667">
        <v>5</v>
      </c>
      <c r="J11" s="667">
        <v>91.300000000000011</v>
      </c>
      <c r="K11" s="680">
        <v>1</v>
      </c>
      <c r="L11" s="667">
        <v>5</v>
      </c>
      <c r="M11" s="668">
        <v>91.300000000000011</v>
      </c>
    </row>
    <row r="12" spans="1:13" ht="14.4" customHeight="1" x14ac:dyDescent="0.3">
      <c r="A12" s="663" t="s">
        <v>1443</v>
      </c>
      <c r="B12" s="664" t="s">
        <v>1379</v>
      </c>
      <c r="C12" s="664" t="s">
        <v>956</v>
      </c>
      <c r="D12" s="664" t="s">
        <v>894</v>
      </c>
      <c r="E12" s="664" t="s">
        <v>957</v>
      </c>
      <c r="F12" s="667"/>
      <c r="G12" s="667"/>
      <c r="H12" s="680">
        <v>0</v>
      </c>
      <c r="I12" s="667">
        <v>1</v>
      </c>
      <c r="J12" s="667">
        <v>36.54</v>
      </c>
      <c r="K12" s="680">
        <v>1</v>
      </c>
      <c r="L12" s="667">
        <v>1</v>
      </c>
      <c r="M12" s="668">
        <v>36.54</v>
      </c>
    </row>
    <row r="13" spans="1:13" ht="14.4" customHeight="1" x14ac:dyDescent="0.3">
      <c r="A13" s="663" t="s">
        <v>1437</v>
      </c>
      <c r="B13" s="664" t="s">
        <v>1349</v>
      </c>
      <c r="C13" s="664" t="s">
        <v>1151</v>
      </c>
      <c r="D13" s="664" t="s">
        <v>1032</v>
      </c>
      <c r="E13" s="664" t="s">
        <v>1096</v>
      </c>
      <c r="F13" s="667"/>
      <c r="G13" s="667"/>
      <c r="H13" s="680">
        <v>0</v>
      </c>
      <c r="I13" s="667">
        <v>55</v>
      </c>
      <c r="J13" s="667">
        <v>8489.8000000000047</v>
      </c>
      <c r="K13" s="680">
        <v>1</v>
      </c>
      <c r="L13" s="667">
        <v>55</v>
      </c>
      <c r="M13" s="668">
        <v>8489.8000000000047</v>
      </c>
    </row>
    <row r="14" spans="1:13" ht="14.4" customHeight="1" x14ac:dyDescent="0.3">
      <c r="A14" s="663" t="s">
        <v>1437</v>
      </c>
      <c r="B14" s="664" t="s">
        <v>1349</v>
      </c>
      <c r="C14" s="664" t="s">
        <v>1255</v>
      </c>
      <c r="D14" s="664" t="s">
        <v>1397</v>
      </c>
      <c r="E14" s="664" t="s">
        <v>1350</v>
      </c>
      <c r="F14" s="667"/>
      <c r="G14" s="667"/>
      <c r="H14" s="680">
        <v>0</v>
      </c>
      <c r="I14" s="667">
        <v>3</v>
      </c>
      <c r="J14" s="667">
        <v>333.65999999999997</v>
      </c>
      <c r="K14" s="680">
        <v>1</v>
      </c>
      <c r="L14" s="667">
        <v>3</v>
      </c>
      <c r="M14" s="668">
        <v>333.65999999999997</v>
      </c>
    </row>
    <row r="15" spans="1:13" ht="14.4" customHeight="1" x14ac:dyDescent="0.3">
      <c r="A15" s="663" t="s">
        <v>1437</v>
      </c>
      <c r="B15" s="664" t="s">
        <v>1379</v>
      </c>
      <c r="C15" s="664" t="s">
        <v>956</v>
      </c>
      <c r="D15" s="664" t="s">
        <v>894</v>
      </c>
      <c r="E15" s="664" t="s">
        <v>957</v>
      </c>
      <c r="F15" s="667"/>
      <c r="G15" s="667"/>
      <c r="H15" s="680">
        <v>0</v>
      </c>
      <c r="I15" s="667">
        <v>5</v>
      </c>
      <c r="J15" s="667">
        <v>182.7</v>
      </c>
      <c r="K15" s="680">
        <v>1</v>
      </c>
      <c r="L15" s="667">
        <v>5</v>
      </c>
      <c r="M15" s="668">
        <v>182.7</v>
      </c>
    </row>
    <row r="16" spans="1:13" ht="14.4" customHeight="1" x14ac:dyDescent="0.3">
      <c r="A16" s="663" t="s">
        <v>1437</v>
      </c>
      <c r="B16" s="664" t="s">
        <v>1390</v>
      </c>
      <c r="C16" s="664" t="s">
        <v>1006</v>
      </c>
      <c r="D16" s="664" t="s">
        <v>1007</v>
      </c>
      <c r="E16" s="664" t="s">
        <v>1391</v>
      </c>
      <c r="F16" s="667"/>
      <c r="G16" s="667"/>
      <c r="H16" s="680">
        <v>0</v>
      </c>
      <c r="I16" s="667">
        <v>1</v>
      </c>
      <c r="J16" s="667">
        <v>63.75</v>
      </c>
      <c r="K16" s="680">
        <v>1</v>
      </c>
      <c r="L16" s="667">
        <v>1</v>
      </c>
      <c r="M16" s="668">
        <v>63.75</v>
      </c>
    </row>
    <row r="17" spans="1:13" ht="14.4" customHeight="1" x14ac:dyDescent="0.3">
      <c r="A17" s="663" t="s">
        <v>1440</v>
      </c>
      <c r="B17" s="664" t="s">
        <v>1349</v>
      </c>
      <c r="C17" s="664" t="s">
        <v>1151</v>
      </c>
      <c r="D17" s="664" t="s">
        <v>1032</v>
      </c>
      <c r="E17" s="664" t="s">
        <v>1096</v>
      </c>
      <c r="F17" s="667"/>
      <c r="G17" s="667"/>
      <c r="H17" s="680">
        <v>0</v>
      </c>
      <c r="I17" s="667">
        <v>19</v>
      </c>
      <c r="J17" s="667">
        <v>2932.84</v>
      </c>
      <c r="K17" s="680">
        <v>1</v>
      </c>
      <c r="L17" s="667">
        <v>19</v>
      </c>
      <c r="M17" s="668">
        <v>2932.84</v>
      </c>
    </row>
    <row r="18" spans="1:13" ht="14.4" customHeight="1" x14ac:dyDescent="0.3">
      <c r="A18" s="663" t="s">
        <v>1418</v>
      </c>
      <c r="B18" s="664" t="s">
        <v>1349</v>
      </c>
      <c r="C18" s="664" t="s">
        <v>1151</v>
      </c>
      <c r="D18" s="664" t="s">
        <v>1032</v>
      </c>
      <c r="E18" s="664" t="s">
        <v>1096</v>
      </c>
      <c r="F18" s="667"/>
      <c r="G18" s="667"/>
      <c r="H18" s="680">
        <v>0</v>
      </c>
      <c r="I18" s="667">
        <v>5</v>
      </c>
      <c r="J18" s="667">
        <v>771.80000000000007</v>
      </c>
      <c r="K18" s="680">
        <v>1</v>
      </c>
      <c r="L18" s="667">
        <v>5</v>
      </c>
      <c r="M18" s="668">
        <v>771.80000000000007</v>
      </c>
    </row>
    <row r="19" spans="1:13" ht="14.4" customHeight="1" x14ac:dyDescent="0.3">
      <c r="A19" s="663" t="s">
        <v>1438</v>
      </c>
      <c r="B19" s="664" t="s">
        <v>1329</v>
      </c>
      <c r="C19" s="664" t="s">
        <v>1047</v>
      </c>
      <c r="D19" s="664" t="s">
        <v>1048</v>
      </c>
      <c r="E19" s="664" t="s">
        <v>1049</v>
      </c>
      <c r="F19" s="667"/>
      <c r="G19" s="667"/>
      <c r="H19" s="680">
        <v>0</v>
      </c>
      <c r="I19" s="667">
        <v>2</v>
      </c>
      <c r="J19" s="667">
        <v>1337.08</v>
      </c>
      <c r="K19" s="680">
        <v>1</v>
      </c>
      <c r="L19" s="667">
        <v>2</v>
      </c>
      <c r="M19" s="668">
        <v>1337.08</v>
      </c>
    </row>
    <row r="20" spans="1:13" ht="14.4" customHeight="1" x14ac:dyDescent="0.3">
      <c r="A20" s="663" t="s">
        <v>1438</v>
      </c>
      <c r="B20" s="664" t="s">
        <v>1332</v>
      </c>
      <c r="C20" s="664" t="s">
        <v>959</v>
      </c>
      <c r="D20" s="664" t="s">
        <v>960</v>
      </c>
      <c r="E20" s="664" t="s">
        <v>1336</v>
      </c>
      <c r="F20" s="667"/>
      <c r="G20" s="667"/>
      <c r="H20" s="680">
        <v>0</v>
      </c>
      <c r="I20" s="667">
        <v>2</v>
      </c>
      <c r="J20" s="667">
        <v>1847.48</v>
      </c>
      <c r="K20" s="680">
        <v>1</v>
      </c>
      <c r="L20" s="667">
        <v>2</v>
      </c>
      <c r="M20" s="668">
        <v>1847.48</v>
      </c>
    </row>
    <row r="21" spans="1:13" ht="14.4" customHeight="1" x14ac:dyDescent="0.3">
      <c r="A21" s="663" t="s">
        <v>1438</v>
      </c>
      <c r="B21" s="664" t="s">
        <v>1349</v>
      </c>
      <c r="C21" s="664" t="s">
        <v>1453</v>
      </c>
      <c r="D21" s="664" t="s">
        <v>1032</v>
      </c>
      <c r="E21" s="664" t="s">
        <v>1454</v>
      </c>
      <c r="F21" s="667">
        <v>10</v>
      </c>
      <c r="G21" s="667">
        <v>0</v>
      </c>
      <c r="H21" s="680"/>
      <c r="I21" s="667"/>
      <c r="J21" s="667"/>
      <c r="K21" s="680"/>
      <c r="L21" s="667">
        <v>10</v>
      </c>
      <c r="M21" s="668">
        <v>0</v>
      </c>
    </row>
    <row r="22" spans="1:13" ht="14.4" customHeight="1" x14ac:dyDescent="0.3">
      <c r="A22" s="663" t="s">
        <v>1438</v>
      </c>
      <c r="B22" s="664" t="s">
        <v>1349</v>
      </c>
      <c r="C22" s="664" t="s">
        <v>1151</v>
      </c>
      <c r="D22" s="664" t="s">
        <v>1032</v>
      </c>
      <c r="E22" s="664" t="s">
        <v>1096</v>
      </c>
      <c r="F22" s="667"/>
      <c r="G22" s="667"/>
      <c r="H22" s="680">
        <v>0</v>
      </c>
      <c r="I22" s="667">
        <v>10</v>
      </c>
      <c r="J22" s="667">
        <v>1543.6000000000001</v>
      </c>
      <c r="K22" s="680">
        <v>1</v>
      </c>
      <c r="L22" s="667">
        <v>10</v>
      </c>
      <c r="M22" s="668">
        <v>1543.6000000000001</v>
      </c>
    </row>
    <row r="23" spans="1:13" ht="14.4" customHeight="1" x14ac:dyDescent="0.3">
      <c r="A23" s="663" t="s">
        <v>1438</v>
      </c>
      <c r="B23" s="664" t="s">
        <v>1349</v>
      </c>
      <c r="C23" s="664" t="s">
        <v>1769</v>
      </c>
      <c r="D23" s="664" t="s">
        <v>1770</v>
      </c>
      <c r="E23" s="664" t="s">
        <v>1350</v>
      </c>
      <c r="F23" s="667"/>
      <c r="G23" s="667"/>
      <c r="H23" s="680">
        <v>0</v>
      </c>
      <c r="I23" s="667">
        <v>3</v>
      </c>
      <c r="J23" s="667">
        <v>448.56000000000006</v>
      </c>
      <c r="K23" s="680">
        <v>1</v>
      </c>
      <c r="L23" s="667">
        <v>3</v>
      </c>
      <c r="M23" s="668">
        <v>448.56000000000006</v>
      </c>
    </row>
    <row r="24" spans="1:13" ht="14.4" customHeight="1" x14ac:dyDescent="0.3">
      <c r="A24" s="663" t="s">
        <v>1438</v>
      </c>
      <c r="B24" s="664" t="s">
        <v>1349</v>
      </c>
      <c r="C24" s="664" t="s">
        <v>1486</v>
      </c>
      <c r="D24" s="664" t="s">
        <v>1032</v>
      </c>
      <c r="E24" s="664" t="s">
        <v>1096</v>
      </c>
      <c r="F24" s="667">
        <v>10</v>
      </c>
      <c r="G24" s="667">
        <v>1543.6</v>
      </c>
      <c r="H24" s="680">
        <v>1</v>
      </c>
      <c r="I24" s="667"/>
      <c r="J24" s="667"/>
      <c r="K24" s="680">
        <v>0</v>
      </c>
      <c r="L24" s="667">
        <v>10</v>
      </c>
      <c r="M24" s="668">
        <v>1543.6</v>
      </c>
    </row>
    <row r="25" spans="1:13" ht="14.4" customHeight="1" x14ac:dyDescent="0.3">
      <c r="A25" s="663" t="s">
        <v>1438</v>
      </c>
      <c r="B25" s="664" t="s">
        <v>1379</v>
      </c>
      <c r="C25" s="664" t="s">
        <v>991</v>
      </c>
      <c r="D25" s="664" t="s">
        <v>894</v>
      </c>
      <c r="E25" s="664" t="s">
        <v>1482</v>
      </c>
      <c r="F25" s="667"/>
      <c r="G25" s="667"/>
      <c r="H25" s="680">
        <v>0</v>
      </c>
      <c r="I25" s="667">
        <v>7</v>
      </c>
      <c r="J25" s="667">
        <v>127.82000000000002</v>
      </c>
      <c r="K25" s="680">
        <v>1</v>
      </c>
      <c r="L25" s="667">
        <v>7</v>
      </c>
      <c r="M25" s="668">
        <v>127.82000000000002</v>
      </c>
    </row>
    <row r="26" spans="1:13" ht="14.4" customHeight="1" x14ac:dyDescent="0.3">
      <c r="A26" s="663" t="s">
        <v>1419</v>
      </c>
      <c r="B26" s="664" t="s">
        <v>1349</v>
      </c>
      <c r="C26" s="664" t="s">
        <v>1151</v>
      </c>
      <c r="D26" s="664" t="s">
        <v>1032</v>
      </c>
      <c r="E26" s="664" t="s">
        <v>1096</v>
      </c>
      <c r="F26" s="667"/>
      <c r="G26" s="667"/>
      <c r="H26" s="680">
        <v>0</v>
      </c>
      <c r="I26" s="667">
        <v>24</v>
      </c>
      <c r="J26" s="667">
        <v>3704.6400000000012</v>
      </c>
      <c r="K26" s="680">
        <v>1</v>
      </c>
      <c r="L26" s="667">
        <v>24</v>
      </c>
      <c r="M26" s="668">
        <v>3704.6400000000012</v>
      </c>
    </row>
    <row r="27" spans="1:13" ht="14.4" customHeight="1" x14ac:dyDescent="0.3">
      <c r="A27" s="663" t="s">
        <v>1420</v>
      </c>
      <c r="B27" s="664" t="s">
        <v>1349</v>
      </c>
      <c r="C27" s="664" t="s">
        <v>1151</v>
      </c>
      <c r="D27" s="664" t="s">
        <v>1032</v>
      </c>
      <c r="E27" s="664" t="s">
        <v>1096</v>
      </c>
      <c r="F27" s="667"/>
      <c r="G27" s="667"/>
      <c r="H27" s="680">
        <v>0</v>
      </c>
      <c r="I27" s="667">
        <v>47</v>
      </c>
      <c r="J27" s="667">
        <v>7254.9200000000037</v>
      </c>
      <c r="K27" s="680">
        <v>1</v>
      </c>
      <c r="L27" s="667">
        <v>47</v>
      </c>
      <c r="M27" s="668">
        <v>7254.9200000000037</v>
      </c>
    </row>
    <row r="28" spans="1:13" ht="14.4" customHeight="1" x14ac:dyDescent="0.3">
      <c r="A28" s="663" t="s">
        <v>1420</v>
      </c>
      <c r="B28" s="664" t="s">
        <v>1349</v>
      </c>
      <c r="C28" s="664" t="s">
        <v>1829</v>
      </c>
      <c r="D28" s="664" t="s">
        <v>1830</v>
      </c>
      <c r="E28" s="664" t="s">
        <v>1831</v>
      </c>
      <c r="F28" s="667">
        <v>1</v>
      </c>
      <c r="G28" s="667">
        <v>0</v>
      </c>
      <c r="H28" s="680"/>
      <c r="I28" s="667"/>
      <c r="J28" s="667"/>
      <c r="K28" s="680"/>
      <c r="L28" s="667">
        <v>1</v>
      </c>
      <c r="M28" s="668">
        <v>0</v>
      </c>
    </row>
    <row r="29" spans="1:13" ht="14.4" customHeight="1" x14ac:dyDescent="0.3">
      <c r="A29" s="663" t="s">
        <v>1420</v>
      </c>
      <c r="B29" s="664" t="s">
        <v>1379</v>
      </c>
      <c r="C29" s="664" t="s">
        <v>991</v>
      </c>
      <c r="D29" s="664" t="s">
        <v>894</v>
      </c>
      <c r="E29" s="664" t="s">
        <v>1482</v>
      </c>
      <c r="F29" s="667"/>
      <c r="G29" s="667"/>
      <c r="H29" s="680">
        <v>0</v>
      </c>
      <c r="I29" s="667">
        <v>9</v>
      </c>
      <c r="J29" s="667">
        <v>164.34000000000003</v>
      </c>
      <c r="K29" s="680">
        <v>1</v>
      </c>
      <c r="L29" s="667">
        <v>9</v>
      </c>
      <c r="M29" s="668">
        <v>164.34000000000003</v>
      </c>
    </row>
    <row r="30" spans="1:13" ht="14.4" customHeight="1" x14ac:dyDescent="0.3">
      <c r="A30" s="663" t="s">
        <v>1420</v>
      </c>
      <c r="B30" s="664" t="s">
        <v>1379</v>
      </c>
      <c r="C30" s="664" t="s">
        <v>1821</v>
      </c>
      <c r="D30" s="664" t="s">
        <v>894</v>
      </c>
      <c r="E30" s="664" t="s">
        <v>1822</v>
      </c>
      <c r="F30" s="667"/>
      <c r="G30" s="667"/>
      <c r="H30" s="680"/>
      <c r="I30" s="667">
        <v>1</v>
      </c>
      <c r="J30" s="667">
        <v>0</v>
      </c>
      <c r="K30" s="680"/>
      <c r="L30" s="667">
        <v>1</v>
      </c>
      <c r="M30" s="668">
        <v>0</v>
      </c>
    </row>
    <row r="31" spans="1:13" ht="14.4" customHeight="1" x14ac:dyDescent="0.3">
      <c r="A31" s="663" t="s">
        <v>1421</v>
      </c>
      <c r="B31" s="664" t="s">
        <v>1349</v>
      </c>
      <c r="C31" s="664" t="s">
        <v>1151</v>
      </c>
      <c r="D31" s="664" t="s">
        <v>1032</v>
      </c>
      <c r="E31" s="664" t="s">
        <v>1096</v>
      </c>
      <c r="F31" s="667"/>
      <c r="G31" s="667"/>
      <c r="H31" s="680">
        <v>0</v>
      </c>
      <c r="I31" s="667">
        <v>2</v>
      </c>
      <c r="J31" s="667">
        <v>308.72000000000003</v>
      </c>
      <c r="K31" s="680">
        <v>1</v>
      </c>
      <c r="L31" s="667">
        <v>2</v>
      </c>
      <c r="M31" s="668">
        <v>308.72000000000003</v>
      </c>
    </row>
    <row r="32" spans="1:13" ht="14.4" customHeight="1" x14ac:dyDescent="0.3">
      <c r="A32" s="663" t="s">
        <v>1422</v>
      </c>
      <c r="B32" s="664" t="s">
        <v>1861</v>
      </c>
      <c r="C32" s="664" t="s">
        <v>1549</v>
      </c>
      <c r="D32" s="664" t="s">
        <v>1550</v>
      </c>
      <c r="E32" s="664" t="s">
        <v>1551</v>
      </c>
      <c r="F32" s="667"/>
      <c r="G32" s="667"/>
      <c r="H32" s="680">
        <v>0</v>
      </c>
      <c r="I32" s="667">
        <v>2</v>
      </c>
      <c r="J32" s="667">
        <v>131.08000000000001</v>
      </c>
      <c r="K32" s="680">
        <v>1</v>
      </c>
      <c r="L32" s="667">
        <v>2</v>
      </c>
      <c r="M32" s="668">
        <v>131.08000000000001</v>
      </c>
    </row>
    <row r="33" spans="1:13" ht="14.4" customHeight="1" x14ac:dyDescent="0.3">
      <c r="A33" s="663" t="s">
        <v>1422</v>
      </c>
      <c r="B33" s="664" t="s">
        <v>1349</v>
      </c>
      <c r="C33" s="664" t="s">
        <v>1151</v>
      </c>
      <c r="D33" s="664" t="s">
        <v>1032</v>
      </c>
      <c r="E33" s="664" t="s">
        <v>1096</v>
      </c>
      <c r="F33" s="667"/>
      <c r="G33" s="667"/>
      <c r="H33" s="680">
        <v>0</v>
      </c>
      <c r="I33" s="667">
        <v>14</v>
      </c>
      <c r="J33" s="667">
        <v>2161.0400000000004</v>
      </c>
      <c r="K33" s="680">
        <v>1</v>
      </c>
      <c r="L33" s="667">
        <v>14</v>
      </c>
      <c r="M33" s="668">
        <v>2161.0400000000004</v>
      </c>
    </row>
    <row r="34" spans="1:13" ht="14.4" customHeight="1" x14ac:dyDescent="0.3">
      <c r="A34" s="663" t="s">
        <v>1422</v>
      </c>
      <c r="B34" s="664" t="s">
        <v>1862</v>
      </c>
      <c r="C34" s="664" t="s">
        <v>1553</v>
      </c>
      <c r="D34" s="664" t="s">
        <v>1554</v>
      </c>
      <c r="E34" s="664" t="s">
        <v>1555</v>
      </c>
      <c r="F34" s="667">
        <v>1</v>
      </c>
      <c r="G34" s="667">
        <v>0</v>
      </c>
      <c r="H34" s="680"/>
      <c r="I34" s="667"/>
      <c r="J34" s="667"/>
      <c r="K34" s="680"/>
      <c r="L34" s="667">
        <v>1</v>
      </c>
      <c r="M34" s="668">
        <v>0</v>
      </c>
    </row>
    <row r="35" spans="1:13" ht="14.4" customHeight="1" x14ac:dyDescent="0.3">
      <c r="A35" s="663" t="s">
        <v>1422</v>
      </c>
      <c r="B35" s="664" t="s">
        <v>1379</v>
      </c>
      <c r="C35" s="664" t="s">
        <v>991</v>
      </c>
      <c r="D35" s="664" t="s">
        <v>894</v>
      </c>
      <c r="E35" s="664" t="s">
        <v>1482</v>
      </c>
      <c r="F35" s="667"/>
      <c r="G35" s="667"/>
      <c r="H35" s="680">
        <v>0</v>
      </c>
      <c r="I35" s="667">
        <v>1</v>
      </c>
      <c r="J35" s="667">
        <v>18.260000000000002</v>
      </c>
      <c r="K35" s="680">
        <v>1</v>
      </c>
      <c r="L35" s="667">
        <v>1</v>
      </c>
      <c r="M35" s="668">
        <v>18.260000000000002</v>
      </c>
    </row>
    <row r="36" spans="1:13" ht="14.4" customHeight="1" x14ac:dyDescent="0.3">
      <c r="A36" s="663" t="s">
        <v>1423</v>
      </c>
      <c r="B36" s="664" t="s">
        <v>1327</v>
      </c>
      <c r="C36" s="664" t="s">
        <v>1587</v>
      </c>
      <c r="D36" s="664" t="s">
        <v>1588</v>
      </c>
      <c r="E36" s="664" t="s">
        <v>1589</v>
      </c>
      <c r="F36" s="667"/>
      <c r="G36" s="667"/>
      <c r="H36" s="680"/>
      <c r="I36" s="667">
        <v>1</v>
      </c>
      <c r="J36" s="667">
        <v>0</v>
      </c>
      <c r="K36" s="680"/>
      <c r="L36" s="667">
        <v>1</v>
      </c>
      <c r="M36" s="668">
        <v>0</v>
      </c>
    </row>
    <row r="37" spans="1:13" ht="14.4" customHeight="1" x14ac:dyDescent="0.3">
      <c r="A37" s="663" t="s">
        <v>1423</v>
      </c>
      <c r="B37" s="664" t="s">
        <v>1327</v>
      </c>
      <c r="C37" s="664" t="s">
        <v>1590</v>
      </c>
      <c r="D37" s="664" t="s">
        <v>1588</v>
      </c>
      <c r="E37" s="664" t="s">
        <v>1591</v>
      </c>
      <c r="F37" s="667"/>
      <c r="G37" s="667"/>
      <c r="H37" s="680"/>
      <c r="I37" s="667">
        <v>1</v>
      </c>
      <c r="J37" s="667">
        <v>0</v>
      </c>
      <c r="K37" s="680"/>
      <c r="L37" s="667">
        <v>1</v>
      </c>
      <c r="M37" s="668">
        <v>0</v>
      </c>
    </row>
    <row r="38" spans="1:13" ht="14.4" customHeight="1" x14ac:dyDescent="0.3">
      <c r="A38" s="663" t="s">
        <v>1423</v>
      </c>
      <c r="B38" s="664" t="s">
        <v>1327</v>
      </c>
      <c r="C38" s="664" t="s">
        <v>1592</v>
      </c>
      <c r="D38" s="664" t="s">
        <v>1593</v>
      </c>
      <c r="E38" s="664" t="s">
        <v>1594</v>
      </c>
      <c r="F38" s="667"/>
      <c r="G38" s="667"/>
      <c r="H38" s="680">
        <v>0</v>
      </c>
      <c r="I38" s="667">
        <v>1</v>
      </c>
      <c r="J38" s="667">
        <v>150.59</v>
      </c>
      <c r="K38" s="680">
        <v>1</v>
      </c>
      <c r="L38" s="667">
        <v>1</v>
      </c>
      <c r="M38" s="668">
        <v>150.59</v>
      </c>
    </row>
    <row r="39" spans="1:13" ht="14.4" customHeight="1" x14ac:dyDescent="0.3">
      <c r="A39" s="663" t="s">
        <v>1423</v>
      </c>
      <c r="B39" s="664" t="s">
        <v>1332</v>
      </c>
      <c r="C39" s="664" t="s">
        <v>1037</v>
      </c>
      <c r="D39" s="664" t="s">
        <v>960</v>
      </c>
      <c r="E39" s="664" t="s">
        <v>1335</v>
      </c>
      <c r="F39" s="667"/>
      <c r="G39" s="667"/>
      <c r="H39" s="680">
        <v>0</v>
      </c>
      <c r="I39" s="667">
        <v>4</v>
      </c>
      <c r="J39" s="667">
        <v>2173.56</v>
      </c>
      <c r="K39" s="680">
        <v>1</v>
      </c>
      <c r="L39" s="667">
        <v>4</v>
      </c>
      <c r="M39" s="668">
        <v>2173.56</v>
      </c>
    </row>
    <row r="40" spans="1:13" ht="14.4" customHeight="1" x14ac:dyDescent="0.3">
      <c r="A40" s="663" t="s">
        <v>1423</v>
      </c>
      <c r="B40" s="664" t="s">
        <v>1349</v>
      </c>
      <c r="C40" s="664" t="s">
        <v>1453</v>
      </c>
      <c r="D40" s="664" t="s">
        <v>1032</v>
      </c>
      <c r="E40" s="664" t="s">
        <v>1454</v>
      </c>
      <c r="F40" s="667">
        <v>1</v>
      </c>
      <c r="G40" s="667">
        <v>0</v>
      </c>
      <c r="H40" s="680"/>
      <c r="I40" s="667"/>
      <c r="J40" s="667"/>
      <c r="K40" s="680"/>
      <c r="L40" s="667">
        <v>1</v>
      </c>
      <c r="M40" s="668">
        <v>0</v>
      </c>
    </row>
    <row r="41" spans="1:13" ht="14.4" customHeight="1" x14ac:dyDescent="0.3">
      <c r="A41" s="663" t="s">
        <v>1423</v>
      </c>
      <c r="B41" s="664" t="s">
        <v>1349</v>
      </c>
      <c r="C41" s="664" t="s">
        <v>1151</v>
      </c>
      <c r="D41" s="664" t="s">
        <v>1032</v>
      </c>
      <c r="E41" s="664" t="s">
        <v>1096</v>
      </c>
      <c r="F41" s="667"/>
      <c r="G41" s="667"/>
      <c r="H41" s="680">
        <v>0</v>
      </c>
      <c r="I41" s="667">
        <v>8</v>
      </c>
      <c r="J41" s="667">
        <v>1234.8800000000001</v>
      </c>
      <c r="K41" s="680">
        <v>1</v>
      </c>
      <c r="L41" s="667">
        <v>8</v>
      </c>
      <c r="M41" s="668">
        <v>1234.8800000000001</v>
      </c>
    </row>
    <row r="42" spans="1:13" ht="14.4" customHeight="1" x14ac:dyDescent="0.3">
      <c r="A42" s="663" t="s">
        <v>1423</v>
      </c>
      <c r="B42" s="664" t="s">
        <v>1349</v>
      </c>
      <c r="C42" s="664" t="s">
        <v>1031</v>
      </c>
      <c r="D42" s="664" t="s">
        <v>1032</v>
      </c>
      <c r="E42" s="664" t="s">
        <v>1350</v>
      </c>
      <c r="F42" s="667"/>
      <c r="G42" s="667"/>
      <c r="H42" s="680">
        <v>0</v>
      </c>
      <c r="I42" s="667">
        <v>1</v>
      </c>
      <c r="J42" s="667">
        <v>225.06</v>
      </c>
      <c r="K42" s="680">
        <v>1</v>
      </c>
      <c r="L42" s="667">
        <v>1</v>
      </c>
      <c r="M42" s="668">
        <v>225.06</v>
      </c>
    </row>
    <row r="43" spans="1:13" ht="14.4" customHeight="1" x14ac:dyDescent="0.3">
      <c r="A43" s="663" t="s">
        <v>1423</v>
      </c>
      <c r="B43" s="664" t="s">
        <v>1379</v>
      </c>
      <c r="C43" s="664" t="s">
        <v>991</v>
      </c>
      <c r="D43" s="664" t="s">
        <v>894</v>
      </c>
      <c r="E43" s="664" t="s">
        <v>1482</v>
      </c>
      <c r="F43" s="667"/>
      <c r="G43" s="667"/>
      <c r="H43" s="680">
        <v>0</v>
      </c>
      <c r="I43" s="667">
        <v>1</v>
      </c>
      <c r="J43" s="667">
        <v>18.260000000000002</v>
      </c>
      <c r="K43" s="680">
        <v>1</v>
      </c>
      <c r="L43" s="667">
        <v>1</v>
      </c>
      <c r="M43" s="668">
        <v>18.260000000000002</v>
      </c>
    </row>
    <row r="44" spans="1:13" ht="14.4" customHeight="1" x14ac:dyDescent="0.3">
      <c r="A44" s="663" t="s">
        <v>1423</v>
      </c>
      <c r="B44" s="664" t="s">
        <v>1379</v>
      </c>
      <c r="C44" s="664" t="s">
        <v>956</v>
      </c>
      <c r="D44" s="664" t="s">
        <v>894</v>
      </c>
      <c r="E44" s="664" t="s">
        <v>957</v>
      </c>
      <c r="F44" s="667"/>
      <c r="G44" s="667"/>
      <c r="H44" s="680">
        <v>0</v>
      </c>
      <c r="I44" s="667">
        <v>4</v>
      </c>
      <c r="J44" s="667">
        <v>146.16</v>
      </c>
      <c r="K44" s="680">
        <v>1</v>
      </c>
      <c r="L44" s="667">
        <v>4</v>
      </c>
      <c r="M44" s="668">
        <v>146.16</v>
      </c>
    </row>
    <row r="45" spans="1:13" ht="14.4" customHeight="1" x14ac:dyDescent="0.3">
      <c r="A45" s="663" t="s">
        <v>1446</v>
      </c>
      <c r="B45" s="664" t="s">
        <v>1349</v>
      </c>
      <c r="C45" s="664" t="s">
        <v>1151</v>
      </c>
      <c r="D45" s="664" t="s">
        <v>1032</v>
      </c>
      <c r="E45" s="664" t="s">
        <v>1096</v>
      </c>
      <c r="F45" s="667"/>
      <c r="G45" s="667"/>
      <c r="H45" s="680">
        <v>0</v>
      </c>
      <c r="I45" s="667">
        <v>6</v>
      </c>
      <c r="J45" s="667">
        <v>926.16000000000008</v>
      </c>
      <c r="K45" s="680">
        <v>1</v>
      </c>
      <c r="L45" s="667">
        <v>6</v>
      </c>
      <c r="M45" s="668">
        <v>926.16000000000008</v>
      </c>
    </row>
    <row r="46" spans="1:13" ht="14.4" customHeight="1" x14ac:dyDescent="0.3">
      <c r="A46" s="663" t="s">
        <v>1447</v>
      </c>
      <c r="B46" s="664" t="s">
        <v>1349</v>
      </c>
      <c r="C46" s="664" t="s">
        <v>1453</v>
      </c>
      <c r="D46" s="664" t="s">
        <v>1032</v>
      </c>
      <c r="E46" s="664" t="s">
        <v>1454</v>
      </c>
      <c r="F46" s="667">
        <v>4</v>
      </c>
      <c r="G46" s="667">
        <v>0</v>
      </c>
      <c r="H46" s="680"/>
      <c r="I46" s="667"/>
      <c r="J46" s="667"/>
      <c r="K46" s="680"/>
      <c r="L46" s="667">
        <v>4</v>
      </c>
      <c r="M46" s="668">
        <v>0</v>
      </c>
    </row>
    <row r="47" spans="1:13" ht="14.4" customHeight="1" x14ac:dyDescent="0.3">
      <c r="A47" s="663" t="s">
        <v>1447</v>
      </c>
      <c r="B47" s="664" t="s">
        <v>1349</v>
      </c>
      <c r="C47" s="664" t="s">
        <v>1151</v>
      </c>
      <c r="D47" s="664" t="s">
        <v>1032</v>
      </c>
      <c r="E47" s="664" t="s">
        <v>1096</v>
      </c>
      <c r="F47" s="667"/>
      <c r="G47" s="667"/>
      <c r="H47" s="680">
        <v>0</v>
      </c>
      <c r="I47" s="667">
        <v>8</v>
      </c>
      <c r="J47" s="667">
        <v>1234.8800000000001</v>
      </c>
      <c r="K47" s="680">
        <v>1</v>
      </c>
      <c r="L47" s="667">
        <v>8</v>
      </c>
      <c r="M47" s="668">
        <v>1234.8800000000001</v>
      </c>
    </row>
    <row r="48" spans="1:13" ht="14.4" customHeight="1" x14ac:dyDescent="0.3">
      <c r="A48" s="663" t="s">
        <v>1439</v>
      </c>
      <c r="B48" s="664" t="s">
        <v>1349</v>
      </c>
      <c r="C48" s="664" t="s">
        <v>1151</v>
      </c>
      <c r="D48" s="664" t="s">
        <v>1032</v>
      </c>
      <c r="E48" s="664" t="s">
        <v>1096</v>
      </c>
      <c r="F48" s="667"/>
      <c r="G48" s="667"/>
      <c r="H48" s="680">
        <v>0</v>
      </c>
      <c r="I48" s="667">
        <v>16</v>
      </c>
      <c r="J48" s="667">
        <v>2469.7600000000002</v>
      </c>
      <c r="K48" s="680">
        <v>1</v>
      </c>
      <c r="L48" s="667">
        <v>16</v>
      </c>
      <c r="M48" s="668">
        <v>2469.7600000000002</v>
      </c>
    </row>
    <row r="49" spans="1:13" ht="14.4" customHeight="1" x14ac:dyDescent="0.3">
      <c r="A49" s="663" t="s">
        <v>1439</v>
      </c>
      <c r="B49" s="664" t="s">
        <v>1379</v>
      </c>
      <c r="C49" s="664" t="s">
        <v>991</v>
      </c>
      <c r="D49" s="664" t="s">
        <v>894</v>
      </c>
      <c r="E49" s="664" t="s">
        <v>1482</v>
      </c>
      <c r="F49" s="667"/>
      <c r="G49" s="667"/>
      <c r="H49" s="680">
        <v>0</v>
      </c>
      <c r="I49" s="667">
        <v>2</v>
      </c>
      <c r="J49" s="667">
        <v>36.520000000000003</v>
      </c>
      <c r="K49" s="680">
        <v>1</v>
      </c>
      <c r="L49" s="667">
        <v>2</v>
      </c>
      <c r="M49" s="668">
        <v>36.520000000000003</v>
      </c>
    </row>
    <row r="50" spans="1:13" ht="14.4" customHeight="1" x14ac:dyDescent="0.3">
      <c r="A50" s="663" t="s">
        <v>1425</v>
      </c>
      <c r="B50" s="664" t="s">
        <v>1349</v>
      </c>
      <c r="C50" s="664" t="s">
        <v>1453</v>
      </c>
      <c r="D50" s="664" t="s">
        <v>1032</v>
      </c>
      <c r="E50" s="664" t="s">
        <v>1454</v>
      </c>
      <c r="F50" s="667">
        <v>1</v>
      </c>
      <c r="G50" s="667">
        <v>0</v>
      </c>
      <c r="H50" s="680"/>
      <c r="I50" s="667"/>
      <c r="J50" s="667"/>
      <c r="K50" s="680"/>
      <c r="L50" s="667">
        <v>1</v>
      </c>
      <c r="M50" s="668">
        <v>0</v>
      </c>
    </row>
    <row r="51" spans="1:13" ht="14.4" customHeight="1" x14ac:dyDescent="0.3">
      <c r="A51" s="663" t="s">
        <v>1425</v>
      </c>
      <c r="B51" s="664" t="s">
        <v>1379</v>
      </c>
      <c r="C51" s="664" t="s">
        <v>991</v>
      </c>
      <c r="D51" s="664" t="s">
        <v>894</v>
      </c>
      <c r="E51" s="664" t="s">
        <v>1482</v>
      </c>
      <c r="F51" s="667"/>
      <c r="G51" s="667"/>
      <c r="H51" s="680">
        <v>0</v>
      </c>
      <c r="I51" s="667">
        <v>10</v>
      </c>
      <c r="J51" s="667">
        <v>182.60000000000002</v>
      </c>
      <c r="K51" s="680">
        <v>1</v>
      </c>
      <c r="L51" s="667">
        <v>10</v>
      </c>
      <c r="M51" s="668">
        <v>182.60000000000002</v>
      </c>
    </row>
    <row r="52" spans="1:13" ht="14.4" customHeight="1" x14ac:dyDescent="0.3">
      <c r="A52" s="663" t="s">
        <v>1425</v>
      </c>
      <c r="B52" s="664" t="s">
        <v>1379</v>
      </c>
      <c r="C52" s="664" t="s">
        <v>1823</v>
      </c>
      <c r="D52" s="664" t="s">
        <v>894</v>
      </c>
      <c r="E52" s="664" t="s">
        <v>1824</v>
      </c>
      <c r="F52" s="667">
        <v>2</v>
      </c>
      <c r="G52" s="667">
        <v>0</v>
      </c>
      <c r="H52" s="680"/>
      <c r="I52" s="667"/>
      <c r="J52" s="667"/>
      <c r="K52" s="680"/>
      <c r="L52" s="667">
        <v>2</v>
      </c>
      <c r="M52" s="668">
        <v>0</v>
      </c>
    </row>
    <row r="53" spans="1:13" ht="14.4" customHeight="1" x14ac:dyDescent="0.3">
      <c r="A53" s="663" t="s">
        <v>1425</v>
      </c>
      <c r="B53" s="664" t="s">
        <v>1379</v>
      </c>
      <c r="C53" s="664" t="s">
        <v>1604</v>
      </c>
      <c r="D53" s="664" t="s">
        <v>894</v>
      </c>
      <c r="E53" s="664" t="s">
        <v>1605</v>
      </c>
      <c r="F53" s="667">
        <v>1</v>
      </c>
      <c r="G53" s="667">
        <v>18.260000000000002</v>
      </c>
      <c r="H53" s="680">
        <v>1</v>
      </c>
      <c r="I53" s="667"/>
      <c r="J53" s="667"/>
      <c r="K53" s="680">
        <v>0</v>
      </c>
      <c r="L53" s="667">
        <v>1</v>
      </c>
      <c r="M53" s="668">
        <v>18.260000000000002</v>
      </c>
    </row>
    <row r="54" spans="1:13" ht="14.4" customHeight="1" x14ac:dyDescent="0.3">
      <c r="A54" s="663" t="s">
        <v>1436</v>
      </c>
      <c r="B54" s="664" t="s">
        <v>1349</v>
      </c>
      <c r="C54" s="664" t="s">
        <v>1151</v>
      </c>
      <c r="D54" s="664" t="s">
        <v>1032</v>
      </c>
      <c r="E54" s="664" t="s">
        <v>1096</v>
      </c>
      <c r="F54" s="667"/>
      <c r="G54" s="667"/>
      <c r="H54" s="680">
        <v>0</v>
      </c>
      <c r="I54" s="667">
        <v>1</v>
      </c>
      <c r="J54" s="667">
        <v>154.36000000000001</v>
      </c>
      <c r="K54" s="680">
        <v>1</v>
      </c>
      <c r="L54" s="667">
        <v>1</v>
      </c>
      <c r="M54" s="668">
        <v>154.36000000000001</v>
      </c>
    </row>
    <row r="55" spans="1:13" ht="14.4" customHeight="1" x14ac:dyDescent="0.3">
      <c r="A55" s="663" t="s">
        <v>1426</v>
      </c>
      <c r="B55" s="664" t="s">
        <v>1349</v>
      </c>
      <c r="C55" s="664" t="s">
        <v>1151</v>
      </c>
      <c r="D55" s="664" t="s">
        <v>1032</v>
      </c>
      <c r="E55" s="664" t="s">
        <v>1096</v>
      </c>
      <c r="F55" s="667"/>
      <c r="G55" s="667"/>
      <c r="H55" s="680">
        <v>0</v>
      </c>
      <c r="I55" s="667">
        <v>46</v>
      </c>
      <c r="J55" s="667">
        <v>7100.56</v>
      </c>
      <c r="K55" s="680">
        <v>1</v>
      </c>
      <c r="L55" s="667">
        <v>46</v>
      </c>
      <c r="M55" s="668">
        <v>7100.56</v>
      </c>
    </row>
    <row r="56" spans="1:13" ht="14.4" customHeight="1" x14ac:dyDescent="0.3">
      <c r="A56" s="663" t="s">
        <v>1426</v>
      </c>
      <c r="B56" s="664" t="s">
        <v>1379</v>
      </c>
      <c r="C56" s="664" t="s">
        <v>1611</v>
      </c>
      <c r="D56" s="664" t="s">
        <v>894</v>
      </c>
      <c r="E56" s="664" t="s">
        <v>1612</v>
      </c>
      <c r="F56" s="667"/>
      <c r="G56" s="667"/>
      <c r="H56" s="680"/>
      <c r="I56" s="667">
        <v>1</v>
      </c>
      <c r="J56" s="667">
        <v>0</v>
      </c>
      <c r="K56" s="680"/>
      <c r="L56" s="667">
        <v>1</v>
      </c>
      <c r="M56" s="668">
        <v>0</v>
      </c>
    </row>
    <row r="57" spans="1:13" ht="14.4" customHeight="1" x14ac:dyDescent="0.3">
      <c r="A57" s="663" t="s">
        <v>1427</v>
      </c>
      <c r="B57" s="664" t="s">
        <v>1349</v>
      </c>
      <c r="C57" s="664" t="s">
        <v>1151</v>
      </c>
      <c r="D57" s="664" t="s">
        <v>1032</v>
      </c>
      <c r="E57" s="664" t="s">
        <v>1096</v>
      </c>
      <c r="F57" s="667"/>
      <c r="G57" s="667"/>
      <c r="H57" s="680">
        <v>0</v>
      </c>
      <c r="I57" s="667">
        <v>2</v>
      </c>
      <c r="J57" s="667">
        <v>308.72000000000003</v>
      </c>
      <c r="K57" s="680">
        <v>1</v>
      </c>
      <c r="L57" s="667">
        <v>2</v>
      </c>
      <c r="M57" s="668">
        <v>308.72000000000003</v>
      </c>
    </row>
    <row r="58" spans="1:13" ht="14.4" customHeight="1" x14ac:dyDescent="0.3">
      <c r="A58" s="663" t="s">
        <v>1428</v>
      </c>
      <c r="B58" s="664" t="s">
        <v>1349</v>
      </c>
      <c r="C58" s="664" t="s">
        <v>1151</v>
      </c>
      <c r="D58" s="664" t="s">
        <v>1032</v>
      </c>
      <c r="E58" s="664" t="s">
        <v>1096</v>
      </c>
      <c r="F58" s="667"/>
      <c r="G58" s="667"/>
      <c r="H58" s="680">
        <v>0</v>
      </c>
      <c r="I58" s="667">
        <v>12</v>
      </c>
      <c r="J58" s="667">
        <v>1852.3200000000002</v>
      </c>
      <c r="K58" s="680">
        <v>1</v>
      </c>
      <c r="L58" s="667">
        <v>12</v>
      </c>
      <c r="M58" s="668">
        <v>1852.3200000000002</v>
      </c>
    </row>
    <row r="59" spans="1:13" ht="14.4" customHeight="1" x14ac:dyDescent="0.3">
      <c r="A59" s="663" t="s">
        <v>1428</v>
      </c>
      <c r="B59" s="664" t="s">
        <v>1349</v>
      </c>
      <c r="C59" s="664" t="s">
        <v>1031</v>
      </c>
      <c r="D59" s="664" t="s">
        <v>1032</v>
      </c>
      <c r="E59" s="664" t="s">
        <v>1350</v>
      </c>
      <c r="F59" s="667"/>
      <c r="G59" s="667"/>
      <c r="H59" s="680">
        <v>0</v>
      </c>
      <c r="I59" s="667">
        <v>2</v>
      </c>
      <c r="J59" s="667">
        <v>450.12</v>
      </c>
      <c r="K59" s="680">
        <v>1</v>
      </c>
      <c r="L59" s="667">
        <v>2</v>
      </c>
      <c r="M59" s="668">
        <v>450.12</v>
      </c>
    </row>
    <row r="60" spans="1:13" ht="14.4" customHeight="1" x14ac:dyDescent="0.3">
      <c r="A60" s="663" t="s">
        <v>1428</v>
      </c>
      <c r="B60" s="664" t="s">
        <v>1379</v>
      </c>
      <c r="C60" s="664" t="s">
        <v>991</v>
      </c>
      <c r="D60" s="664" t="s">
        <v>894</v>
      </c>
      <c r="E60" s="664" t="s">
        <v>1482</v>
      </c>
      <c r="F60" s="667"/>
      <c r="G60" s="667"/>
      <c r="H60" s="680">
        <v>0</v>
      </c>
      <c r="I60" s="667">
        <v>8</v>
      </c>
      <c r="J60" s="667">
        <v>146.08000000000001</v>
      </c>
      <c r="K60" s="680">
        <v>1</v>
      </c>
      <c r="L60" s="667">
        <v>8</v>
      </c>
      <c r="M60" s="668">
        <v>146.08000000000001</v>
      </c>
    </row>
    <row r="61" spans="1:13" ht="14.4" customHeight="1" x14ac:dyDescent="0.3">
      <c r="A61" s="663" t="s">
        <v>1428</v>
      </c>
      <c r="B61" s="664" t="s">
        <v>1379</v>
      </c>
      <c r="C61" s="664" t="s">
        <v>956</v>
      </c>
      <c r="D61" s="664" t="s">
        <v>894</v>
      </c>
      <c r="E61" s="664" t="s">
        <v>957</v>
      </c>
      <c r="F61" s="667"/>
      <c r="G61" s="667"/>
      <c r="H61" s="680">
        <v>0</v>
      </c>
      <c r="I61" s="667">
        <v>1</v>
      </c>
      <c r="J61" s="667">
        <v>36.54</v>
      </c>
      <c r="K61" s="680">
        <v>1</v>
      </c>
      <c r="L61" s="667">
        <v>1</v>
      </c>
      <c r="M61" s="668">
        <v>36.54</v>
      </c>
    </row>
    <row r="62" spans="1:13" ht="14.4" customHeight="1" x14ac:dyDescent="0.3">
      <c r="A62" s="663" t="s">
        <v>1428</v>
      </c>
      <c r="B62" s="664" t="s">
        <v>1382</v>
      </c>
      <c r="C62" s="664" t="s">
        <v>1646</v>
      </c>
      <c r="D62" s="664" t="s">
        <v>1647</v>
      </c>
      <c r="E62" s="664" t="s">
        <v>1648</v>
      </c>
      <c r="F62" s="667"/>
      <c r="G62" s="667"/>
      <c r="H62" s="680">
        <v>0</v>
      </c>
      <c r="I62" s="667">
        <v>1</v>
      </c>
      <c r="J62" s="667">
        <v>31.32</v>
      </c>
      <c r="K62" s="680">
        <v>1</v>
      </c>
      <c r="L62" s="667">
        <v>1</v>
      </c>
      <c r="M62" s="668">
        <v>31.32</v>
      </c>
    </row>
    <row r="63" spans="1:13" ht="14.4" customHeight="1" x14ac:dyDescent="0.3">
      <c r="A63" s="663" t="s">
        <v>1429</v>
      </c>
      <c r="B63" s="664" t="s">
        <v>1863</v>
      </c>
      <c r="C63" s="664" t="s">
        <v>1654</v>
      </c>
      <c r="D63" s="664" t="s">
        <v>1655</v>
      </c>
      <c r="E63" s="664" t="s">
        <v>1656</v>
      </c>
      <c r="F63" s="667"/>
      <c r="G63" s="667"/>
      <c r="H63" s="680">
        <v>0</v>
      </c>
      <c r="I63" s="667">
        <v>1</v>
      </c>
      <c r="J63" s="667">
        <v>93.43</v>
      </c>
      <c r="K63" s="680">
        <v>1</v>
      </c>
      <c r="L63" s="667">
        <v>1</v>
      </c>
      <c r="M63" s="668">
        <v>93.43</v>
      </c>
    </row>
    <row r="64" spans="1:13" ht="14.4" customHeight="1" x14ac:dyDescent="0.3">
      <c r="A64" s="663" t="s">
        <v>1429</v>
      </c>
      <c r="B64" s="664" t="s">
        <v>1340</v>
      </c>
      <c r="C64" s="664" t="s">
        <v>1662</v>
      </c>
      <c r="D64" s="664" t="s">
        <v>1663</v>
      </c>
      <c r="E64" s="664" t="s">
        <v>1664</v>
      </c>
      <c r="F64" s="667"/>
      <c r="G64" s="667"/>
      <c r="H64" s="680">
        <v>0</v>
      </c>
      <c r="I64" s="667">
        <v>1</v>
      </c>
      <c r="J64" s="667">
        <v>96.53</v>
      </c>
      <c r="K64" s="680">
        <v>1</v>
      </c>
      <c r="L64" s="667">
        <v>1</v>
      </c>
      <c r="M64" s="668">
        <v>96.53</v>
      </c>
    </row>
    <row r="65" spans="1:13" ht="14.4" customHeight="1" x14ac:dyDescent="0.3">
      <c r="A65" s="663" t="s">
        <v>1429</v>
      </c>
      <c r="B65" s="664" t="s">
        <v>1349</v>
      </c>
      <c r="C65" s="664" t="s">
        <v>1151</v>
      </c>
      <c r="D65" s="664" t="s">
        <v>1032</v>
      </c>
      <c r="E65" s="664" t="s">
        <v>1096</v>
      </c>
      <c r="F65" s="667"/>
      <c r="G65" s="667"/>
      <c r="H65" s="680">
        <v>0</v>
      </c>
      <c r="I65" s="667">
        <v>14</v>
      </c>
      <c r="J65" s="667">
        <v>2161.04</v>
      </c>
      <c r="K65" s="680">
        <v>1</v>
      </c>
      <c r="L65" s="667">
        <v>14</v>
      </c>
      <c r="M65" s="668">
        <v>2161.04</v>
      </c>
    </row>
    <row r="66" spans="1:13" ht="14.4" customHeight="1" x14ac:dyDescent="0.3">
      <c r="A66" s="663" t="s">
        <v>1444</v>
      </c>
      <c r="B66" s="664" t="s">
        <v>1349</v>
      </c>
      <c r="C66" s="664" t="s">
        <v>1151</v>
      </c>
      <c r="D66" s="664" t="s">
        <v>1032</v>
      </c>
      <c r="E66" s="664" t="s">
        <v>1096</v>
      </c>
      <c r="F66" s="667"/>
      <c r="G66" s="667"/>
      <c r="H66" s="680">
        <v>0</v>
      </c>
      <c r="I66" s="667">
        <v>56</v>
      </c>
      <c r="J66" s="667">
        <v>8644.1600000000053</v>
      </c>
      <c r="K66" s="680">
        <v>1</v>
      </c>
      <c r="L66" s="667">
        <v>56</v>
      </c>
      <c r="M66" s="668">
        <v>8644.1600000000053</v>
      </c>
    </row>
    <row r="67" spans="1:13" ht="14.4" customHeight="1" x14ac:dyDescent="0.3">
      <c r="A67" s="663" t="s">
        <v>1444</v>
      </c>
      <c r="B67" s="664" t="s">
        <v>1349</v>
      </c>
      <c r="C67" s="664" t="s">
        <v>1769</v>
      </c>
      <c r="D67" s="664" t="s">
        <v>1770</v>
      </c>
      <c r="E67" s="664" t="s">
        <v>1350</v>
      </c>
      <c r="F67" s="667"/>
      <c r="G67" s="667"/>
      <c r="H67" s="680">
        <v>0</v>
      </c>
      <c r="I67" s="667">
        <v>1</v>
      </c>
      <c r="J67" s="667">
        <v>149.52000000000001</v>
      </c>
      <c r="K67" s="680">
        <v>1</v>
      </c>
      <c r="L67" s="667">
        <v>1</v>
      </c>
      <c r="M67" s="668">
        <v>149.52000000000001</v>
      </c>
    </row>
    <row r="68" spans="1:13" ht="14.4" customHeight="1" x14ac:dyDescent="0.3">
      <c r="A68" s="663" t="s">
        <v>1444</v>
      </c>
      <c r="B68" s="664" t="s">
        <v>1349</v>
      </c>
      <c r="C68" s="664" t="s">
        <v>1841</v>
      </c>
      <c r="D68" s="664" t="s">
        <v>1842</v>
      </c>
      <c r="E68" s="664" t="s">
        <v>1843</v>
      </c>
      <c r="F68" s="667"/>
      <c r="G68" s="667"/>
      <c r="H68" s="680">
        <v>0</v>
      </c>
      <c r="I68" s="667">
        <v>1</v>
      </c>
      <c r="J68" s="667">
        <v>80.28</v>
      </c>
      <c r="K68" s="680">
        <v>1</v>
      </c>
      <c r="L68" s="667">
        <v>1</v>
      </c>
      <c r="M68" s="668">
        <v>80.28</v>
      </c>
    </row>
    <row r="69" spans="1:13" ht="14.4" customHeight="1" x14ac:dyDescent="0.3">
      <c r="A69" s="663" t="s">
        <v>1444</v>
      </c>
      <c r="B69" s="664" t="s">
        <v>1349</v>
      </c>
      <c r="C69" s="664" t="s">
        <v>1031</v>
      </c>
      <c r="D69" s="664" t="s">
        <v>1032</v>
      </c>
      <c r="E69" s="664" t="s">
        <v>1350</v>
      </c>
      <c r="F69" s="667"/>
      <c r="G69" s="667"/>
      <c r="H69" s="680">
        <v>0</v>
      </c>
      <c r="I69" s="667">
        <v>4</v>
      </c>
      <c r="J69" s="667">
        <v>900.24</v>
      </c>
      <c r="K69" s="680">
        <v>1</v>
      </c>
      <c r="L69" s="667">
        <v>4</v>
      </c>
      <c r="M69" s="668">
        <v>900.24</v>
      </c>
    </row>
    <row r="70" spans="1:13" ht="14.4" customHeight="1" x14ac:dyDescent="0.3">
      <c r="A70" s="663" t="s">
        <v>1444</v>
      </c>
      <c r="B70" s="664" t="s">
        <v>1379</v>
      </c>
      <c r="C70" s="664" t="s">
        <v>991</v>
      </c>
      <c r="D70" s="664" t="s">
        <v>894</v>
      </c>
      <c r="E70" s="664" t="s">
        <v>1482</v>
      </c>
      <c r="F70" s="667"/>
      <c r="G70" s="667"/>
      <c r="H70" s="680">
        <v>0</v>
      </c>
      <c r="I70" s="667">
        <v>1</v>
      </c>
      <c r="J70" s="667">
        <v>18.260000000000002</v>
      </c>
      <c r="K70" s="680">
        <v>1</v>
      </c>
      <c r="L70" s="667">
        <v>1</v>
      </c>
      <c r="M70" s="668">
        <v>18.260000000000002</v>
      </c>
    </row>
    <row r="71" spans="1:13" ht="14.4" customHeight="1" x14ac:dyDescent="0.3">
      <c r="A71" s="663" t="s">
        <v>1444</v>
      </c>
      <c r="B71" s="664" t="s">
        <v>1379</v>
      </c>
      <c r="C71" s="664" t="s">
        <v>956</v>
      </c>
      <c r="D71" s="664" t="s">
        <v>894</v>
      </c>
      <c r="E71" s="664" t="s">
        <v>957</v>
      </c>
      <c r="F71" s="667"/>
      <c r="G71" s="667"/>
      <c r="H71" s="680">
        <v>0</v>
      </c>
      <c r="I71" s="667">
        <v>6</v>
      </c>
      <c r="J71" s="667">
        <v>219.24</v>
      </c>
      <c r="K71" s="680">
        <v>1</v>
      </c>
      <c r="L71" s="667">
        <v>6</v>
      </c>
      <c r="M71" s="668">
        <v>219.24</v>
      </c>
    </row>
    <row r="72" spans="1:13" ht="14.4" customHeight="1" x14ac:dyDescent="0.3">
      <c r="A72" s="663" t="s">
        <v>1444</v>
      </c>
      <c r="B72" s="664" t="s">
        <v>1382</v>
      </c>
      <c r="C72" s="664" t="s">
        <v>1812</v>
      </c>
      <c r="D72" s="664" t="s">
        <v>1813</v>
      </c>
      <c r="E72" s="664" t="s">
        <v>1780</v>
      </c>
      <c r="F72" s="667"/>
      <c r="G72" s="667"/>
      <c r="H72" s="680">
        <v>0</v>
      </c>
      <c r="I72" s="667">
        <v>2</v>
      </c>
      <c r="J72" s="667">
        <v>62.64</v>
      </c>
      <c r="K72" s="680">
        <v>1</v>
      </c>
      <c r="L72" s="667">
        <v>2</v>
      </c>
      <c r="M72" s="668">
        <v>62.64</v>
      </c>
    </row>
    <row r="73" spans="1:13" ht="14.4" customHeight="1" x14ac:dyDescent="0.3">
      <c r="A73" s="663" t="s">
        <v>1444</v>
      </c>
      <c r="B73" s="664" t="s">
        <v>1382</v>
      </c>
      <c r="C73" s="664" t="s">
        <v>1814</v>
      </c>
      <c r="D73" s="664" t="s">
        <v>1815</v>
      </c>
      <c r="E73" s="664" t="s">
        <v>1780</v>
      </c>
      <c r="F73" s="667">
        <v>2</v>
      </c>
      <c r="G73" s="667">
        <v>62.64</v>
      </c>
      <c r="H73" s="680">
        <v>1</v>
      </c>
      <c r="I73" s="667"/>
      <c r="J73" s="667"/>
      <c r="K73" s="680">
        <v>0</v>
      </c>
      <c r="L73" s="667">
        <v>2</v>
      </c>
      <c r="M73" s="668">
        <v>62.64</v>
      </c>
    </row>
    <row r="74" spans="1:13" ht="14.4" customHeight="1" x14ac:dyDescent="0.3">
      <c r="A74" s="663" t="s">
        <v>1444</v>
      </c>
      <c r="B74" s="664" t="s">
        <v>1864</v>
      </c>
      <c r="C74" s="664" t="s">
        <v>1786</v>
      </c>
      <c r="D74" s="664" t="s">
        <v>1787</v>
      </c>
      <c r="E74" s="664" t="s">
        <v>1788</v>
      </c>
      <c r="F74" s="667"/>
      <c r="G74" s="667"/>
      <c r="H74" s="680"/>
      <c r="I74" s="667">
        <v>1</v>
      </c>
      <c r="J74" s="667">
        <v>0</v>
      </c>
      <c r="K74" s="680"/>
      <c r="L74" s="667">
        <v>1</v>
      </c>
      <c r="M74" s="668">
        <v>0</v>
      </c>
    </row>
    <row r="75" spans="1:13" ht="14.4" customHeight="1" x14ac:dyDescent="0.3">
      <c r="A75" s="663" t="s">
        <v>1430</v>
      </c>
      <c r="B75" s="664" t="s">
        <v>1349</v>
      </c>
      <c r="C75" s="664" t="s">
        <v>1151</v>
      </c>
      <c r="D75" s="664" t="s">
        <v>1032</v>
      </c>
      <c r="E75" s="664" t="s">
        <v>1096</v>
      </c>
      <c r="F75" s="667"/>
      <c r="G75" s="667"/>
      <c r="H75" s="680">
        <v>0</v>
      </c>
      <c r="I75" s="667">
        <v>12</v>
      </c>
      <c r="J75" s="667">
        <v>1852.3200000000002</v>
      </c>
      <c r="K75" s="680">
        <v>1</v>
      </c>
      <c r="L75" s="667">
        <v>12</v>
      </c>
      <c r="M75" s="668">
        <v>1852.3200000000002</v>
      </c>
    </row>
    <row r="76" spans="1:13" ht="14.4" customHeight="1" x14ac:dyDescent="0.3">
      <c r="A76" s="663" t="s">
        <v>1430</v>
      </c>
      <c r="B76" s="664" t="s">
        <v>1865</v>
      </c>
      <c r="C76" s="664" t="s">
        <v>1670</v>
      </c>
      <c r="D76" s="664" t="s">
        <v>1671</v>
      </c>
      <c r="E76" s="664" t="s">
        <v>1672</v>
      </c>
      <c r="F76" s="667"/>
      <c r="G76" s="667"/>
      <c r="H76" s="680">
        <v>0</v>
      </c>
      <c r="I76" s="667">
        <v>1</v>
      </c>
      <c r="J76" s="667">
        <v>141.09</v>
      </c>
      <c r="K76" s="680">
        <v>1</v>
      </c>
      <c r="L76" s="667">
        <v>1</v>
      </c>
      <c r="M76" s="668">
        <v>141.09</v>
      </c>
    </row>
    <row r="77" spans="1:13" ht="14.4" customHeight="1" x14ac:dyDescent="0.3">
      <c r="A77" s="663" t="s">
        <v>1430</v>
      </c>
      <c r="B77" s="664" t="s">
        <v>1379</v>
      </c>
      <c r="C77" s="664" t="s">
        <v>991</v>
      </c>
      <c r="D77" s="664" t="s">
        <v>894</v>
      </c>
      <c r="E77" s="664" t="s">
        <v>1482</v>
      </c>
      <c r="F77" s="667"/>
      <c r="G77" s="667"/>
      <c r="H77" s="680">
        <v>0</v>
      </c>
      <c r="I77" s="667">
        <v>1</v>
      </c>
      <c r="J77" s="667">
        <v>18.260000000000002</v>
      </c>
      <c r="K77" s="680">
        <v>1</v>
      </c>
      <c r="L77" s="667">
        <v>1</v>
      </c>
      <c r="M77" s="668">
        <v>18.260000000000002</v>
      </c>
    </row>
    <row r="78" spans="1:13" ht="14.4" customHeight="1" x14ac:dyDescent="0.3">
      <c r="A78" s="663" t="s">
        <v>1430</v>
      </c>
      <c r="B78" s="664" t="s">
        <v>1379</v>
      </c>
      <c r="C78" s="664" t="s">
        <v>956</v>
      </c>
      <c r="D78" s="664" t="s">
        <v>894</v>
      </c>
      <c r="E78" s="664" t="s">
        <v>957</v>
      </c>
      <c r="F78" s="667"/>
      <c r="G78" s="667"/>
      <c r="H78" s="680">
        <v>0</v>
      </c>
      <c r="I78" s="667">
        <v>1</v>
      </c>
      <c r="J78" s="667">
        <v>36.54</v>
      </c>
      <c r="K78" s="680">
        <v>1</v>
      </c>
      <c r="L78" s="667">
        <v>1</v>
      </c>
      <c r="M78" s="668">
        <v>36.54</v>
      </c>
    </row>
    <row r="79" spans="1:13" ht="14.4" customHeight="1" x14ac:dyDescent="0.3">
      <c r="A79" s="663" t="s">
        <v>1430</v>
      </c>
      <c r="B79" s="664" t="s">
        <v>1379</v>
      </c>
      <c r="C79" s="664" t="s">
        <v>1611</v>
      </c>
      <c r="D79" s="664" t="s">
        <v>894</v>
      </c>
      <c r="E79" s="664" t="s">
        <v>1612</v>
      </c>
      <c r="F79" s="667"/>
      <c r="G79" s="667"/>
      <c r="H79" s="680"/>
      <c r="I79" s="667">
        <v>1</v>
      </c>
      <c r="J79" s="667">
        <v>0</v>
      </c>
      <c r="K79" s="680"/>
      <c r="L79" s="667">
        <v>1</v>
      </c>
      <c r="M79" s="668">
        <v>0</v>
      </c>
    </row>
    <row r="80" spans="1:13" ht="14.4" customHeight="1" x14ac:dyDescent="0.3">
      <c r="A80" s="663" t="s">
        <v>1431</v>
      </c>
      <c r="B80" s="664" t="s">
        <v>1866</v>
      </c>
      <c r="C80" s="664" t="s">
        <v>1700</v>
      </c>
      <c r="D80" s="664" t="s">
        <v>1701</v>
      </c>
      <c r="E80" s="664" t="s">
        <v>1702</v>
      </c>
      <c r="F80" s="667"/>
      <c r="G80" s="667"/>
      <c r="H80" s="680">
        <v>0</v>
      </c>
      <c r="I80" s="667">
        <v>1</v>
      </c>
      <c r="J80" s="667">
        <v>184.74</v>
      </c>
      <c r="K80" s="680">
        <v>1</v>
      </c>
      <c r="L80" s="667">
        <v>1</v>
      </c>
      <c r="M80" s="668">
        <v>184.74</v>
      </c>
    </row>
    <row r="81" spans="1:13" ht="14.4" customHeight="1" x14ac:dyDescent="0.3">
      <c r="A81" s="663" t="s">
        <v>1431</v>
      </c>
      <c r="B81" s="664" t="s">
        <v>1349</v>
      </c>
      <c r="C81" s="664" t="s">
        <v>1453</v>
      </c>
      <c r="D81" s="664" t="s">
        <v>1032</v>
      </c>
      <c r="E81" s="664" t="s">
        <v>1454</v>
      </c>
      <c r="F81" s="667">
        <v>2</v>
      </c>
      <c r="G81" s="667">
        <v>0</v>
      </c>
      <c r="H81" s="680"/>
      <c r="I81" s="667"/>
      <c r="J81" s="667"/>
      <c r="K81" s="680"/>
      <c r="L81" s="667">
        <v>2</v>
      </c>
      <c r="M81" s="668">
        <v>0</v>
      </c>
    </row>
    <row r="82" spans="1:13" ht="14.4" customHeight="1" x14ac:dyDescent="0.3">
      <c r="A82" s="663" t="s">
        <v>1431</v>
      </c>
      <c r="B82" s="664" t="s">
        <v>1349</v>
      </c>
      <c r="C82" s="664" t="s">
        <v>1151</v>
      </c>
      <c r="D82" s="664" t="s">
        <v>1032</v>
      </c>
      <c r="E82" s="664" t="s">
        <v>1096</v>
      </c>
      <c r="F82" s="667"/>
      <c r="G82" s="667"/>
      <c r="H82" s="680">
        <v>0</v>
      </c>
      <c r="I82" s="667">
        <v>7</v>
      </c>
      <c r="J82" s="667">
        <v>1080.52</v>
      </c>
      <c r="K82" s="680">
        <v>1</v>
      </c>
      <c r="L82" s="667">
        <v>7</v>
      </c>
      <c r="M82" s="668">
        <v>1080.52</v>
      </c>
    </row>
    <row r="83" spans="1:13" ht="14.4" customHeight="1" x14ac:dyDescent="0.3">
      <c r="A83" s="663" t="s">
        <v>1431</v>
      </c>
      <c r="B83" s="664" t="s">
        <v>1349</v>
      </c>
      <c r="C83" s="664" t="s">
        <v>1486</v>
      </c>
      <c r="D83" s="664" t="s">
        <v>1032</v>
      </c>
      <c r="E83" s="664" t="s">
        <v>1096</v>
      </c>
      <c r="F83" s="667">
        <v>2</v>
      </c>
      <c r="G83" s="667">
        <v>308.72000000000003</v>
      </c>
      <c r="H83" s="680">
        <v>1</v>
      </c>
      <c r="I83" s="667"/>
      <c r="J83" s="667"/>
      <c r="K83" s="680">
        <v>0</v>
      </c>
      <c r="L83" s="667">
        <v>2</v>
      </c>
      <c r="M83" s="668">
        <v>308.72000000000003</v>
      </c>
    </row>
    <row r="84" spans="1:13" ht="14.4" customHeight="1" x14ac:dyDescent="0.3">
      <c r="A84" s="663" t="s">
        <v>1432</v>
      </c>
      <c r="B84" s="664" t="s">
        <v>1349</v>
      </c>
      <c r="C84" s="664" t="s">
        <v>1151</v>
      </c>
      <c r="D84" s="664" t="s">
        <v>1032</v>
      </c>
      <c r="E84" s="664" t="s">
        <v>1096</v>
      </c>
      <c r="F84" s="667"/>
      <c r="G84" s="667"/>
      <c r="H84" s="680">
        <v>0</v>
      </c>
      <c r="I84" s="667">
        <v>1</v>
      </c>
      <c r="J84" s="667">
        <v>154.36000000000001</v>
      </c>
      <c r="K84" s="680">
        <v>1</v>
      </c>
      <c r="L84" s="667">
        <v>1</v>
      </c>
      <c r="M84" s="668">
        <v>154.36000000000001</v>
      </c>
    </row>
    <row r="85" spans="1:13" ht="14.4" customHeight="1" x14ac:dyDescent="0.3">
      <c r="A85" s="663" t="s">
        <v>1432</v>
      </c>
      <c r="B85" s="664" t="s">
        <v>1379</v>
      </c>
      <c r="C85" s="664" t="s">
        <v>991</v>
      </c>
      <c r="D85" s="664" t="s">
        <v>894</v>
      </c>
      <c r="E85" s="664" t="s">
        <v>1482</v>
      </c>
      <c r="F85" s="667"/>
      <c r="G85" s="667"/>
      <c r="H85" s="680">
        <v>0</v>
      </c>
      <c r="I85" s="667">
        <v>1</v>
      </c>
      <c r="J85" s="667">
        <v>18.260000000000002</v>
      </c>
      <c r="K85" s="680">
        <v>1</v>
      </c>
      <c r="L85" s="667">
        <v>1</v>
      </c>
      <c r="M85" s="668">
        <v>18.260000000000002</v>
      </c>
    </row>
    <row r="86" spans="1:13" ht="14.4" customHeight="1" x14ac:dyDescent="0.3">
      <c r="A86" s="663" t="s">
        <v>1432</v>
      </c>
      <c r="B86" s="664" t="s">
        <v>1867</v>
      </c>
      <c r="C86" s="664" t="s">
        <v>1704</v>
      </c>
      <c r="D86" s="664" t="s">
        <v>1705</v>
      </c>
      <c r="E86" s="664" t="s">
        <v>1706</v>
      </c>
      <c r="F86" s="667"/>
      <c r="G86" s="667"/>
      <c r="H86" s="680">
        <v>0</v>
      </c>
      <c r="I86" s="667">
        <v>2</v>
      </c>
      <c r="J86" s="667">
        <v>18.8</v>
      </c>
      <c r="K86" s="680">
        <v>1</v>
      </c>
      <c r="L86" s="667">
        <v>2</v>
      </c>
      <c r="M86" s="668">
        <v>18.8</v>
      </c>
    </row>
    <row r="87" spans="1:13" ht="14.4" customHeight="1" x14ac:dyDescent="0.3">
      <c r="A87" s="663" t="s">
        <v>1433</v>
      </c>
      <c r="B87" s="664" t="s">
        <v>1349</v>
      </c>
      <c r="C87" s="664" t="s">
        <v>1151</v>
      </c>
      <c r="D87" s="664" t="s">
        <v>1032</v>
      </c>
      <c r="E87" s="664" t="s">
        <v>1096</v>
      </c>
      <c r="F87" s="667"/>
      <c r="G87" s="667"/>
      <c r="H87" s="680">
        <v>0</v>
      </c>
      <c r="I87" s="667">
        <v>4</v>
      </c>
      <c r="J87" s="667">
        <v>617.44000000000005</v>
      </c>
      <c r="K87" s="680">
        <v>1</v>
      </c>
      <c r="L87" s="667">
        <v>4</v>
      </c>
      <c r="M87" s="668">
        <v>617.44000000000005</v>
      </c>
    </row>
    <row r="88" spans="1:13" ht="14.4" customHeight="1" x14ac:dyDescent="0.3">
      <c r="A88" s="663" t="s">
        <v>1445</v>
      </c>
      <c r="B88" s="664" t="s">
        <v>1379</v>
      </c>
      <c r="C88" s="664" t="s">
        <v>991</v>
      </c>
      <c r="D88" s="664" t="s">
        <v>894</v>
      </c>
      <c r="E88" s="664" t="s">
        <v>1482</v>
      </c>
      <c r="F88" s="667"/>
      <c r="G88" s="667"/>
      <c r="H88" s="680">
        <v>0</v>
      </c>
      <c r="I88" s="667">
        <v>5</v>
      </c>
      <c r="J88" s="667">
        <v>91.300000000000011</v>
      </c>
      <c r="K88" s="680">
        <v>1</v>
      </c>
      <c r="L88" s="667">
        <v>5</v>
      </c>
      <c r="M88" s="668">
        <v>91.300000000000011</v>
      </c>
    </row>
    <row r="89" spans="1:13" ht="14.4" customHeight="1" x14ac:dyDescent="0.3">
      <c r="A89" s="663" t="s">
        <v>1434</v>
      </c>
      <c r="B89" s="664" t="s">
        <v>1349</v>
      </c>
      <c r="C89" s="664" t="s">
        <v>1151</v>
      </c>
      <c r="D89" s="664" t="s">
        <v>1032</v>
      </c>
      <c r="E89" s="664" t="s">
        <v>1096</v>
      </c>
      <c r="F89" s="667"/>
      <c r="G89" s="667"/>
      <c r="H89" s="680">
        <v>0</v>
      </c>
      <c r="I89" s="667">
        <v>1</v>
      </c>
      <c r="J89" s="667">
        <v>154.36000000000001</v>
      </c>
      <c r="K89" s="680">
        <v>1</v>
      </c>
      <c r="L89" s="667">
        <v>1</v>
      </c>
      <c r="M89" s="668">
        <v>154.36000000000001</v>
      </c>
    </row>
    <row r="90" spans="1:13" ht="14.4" customHeight="1" x14ac:dyDescent="0.3">
      <c r="A90" s="663" t="s">
        <v>1435</v>
      </c>
      <c r="B90" s="664" t="s">
        <v>1327</v>
      </c>
      <c r="C90" s="664" t="s">
        <v>1739</v>
      </c>
      <c r="D90" s="664" t="s">
        <v>1588</v>
      </c>
      <c r="E90" s="664" t="s">
        <v>1740</v>
      </c>
      <c r="F90" s="667"/>
      <c r="G90" s="667"/>
      <c r="H90" s="680">
        <v>0</v>
      </c>
      <c r="I90" s="667">
        <v>1</v>
      </c>
      <c r="J90" s="667">
        <v>205.84</v>
      </c>
      <c r="K90" s="680">
        <v>1</v>
      </c>
      <c r="L90" s="667">
        <v>1</v>
      </c>
      <c r="M90" s="668">
        <v>205.84</v>
      </c>
    </row>
    <row r="91" spans="1:13" ht="14.4" customHeight="1" x14ac:dyDescent="0.3">
      <c r="A91" s="663" t="s">
        <v>1435</v>
      </c>
      <c r="B91" s="664" t="s">
        <v>1349</v>
      </c>
      <c r="C91" s="664" t="s">
        <v>1151</v>
      </c>
      <c r="D91" s="664" t="s">
        <v>1032</v>
      </c>
      <c r="E91" s="664" t="s">
        <v>1096</v>
      </c>
      <c r="F91" s="667"/>
      <c r="G91" s="667"/>
      <c r="H91" s="680">
        <v>0</v>
      </c>
      <c r="I91" s="667">
        <v>1</v>
      </c>
      <c r="J91" s="667">
        <v>154.36000000000001</v>
      </c>
      <c r="K91" s="680">
        <v>1</v>
      </c>
      <c r="L91" s="667">
        <v>1</v>
      </c>
      <c r="M91" s="668">
        <v>154.36000000000001</v>
      </c>
    </row>
    <row r="92" spans="1:13" ht="14.4" customHeight="1" x14ac:dyDescent="0.3">
      <c r="A92" s="663" t="s">
        <v>1435</v>
      </c>
      <c r="B92" s="664" t="s">
        <v>1349</v>
      </c>
      <c r="C92" s="664" t="s">
        <v>1031</v>
      </c>
      <c r="D92" s="664" t="s">
        <v>1032</v>
      </c>
      <c r="E92" s="664" t="s">
        <v>1350</v>
      </c>
      <c r="F92" s="667"/>
      <c r="G92" s="667"/>
      <c r="H92" s="680">
        <v>0</v>
      </c>
      <c r="I92" s="667">
        <v>1</v>
      </c>
      <c r="J92" s="667">
        <v>225.06</v>
      </c>
      <c r="K92" s="680">
        <v>1</v>
      </c>
      <c r="L92" s="667">
        <v>1</v>
      </c>
      <c r="M92" s="668">
        <v>225.06</v>
      </c>
    </row>
    <row r="93" spans="1:13" ht="14.4" customHeight="1" x14ac:dyDescent="0.3">
      <c r="A93" s="663" t="s">
        <v>1435</v>
      </c>
      <c r="B93" s="664" t="s">
        <v>1379</v>
      </c>
      <c r="C93" s="664" t="s">
        <v>1611</v>
      </c>
      <c r="D93" s="664" t="s">
        <v>894</v>
      </c>
      <c r="E93" s="664" t="s">
        <v>1612</v>
      </c>
      <c r="F93" s="667"/>
      <c r="G93" s="667"/>
      <c r="H93" s="680"/>
      <c r="I93" s="667">
        <v>1</v>
      </c>
      <c r="J93" s="667">
        <v>0</v>
      </c>
      <c r="K93" s="680"/>
      <c r="L93" s="667">
        <v>1</v>
      </c>
      <c r="M93" s="668">
        <v>0</v>
      </c>
    </row>
    <row r="94" spans="1:13" ht="14.4" customHeight="1" thickBot="1" x14ac:dyDescent="0.35">
      <c r="A94" s="669" t="s">
        <v>1435</v>
      </c>
      <c r="B94" s="670" t="s">
        <v>1387</v>
      </c>
      <c r="C94" s="670" t="s">
        <v>998</v>
      </c>
      <c r="D94" s="670" t="s">
        <v>999</v>
      </c>
      <c r="E94" s="670" t="s">
        <v>1388</v>
      </c>
      <c r="F94" s="673"/>
      <c r="G94" s="673"/>
      <c r="H94" s="681">
        <v>0</v>
      </c>
      <c r="I94" s="673">
        <v>3</v>
      </c>
      <c r="J94" s="673">
        <v>197.96999999999997</v>
      </c>
      <c r="K94" s="681">
        <v>1</v>
      </c>
      <c r="L94" s="673">
        <v>3</v>
      </c>
      <c r="M94" s="674">
        <v>197.96999999999997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10" t="s">
        <v>178</v>
      </c>
      <c r="B1" s="511"/>
      <c r="C1" s="511"/>
      <c r="D1" s="511"/>
      <c r="E1" s="511"/>
      <c r="F1" s="511"/>
      <c r="G1" s="482"/>
      <c r="H1" s="512"/>
      <c r="I1" s="512"/>
    </row>
    <row r="2" spans="1:10" ht="14.4" customHeight="1" thickBot="1" x14ac:dyDescent="0.35">
      <c r="A2" s="382" t="s">
        <v>309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2">
        <v>2014</v>
      </c>
      <c r="D3" s="443">
        <v>2015</v>
      </c>
      <c r="E3" s="11"/>
      <c r="F3" s="505">
        <v>2016</v>
      </c>
      <c r="G3" s="506"/>
      <c r="H3" s="506"/>
      <c r="I3" s="507"/>
    </row>
    <row r="4" spans="1:10" ht="14.4" customHeight="1" thickBot="1" x14ac:dyDescent="0.35">
      <c r="A4" s="447" t="s">
        <v>0</v>
      </c>
      <c r="B4" s="448" t="s">
        <v>257</v>
      </c>
      <c r="C4" s="508" t="s">
        <v>94</v>
      </c>
      <c r="D4" s="509"/>
      <c r="E4" s="449"/>
      <c r="F4" s="444" t="s">
        <v>94</v>
      </c>
      <c r="G4" s="445" t="s">
        <v>95</v>
      </c>
      <c r="H4" s="445" t="s">
        <v>69</v>
      </c>
      <c r="I4" s="446" t="s">
        <v>96</v>
      </c>
    </row>
    <row r="5" spans="1:10" ht="14.4" customHeight="1" x14ac:dyDescent="0.3">
      <c r="A5" s="647" t="s">
        <v>513</v>
      </c>
      <c r="B5" s="648" t="s">
        <v>514</v>
      </c>
      <c r="C5" s="649" t="s">
        <v>515</v>
      </c>
      <c r="D5" s="649" t="s">
        <v>515</v>
      </c>
      <c r="E5" s="649"/>
      <c r="F5" s="649" t="s">
        <v>515</v>
      </c>
      <c r="G5" s="649" t="s">
        <v>515</v>
      </c>
      <c r="H5" s="649" t="s">
        <v>515</v>
      </c>
      <c r="I5" s="650" t="s">
        <v>515</v>
      </c>
      <c r="J5" s="651" t="s">
        <v>74</v>
      </c>
    </row>
    <row r="6" spans="1:10" ht="14.4" customHeight="1" x14ac:dyDescent="0.3">
      <c r="A6" s="647" t="s">
        <v>513</v>
      </c>
      <c r="B6" s="648" t="s">
        <v>332</v>
      </c>
      <c r="C6" s="649">
        <v>0</v>
      </c>
      <c r="D6" s="649">
        <v>0.78635999999999995</v>
      </c>
      <c r="E6" s="649"/>
      <c r="F6" s="649">
        <v>-23.5593</v>
      </c>
      <c r="G6" s="649">
        <v>1.5000004134835001</v>
      </c>
      <c r="H6" s="649">
        <v>-25.059300413483502</v>
      </c>
      <c r="I6" s="650">
        <v>-15.706195670498161</v>
      </c>
      <c r="J6" s="651" t="s">
        <v>1</v>
      </c>
    </row>
    <row r="7" spans="1:10" ht="14.4" customHeight="1" x14ac:dyDescent="0.3">
      <c r="A7" s="647" t="s">
        <v>513</v>
      </c>
      <c r="B7" s="648" t="s">
        <v>333</v>
      </c>
      <c r="C7" s="649">
        <v>0</v>
      </c>
      <c r="D7" s="649">
        <v>70.151399999999995</v>
      </c>
      <c r="E7" s="649"/>
      <c r="F7" s="649">
        <v>24.008250000000004</v>
      </c>
      <c r="G7" s="649">
        <v>99.983731449642505</v>
      </c>
      <c r="H7" s="649">
        <v>-75.975481449642501</v>
      </c>
      <c r="I7" s="650">
        <v>0.240121564297607</v>
      </c>
      <c r="J7" s="651" t="s">
        <v>1</v>
      </c>
    </row>
    <row r="8" spans="1:10" ht="14.4" customHeight="1" x14ac:dyDescent="0.3">
      <c r="A8" s="647" t="s">
        <v>513</v>
      </c>
      <c r="B8" s="648" t="s">
        <v>334</v>
      </c>
      <c r="C8" s="649">
        <v>4.80105</v>
      </c>
      <c r="D8" s="649">
        <v>0</v>
      </c>
      <c r="E8" s="649"/>
      <c r="F8" s="649">
        <v>0</v>
      </c>
      <c r="G8" s="649">
        <v>2.5000006891390001</v>
      </c>
      <c r="H8" s="649">
        <v>-2.5000006891390001</v>
      </c>
      <c r="I8" s="650">
        <v>0</v>
      </c>
      <c r="J8" s="651" t="s">
        <v>1</v>
      </c>
    </row>
    <row r="9" spans="1:10" ht="14.4" customHeight="1" x14ac:dyDescent="0.3">
      <c r="A9" s="647" t="s">
        <v>513</v>
      </c>
      <c r="B9" s="648" t="s">
        <v>335</v>
      </c>
      <c r="C9" s="649">
        <v>0</v>
      </c>
      <c r="D9" s="649">
        <v>0</v>
      </c>
      <c r="E9" s="649"/>
      <c r="F9" s="649">
        <v>0</v>
      </c>
      <c r="G9" s="649">
        <v>0.50000013782774999</v>
      </c>
      <c r="H9" s="649">
        <v>-0.50000013782774999</v>
      </c>
      <c r="I9" s="650">
        <v>0</v>
      </c>
      <c r="J9" s="651" t="s">
        <v>1</v>
      </c>
    </row>
    <row r="10" spans="1:10" ht="14.4" customHeight="1" x14ac:dyDescent="0.3">
      <c r="A10" s="647" t="s">
        <v>513</v>
      </c>
      <c r="B10" s="648" t="s">
        <v>336</v>
      </c>
      <c r="C10" s="649">
        <v>1.404E-2</v>
      </c>
      <c r="D10" s="649">
        <v>0</v>
      </c>
      <c r="E10" s="649"/>
      <c r="F10" s="649">
        <v>1.1155200000000001</v>
      </c>
      <c r="G10" s="649">
        <v>0.25000006891374998</v>
      </c>
      <c r="H10" s="649">
        <v>0.86551993108625003</v>
      </c>
      <c r="I10" s="650">
        <v>4.462078770005677</v>
      </c>
      <c r="J10" s="651" t="s">
        <v>1</v>
      </c>
    </row>
    <row r="11" spans="1:10" ht="14.4" customHeight="1" x14ac:dyDescent="0.3">
      <c r="A11" s="647" t="s">
        <v>513</v>
      </c>
      <c r="B11" s="648" t="s">
        <v>337</v>
      </c>
      <c r="C11" s="649">
        <v>54.99794</v>
      </c>
      <c r="D11" s="649">
        <v>43.651579999999996</v>
      </c>
      <c r="E11" s="649"/>
      <c r="F11" s="649">
        <v>68.461690000000004</v>
      </c>
      <c r="G11" s="649">
        <v>83.723222908339253</v>
      </c>
      <c r="H11" s="649">
        <v>-15.261532908339248</v>
      </c>
      <c r="I11" s="650">
        <v>0.81771445988112912</v>
      </c>
      <c r="J11" s="651" t="s">
        <v>1</v>
      </c>
    </row>
    <row r="12" spans="1:10" ht="14.4" customHeight="1" x14ac:dyDescent="0.3">
      <c r="A12" s="647" t="s">
        <v>513</v>
      </c>
      <c r="B12" s="648" t="s">
        <v>338</v>
      </c>
      <c r="C12" s="649">
        <v>65.502110000000002</v>
      </c>
      <c r="D12" s="649">
        <v>47.989059999999995</v>
      </c>
      <c r="E12" s="649"/>
      <c r="F12" s="649">
        <v>97.443099999999987</v>
      </c>
      <c r="G12" s="649">
        <v>99.121472967485744</v>
      </c>
      <c r="H12" s="649">
        <v>-1.6783729674857568</v>
      </c>
      <c r="I12" s="650">
        <v>0.98306751385710034</v>
      </c>
      <c r="J12" s="651" t="s">
        <v>1</v>
      </c>
    </row>
    <row r="13" spans="1:10" ht="14.4" customHeight="1" x14ac:dyDescent="0.3">
      <c r="A13" s="647" t="s">
        <v>513</v>
      </c>
      <c r="B13" s="648" t="s">
        <v>339</v>
      </c>
      <c r="C13" s="649">
        <v>4.5979999999999999</v>
      </c>
      <c r="D13" s="649">
        <v>3.2679999999999998</v>
      </c>
      <c r="E13" s="649"/>
      <c r="F13" s="649">
        <v>6.8621999999999996</v>
      </c>
      <c r="G13" s="649">
        <v>8.7500024119869995</v>
      </c>
      <c r="H13" s="649">
        <v>-1.8878024119869998</v>
      </c>
      <c r="I13" s="650">
        <v>0.78425121238814521</v>
      </c>
      <c r="J13" s="651" t="s">
        <v>1</v>
      </c>
    </row>
    <row r="14" spans="1:10" ht="14.4" customHeight="1" x14ac:dyDescent="0.3">
      <c r="A14" s="647" t="s">
        <v>513</v>
      </c>
      <c r="B14" s="648" t="s">
        <v>340</v>
      </c>
      <c r="C14" s="649">
        <v>38.172229999999999</v>
      </c>
      <c r="D14" s="649">
        <v>51.293739999999993</v>
      </c>
      <c r="E14" s="649"/>
      <c r="F14" s="649">
        <v>92.127899999999997</v>
      </c>
      <c r="G14" s="649">
        <v>97.500025498149753</v>
      </c>
      <c r="H14" s="649">
        <v>-5.3721254981497566</v>
      </c>
      <c r="I14" s="650">
        <v>0.94490129135143963</v>
      </c>
      <c r="J14" s="651" t="s">
        <v>1</v>
      </c>
    </row>
    <row r="15" spans="1:10" ht="14.4" customHeight="1" x14ac:dyDescent="0.3">
      <c r="A15" s="647" t="s">
        <v>513</v>
      </c>
      <c r="B15" s="648" t="s">
        <v>341</v>
      </c>
      <c r="C15" s="649">
        <v>2.9485199999999998</v>
      </c>
      <c r="D15" s="649">
        <v>2.7279999999999998</v>
      </c>
      <c r="E15" s="649"/>
      <c r="F15" s="649">
        <v>3.327</v>
      </c>
      <c r="G15" s="649">
        <v>3.7014883859859999</v>
      </c>
      <c r="H15" s="649">
        <v>-0.37448838598599998</v>
      </c>
      <c r="I15" s="650">
        <v>0.89882762096354818</v>
      </c>
      <c r="J15" s="651" t="s">
        <v>1</v>
      </c>
    </row>
    <row r="16" spans="1:10" ht="14.4" customHeight="1" x14ac:dyDescent="0.3">
      <c r="A16" s="647" t="s">
        <v>513</v>
      </c>
      <c r="B16" s="648" t="s">
        <v>342</v>
      </c>
      <c r="C16" s="649">
        <v>26.032330000000002</v>
      </c>
      <c r="D16" s="649">
        <v>28.387999999999998</v>
      </c>
      <c r="E16" s="649"/>
      <c r="F16" s="649">
        <v>33.397419999999997</v>
      </c>
      <c r="G16" s="649">
        <v>41.339377991919754</v>
      </c>
      <c r="H16" s="649">
        <v>-7.9419579919197574</v>
      </c>
      <c r="I16" s="650">
        <v>0.80788395041957084</v>
      </c>
      <c r="J16" s="651" t="s">
        <v>1</v>
      </c>
    </row>
    <row r="17" spans="1:10" ht="14.4" customHeight="1" x14ac:dyDescent="0.3">
      <c r="A17" s="647" t="s">
        <v>513</v>
      </c>
      <c r="B17" s="648" t="s">
        <v>343</v>
      </c>
      <c r="C17" s="649">
        <v>0</v>
      </c>
      <c r="D17" s="649">
        <v>0</v>
      </c>
      <c r="E17" s="649"/>
      <c r="F17" s="649">
        <v>4.6916700000000002</v>
      </c>
      <c r="G17" s="649">
        <v>0.25000006891374998</v>
      </c>
      <c r="H17" s="649">
        <v>4.44166993108625</v>
      </c>
      <c r="I17" s="650">
        <v>18.766674826872254</v>
      </c>
      <c r="J17" s="651" t="s">
        <v>1</v>
      </c>
    </row>
    <row r="18" spans="1:10" ht="14.4" customHeight="1" x14ac:dyDescent="0.3">
      <c r="A18" s="647" t="s">
        <v>513</v>
      </c>
      <c r="B18" s="648" t="s">
        <v>344</v>
      </c>
      <c r="C18" s="649" t="s">
        <v>515</v>
      </c>
      <c r="D18" s="649">
        <v>0.2782</v>
      </c>
      <c r="E18" s="649"/>
      <c r="F18" s="649">
        <v>0</v>
      </c>
      <c r="G18" s="649">
        <v>6.9550019171749994E-2</v>
      </c>
      <c r="H18" s="649">
        <v>-6.9550019171749994E-2</v>
      </c>
      <c r="I18" s="650">
        <v>0</v>
      </c>
      <c r="J18" s="651" t="s">
        <v>1</v>
      </c>
    </row>
    <row r="19" spans="1:10" ht="14.4" customHeight="1" x14ac:dyDescent="0.3">
      <c r="A19" s="647" t="s">
        <v>513</v>
      </c>
      <c r="B19" s="648" t="s">
        <v>345</v>
      </c>
      <c r="C19" s="649">
        <v>238.10520000000002</v>
      </c>
      <c r="D19" s="649">
        <v>107.02094</v>
      </c>
      <c r="E19" s="649"/>
      <c r="F19" s="649">
        <v>243.87492</v>
      </c>
      <c r="G19" s="649">
        <v>232.54548977412998</v>
      </c>
      <c r="H19" s="649">
        <v>11.329430225870027</v>
      </c>
      <c r="I19" s="650">
        <v>1.0487192000020049</v>
      </c>
      <c r="J19" s="651" t="s">
        <v>1</v>
      </c>
    </row>
    <row r="20" spans="1:10" ht="14.4" customHeight="1" x14ac:dyDescent="0.3">
      <c r="A20" s="647" t="s">
        <v>513</v>
      </c>
      <c r="B20" s="648" t="s">
        <v>516</v>
      </c>
      <c r="C20" s="649">
        <v>435.17142000000001</v>
      </c>
      <c r="D20" s="649">
        <v>355.55527999999998</v>
      </c>
      <c r="E20" s="649"/>
      <c r="F20" s="649">
        <v>551.75036999999998</v>
      </c>
      <c r="G20" s="649">
        <v>671.73436278508962</v>
      </c>
      <c r="H20" s="649">
        <v>-119.98399278508964</v>
      </c>
      <c r="I20" s="650">
        <v>0.82138178507405535</v>
      </c>
      <c r="J20" s="651" t="s">
        <v>517</v>
      </c>
    </row>
    <row r="22" spans="1:10" ht="14.4" customHeight="1" x14ac:dyDescent="0.3">
      <c r="A22" s="647" t="s">
        <v>513</v>
      </c>
      <c r="B22" s="648" t="s">
        <v>514</v>
      </c>
      <c r="C22" s="649" t="s">
        <v>515</v>
      </c>
      <c r="D22" s="649" t="s">
        <v>515</v>
      </c>
      <c r="E22" s="649"/>
      <c r="F22" s="649" t="s">
        <v>515</v>
      </c>
      <c r="G22" s="649" t="s">
        <v>515</v>
      </c>
      <c r="H22" s="649" t="s">
        <v>515</v>
      </c>
      <c r="I22" s="650" t="s">
        <v>515</v>
      </c>
      <c r="J22" s="651" t="s">
        <v>74</v>
      </c>
    </row>
    <row r="23" spans="1:10" ht="14.4" customHeight="1" x14ac:dyDescent="0.3">
      <c r="A23" s="647" t="s">
        <v>518</v>
      </c>
      <c r="B23" s="648" t="s">
        <v>519</v>
      </c>
      <c r="C23" s="649" t="s">
        <v>515</v>
      </c>
      <c r="D23" s="649" t="s">
        <v>515</v>
      </c>
      <c r="E23" s="649"/>
      <c r="F23" s="649" t="s">
        <v>515</v>
      </c>
      <c r="G23" s="649" t="s">
        <v>515</v>
      </c>
      <c r="H23" s="649" t="s">
        <v>515</v>
      </c>
      <c r="I23" s="650" t="s">
        <v>515</v>
      </c>
      <c r="J23" s="651" t="s">
        <v>0</v>
      </c>
    </row>
    <row r="24" spans="1:10" ht="14.4" customHeight="1" x14ac:dyDescent="0.3">
      <c r="A24" s="647" t="s">
        <v>518</v>
      </c>
      <c r="B24" s="648" t="s">
        <v>336</v>
      </c>
      <c r="C24" s="649">
        <v>0</v>
      </c>
      <c r="D24" s="649">
        <v>0</v>
      </c>
      <c r="E24" s="649"/>
      <c r="F24" s="649">
        <v>1.1155200000000001</v>
      </c>
      <c r="G24" s="649">
        <v>0.25000006891374998</v>
      </c>
      <c r="H24" s="649">
        <v>0.86551993108625003</v>
      </c>
      <c r="I24" s="650">
        <v>4.462078770005677</v>
      </c>
      <c r="J24" s="651" t="s">
        <v>1</v>
      </c>
    </row>
    <row r="25" spans="1:10" ht="14.4" customHeight="1" x14ac:dyDescent="0.3">
      <c r="A25" s="647" t="s">
        <v>518</v>
      </c>
      <c r="B25" s="648" t="s">
        <v>337</v>
      </c>
      <c r="C25" s="649">
        <v>8.9902300000000004</v>
      </c>
      <c r="D25" s="649">
        <v>7.3768599999999998</v>
      </c>
      <c r="E25" s="649"/>
      <c r="F25" s="649">
        <v>5.6813400000000005</v>
      </c>
      <c r="G25" s="649">
        <v>8.4678883589260003</v>
      </c>
      <c r="H25" s="649">
        <v>-2.7865483589259998</v>
      </c>
      <c r="I25" s="650">
        <v>0.67092759837950633</v>
      </c>
      <c r="J25" s="651" t="s">
        <v>1</v>
      </c>
    </row>
    <row r="26" spans="1:10" ht="14.4" customHeight="1" x14ac:dyDescent="0.3">
      <c r="A26" s="647" t="s">
        <v>518</v>
      </c>
      <c r="B26" s="648" t="s">
        <v>338</v>
      </c>
      <c r="C26" s="649">
        <v>21.62443</v>
      </c>
      <c r="D26" s="649">
        <v>9.1445299999999996</v>
      </c>
      <c r="E26" s="649"/>
      <c r="F26" s="649">
        <v>39.575879999999998</v>
      </c>
      <c r="G26" s="649">
        <v>26.410857891228495</v>
      </c>
      <c r="H26" s="649">
        <v>13.165022108771502</v>
      </c>
      <c r="I26" s="650">
        <v>1.498470067234879</v>
      </c>
      <c r="J26" s="651" t="s">
        <v>1</v>
      </c>
    </row>
    <row r="27" spans="1:10" ht="14.4" customHeight="1" x14ac:dyDescent="0.3">
      <c r="A27" s="647" t="s">
        <v>518</v>
      </c>
      <c r="B27" s="648" t="s">
        <v>339</v>
      </c>
      <c r="C27" s="649">
        <v>4.5979999999999999</v>
      </c>
      <c r="D27" s="649">
        <v>3.2679999999999998</v>
      </c>
      <c r="E27" s="649"/>
      <c r="F27" s="649">
        <v>6.8621999999999996</v>
      </c>
      <c r="G27" s="649">
        <v>8.7500024119869995</v>
      </c>
      <c r="H27" s="649">
        <v>-1.8878024119869998</v>
      </c>
      <c r="I27" s="650">
        <v>0.78425121238814521</v>
      </c>
      <c r="J27" s="651" t="s">
        <v>1</v>
      </c>
    </row>
    <row r="28" spans="1:10" ht="14.4" customHeight="1" x14ac:dyDescent="0.3">
      <c r="A28" s="647" t="s">
        <v>518</v>
      </c>
      <c r="B28" s="648" t="s">
        <v>340</v>
      </c>
      <c r="C28" s="649">
        <v>6.4769399999999999</v>
      </c>
      <c r="D28" s="649">
        <v>11.16794</v>
      </c>
      <c r="E28" s="649"/>
      <c r="F28" s="649">
        <v>10.47644</v>
      </c>
      <c r="G28" s="649">
        <v>10.16743660442275</v>
      </c>
      <c r="H28" s="649">
        <v>0.30900339557724976</v>
      </c>
      <c r="I28" s="650">
        <v>1.0303914750196559</v>
      </c>
      <c r="J28" s="651" t="s">
        <v>1</v>
      </c>
    </row>
    <row r="29" spans="1:10" ht="14.4" customHeight="1" x14ac:dyDescent="0.3">
      <c r="A29" s="647" t="s">
        <v>518</v>
      </c>
      <c r="B29" s="648" t="s">
        <v>341</v>
      </c>
      <c r="C29" s="649">
        <v>0.44999999999999996</v>
      </c>
      <c r="D29" s="649">
        <v>1.0249999999999999</v>
      </c>
      <c r="E29" s="649"/>
      <c r="F29" s="649">
        <v>0.73199999999999998</v>
      </c>
      <c r="G29" s="649">
        <v>0.75436631402550003</v>
      </c>
      <c r="H29" s="649">
        <v>-2.2366314025500045E-2</v>
      </c>
      <c r="I29" s="650">
        <v>0.97035085791921516</v>
      </c>
      <c r="J29" s="651" t="s">
        <v>1</v>
      </c>
    </row>
    <row r="30" spans="1:10" ht="14.4" customHeight="1" x14ac:dyDescent="0.3">
      <c r="A30" s="647" t="s">
        <v>518</v>
      </c>
      <c r="B30" s="648" t="s">
        <v>342</v>
      </c>
      <c r="C30" s="649">
        <v>4.4681999999999995</v>
      </c>
      <c r="D30" s="649">
        <v>5.7714999999999996</v>
      </c>
      <c r="E30" s="649"/>
      <c r="F30" s="649">
        <v>5.8832199999999997</v>
      </c>
      <c r="G30" s="649">
        <v>6.3790164379560004</v>
      </c>
      <c r="H30" s="649">
        <v>-0.4957964379560007</v>
      </c>
      <c r="I30" s="650">
        <v>0.92227697752808013</v>
      </c>
      <c r="J30" s="651" t="s">
        <v>1</v>
      </c>
    </row>
    <row r="31" spans="1:10" ht="14.4" customHeight="1" x14ac:dyDescent="0.3">
      <c r="A31" s="647" t="s">
        <v>518</v>
      </c>
      <c r="B31" s="648" t="s">
        <v>343</v>
      </c>
      <c r="C31" s="649">
        <v>0</v>
      </c>
      <c r="D31" s="649">
        <v>0</v>
      </c>
      <c r="E31" s="649"/>
      <c r="F31" s="649">
        <v>4.6916700000000002</v>
      </c>
      <c r="G31" s="649">
        <v>0.25000006891374998</v>
      </c>
      <c r="H31" s="649">
        <v>4.44166993108625</v>
      </c>
      <c r="I31" s="650">
        <v>18.766674826872254</v>
      </c>
      <c r="J31" s="651" t="s">
        <v>1</v>
      </c>
    </row>
    <row r="32" spans="1:10" ht="14.4" customHeight="1" x14ac:dyDescent="0.3">
      <c r="A32" s="647" t="s">
        <v>518</v>
      </c>
      <c r="B32" s="648" t="s">
        <v>344</v>
      </c>
      <c r="C32" s="649" t="s">
        <v>515</v>
      </c>
      <c r="D32" s="649">
        <v>0.2782</v>
      </c>
      <c r="E32" s="649"/>
      <c r="F32" s="649">
        <v>0</v>
      </c>
      <c r="G32" s="649">
        <v>6.9550019171749994E-2</v>
      </c>
      <c r="H32" s="649">
        <v>-6.9550019171749994E-2</v>
      </c>
      <c r="I32" s="650">
        <v>0</v>
      </c>
      <c r="J32" s="651" t="s">
        <v>1</v>
      </c>
    </row>
    <row r="33" spans="1:10" ht="14.4" customHeight="1" x14ac:dyDescent="0.3">
      <c r="A33" s="647" t="s">
        <v>518</v>
      </c>
      <c r="B33" s="648" t="s">
        <v>345</v>
      </c>
      <c r="C33" s="649">
        <v>0</v>
      </c>
      <c r="D33" s="649">
        <v>0</v>
      </c>
      <c r="E33" s="649"/>
      <c r="F33" s="649" t="s">
        <v>515</v>
      </c>
      <c r="G33" s="649" t="s">
        <v>515</v>
      </c>
      <c r="H33" s="649" t="s">
        <v>515</v>
      </c>
      <c r="I33" s="650" t="s">
        <v>515</v>
      </c>
      <c r="J33" s="651" t="s">
        <v>1</v>
      </c>
    </row>
    <row r="34" spans="1:10" ht="14.4" customHeight="1" x14ac:dyDescent="0.3">
      <c r="A34" s="647" t="s">
        <v>518</v>
      </c>
      <c r="B34" s="648" t="s">
        <v>520</v>
      </c>
      <c r="C34" s="649">
        <v>46.607799999999997</v>
      </c>
      <c r="D34" s="649">
        <v>38.032029999999992</v>
      </c>
      <c r="E34" s="649"/>
      <c r="F34" s="649">
        <v>75.018270000000001</v>
      </c>
      <c r="G34" s="649">
        <v>61.499118175544986</v>
      </c>
      <c r="H34" s="649">
        <v>13.519151824455015</v>
      </c>
      <c r="I34" s="650">
        <v>1.2198267589116567</v>
      </c>
      <c r="J34" s="651" t="s">
        <v>521</v>
      </c>
    </row>
    <row r="35" spans="1:10" ht="14.4" customHeight="1" x14ac:dyDescent="0.3">
      <c r="A35" s="647" t="s">
        <v>515</v>
      </c>
      <c r="B35" s="648" t="s">
        <v>515</v>
      </c>
      <c r="C35" s="649" t="s">
        <v>515</v>
      </c>
      <c r="D35" s="649" t="s">
        <v>515</v>
      </c>
      <c r="E35" s="649"/>
      <c r="F35" s="649" t="s">
        <v>515</v>
      </c>
      <c r="G35" s="649" t="s">
        <v>515</v>
      </c>
      <c r="H35" s="649" t="s">
        <v>515</v>
      </c>
      <c r="I35" s="650" t="s">
        <v>515</v>
      </c>
      <c r="J35" s="651" t="s">
        <v>522</v>
      </c>
    </row>
    <row r="36" spans="1:10" ht="14.4" customHeight="1" x14ac:dyDescent="0.3">
      <c r="A36" s="647" t="s">
        <v>523</v>
      </c>
      <c r="B36" s="648" t="s">
        <v>524</v>
      </c>
      <c r="C36" s="649" t="s">
        <v>515</v>
      </c>
      <c r="D36" s="649" t="s">
        <v>515</v>
      </c>
      <c r="E36" s="649"/>
      <c r="F36" s="649" t="s">
        <v>515</v>
      </c>
      <c r="G36" s="649" t="s">
        <v>515</v>
      </c>
      <c r="H36" s="649" t="s">
        <v>515</v>
      </c>
      <c r="I36" s="650" t="s">
        <v>515</v>
      </c>
      <c r="J36" s="651" t="s">
        <v>0</v>
      </c>
    </row>
    <row r="37" spans="1:10" ht="14.4" customHeight="1" x14ac:dyDescent="0.3">
      <c r="A37" s="647" t="s">
        <v>523</v>
      </c>
      <c r="B37" s="648" t="s">
        <v>333</v>
      </c>
      <c r="C37" s="649">
        <v>0</v>
      </c>
      <c r="D37" s="649">
        <v>70.151399999999995</v>
      </c>
      <c r="E37" s="649"/>
      <c r="F37" s="649">
        <v>19.608250000000002</v>
      </c>
      <c r="G37" s="649">
        <v>99.983731449642505</v>
      </c>
      <c r="H37" s="649">
        <v>-80.375481449642507</v>
      </c>
      <c r="I37" s="650">
        <v>0.19611440497073099</v>
      </c>
      <c r="J37" s="651" t="s">
        <v>1</v>
      </c>
    </row>
    <row r="38" spans="1:10" ht="14.4" customHeight="1" x14ac:dyDescent="0.3">
      <c r="A38" s="647" t="s">
        <v>523</v>
      </c>
      <c r="B38" s="648" t="s">
        <v>334</v>
      </c>
      <c r="C38" s="649">
        <v>4.80105</v>
      </c>
      <c r="D38" s="649">
        <v>0</v>
      </c>
      <c r="E38" s="649"/>
      <c r="F38" s="649">
        <v>0</v>
      </c>
      <c r="G38" s="649">
        <v>2.5000006891390001</v>
      </c>
      <c r="H38" s="649">
        <v>-2.5000006891390001</v>
      </c>
      <c r="I38" s="650">
        <v>0</v>
      </c>
      <c r="J38" s="651" t="s">
        <v>1</v>
      </c>
    </row>
    <row r="39" spans="1:10" ht="14.4" customHeight="1" x14ac:dyDescent="0.3">
      <c r="A39" s="647" t="s">
        <v>523</v>
      </c>
      <c r="B39" s="648" t="s">
        <v>337</v>
      </c>
      <c r="C39" s="649">
        <v>11.475860000000001</v>
      </c>
      <c r="D39" s="649">
        <v>12.67191</v>
      </c>
      <c r="E39" s="649"/>
      <c r="F39" s="649">
        <v>11.954969999999999</v>
      </c>
      <c r="G39" s="649">
        <v>11.8251630319805</v>
      </c>
      <c r="H39" s="649">
        <v>0.12980696801949954</v>
      </c>
      <c r="I39" s="650">
        <v>1.0109771821046731</v>
      </c>
      <c r="J39" s="651" t="s">
        <v>1</v>
      </c>
    </row>
    <row r="40" spans="1:10" ht="14.4" customHeight="1" x14ac:dyDescent="0.3">
      <c r="A40" s="647" t="s">
        <v>523</v>
      </c>
      <c r="B40" s="648" t="s">
        <v>338</v>
      </c>
      <c r="C40" s="649">
        <v>3.3562099999999999</v>
      </c>
      <c r="D40" s="649">
        <v>3.3185700000000002</v>
      </c>
      <c r="E40" s="649"/>
      <c r="F40" s="649">
        <v>12.379999999999999</v>
      </c>
      <c r="G40" s="649">
        <v>13.651567747814752</v>
      </c>
      <c r="H40" s="649">
        <v>-1.2715677478147533</v>
      </c>
      <c r="I40" s="650">
        <v>0.90685555158906217</v>
      </c>
      <c r="J40" s="651" t="s">
        <v>1</v>
      </c>
    </row>
    <row r="41" spans="1:10" ht="14.4" customHeight="1" x14ac:dyDescent="0.3">
      <c r="A41" s="647" t="s">
        <v>523</v>
      </c>
      <c r="B41" s="648" t="s">
        <v>340</v>
      </c>
      <c r="C41" s="649">
        <v>14.99761</v>
      </c>
      <c r="D41" s="649">
        <v>18.185939999999999</v>
      </c>
      <c r="E41" s="649"/>
      <c r="F41" s="649">
        <v>17.122230000000002</v>
      </c>
      <c r="G41" s="649">
        <v>18.11445217226175</v>
      </c>
      <c r="H41" s="649">
        <v>-0.99222217226174791</v>
      </c>
      <c r="I41" s="650">
        <v>0.9452248313762911</v>
      </c>
      <c r="J41" s="651" t="s">
        <v>1</v>
      </c>
    </row>
    <row r="42" spans="1:10" ht="14.4" customHeight="1" x14ac:dyDescent="0.3">
      <c r="A42" s="647" t="s">
        <v>523</v>
      </c>
      <c r="B42" s="648" t="s">
        <v>341</v>
      </c>
      <c r="C42" s="649">
        <v>0.54299999999999993</v>
      </c>
      <c r="D42" s="649">
        <v>0.52200000000000002</v>
      </c>
      <c r="E42" s="649"/>
      <c r="F42" s="649">
        <v>0.878</v>
      </c>
      <c r="G42" s="649">
        <v>0.49401695377225008</v>
      </c>
      <c r="H42" s="649">
        <v>0.38398304622774992</v>
      </c>
      <c r="I42" s="650">
        <v>1.7772669405284669</v>
      </c>
      <c r="J42" s="651" t="s">
        <v>1</v>
      </c>
    </row>
    <row r="43" spans="1:10" ht="14.4" customHeight="1" x14ac:dyDescent="0.3">
      <c r="A43" s="647" t="s">
        <v>523</v>
      </c>
      <c r="B43" s="648" t="s">
        <v>342</v>
      </c>
      <c r="C43" s="649">
        <v>5.5995800000000004</v>
      </c>
      <c r="D43" s="649">
        <v>8.2447599999999994</v>
      </c>
      <c r="E43" s="649"/>
      <c r="F43" s="649">
        <v>8.52</v>
      </c>
      <c r="G43" s="649">
        <v>8.62482803598175</v>
      </c>
      <c r="H43" s="649">
        <v>-0.10482803598175039</v>
      </c>
      <c r="I43" s="650">
        <v>0.98784578248465704</v>
      </c>
      <c r="J43" s="651" t="s">
        <v>1</v>
      </c>
    </row>
    <row r="44" spans="1:10" ht="14.4" customHeight="1" x14ac:dyDescent="0.3">
      <c r="A44" s="647" t="s">
        <v>523</v>
      </c>
      <c r="B44" s="648" t="s">
        <v>345</v>
      </c>
      <c r="C44" s="649">
        <v>134.46093000000002</v>
      </c>
      <c r="D44" s="649">
        <v>14.37336</v>
      </c>
      <c r="E44" s="649"/>
      <c r="F44" s="649">
        <v>16.513409999999997</v>
      </c>
      <c r="G44" s="649">
        <v>21.496628770556999</v>
      </c>
      <c r="H44" s="649">
        <v>-4.9832187705570021</v>
      </c>
      <c r="I44" s="650">
        <v>0.76818603401746877</v>
      </c>
      <c r="J44" s="651" t="s">
        <v>1</v>
      </c>
    </row>
    <row r="45" spans="1:10" ht="14.4" customHeight="1" x14ac:dyDescent="0.3">
      <c r="A45" s="647" t="s">
        <v>523</v>
      </c>
      <c r="B45" s="648" t="s">
        <v>525</v>
      </c>
      <c r="C45" s="649">
        <v>175.23424000000003</v>
      </c>
      <c r="D45" s="649">
        <v>127.46794</v>
      </c>
      <c r="E45" s="649"/>
      <c r="F45" s="649">
        <v>86.976859999999988</v>
      </c>
      <c r="G45" s="649">
        <v>176.69038885114949</v>
      </c>
      <c r="H45" s="649">
        <v>-89.713528851149505</v>
      </c>
      <c r="I45" s="650">
        <v>0.4922557506694521</v>
      </c>
      <c r="J45" s="651" t="s">
        <v>521</v>
      </c>
    </row>
    <row r="46" spans="1:10" ht="14.4" customHeight="1" x14ac:dyDescent="0.3">
      <c r="A46" s="647" t="s">
        <v>515</v>
      </c>
      <c r="B46" s="648" t="s">
        <v>515</v>
      </c>
      <c r="C46" s="649" t="s">
        <v>515</v>
      </c>
      <c r="D46" s="649" t="s">
        <v>515</v>
      </c>
      <c r="E46" s="649"/>
      <c r="F46" s="649" t="s">
        <v>515</v>
      </c>
      <c r="G46" s="649" t="s">
        <v>515</v>
      </c>
      <c r="H46" s="649" t="s">
        <v>515</v>
      </c>
      <c r="I46" s="650" t="s">
        <v>515</v>
      </c>
      <c r="J46" s="651" t="s">
        <v>522</v>
      </c>
    </row>
    <row r="47" spans="1:10" ht="14.4" customHeight="1" x14ac:dyDescent="0.3">
      <c r="A47" s="647" t="s">
        <v>526</v>
      </c>
      <c r="B47" s="648" t="s">
        <v>527</v>
      </c>
      <c r="C47" s="649" t="s">
        <v>515</v>
      </c>
      <c r="D47" s="649" t="s">
        <v>515</v>
      </c>
      <c r="E47" s="649"/>
      <c r="F47" s="649" t="s">
        <v>515</v>
      </c>
      <c r="G47" s="649" t="s">
        <v>515</v>
      </c>
      <c r="H47" s="649" t="s">
        <v>515</v>
      </c>
      <c r="I47" s="650" t="s">
        <v>515</v>
      </c>
      <c r="J47" s="651" t="s">
        <v>0</v>
      </c>
    </row>
    <row r="48" spans="1:10" ht="14.4" customHeight="1" x14ac:dyDescent="0.3">
      <c r="A48" s="647" t="s">
        <v>526</v>
      </c>
      <c r="B48" s="648" t="s">
        <v>333</v>
      </c>
      <c r="C48" s="649" t="s">
        <v>515</v>
      </c>
      <c r="D48" s="649" t="s">
        <v>515</v>
      </c>
      <c r="E48" s="649"/>
      <c r="F48" s="649">
        <v>4.4000000000000004</v>
      </c>
      <c r="G48" s="649">
        <v>0</v>
      </c>
      <c r="H48" s="649">
        <v>4.4000000000000004</v>
      </c>
      <c r="I48" s="650" t="s">
        <v>515</v>
      </c>
      <c r="J48" s="651" t="s">
        <v>1</v>
      </c>
    </row>
    <row r="49" spans="1:10" ht="14.4" customHeight="1" x14ac:dyDescent="0.3">
      <c r="A49" s="647" t="s">
        <v>526</v>
      </c>
      <c r="B49" s="648" t="s">
        <v>337</v>
      </c>
      <c r="C49" s="649">
        <v>22.675049999999999</v>
      </c>
      <c r="D49" s="649">
        <v>12.93627</v>
      </c>
      <c r="E49" s="649"/>
      <c r="F49" s="649">
        <v>30.38691</v>
      </c>
      <c r="G49" s="649">
        <v>42.629646661734</v>
      </c>
      <c r="H49" s="649">
        <v>-12.242736661734</v>
      </c>
      <c r="I49" s="650">
        <v>0.7128116787155182</v>
      </c>
      <c r="J49" s="651" t="s">
        <v>1</v>
      </c>
    </row>
    <row r="50" spans="1:10" ht="14.4" customHeight="1" x14ac:dyDescent="0.3">
      <c r="A50" s="647" t="s">
        <v>526</v>
      </c>
      <c r="B50" s="648" t="s">
        <v>338</v>
      </c>
      <c r="C50" s="649">
        <v>2.1401000000000003</v>
      </c>
      <c r="D50" s="649">
        <v>1.2012</v>
      </c>
      <c r="E50" s="649"/>
      <c r="F50" s="649">
        <v>2.7223000000000002</v>
      </c>
      <c r="G50" s="649">
        <v>3.7809201122215002</v>
      </c>
      <c r="H50" s="649">
        <v>-1.0586201122215</v>
      </c>
      <c r="I50" s="650">
        <v>0.72000992329893421</v>
      </c>
      <c r="J50" s="651" t="s">
        <v>1</v>
      </c>
    </row>
    <row r="51" spans="1:10" ht="14.4" customHeight="1" x14ac:dyDescent="0.3">
      <c r="A51" s="647" t="s">
        <v>526</v>
      </c>
      <c r="B51" s="648" t="s">
        <v>340</v>
      </c>
      <c r="C51" s="649">
        <v>10.318059999999999</v>
      </c>
      <c r="D51" s="649">
        <v>6.6285999999999996</v>
      </c>
      <c r="E51" s="649"/>
      <c r="F51" s="649">
        <v>35.827500000000001</v>
      </c>
      <c r="G51" s="649">
        <v>39.45812310197325</v>
      </c>
      <c r="H51" s="649">
        <v>-3.6306231019732493</v>
      </c>
      <c r="I51" s="650">
        <v>0.90798794223966306</v>
      </c>
      <c r="J51" s="651" t="s">
        <v>1</v>
      </c>
    </row>
    <row r="52" spans="1:10" ht="14.4" customHeight="1" x14ac:dyDescent="0.3">
      <c r="A52" s="647" t="s">
        <v>526</v>
      </c>
      <c r="B52" s="648" t="s">
        <v>341</v>
      </c>
      <c r="C52" s="649">
        <v>0.76100000000000001</v>
      </c>
      <c r="D52" s="649">
        <v>0.6</v>
      </c>
      <c r="E52" s="649"/>
      <c r="F52" s="649">
        <v>1.2370000000000001</v>
      </c>
      <c r="G52" s="649">
        <v>1.8272964075177498</v>
      </c>
      <c r="H52" s="649">
        <v>-0.5902964075177497</v>
      </c>
      <c r="I52" s="650">
        <v>0.67695640122248979</v>
      </c>
      <c r="J52" s="651" t="s">
        <v>1</v>
      </c>
    </row>
    <row r="53" spans="1:10" ht="14.4" customHeight="1" x14ac:dyDescent="0.3">
      <c r="A53" s="647" t="s">
        <v>526</v>
      </c>
      <c r="B53" s="648" t="s">
        <v>342</v>
      </c>
      <c r="C53" s="649">
        <v>7.3365500000000008</v>
      </c>
      <c r="D53" s="649">
        <v>6.4942399999999996</v>
      </c>
      <c r="E53" s="649"/>
      <c r="F53" s="649">
        <v>10.366</v>
      </c>
      <c r="G53" s="649">
        <v>14.906531718919002</v>
      </c>
      <c r="H53" s="649">
        <v>-4.5405317189190022</v>
      </c>
      <c r="I53" s="650">
        <v>0.69539985527577342</v>
      </c>
      <c r="J53" s="651" t="s">
        <v>1</v>
      </c>
    </row>
    <row r="54" spans="1:10" ht="14.4" customHeight="1" x14ac:dyDescent="0.3">
      <c r="A54" s="647" t="s">
        <v>526</v>
      </c>
      <c r="B54" s="648" t="s">
        <v>345</v>
      </c>
      <c r="C54" s="649">
        <v>62.186850000000007</v>
      </c>
      <c r="D54" s="649">
        <v>20.20025</v>
      </c>
      <c r="E54" s="649"/>
      <c r="F54" s="649">
        <v>42.395960000000002</v>
      </c>
      <c r="G54" s="649">
        <v>72.510596916303001</v>
      </c>
      <c r="H54" s="649">
        <v>-30.114636916302999</v>
      </c>
      <c r="I54" s="650">
        <v>0.58468640175361541</v>
      </c>
      <c r="J54" s="651" t="s">
        <v>1</v>
      </c>
    </row>
    <row r="55" spans="1:10" ht="14.4" customHeight="1" x14ac:dyDescent="0.3">
      <c r="A55" s="647" t="s">
        <v>526</v>
      </c>
      <c r="B55" s="648" t="s">
        <v>528</v>
      </c>
      <c r="C55" s="649">
        <v>105.41761000000001</v>
      </c>
      <c r="D55" s="649">
        <v>48.060559999999995</v>
      </c>
      <c r="E55" s="649"/>
      <c r="F55" s="649">
        <v>127.33566999999999</v>
      </c>
      <c r="G55" s="649">
        <v>175.11311491866849</v>
      </c>
      <c r="H55" s="649">
        <v>-47.777444918668493</v>
      </c>
      <c r="I55" s="650">
        <v>0.72716238334942085</v>
      </c>
      <c r="J55" s="651" t="s">
        <v>521</v>
      </c>
    </row>
    <row r="56" spans="1:10" ht="14.4" customHeight="1" x14ac:dyDescent="0.3">
      <c r="A56" s="647" t="s">
        <v>515</v>
      </c>
      <c r="B56" s="648" t="s">
        <v>515</v>
      </c>
      <c r="C56" s="649" t="s">
        <v>515</v>
      </c>
      <c r="D56" s="649" t="s">
        <v>515</v>
      </c>
      <c r="E56" s="649"/>
      <c r="F56" s="649" t="s">
        <v>515</v>
      </c>
      <c r="G56" s="649" t="s">
        <v>515</v>
      </c>
      <c r="H56" s="649" t="s">
        <v>515</v>
      </c>
      <c r="I56" s="650" t="s">
        <v>515</v>
      </c>
      <c r="J56" s="651" t="s">
        <v>522</v>
      </c>
    </row>
    <row r="57" spans="1:10" ht="14.4" customHeight="1" x14ac:dyDescent="0.3">
      <c r="A57" s="647" t="s">
        <v>529</v>
      </c>
      <c r="B57" s="648" t="s">
        <v>530</v>
      </c>
      <c r="C57" s="649" t="s">
        <v>515</v>
      </c>
      <c r="D57" s="649" t="s">
        <v>515</v>
      </c>
      <c r="E57" s="649"/>
      <c r="F57" s="649" t="s">
        <v>515</v>
      </c>
      <c r="G57" s="649" t="s">
        <v>515</v>
      </c>
      <c r="H57" s="649" t="s">
        <v>515</v>
      </c>
      <c r="I57" s="650" t="s">
        <v>515</v>
      </c>
      <c r="J57" s="651" t="s">
        <v>0</v>
      </c>
    </row>
    <row r="58" spans="1:10" ht="14.4" customHeight="1" x14ac:dyDescent="0.3">
      <c r="A58" s="647" t="s">
        <v>529</v>
      </c>
      <c r="B58" s="648" t="s">
        <v>332</v>
      </c>
      <c r="C58" s="649">
        <v>0</v>
      </c>
      <c r="D58" s="649">
        <v>0.78635999999999995</v>
      </c>
      <c r="E58" s="649"/>
      <c r="F58" s="649">
        <v>-23.5593</v>
      </c>
      <c r="G58" s="649">
        <v>1.5000004134835001</v>
      </c>
      <c r="H58" s="649">
        <v>-25.059300413483502</v>
      </c>
      <c r="I58" s="650">
        <v>-15.706195670498161</v>
      </c>
      <c r="J58" s="651" t="s">
        <v>1</v>
      </c>
    </row>
    <row r="59" spans="1:10" ht="14.4" customHeight="1" x14ac:dyDescent="0.3">
      <c r="A59" s="647" t="s">
        <v>529</v>
      </c>
      <c r="B59" s="648" t="s">
        <v>335</v>
      </c>
      <c r="C59" s="649">
        <v>0</v>
      </c>
      <c r="D59" s="649">
        <v>0</v>
      </c>
      <c r="E59" s="649"/>
      <c r="F59" s="649">
        <v>0</v>
      </c>
      <c r="G59" s="649">
        <v>0.50000013782774999</v>
      </c>
      <c r="H59" s="649">
        <v>-0.50000013782774999</v>
      </c>
      <c r="I59" s="650">
        <v>0</v>
      </c>
      <c r="J59" s="651" t="s">
        <v>1</v>
      </c>
    </row>
    <row r="60" spans="1:10" ht="14.4" customHeight="1" x14ac:dyDescent="0.3">
      <c r="A60" s="647" t="s">
        <v>529</v>
      </c>
      <c r="B60" s="648" t="s">
        <v>336</v>
      </c>
      <c r="C60" s="649">
        <v>1.404E-2</v>
      </c>
      <c r="D60" s="649">
        <v>0</v>
      </c>
      <c r="E60" s="649"/>
      <c r="F60" s="649" t="s">
        <v>515</v>
      </c>
      <c r="G60" s="649" t="s">
        <v>515</v>
      </c>
      <c r="H60" s="649" t="s">
        <v>515</v>
      </c>
      <c r="I60" s="650" t="s">
        <v>515</v>
      </c>
      <c r="J60" s="651" t="s">
        <v>1</v>
      </c>
    </row>
    <row r="61" spans="1:10" ht="14.4" customHeight="1" x14ac:dyDescent="0.3">
      <c r="A61" s="647" t="s">
        <v>529</v>
      </c>
      <c r="B61" s="648" t="s">
        <v>337</v>
      </c>
      <c r="C61" s="649">
        <v>11.8568</v>
      </c>
      <c r="D61" s="649">
        <v>10.666539999999999</v>
      </c>
      <c r="E61" s="649"/>
      <c r="F61" s="649">
        <v>20.438470000000002</v>
      </c>
      <c r="G61" s="649">
        <v>20.80052485569875</v>
      </c>
      <c r="H61" s="649">
        <v>-0.36205485569874796</v>
      </c>
      <c r="I61" s="650">
        <v>0.98259395576744035</v>
      </c>
      <c r="J61" s="651" t="s">
        <v>1</v>
      </c>
    </row>
    <row r="62" spans="1:10" ht="14.4" customHeight="1" x14ac:dyDescent="0.3">
      <c r="A62" s="647" t="s">
        <v>529</v>
      </c>
      <c r="B62" s="648" t="s">
        <v>338</v>
      </c>
      <c r="C62" s="649">
        <v>38.381370000000004</v>
      </c>
      <c r="D62" s="649">
        <v>34.324759999999998</v>
      </c>
      <c r="E62" s="649"/>
      <c r="F62" s="649">
        <v>42.764920000000004</v>
      </c>
      <c r="G62" s="649">
        <v>55.278127216220994</v>
      </c>
      <c r="H62" s="649">
        <v>-12.513207216220991</v>
      </c>
      <c r="I62" s="650">
        <v>0.77363185320523897</v>
      </c>
      <c r="J62" s="651" t="s">
        <v>1</v>
      </c>
    </row>
    <row r="63" spans="1:10" ht="14.4" customHeight="1" x14ac:dyDescent="0.3">
      <c r="A63" s="647" t="s">
        <v>529</v>
      </c>
      <c r="B63" s="648" t="s">
        <v>340</v>
      </c>
      <c r="C63" s="649">
        <v>6.3796199999999992</v>
      </c>
      <c r="D63" s="649">
        <v>15.311259999999999</v>
      </c>
      <c r="E63" s="649"/>
      <c r="F63" s="649">
        <v>28.701729999999998</v>
      </c>
      <c r="G63" s="649">
        <v>29.760013619492</v>
      </c>
      <c r="H63" s="649">
        <v>-1.058283619492002</v>
      </c>
      <c r="I63" s="650">
        <v>0.96443941078041528</v>
      </c>
      <c r="J63" s="651" t="s">
        <v>1</v>
      </c>
    </row>
    <row r="64" spans="1:10" ht="14.4" customHeight="1" x14ac:dyDescent="0.3">
      <c r="A64" s="647" t="s">
        <v>529</v>
      </c>
      <c r="B64" s="648" t="s">
        <v>341</v>
      </c>
      <c r="C64" s="649">
        <v>1.1945199999999998</v>
      </c>
      <c r="D64" s="649">
        <v>0.58099999999999996</v>
      </c>
      <c r="E64" s="649"/>
      <c r="F64" s="649">
        <v>0.48</v>
      </c>
      <c r="G64" s="649">
        <v>0.62580871067050003</v>
      </c>
      <c r="H64" s="649">
        <v>-0.14580871067050005</v>
      </c>
      <c r="I64" s="650">
        <v>0.76700754050821918</v>
      </c>
      <c r="J64" s="651" t="s">
        <v>1</v>
      </c>
    </row>
    <row r="65" spans="1:10" ht="14.4" customHeight="1" x14ac:dyDescent="0.3">
      <c r="A65" s="647" t="s">
        <v>529</v>
      </c>
      <c r="B65" s="648" t="s">
        <v>342</v>
      </c>
      <c r="C65" s="649">
        <v>8.6280000000000001</v>
      </c>
      <c r="D65" s="649">
        <v>7.8774999999999995</v>
      </c>
      <c r="E65" s="649"/>
      <c r="F65" s="649">
        <v>8.6281999999999996</v>
      </c>
      <c r="G65" s="649">
        <v>11.429001799063</v>
      </c>
      <c r="H65" s="649">
        <v>-2.8008017990630005</v>
      </c>
      <c r="I65" s="650">
        <v>0.7549390709438315</v>
      </c>
      <c r="J65" s="651" t="s">
        <v>1</v>
      </c>
    </row>
    <row r="66" spans="1:10" ht="14.4" customHeight="1" x14ac:dyDescent="0.3">
      <c r="A66" s="647" t="s">
        <v>529</v>
      </c>
      <c r="B66" s="648" t="s">
        <v>345</v>
      </c>
      <c r="C66" s="649">
        <v>41.457419999999999</v>
      </c>
      <c r="D66" s="649">
        <v>72.447329999999994</v>
      </c>
      <c r="E66" s="649"/>
      <c r="F66" s="649">
        <v>184.96555000000001</v>
      </c>
      <c r="G66" s="649">
        <v>138.53826408726999</v>
      </c>
      <c r="H66" s="649">
        <v>46.427285912730014</v>
      </c>
      <c r="I66" s="650">
        <v>1.3351224747805694</v>
      </c>
      <c r="J66" s="651" t="s">
        <v>1</v>
      </c>
    </row>
    <row r="67" spans="1:10" ht="14.4" customHeight="1" x14ac:dyDescent="0.3">
      <c r="A67" s="647" t="s">
        <v>529</v>
      </c>
      <c r="B67" s="648" t="s">
        <v>531</v>
      </c>
      <c r="C67" s="649">
        <v>107.91177</v>
      </c>
      <c r="D67" s="649">
        <v>141.99475000000001</v>
      </c>
      <c r="E67" s="649"/>
      <c r="F67" s="649">
        <v>262.41957000000002</v>
      </c>
      <c r="G67" s="649">
        <v>258.4317408397265</v>
      </c>
      <c r="H67" s="649">
        <v>3.9878291602735203</v>
      </c>
      <c r="I67" s="650">
        <v>1.0154308799194549</v>
      </c>
      <c r="J67" s="651" t="s">
        <v>521</v>
      </c>
    </row>
    <row r="68" spans="1:10" ht="14.4" customHeight="1" x14ac:dyDescent="0.3">
      <c r="A68" s="647" t="s">
        <v>515</v>
      </c>
      <c r="B68" s="648" t="s">
        <v>515</v>
      </c>
      <c r="C68" s="649" t="s">
        <v>515</v>
      </c>
      <c r="D68" s="649" t="s">
        <v>515</v>
      </c>
      <c r="E68" s="649"/>
      <c r="F68" s="649" t="s">
        <v>515</v>
      </c>
      <c r="G68" s="649" t="s">
        <v>515</v>
      </c>
      <c r="H68" s="649" t="s">
        <v>515</v>
      </c>
      <c r="I68" s="650" t="s">
        <v>515</v>
      </c>
      <c r="J68" s="651" t="s">
        <v>522</v>
      </c>
    </row>
    <row r="69" spans="1:10" ht="14.4" customHeight="1" x14ac:dyDescent="0.3">
      <c r="A69" s="647" t="s">
        <v>513</v>
      </c>
      <c r="B69" s="648" t="s">
        <v>516</v>
      </c>
      <c r="C69" s="649">
        <v>435.17142000000007</v>
      </c>
      <c r="D69" s="649">
        <v>355.55527999999993</v>
      </c>
      <c r="E69" s="649"/>
      <c r="F69" s="649">
        <v>551.75036999999998</v>
      </c>
      <c r="G69" s="649">
        <v>671.7343627850895</v>
      </c>
      <c r="H69" s="649">
        <v>-119.98399278508953</v>
      </c>
      <c r="I69" s="650">
        <v>0.82138178507405546</v>
      </c>
      <c r="J69" s="651" t="s">
        <v>517</v>
      </c>
    </row>
  </sheetData>
  <mergeCells count="3">
    <mergeCell ref="A1:I1"/>
    <mergeCell ref="F3:I3"/>
    <mergeCell ref="C4:D4"/>
  </mergeCells>
  <conditionalFormatting sqref="F21 F70:F65537">
    <cfRule type="cellIs" dxfId="42" priority="18" stopIfTrue="1" operator="greaterThan">
      <formula>1</formula>
    </cfRule>
  </conditionalFormatting>
  <conditionalFormatting sqref="H5:H20">
    <cfRule type="expression" dxfId="41" priority="14">
      <formula>$H5&gt;0</formula>
    </cfRule>
  </conditionalFormatting>
  <conditionalFormatting sqref="I5:I20">
    <cfRule type="expression" dxfId="40" priority="15">
      <formula>$I5&gt;1</formula>
    </cfRule>
  </conditionalFormatting>
  <conditionalFormatting sqref="B5:B20">
    <cfRule type="expression" dxfId="39" priority="11">
      <formula>OR($J5="NS",$J5="SumaNS",$J5="Účet")</formula>
    </cfRule>
  </conditionalFormatting>
  <conditionalFormatting sqref="F5:I20 B5:D20">
    <cfRule type="expression" dxfId="38" priority="17">
      <formula>AND($J5&lt;&gt;"",$J5&lt;&gt;"mezeraKL")</formula>
    </cfRule>
  </conditionalFormatting>
  <conditionalFormatting sqref="B5:D20 F5:I20">
    <cfRule type="expression" dxfId="37" priority="12">
      <formula>OR($J5="KL",$J5="SumaKL")</formula>
    </cfRule>
    <cfRule type="expression" priority="16" stopIfTrue="1">
      <formula>OR($J5="mezeraNS",$J5="mezeraKL")</formula>
    </cfRule>
  </conditionalFormatting>
  <conditionalFormatting sqref="B5:D20 F5:I20">
    <cfRule type="expression" dxfId="36" priority="13">
      <formula>OR($J5="SumaNS",$J5="NS")</formula>
    </cfRule>
  </conditionalFormatting>
  <conditionalFormatting sqref="A5:A20">
    <cfRule type="expression" dxfId="35" priority="9">
      <formula>AND($J5&lt;&gt;"mezeraKL",$J5&lt;&gt;"")</formula>
    </cfRule>
  </conditionalFormatting>
  <conditionalFormatting sqref="A5:A20">
    <cfRule type="expression" dxfId="34" priority="10">
      <formula>AND($J5&lt;&gt;"",$J5&lt;&gt;"mezeraKL")</formula>
    </cfRule>
  </conditionalFormatting>
  <conditionalFormatting sqref="H22:H69">
    <cfRule type="expression" dxfId="33" priority="5">
      <formula>$H22&gt;0</formula>
    </cfRule>
  </conditionalFormatting>
  <conditionalFormatting sqref="A22:A69">
    <cfRule type="expression" dxfId="32" priority="2">
      <formula>AND($J22&lt;&gt;"mezeraKL",$J22&lt;&gt;"")</formula>
    </cfRule>
  </conditionalFormatting>
  <conditionalFormatting sqref="I22:I69">
    <cfRule type="expression" dxfId="31" priority="6">
      <formula>$I22&gt;1</formula>
    </cfRule>
  </conditionalFormatting>
  <conditionalFormatting sqref="B22:B69">
    <cfRule type="expression" dxfId="30" priority="1">
      <formula>OR($J22="NS",$J22="SumaNS",$J22="Účet")</formula>
    </cfRule>
  </conditionalFormatting>
  <conditionalFormatting sqref="A22:D69 F22:I69">
    <cfRule type="expression" dxfId="29" priority="8">
      <formula>AND($J22&lt;&gt;"",$J22&lt;&gt;"mezeraKL")</formula>
    </cfRule>
  </conditionalFormatting>
  <conditionalFormatting sqref="B22:D69 F22:I69">
    <cfRule type="expression" dxfId="28" priority="3">
      <formula>OR($J22="KL",$J22="SumaKL")</formula>
    </cfRule>
    <cfRule type="expression" priority="7" stopIfTrue="1">
      <formula>OR($J22="mezeraNS",$J22="mezeraKL")</formula>
    </cfRule>
  </conditionalFormatting>
  <conditionalFormatting sqref="B22:D69 F22:I69">
    <cfRule type="expression" dxfId="27" priority="4">
      <formula>OR($J22="SumaNS",$J22="NS")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5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12.44140625" style="338" hidden="1" customWidth="1" outlineLevel="1"/>
    <col min="8" max="8" width="25.77734375" style="338" customWidth="1" collapsed="1"/>
    <col min="9" max="9" width="7.77734375" style="336" customWidth="1"/>
    <col min="10" max="10" width="10" style="336" customWidth="1"/>
    <col min="11" max="11" width="11.109375" style="336" customWidth="1"/>
    <col min="12" max="16384" width="8.88671875" style="254"/>
  </cols>
  <sheetData>
    <row r="1" spans="1:11" ht="18.600000000000001" customHeight="1" thickBot="1" x14ac:dyDescent="0.4">
      <c r="A1" s="517" t="s">
        <v>2255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</row>
    <row r="2" spans="1:11" ht="14.4" customHeight="1" thickBot="1" x14ac:dyDescent="0.35">
      <c r="A2" s="382" t="s">
        <v>309</v>
      </c>
      <c r="B2" s="66"/>
      <c r="C2" s="340"/>
      <c r="D2" s="340"/>
      <c r="E2" s="340"/>
      <c r="F2" s="340"/>
      <c r="G2" s="340"/>
      <c r="H2" s="340"/>
      <c r="I2" s="341"/>
      <c r="J2" s="341"/>
      <c r="K2" s="341"/>
    </row>
    <row r="3" spans="1:11" ht="14.4" customHeight="1" thickBot="1" x14ac:dyDescent="0.35">
      <c r="A3" s="66"/>
      <c r="B3" s="66"/>
      <c r="C3" s="513"/>
      <c r="D3" s="514"/>
      <c r="E3" s="514"/>
      <c r="F3" s="514"/>
      <c r="G3" s="514"/>
      <c r="H3" s="267" t="s">
        <v>159</v>
      </c>
      <c r="I3" s="207">
        <f>IF(J3&lt;&gt;0,K3/J3,0)</f>
        <v>6.4092182327180645</v>
      </c>
      <c r="J3" s="207">
        <f>SUBTOTAL(9,J5:J1048576)</f>
        <v>86087</v>
      </c>
      <c r="K3" s="208">
        <f>SUBTOTAL(9,K5:K1048576)</f>
        <v>551750.37</v>
      </c>
    </row>
    <row r="4" spans="1:11" s="337" customFormat="1" ht="14.4" customHeight="1" thickBot="1" x14ac:dyDescent="0.35">
      <c r="A4" s="755" t="s">
        <v>4</v>
      </c>
      <c r="B4" s="756" t="s">
        <v>5</v>
      </c>
      <c r="C4" s="756" t="s">
        <v>0</v>
      </c>
      <c r="D4" s="756" t="s">
        <v>6</v>
      </c>
      <c r="E4" s="756" t="s">
        <v>7</v>
      </c>
      <c r="F4" s="756" t="s">
        <v>1</v>
      </c>
      <c r="G4" s="756" t="s">
        <v>90</v>
      </c>
      <c r="H4" s="654" t="s">
        <v>11</v>
      </c>
      <c r="I4" s="655" t="s">
        <v>184</v>
      </c>
      <c r="J4" s="655" t="s">
        <v>13</v>
      </c>
      <c r="K4" s="656" t="s">
        <v>201</v>
      </c>
    </row>
    <row r="5" spans="1:11" ht="14.4" customHeight="1" x14ac:dyDescent="0.3">
      <c r="A5" s="738" t="s">
        <v>513</v>
      </c>
      <c r="B5" s="739" t="s">
        <v>1283</v>
      </c>
      <c r="C5" s="742" t="s">
        <v>518</v>
      </c>
      <c r="D5" s="757" t="s">
        <v>1284</v>
      </c>
      <c r="E5" s="742" t="s">
        <v>2237</v>
      </c>
      <c r="F5" s="757" t="s">
        <v>2238</v>
      </c>
      <c r="G5" s="742" t="s">
        <v>1869</v>
      </c>
      <c r="H5" s="742" t="s">
        <v>1870</v>
      </c>
      <c r="I5" s="229">
        <v>260.3</v>
      </c>
      <c r="J5" s="229">
        <v>2</v>
      </c>
      <c r="K5" s="752">
        <v>520.6</v>
      </c>
    </row>
    <row r="6" spans="1:11" ht="14.4" customHeight="1" x14ac:dyDescent="0.3">
      <c r="A6" s="663" t="s">
        <v>513</v>
      </c>
      <c r="B6" s="664" t="s">
        <v>1283</v>
      </c>
      <c r="C6" s="665" t="s">
        <v>518</v>
      </c>
      <c r="D6" s="666" t="s">
        <v>1284</v>
      </c>
      <c r="E6" s="665" t="s">
        <v>2237</v>
      </c>
      <c r="F6" s="666" t="s">
        <v>2238</v>
      </c>
      <c r="G6" s="665" t="s">
        <v>1871</v>
      </c>
      <c r="H6" s="665" t="s">
        <v>1872</v>
      </c>
      <c r="I6" s="667">
        <v>46.31</v>
      </c>
      <c r="J6" s="667">
        <v>2</v>
      </c>
      <c r="K6" s="668">
        <v>92.62</v>
      </c>
    </row>
    <row r="7" spans="1:11" ht="14.4" customHeight="1" x14ac:dyDescent="0.3">
      <c r="A7" s="663" t="s">
        <v>513</v>
      </c>
      <c r="B7" s="664" t="s">
        <v>1283</v>
      </c>
      <c r="C7" s="665" t="s">
        <v>518</v>
      </c>
      <c r="D7" s="666" t="s">
        <v>1284</v>
      </c>
      <c r="E7" s="665" t="s">
        <v>2237</v>
      </c>
      <c r="F7" s="666" t="s">
        <v>2238</v>
      </c>
      <c r="G7" s="665" t="s">
        <v>1873</v>
      </c>
      <c r="H7" s="665" t="s">
        <v>1874</v>
      </c>
      <c r="I7" s="667">
        <v>27.88</v>
      </c>
      <c r="J7" s="667">
        <v>3</v>
      </c>
      <c r="K7" s="668">
        <v>83.64</v>
      </c>
    </row>
    <row r="8" spans="1:11" ht="14.4" customHeight="1" x14ac:dyDescent="0.3">
      <c r="A8" s="663" t="s">
        <v>513</v>
      </c>
      <c r="B8" s="664" t="s">
        <v>1283</v>
      </c>
      <c r="C8" s="665" t="s">
        <v>518</v>
      </c>
      <c r="D8" s="666" t="s">
        <v>1284</v>
      </c>
      <c r="E8" s="665" t="s">
        <v>2237</v>
      </c>
      <c r="F8" s="666" t="s">
        <v>2238</v>
      </c>
      <c r="G8" s="665" t="s">
        <v>1875</v>
      </c>
      <c r="H8" s="665" t="s">
        <v>1876</v>
      </c>
      <c r="I8" s="667">
        <v>0.63</v>
      </c>
      <c r="J8" s="667">
        <v>1000</v>
      </c>
      <c r="K8" s="668">
        <v>630</v>
      </c>
    </row>
    <row r="9" spans="1:11" ht="14.4" customHeight="1" x14ac:dyDescent="0.3">
      <c r="A9" s="663" t="s">
        <v>513</v>
      </c>
      <c r="B9" s="664" t="s">
        <v>1283</v>
      </c>
      <c r="C9" s="665" t="s">
        <v>518</v>
      </c>
      <c r="D9" s="666" t="s">
        <v>1284</v>
      </c>
      <c r="E9" s="665" t="s">
        <v>2237</v>
      </c>
      <c r="F9" s="666" t="s">
        <v>2238</v>
      </c>
      <c r="G9" s="665" t="s">
        <v>1877</v>
      </c>
      <c r="H9" s="665" t="s">
        <v>1878</v>
      </c>
      <c r="I9" s="667">
        <v>23.92</v>
      </c>
      <c r="J9" s="667">
        <v>1</v>
      </c>
      <c r="K9" s="668">
        <v>23.92</v>
      </c>
    </row>
    <row r="10" spans="1:11" ht="14.4" customHeight="1" x14ac:dyDescent="0.3">
      <c r="A10" s="663" t="s">
        <v>513</v>
      </c>
      <c r="B10" s="664" t="s">
        <v>1283</v>
      </c>
      <c r="C10" s="665" t="s">
        <v>518</v>
      </c>
      <c r="D10" s="666" t="s">
        <v>1284</v>
      </c>
      <c r="E10" s="665" t="s">
        <v>2237</v>
      </c>
      <c r="F10" s="666" t="s">
        <v>2238</v>
      </c>
      <c r="G10" s="665" t="s">
        <v>1879</v>
      </c>
      <c r="H10" s="665" t="s">
        <v>1880</v>
      </c>
      <c r="I10" s="667">
        <v>26.37</v>
      </c>
      <c r="J10" s="667">
        <v>24</v>
      </c>
      <c r="K10" s="668">
        <v>632.87</v>
      </c>
    </row>
    <row r="11" spans="1:11" ht="14.4" customHeight="1" x14ac:dyDescent="0.3">
      <c r="A11" s="663" t="s">
        <v>513</v>
      </c>
      <c r="B11" s="664" t="s">
        <v>1283</v>
      </c>
      <c r="C11" s="665" t="s">
        <v>518</v>
      </c>
      <c r="D11" s="666" t="s">
        <v>1284</v>
      </c>
      <c r="E11" s="665" t="s">
        <v>2237</v>
      </c>
      <c r="F11" s="666" t="s">
        <v>2238</v>
      </c>
      <c r="G11" s="665" t="s">
        <v>1881</v>
      </c>
      <c r="H11" s="665" t="s">
        <v>1882</v>
      </c>
      <c r="I11" s="667">
        <v>0.85</v>
      </c>
      <c r="J11" s="667">
        <v>100</v>
      </c>
      <c r="K11" s="668">
        <v>85</v>
      </c>
    </row>
    <row r="12" spans="1:11" ht="14.4" customHeight="1" x14ac:dyDescent="0.3">
      <c r="A12" s="663" t="s">
        <v>513</v>
      </c>
      <c r="B12" s="664" t="s">
        <v>1283</v>
      </c>
      <c r="C12" s="665" t="s">
        <v>518</v>
      </c>
      <c r="D12" s="666" t="s">
        <v>1284</v>
      </c>
      <c r="E12" s="665" t="s">
        <v>2237</v>
      </c>
      <c r="F12" s="666" t="s">
        <v>2238</v>
      </c>
      <c r="G12" s="665" t="s">
        <v>1883</v>
      </c>
      <c r="H12" s="665" t="s">
        <v>1884</v>
      </c>
      <c r="I12" s="667">
        <v>191.13</v>
      </c>
      <c r="J12" s="667">
        <v>3</v>
      </c>
      <c r="K12" s="668">
        <v>573.39</v>
      </c>
    </row>
    <row r="13" spans="1:11" ht="14.4" customHeight="1" x14ac:dyDescent="0.3">
      <c r="A13" s="663" t="s">
        <v>513</v>
      </c>
      <c r="B13" s="664" t="s">
        <v>1283</v>
      </c>
      <c r="C13" s="665" t="s">
        <v>518</v>
      </c>
      <c r="D13" s="666" t="s">
        <v>1284</v>
      </c>
      <c r="E13" s="665" t="s">
        <v>2237</v>
      </c>
      <c r="F13" s="666" t="s">
        <v>2238</v>
      </c>
      <c r="G13" s="665" t="s">
        <v>1885</v>
      </c>
      <c r="H13" s="665" t="s">
        <v>1886</v>
      </c>
      <c r="I13" s="667">
        <v>0.62</v>
      </c>
      <c r="J13" s="667">
        <v>4800</v>
      </c>
      <c r="K13" s="668">
        <v>2980.8</v>
      </c>
    </row>
    <row r="14" spans="1:11" ht="14.4" customHeight="1" x14ac:dyDescent="0.3">
      <c r="A14" s="663" t="s">
        <v>513</v>
      </c>
      <c r="B14" s="664" t="s">
        <v>1283</v>
      </c>
      <c r="C14" s="665" t="s">
        <v>518</v>
      </c>
      <c r="D14" s="666" t="s">
        <v>1284</v>
      </c>
      <c r="E14" s="665" t="s">
        <v>2237</v>
      </c>
      <c r="F14" s="666" t="s">
        <v>2238</v>
      </c>
      <c r="G14" s="665" t="s">
        <v>1887</v>
      </c>
      <c r="H14" s="665" t="s">
        <v>1888</v>
      </c>
      <c r="I14" s="667">
        <v>1.17</v>
      </c>
      <c r="J14" s="667">
        <v>50</v>
      </c>
      <c r="K14" s="668">
        <v>58.5</v>
      </c>
    </row>
    <row r="15" spans="1:11" ht="14.4" customHeight="1" x14ac:dyDescent="0.3">
      <c r="A15" s="663" t="s">
        <v>513</v>
      </c>
      <c r="B15" s="664" t="s">
        <v>1283</v>
      </c>
      <c r="C15" s="665" t="s">
        <v>518</v>
      </c>
      <c r="D15" s="666" t="s">
        <v>1284</v>
      </c>
      <c r="E15" s="665" t="s">
        <v>2239</v>
      </c>
      <c r="F15" s="666" t="s">
        <v>2240</v>
      </c>
      <c r="G15" s="665" t="s">
        <v>1889</v>
      </c>
      <c r="H15" s="665" t="s">
        <v>1890</v>
      </c>
      <c r="I15" s="667">
        <v>2299</v>
      </c>
      <c r="J15" s="667">
        <v>3</v>
      </c>
      <c r="K15" s="668">
        <v>6897</v>
      </c>
    </row>
    <row r="16" spans="1:11" ht="14.4" customHeight="1" x14ac:dyDescent="0.3">
      <c r="A16" s="663" t="s">
        <v>513</v>
      </c>
      <c r="B16" s="664" t="s">
        <v>1283</v>
      </c>
      <c r="C16" s="665" t="s">
        <v>518</v>
      </c>
      <c r="D16" s="666" t="s">
        <v>1284</v>
      </c>
      <c r="E16" s="665" t="s">
        <v>2239</v>
      </c>
      <c r="F16" s="666" t="s">
        <v>2240</v>
      </c>
      <c r="G16" s="665" t="s">
        <v>1891</v>
      </c>
      <c r="H16" s="665" t="s">
        <v>1892</v>
      </c>
      <c r="I16" s="667">
        <v>0.25</v>
      </c>
      <c r="J16" s="667">
        <v>300</v>
      </c>
      <c r="K16" s="668">
        <v>75</v>
      </c>
    </row>
    <row r="17" spans="1:11" ht="14.4" customHeight="1" x14ac:dyDescent="0.3">
      <c r="A17" s="663" t="s">
        <v>513</v>
      </c>
      <c r="B17" s="664" t="s">
        <v>1283</v>
      </c>
      <c r="C17" s="665" t="s">
        <v>518</v>
      </c>
      <c r="D17" s="666" t="s">
        <v>1284</v>
      </c>
      <c r="E17" s="665" t="s">
        <v>2239</v>
      </c>
      <c r="F17" s="666" t="s">
        <v>2240</v>
      </c>
      <c r="G17" s="665" t="s">
        <v>1893</v>
      </c>
      <c r="H17" s="665" t="s">
        <v>1894</v>
      </c>
      <c r="I17" s="667">
        <v>1.0900000000000001</v>
      </c>
      <c r="J17" s="667">
        <v>500</v>
      </c>
      <c r="K17" s="668">
        <v>545</v>
      </c>
    </row>
    <row r="18" spans="1:11" ht="14.4" customHeight="1" x14ac:dyDescent="0.3">
      <c r="A18" s="663" t="s">
        <v>513</v>
      </c>
      <c r="B18" s="664" t="s">
        <v>1283</v>
      </c>
      <c r="C18" s="665" t="s">
        <v>518</v>
      </c>
      <c r="D18" s="666" t="s">
        <v>1284</v>
      </c>
      <c r="E18" s="665" t="s">
        <v>2239</v>
      </c>
      <c r="F18" s="666" t="s">
        <v>2240</v>
      </c>
      <c r="G18" s="665" t="s">
        <v>1895</v>
      </c>
      <c r="H18" s="665" t="s">
        <v>1896</v>
      </c>
      <c r="I18" s="667">
        <v>484.04</v>
      </c>
      <c r="J18" s="667">
        <v>10</v>
      </c>
      <c r="K18" s="668">
        <v>4840.41</v>
      </c>
    </row>
    <row r="19" spans="1:11" ht="14.4" customHeight="1" x14ac:dyDescent="0.3">
      <c r="A19" s="663" t="s">
        <v>513</v>
      </c>
      <c r="B19" s="664" t="s">
        <v>1283</v>
      </c>
      <c r="C19" s="665" t="s">
        <v>518</v>
      </c>
      <c r="D19" s="666" t="s">
        <v>1284</v>
      </c>
      <c r="E19" s="665" t="s">
        <v>2239</v>
      </c>
      <c r="F19" s="666" t="s">
        <v>2240</v>
      </c>
      <c r="G19" s="665" t="s">
        <v>1897</v>
      </c>
      <c r="H19" s="665" t="s">
        <v>1898</v>
      </c>
      <c r="I19" s="667">
        <v>646.76</v>
      </c>
      <c r="J19" s="667">
        <v>2</v>
      </c>
      <c r="K19" s="668">
        <v>1293.52</v>
      </c>
    </row>
    <row r="20" spans="1:11" ht="14.4" customHeight="1" x14ac:dyDescent="0.3">
      <c r="A20" s="663" t="s">
        <v>513</v>
      </c>
      <c r="B20" s="664" t="s">
        <v>1283</v>
      </c>
      <c r="C20" s="665" t="s">
        <v>518</v>
      </c>
      <c r="D20" s="666" t="s">
        <v>1284</v>
      </c>
      <c r="E20" s="665" t="s">
        <v>2239</v>
      </c>
      <c r="F20" s="666" t="s">
        <v>2240</v>
      </c>
      <c r="G20" s="665" t="s">
        <v>1899</v>
      </c>
      <c r="H20" s="665" t="s">
        <v>1900</v>
      </c>
      <c r="I20" s="667">
        <v>206.04</v>
      </c>
      <c r="J20" s="667">
        <v>3</v>
      </c>
      <c r="K20" s="668">
        <v>618.12</v>
      </c>
    </row>
    <row r="21" spans="1:11" ht="14.4" customHeight="1" x14ac:dyDescent="0.3">
      <c r="A21" s="663" t="s">
        <v>513</v>
      </c>
      <c r="B21" s="664" t="s">
        <v>1283</v>
      </c>
      <c r="C21" s="665" t="s">
        <v>518</v>
      </c>
      <c r="D21" s="666" t="s">
        <v>1284</v>
      </c>
      <c r="E21" s="665" t="s">
        <v>2239</v>
      </c>
      <c r="F21" s="666" t="s">
        <v>2240</v>
      </c>
      <c r="G21" s="665" t="s">
        <v>1901</v>
      </c>
      <c r="H21" s="665" t="s">
        <v>1902</v>
      </c>
      <c r="I21" s="667">
        <v>2.37</v>
      </c>
      <c r="J21" s="667">
        <v>50</v>
      </c>
      <c r="K21" s="668">
        <v>118.5</v>
      </c>
    </row>
    <row r="22" spans="1:11" ht="14.4" customHeight="1" x14ac:dyDescent="0.3">
      <c r="A22" s="663" t="s">
        <v>513</v>
      </c>
      <c r="B22" s="664" t="s">
        <v>1283</v>
      </c>
      <c r="C22" s="665" t="s">
        <v>518</v>
      </c>
      <c r="D22" s="666" t="s">
        <v>1284</v>
      </c>
      <c r="E22" s="665" t="s">
        <v>2239</v>
      </c>
      <c r="F22" s="666" t="s">
        <v>2240</v>
      </c>
      <c r="G22" s="665" t="s">
        <v>1903</v>
      </c>
      <c r="H22" s="665" t="s">
        <v>1904</v>
      </c>
      <c r="I22" s="667">
        <v>3.09</v>
      </c>
      <c r="J22" s="667">
        <v>50</v>
      </c>
      <c r="K22" s="668">
        <v>154.5</v>
      </c>
    </row>
    <row r="23" spans="1:11" ht="14.4" customHeight="1" x14ac:dyDescent="0.3">
      <c r="A23" s="663" t="s">
        <v>513</v>
      </c>
      <c r="B23" s="664" t="s">
        <v>1283</v>
      </c>
      <c r="C23" s="665" t="s">
        <v>518</v>
      </c>
      <c r="D23" s="666" t="s">
        <v>1284</v>
      </c>
      <c r="E23" s="665" t="s">
        <v>2239</v>
      </c>
      <c r="F23" s="666" t="s">
        <v>2240</v>
      </c>
      <c r="G23" s="665" t="s">
        <v>1905</v>
      </c>
      <c r="H23" s="665" t="s">
        <v>1906</v>
      </c>
      <c r="I23" s="667">
        <v>0.01</v>
      </c>
      <c r="J23" s="667">
        <v>100</v>
      </c>
      <c r="K23" s="668">
        <v>1</v>
      </c>
    </row>
    <row r="24" spans="1:11" ht="14.4" customHeight="1" x14ac:dyDescent="0.3">
      <c r="A24" s="663" t="s">
        <v>513</v>
      </c>
      <c r="B24" s="664" t="s">
        <v>1283</v>
      </c>
      <c r="C24" s="665" t="s">
        <v>518</v>
      </c>
      <c r="D24" s="666" t="s">
        <v>1284</v>
      </c>
      <c r="E24" s="665" t="s">
        <v>2239</v>
      </c>
      <c r="F24" s="666" t="s">
        <v>2240</v>
      </c>
      <c r="G24" s="665" t="s">
        <v>1907</v>
      </c>
      <c r="H24" s="665" t="s">
        <v>1908</v>
      </c>
      <c r="I24" s="667">
        <v>2.0499999999999998</v>
      </c>
      <c r="J24" s="667">
        <v>20</v>
      </c>
      <c r="K24" s="668">
        <v>41</v>
      </c>
    </row>
    <row r="25" spans="1:11" ht="14.4" customHeight="1" x14ac:dyDescent="0.3">
      <c r="A25" s="663" t="s">
        <v>513</v>
      </c>
      <c r="B25" s="664" t="s">
        <v>1283</v>
      </c>
      <c r="C25" s="665" t="s">
        <v>518</v>
      </c>
      <c r="D25" s="666" t="s">
        <v>1284</v>
      </c>
      <c r="E25" s="665" t="s">
        <v>2239</v>
      </c>
      <c r="F25" s="666" t="s">
        <v>2240</v>
      </c>
      <c r="G25" s="665" t="s">
        <v>1909</v>
      </c>
      <c r="H25" s="665" t="s">
        <v>1910</v>
      </c>
      <c r="I25" s="667">
        <v>2.17</v>
      </c>
      <c r="J25" s="667">
        <v>50</v>
      </c>
      <c r="K25" s="668">
        <v>108.5</v>
      </c>
    </row>
    <row r="26" spans="1:11" ht="14.4" customHeight="1" x14ac:dyDescent="0.3">
      <c r="A26" s="663" t="s">
        <v>513</v>
      </c>
      <c r="B26" s="664" t="s">
        <v>1283</v>
      </c>
      <c r="C26" s="665" t="s">
        <v>518</v>
      </c>
      <c r="D26" s="666" t="s">
        <v>1284</v>
      </c>
      <c r="E26" s="665" t="s">
        <v>2239</v>
      </c>
      <c r="F26" s="666" t="s">
        <v>2240</v>
      </c>
      <c r="G26" s="665" t="s">
        <v>1911</v>
      </c>
      <c r="H26" s="665" t="s">
        <v>1912</v>
      </c>
      <c r="I26" s="667">
        <v>2.69</v>
      </c>
      <c r="J26" s="667">
        <v>50</v>
      </c>
      <c r="K26" s="668">
        <v>134.5</v>
      </c>
    </row>
    <row r="27" spans="1:11" ht="14.4" customHeight="1" x14ac:dyDescent="0.3">
      <c r="A27" s="663" t="s">
        <v>513</v>
      </c>
      <c r="B27" s="664" t="s">
        <v>1283</v>
      </c>
      <c r="C27" s="665" t="s">
        <v>518</v>
      </c>
      <c r="D27" s="666" t="s">
        <v>1284</v>
      </c>
      <c r="E27" s="665" t="s">
        <v>2239</v>
      </c>
      <c r="F27" s="666" t="s">
        <v>2240</v>
      </c>
      <c r="G27" s="665" t="s">
        <v>1913</v>
      </c>
      <c r="H27" s="665" t="s">
        <v>1914</v>
      </c>
      <c r="I27" s="667">
        <v>2.91</v>
      </c>
      <c r="J27" s="667">
        <v>100</v>
      </c>
      <c r="K27" s="668">
        <v>291</v>
      </c>
    </row>
    <row r="28" spans="1:11" ht="14.4" customHeight="1" x14ac:dyDescent="0.3">
      <c r="A28" s="663" t="s">
        <v>513</v>
      </c>
      <c r="B28" s="664" t="s">
        <v>1283</v>
      </c>
      <c r="C28" s="665" t="s">
        <v>518</v>
      </c>
      <c r="D28" s="666" t="s">
        <v>1284</v>
      </c>
      <c r="E28" s="665" t="s">
        <v>2239</v>
      </c>
      <c r="F28" s="666" t="s">
        <v>2240</v>
      </c>
      <c r="G28" s="665" t="s">
        <v>1915</v>
      </c>
      <c r="H28" s="665" t="s">
        <v>1916</v>
      </c>
      <c r="I28" s="667">
        <v>138</v>
      </c>
      <c r="J28" s="667">
        <v>2</v>
      </c>
      <c r="K28" s="668">
        <v>276</v>
      </c>
    </row>
    <row r="29" spans="1:11" ht="14.4" customHeight="1" x14ac:dyDescent="0.3">
      <c r="A29" s="663" t="s">
        <v>513</v>
      </c>
      <c r="B29" s="664" t="s">
        <v>1283</v>
      </c>
      <c r="C29" s="665" t="s">
        <v>518</v>
      </c>
      <c r="D29" s="666" t="s">
        <v>1284</v>
      </c>
      <c r="E29" s="665" t="s">
        <v>2239</v>
      </c>
      <c r="F29" s="666" t="s">
        <v>2240</v>
      </c>
      <c r="G29" s="665" t="s">
        <v>1917</v>
      </c>
      <c r="H29" s="665" t="s">
        <v>1918</v>
      </c>
      <c r="I29" s="667">
        <v>25.53</v>
      </c>
      <c r="J29" s="667">
        <v>10</v>
      </c>
      <c r="K29" s="668">
        <v>255.3</v>
      </c>
    </row>
    <row r="30" spans="1:11" ht="14.4" customHeight="1" x14ac:dyDescent="0.3">
      <c r="A30" s="663" t="s">
        <v>513</v>
      </c>
      <c r="B30" s="664" t="s">
        <v>1283</v>
      </c>
      <c r="C30" s="665" t="s">
        <v>518</v>
      </c>
      <c r="D30" s="666" t="s">
        <v>1284</v>
      </c>
      <c r="E30" s="665" t="s">
        <v>2239</v>
      </c>
      <c r="F30" s="666" t="s">
        <v>2240</v>
      </c>
      <c r="G30" s="665" t="s">
        <v>1919</v>
      </c>
      <c r="H30" s="665" t="s">
        <v>1920</v>
      </c>
      <c r="I30" s="667">
        <v>2.5099999999999998</v>
      </c>
      <c r="J30" s="667">
        <v>50</v>
      </c>
      <c r="K30" s="668">
        <v>125.5</v>
      </c>
    </row>
    <row r="31" spans="1:11" ht="14.4" customHeight="1" x14ac:dyDescent="0.3">
      <c r="A31" s="663" t="s">
        <v>513</v>
      </c>
      <c r="B31" s="664" t="s">
        <v>1283</v>
      </c>
      <c r="C31" s="665" t="s">
        <v>518</v>
      </c>
      <c r="D31" s="666" t="s">
        <v>1284</v>
      </c>
      <c r="E31" s="665" t="s">
        <v>2239</v>
      </c>
      <c r="F31" s="666" t="s">
        <v>2240</v>
      </c>
      <c r="G31" s="665" t="s">
        <v>1921</v>
      </c>
      <c r="H31" s="665" t="s">
        <v>1922</v>
      </c>
      <c r="I31" s="667">
        <v>1.27</v>
      </c>
      <c r="J31" s="667">
        <v>75</v>
      </c>
      <c r="K31" s="668">
        <v>95.25</v>
      </c>
    </row>
    <row r="32" spans="1:11" ht="14.4" customHeight="1" x14ac:dyDescent="0.3">
      <c r="A32" s="663" t="s">
        <v>513</v>
      </c>
      <c r="B32" s="664" t="s">
        <v>1283</v>
      </c>
      <c r="C32" s="665" t="s">
        <v>518</v>
      </c>
      <c r="D32" s="666" t="s">
        <v>1284</v>
      </c>
      <c r="E32" s="665" t="s">
        <v>2239</v>
      </c>
      <c r="F32" s="666" t="s">
        <v>2240</v>
      </c>
      <c r="G32" s="665" t="s">
        <v>1923</v>
      </c>
      <c r="H32" s="665" t="s">
        <v>1924</v>
      </c>
      <c r="I32" s="667">
        <v>11.49</v>
      </c>
      <c r="J32" s="667">
        <v>20</v>
      </c>
      <c r="K32" s="668">
        <v>229.8</v>
      </c>
    </row>
    <row r="33" spans="1:11" ht="14.4" customHeight="1" x14ac:dyDescent="0.3">
      <c r="A33" s="663" t="s">
        <v>513</v>
      </c>
      <c r="B33" s="664" t="s">
        <v>1283</v>
      </c>
      <c r="C33" s="665" t="s">
        <v>518</v>
      </c>
      <c r="D33" s="666" t="s">
        <v>1284</v>
      </c>
      <c r="E33" s="665" t="s">
        <v>2239</v>
      </c>
      <c r="F33" s="666" t="s">
        <v>2240</v>
      </c>
      <c r="G33" s="665" t="s">
        <v>1925</v>
      </c>
      <c r="H33" s="665" t="s">
        <v>1926</v>
      </c>
      <c r="I33" s="667">
        <v>2.2799999999999998</v>
      </c>
      <c r="J33" s="667">
        <v>50</v>
      </c>
      <c r="K33" s="668">
        <v>114</v>
      </c>
    </row>
    <row r="34" spans="1:11" ht="14.4" customHeight="1" x14ac:dyDescent="0.3">
      <c r="A34" s="663" t="s">
        <v>513</v>
      </c>
      <c r="B34" s="664" t="s">
        <v>1283</v>
      </c>
      <c r="C34" s="665" t="s">
        <v>518</v>
      </c>
      <c r="D34" s="666" t="s">
        <v>1284</v>
      </c>
      <c r="E34" s="665" t="s">
        <v>2239</v>
      </c>
      <c r="F34" s="666" t="s">
        <v>2240</v>
      </c>
      <c r="G34" s="665" t="s">
        <v>1927</v>
      </c>
      <c r="H34" s="665" t="s">
        <v>1928</v>
      </c>
      <c r="I34" s="667">
        <v>484.04</v>
      </c>
      <c r="J34" s="667">
        <v>5</v>
      </c>
      <c r="K34" s="668">
        <v>2420.1999999999998</v>
      </c>
    </row>
    <row r="35" spans="1:11" ht="14.4" customHeight="1" x14ac:dyDescent="0.3">
      <c r="A35" s="663" t="s">
        <v>513</v>
      </c>
      <c r="B35" s="664" t="s">
        <v>1283</v>
      </c>
      <c r="C35" s="665" t="s">
        <v>518</v>
      </c>
      <c r="D35" s="666" t="s">
        <v>1284</v>
      </c>
      <c r="E35" s="665" t="s">
        <v>2239</v>
      </c>
      <c r="F35" s="666" t="s">
        <v>2240</v>
      </c>
      <c r="G35" s="665" t="s">
        <v>1929</v>
      </c>
      <c r="H35" s="665" t="s">
        <v>1930</v>
      </c>
      <c r="I35" s="667">
        <v>484.04</v>
      </c>
      <c r="J35" s="667">
        <v>10</v>
      </c>
      <c r="K35" s="668">
        <v>4840.3500000000004</v>
      </c>
    </row>
    <row r="36" spans="1:11" ht="14.4" customHeight="1" x14ac:dyDescent="0.3">
      <c r="A36" s="663" t="s">
        <v>513</v>
      </c>
      <c r="B36" s="664" t="s">
        <v>1283</v>
      </c>
      <c r="C36" s="665" t="s">
        <v>518</v>
      </c>
      <c r="D36" s="666" t="s">
        <v>1284</v>
      </c>
      <c r="E36" s="665" t="s">
        <v>2239</v>
      </c>
      <c r="F36" s="666" t="s">
        <v>2240</v>
      </c>
      <c r="G36" s="665" t="s">
        <v>1931</v>
      </c>
      <c r="H36" s="665" t="s">
        <v>1932</v>
      </c>
      <c r="I36" s="667">
        <v>484.04</v>
      </c>
      <c r="J36" s="667">
        <v>10</v>
      </c>
      <c r="K36" s="668">
        <v>4840.37</v>
      </c>
    </row>
    <row r="37" spans="1:11" ht="14.4" customHeight="1" x14ac:dyDescent="0.3">
      <c r="A37" s="663" t="s">
        <v>513</v>
      </c>
      <c r="B37" s="664" t="s">
        <v>1283</v>
      </c>
      <c r="C37" s="665" t="s">
        <v>518</v>
      </c>
      <c r="D37" s="666" t="s">
        <v>1284</v>
      </c>
      <c r="E37" s="665" t="s">
        <v>2239</v>
      </c>
      <c r="F37" s="666" t="s">
        <v>2240</v>
      </c>
      <c r="G37" s="665" t="s">
        <v>1933</v>
      </c>
      <c r="H37" s="665" t="s">
        <v>1934</v>
      </c>
      <c r="I37" s="667">
        <v>90.75</v>
      </c>
      <c r="J37" s="667">
        <v>10</v>
      </c>
      <c r="K37" s="668">
        <v>907.5</v>
      </c>
    </row>
    <row r="38" spans="1:11" ht="14.4" customHeight="1" x14ac:dyDescent="0.3">
      <c r="A38" s="663" t="s">
        <v>513</v>
      </c>
      <c r="B38" s="664" t="s">
        <v>1283</v>
      </c>
      <c r="C38" s="665" t="s">
        <v>518</v>
      </c>
      <c r="D38" s="666" t="s">
        <v>1284</v>
      </c>
      <c r="E38" s="665" t="s">
        <v>2239</v>
      </c>
      <c r="F38" s="666" t="s">
        <v>2240</v>
      </c>
      <c r="G38" s="665" t="s">
        <v>1935</v>
      </c>
      <c r="H38" s="665" t="s">
        <v>1936</v>
      </c>
      <c r="I38" s="667">
        <v>9.1999999999999993</v>
      </c>
      <c r="J38" s="667">
        <v>50</v>
      </c>
      <c r="K38" s="668">
        <v>460</v>
      </c>
    </row>
    <row r="39" spans="1:11" ht="14.4" customHeight="1" x14ac:dyDescent="0.3">
      <c r="A39" s="663" t="s">
        <v>513</v>
      </c>
      <c r="B39" s="664" t="s">
        <v>1283</v>
      </c>
      <c r="C39" s="665" t="s">
        <v>518</v>
      </c>
      <c r="D39" s="666" t="s">
        <v>1284</v>
      </c>
      <c r="E39" s="665" t="s">
        <v>2239</v>
      </c>
      <c r="F39" s="666" t="s">
        <v>2240</v>
      </c>
      <c r="G39" s="665" t="s">
        <v>1937</v>
      </c>
      <c r="H39" s="665" t="s">
        <v>1938</v>
      </c>
      <c r="I39" s="667">
        <v>646.76</v>
      </c>
      <c r="J39" s="667">
        <v>2</v>
      </c>
      <c r="K39" s="668">
        <v>1293.52</v>
      </c>
    </row>
    <row r="40" spans="1:11" ht="14.4" customHeight="1" x14ac:dyDescent="0.3">
      <c r="A40" s="663" t="s">
        <v>513</v>
      </c>
      <c r="B40" s="664" t="s">
        <v>1283</v>
      </c>
      <c r="C40" s="665" t="s">
        <v>518</v>
      </c>
      <c r="D40" s="666" t="s">
        <v>1284</v>
      </c>
      <c r="E40" s="665" t="s">
        <v>2239</v>
      </c>
      <c r="F40" s="666" t="s">
        <v>2240</v>
      </c>
      <c r="G40" s="665" t="s">
        <v>1939</v>
      </c>
      <c r="H40" s="665" t="s">
        <v>1940</v>
      </c>
      <c r="I40" s="667">
        <v>2986.77</v>
      </c>
      <c r="J40" s="667">
        <v>1</v>
      </c>
      <c r="K40" s="668">
        <v>2986.77</v>
      </c>
    </row>
    <row r="41" spans="1:11" ht="14.4" customHeight="1" x14ac:dyDescent="0.3">
      <c r="A41" s="663" t="s">
        <v>513</v>
      </c>
      <c r="B41" s="664" t="s">
        <v>1283</v>
      </c>
      <c r="C41" s="665" t="s">
        <v>518</v>
      </c>
      <c r="D41" s="666" t="s">
        <v>1284</v>
      </c>
      <c r="E41" s="665" t="s">
        <v>2239</v>
      </c>
      <c r="F41" s="666" t="s">
        <v>2240</v>
      </c>
      <c r="G41" s="665" t="s">
        <v>1941</v>
      </c>
      <c r="H41" s="665" t="s">
        <v>1942</v>
      </c>
      <c r="I41" s="667">
        <v>2986.77</v>
      </c>
      <c r="J41" s="667">
        <v>1</v>
      </c>
      <c r="K41" s="668">
        <v>2986.77</v>
      </c>
    </row>
    <row r="42" spans="1:11" ht="14.4" customHeight="1" x14ac:dyDescent="0.3">
      <c r="A42" s="663" t="s">
        <v>513</v>
      </c>
      <c r="B42" s="664" t="s">
        <v>1283</v>
      </c>
      <c r="C42" s="665" t="s">
        <v>518</v>
      </c>
      <c r="D42" s="666" t="s">
        <v>1284</v>
      </c>
      <c r="E42" s="665" t="s">
        <v>2239</v>
      </c>
      <c r="F42" s="666" t="s">
        <v>2240</v>
      </c>
      <c r="G42" s="665" t="s">
        <v>1943</v>
      </c>
      <c r="H42" s="665" t="s">
        <v>1944</v>
      </c>
      <c r="I42" s="667">
        <v>1.05</v>
      </c>
      <c r="J42" s="667">
        <v>500</v>
      </c>
      <c r="K42" s="668">
        <v>525</v>
      </c>
    </row>
    <row r="43" spans="1:11" ht="14.4" customHeight="1" x14ac:dyDescent="0.3">
      <c r="A43" s="663" t="s">
        <v>513</v>
      </c>
      <c r="B43" s="664" t="s">
        <v>1283</v>
      </c>
      <c r="C43" s="665" t="s">
        <v>518</v>
      </c>
      <c r="D43" s="666" t="s">
        <v>1284</v>
      </c>
      <c r="E43" s="665" t="s">
        <v>2239</v>
      </c>
      <c r="F43" s="666" t="s">
        <v>2240</v>
      </c>
      <c r="G43" s="665" t="s">
        <v>1945</v>
      </c>
      <c r="H43" s="665" t="s">
        <v>1946</v>
      </c>
      <c r="I43" s="667">
        <v>3.42</v>
      </c>
      <c r="J43" s="667">
        <v>40</v>
      </c>
      <c r="K43" s="668">
        <v>136.80000000000001</v>
      </c>
    </row>
    <row r="44" spans="1:11" ht="14.4" customHeight="1" x14ac:dyDescent="0.3">
      <c r="A44" s="663" t="s">
        <v>513</v>
      </c>
      <c r="B44" s="664" t="s">
        <v>1283</v>
      </c>
      <c r="C44" s="665" t="s">
        <v>518</v>
      </c>
      <c r="D44" s="666" t="s">
        <v>1284</v>
      </c>
      <c r="E44" s="665" t="s">
        <v>2239</v>
      </c>
      <c r="F44" s="666" t="s">
        <v>2240</v>
      </c>
      <c r="G44" s="665" t="s">
        <v>1947</v>
      </c>
      <c r="H44" s="665" t="s">
        <v>1948</v>
      </c>
      <c r="I44" s="667">
        <v>9.44</v>
      </c>
      <c r="J44" s="667">
        <v>50</v>
      </c>
      <c r="K44" s="668">
        <v>472</v>
      </c>
    </row>
    <row r="45" spans="1:11" ht="14.4" customHeight="1" x14ac:dyDescent="0.3">
      <c r="A45" s="663" t="s">
        <v>513</v>
      </c>
      <c r="B45" s="664" t="s">
        <v>1283</v>
      </c>
      <c r="C45" s="665" t="s">
        <v>518</v>
      </c>
      <c r="D45" s="666" t="s">
        <v>1284</v>
      </c>
      <c r="E45" s="665" t="s">
        <v>2239</v>
      </c>
      <c r="F45" s="666" t="s">
        <v>2240</v>
      </c>
      <c r="G45" s="665" t="s">
        <v>1949</v>
      </c>
      <c r="H45" s="665" t="s">
        <v>1950</v>
      </c>
      <c r="I45" s="667">
        <v>1492.7</v>
      </c>
      <c r="J45" s="667">
        <v>1</v>
      </c>
      <c r="K45" s="668">
        <v>1492.7</v>
      </c>
    </row>
    <row r="46" spans="1:11" ht="14.4" customHeight="1" x14ac:dyDescent="0.3">
      <c r="A46" s="663" t="s">
        <v>513</v>
      </c>
      <c r="B46" s="664" t="s">
        <v>1283</v>
      </c>
      <c r="C46" s="665" t="s">
        <v>518</v>
      </c>
      <c r="D46" s="666" t="s">
        <v>1284</v>
      </c>
      <c r="E46" s="665" t="s">
        <v>2241</v>
      </c>
      <c r="F46" s="666" t="s">
        <v>2242</v>
      </c>
      <c r="G46" s="665" t="s">
        <v>1951</v>
      </c>
      <c r="H46" s="665" t="s">
        <v>1952</v>
      </c>
      <c r="I46" s="667">
        <v>442.39</v>
      </c>
      <c r="J46" s="667">
        <v>10</v>
      </c>
      <c r="K46" s="668">
        <v>4423.88</v>
      </c>
    </row>
    <row r="47" spans="1:11" ht="14.4" customHeight="1" x14ac:dyDescent="0.3">
      <c r="A47" s="663" t="s">
        <v>513</v>
      </c>
      <c r="B47" s="664" t="s">
        <v>1283</v>
      </c>
      <c r="C47" s="665" t="s">
        <v>518</v>
      </c>
      <c r="D47" s="666" t="s">
        <v>1284</v>
      </c>
      <c r="E47" s="665" t="s">
        <v>2241</v>
      </c>
      <c r="F47" s="666" t="s">
        <v>2242</v>
      </c>
      <c r="G47" s="665" t="s">
        <v>1953</v>
      </c>
      <c r="H47" s="665" t="s">
        <v>1954</v>
      </c>
      <c r="I47" s="667">
        <v>267.79000000000002</v>
      </c>
      <c r="J47" s="667">
        <v>1</v>
      </c>
      <c r="K47" s="668">
        <v>267.79000000000002</v>
      </c>
    </row>
    <row r="48" spans="1:11" ht="14.4" customHeight="1" x14ac:dyDescent="0.3">
      <c r="A48" s="663" t="s">
        <v>513</v>
      </c>
      <c r="B48" s="664" t="s">
        <v>1283</v>
      </c>
      <c r="C48" s="665" t="s">
        <v>518</v>
      </c>
      <c r="D48" s="666" t="s">
        <v>1284</v>
      </c>
      <c r="E48" s="665" t="s">
        <v>2243</v>
      </c>
      <c r="F48" s="666" t="s">
        <v>2244</v>
      </c>
      <c r="G48" s="665" t="s">
        <v>1955</v>
      </c>
      <c r="H48" s="665" t="s">
        <v>1956</v>
      </c>
      <c r="I48" s="667">
        <v>8.1666666666666661</v>
      </c>
      <c r="J48" s="667">
        <v>800</v>
      </c>
      <c r="K48" s="668">
        <v>6533</v>
      </c>
    </row>
    <row r="49" spans="1:11" ht="14.4" customHeight="1" x14ac:dyDescent="0.3">
      <c r="A49" s="663" t="s">
        <v>513</v>
      </c>
      <c r="B49" s="664" t="s">
        <v>1283</v>
      </c>
      <c r="C49" s="665" t="s">
        <v>518</v>
      </c>
      <c r="D49" s="666" t="s">
        <v>1284</v>
      </c>
      <c r="E49" s="665" t="s">
        <v>2243</v>
      </c>
      <c r="F49" s="666" t="s">
        <v>2244</v>
      </c>
      <c r="G49" s="665" t="s">
        <v>1957</v>
      </c>
      <c r="H49" s="665" t="s">
        <v>1958</v>
      </c>
      <c r="I49" s="667">
        <v>16.46</v>
      </c>
      <c r="J49" s="667">
        <v>20</v>
      </c>
      <c r="K49" s="668">
        <v>329.2</v>
      </c>
    </row>
    <row r="50" spans="1:11" ht="14.4" customHeight="1" x14ac:dyDescent="0.3">
      <c r="A50" s="663" t="s">
        <v>513</v>
      </c>
      <c r="B50" s="664" t="s">
        <v>1283</v>
      </c>
      <c r="C50" s="665" t="s">
        <v>518</v>
      </c>
      <c r="D50" s="666" t="s">
        <v>1284</v>
      </c>
      <c r="E50" s="665" t="s">
        <v>2245</v>
      </c>
      <c r="F50" s="666" t="s">
        <v>2246</v>
      </c>
      <c r="G50" s="665" t="s">
        <v>1959</v>
      </c>
      <c r="H50" s="665" t="s">
        <v>1960</v>
      </c>
      <c r="I50" s="667">
        <v>42.1</v>
      </c>
      <c r="J50" s="667">
        <v>108</v>
      </c>
      <c r="K50" s="668">
        <v>4547.1000000000004</v>
      </c>
    </row>
    <row r="51" spans="1:11" ht="14.4" customHeight="1" x14ac:dyDescent="0.3">
      <c r="A51" s="663" t="s">
        <v>513</v>
      </c>
      <c r="B51" s="664" t="s">
        <v>1283</v>
      </c>
      <c r="C51" s="665" t="s">
        <v>518</v>
      </c>
      <c r="D51" s="666" t="s">
        <v>1284</v>
      </c>
      <c r="E51" s="665" t="s">
        <v>2245</v>
      </c>
      <c r="F51" s="666" t="s">
        <v>2246</v>
      </c>
      <c r="G51" s="665" t="s">
        <v>1961</v>
      </c>
      <c r="H51" s="665" t="s">
        <v>1962</v>
      </c>
      <c r="I51" s="667">
        <v>69.91</v>
      </c>
      <c r="J51" s="667">
        <v>48</v>
      </c>
      <c r="K51" s="668">
        <v>3355.75</v>
      </c>
    </row>
    <row r="52" spans="1:11" ht="14.4" customHeight="1" x14ac:dyDescent="0.3">
      <c r="A52" s="663" t="s">
        <v>513</v>
      </c>
      <c r="B52" s="664" t="s">
        <v>1283</v>
      </c>
      <c r="C52" s="665" t="s">
        <v>518</v>
      </c>
      <c r="D52" s="666" t="s">
        <v>1284</v>
      </c>
      <c r="E52" s="665" t="s">
        <v>2245</v>
      </c>
      <c r="F52" s="666" t="s">
        <v>2246</v>
      </c>
      <c r="G52" s="665" t="s">
        <v>1963</v>
      </c>
      <c r="H52" s="665" t="s">
        <v>1964</v>
      </c>
      <c r="I52" s="667">
        <v>41.29</v>
      </c>
      <c r="J52" s="667">
        <v>36</v>
      </c>
      <c r="K52" s="668">
        <v>1486.38</v>
      </c>
    </row>
    <row r="53" spans="1:11" ht="14.4" customHeight="1" x14ac:dyDescent="0.3">
      <c r="A53" s="663" t="s">
        <v>513</v>
      </c>
      <c r="B53" s="664" t="s">
        <v>1283</v>
      </c>
      <c r="C53" s="665" t="s">
        <v>518</v>
      </c>
      <c r="D53" s="666" t="s">
        <v>1284</v>
      </c>
      <c r="E53" s="665" t="s">
        <v>2245</v>
      </c>
      <c r="F53" s="666" t="s">
        <v>2246</v>
      </c>
      <c r="G53" s="665" t="s">
        <v>1965</v>
      </c>
      <c r="H53" s="665" t="s">
        <v>1966</v>
      </c>
      <c r="I53" s="667">
        <v>30.2</v>
      </c>
      <c r="J53" s="667">
        <v>36</v>
      </c>
      <c r="K53" s="668">
        <v>1087.21</v>
      </c>
    </row>
    <row r="54" spans="1:11" ht="14.4" customHeight="1" x14ac:dyDescent="0.3">
      <c r="A54" s="663" t="s">
        <v>513</v>
      </c>
      <c r="B54" s="664" t="s">
        <v>1283</v>
      </c>
      <c r="C54" s="665" t="s">
        <v>518</v>
      </c>
      <c r="D54" s="666" t="s">
        <v>1284</v>
      </c>
      <c r="E54" s="665" t="s">
        <v>2247</v>
      </c>
      <c r="F54" s="666" t="s">
        <v>2248</v>
      </c>
      <c r="G54" s="665" t="s">
        <v>1967</v>
      </c>
      <c r="H54" s="665" t="s">
        <v>1968</v>
      </c>
      <c r="I54" s="667">
        <v>0.3</v>
      </c>
      <c r="J54" s="667">
        <v>1000</v>
      </c>
      <c r="K54" s="668">
        <v>300</v>
      </c>
    </row>
    <row r="55" spans="1:11" ht="14.4" customHeight="1" x14ac:dyDescent="0.3">
      <c r="A55" s="663" t="s">
        <v>513</v>
      </c>
      <c r="B55" s="664" t="s">
        <v>1283</v>
      </c>
      <c r="C55" s="665" t="s">
        <v>518</v>
      </c>
      <c r="D55" s="666" t="s">
        <v>1284</v>
      </c>
      <c r="E55" s="665" t="s">
        <v>2247</v>
      </c>
      <c r="F55" s="666" t="s">
        <v>2248</v>
      </c>
      <c r="G55" s="665" t="s">
        <v>1969</v>
      </c>
      <c r="H55" s="665" t="s">
        <v>1970</v>
      </c>
      <c r="I55" s="667">
        <v>0.48</v>
      </c>
      <c r="J55" s="667">
        <v>900</v>
      </c>
      <c r="K55" s="668">
        <v>432</v>
      </c>
    </row>
    <row r="56" spans="1:11" ht="14.4" customHeight="1" x14ac:dyDescent="0.3">
      <c r="A56" s="663" t="s">
        <v>513</v>
      </c>
      <c r="B56" s="664" t="s">
        <v>1283</v>
      </c>
      <c r="C56" s="665" t="s">
        <v>518</v>
      </c>
      <c r="D56" s="666" t="s">
        <v>1284</v>
      </c>
      <c r="E56" s="665" t="s">
        <v>2249</v>
      </c>
      <c r="F56" s="666" t="s">
        <v>2250</v>
      </c>
      <c r="G56" s="665" t="s">
        <v>1971</v>
      </c>
      <c r="H56" s="665" t="s">
        <v>1972</v>
      </c>
      <c r="I56" s="667">
        <v>0.81</v>
      </c>
      <c r="J56" s="667">
        <v>2000</v>
      </c>
      <c r="K56" s="668">
        <v>1614.2</v>
      </c>
    </row>
    <row r="57" spans="1:11" ht="14.4" customHeight="1" x14ac:dyDescent="0.3">
      <c r="A57" s="663" t="s">
        <v>513</v>
      </c>
      <c r="B57" s="664" t="s">
        <v>1283</v>
      </c>
      <c r="C57" s="665" t="s">
        <v>518</v>
      </c>
      <c r="D57" s="666" t="s">
        <v>1284</v>
      </c>
      <c r="E57" s="665" t="s">
        <v>2249</v>
      </c>
      <c r="F57" s="666" t="s">
        <v>2250</v>
      </c>
      <c r="G57" s="665" t="s">
        <v>1973</v>
      </c>
      <c r="H57" s="665" t="s">
        <v>1974</v>
      </c>
      <c r="I57" s="667">
        <v>0.71</v>
      </c>
      <c r="J57" s="667">
        <v>2000</v>
      </c>
      <c r="K57" s="668">
        <v>1420</v>
      </c>
    </row>
    <row r="58" spans="1:11" ht="14.4" customHeight="1" x14ac:dyDescent="0.3">
      <c r="A58" s="663" t="s">
        <v>513</v>
      </c>
      <c r="B58" s="664" t="s">
        <v>1283</v>
      </c>
      <c r="C58" s="665" t="s">
        <v>518</v>
      </c>
      <c r="D58" s="666" t="s">
        <v>1284</v>
      </c>
      <c r="E58" s="665" t="s">
        <v>2249</v>
      </c>
      <c r="F58" s="666" t="s">
        <v>2250</v>
      </c>
      <c r="G58" s="665" t="s">
        <v>1975</v>
      </c>
      <c r="H58" s="665" t="s">
        <v>1976</v>
      </c>
      <c r="I58" s="667">
        <v>0.71</v>
      </c>
      <c r="J58" s="667">
        <v>1000</v>
      </c>
      <c r="K58" s="668">
        <v>710</v>
      </c>
    </row>
    <row r="59" spans="1:11" ht="14.4" customHeight="1" x14ac:dyDescent="0.3">
      <c r="A59" s="663" t="s">
        <v>513</v>
      </c>
      <c r="B59" s="664" t="s">
        <v>1283</v>
      </c>
      <c r="C59" s="665" t="s">
        <v>518</v>
      </c>
      <c r="D59" s="666" t="s">
        <v>1284</v>
      </c>
      <c r="E59" s="665" t="s">
        <v>2249</v>
      </c>
      <c r="F59" s="666" t="s">
        <v>2250</v>
      </c>
      <c r="G59" s="665" t="s">
        <v>1977</v>
      </c>
      <c r="H59" s="665" t="s">
        <v>1978</v>
      </c>
      <c r="I59" s="667">
        <v>0.71</v>
      </c>
      <c r="J59" s="667">
        <v>3000</v>
      </c>
      <c r="K59" s="668">
        <v>2139.02</v>
      </c>
    </row>
    <row r="60" spans="1:11" ht="14.4" customHeight="1" x14ac:dyDescent="0.3">
      <c r="A60" s="663" t="s">
        <v>513</v>
      </c>
      <c r="B60" s="664" t="s">
        <v>1283</v>
      </c>
      <c r="C60" s="665" t="s">
        <v>518</v>
      </c>
      <c r="D60" s="666" t="s">
        <v>1284</v>
      </c>
      <c r="E60" s="665" t="s">
        <v>2251</v>
      </c>
      <c r="F60" s="666" t="s">
        <v>2252</v>
      </c>
      <c r="G60" s="665" t="s">
        <v>1979</v>
      </c>
      <c r="H60" s="665" t="s">
        <v>1980</v>
      </c>
      <c r="I60" s="667">
        <v>139.44</v>
      </c>
      <c r="J60" s="667">
        <v>4</v>
      </c>
      <c r="K60" s="668">
        <v>557.76</v>
      </c>
    </row>
    <row r="61" spans="1:11" ht="14.4" customHeight="1" x14ac:dyDescent="0.3">
      <c r="A61" s="663" t="s">
        <v>513</v>
      </c>
      <c r="B61" s="664" t="s">
        <v>1283</v>
      </c>
      <c r="C61" s="665" t="s">
        <v>518</v>
      </c>
      <c r="D61" s="666" t="s">
        <v>1284</v>
      </c>
      <c r="E61" s="665" t="s">
        <v>2251</v>
      </c>
      <c r="F61" s="666" t="s">
        <v>2252</v>
      </c>
      <c r="G61" s="665" t="s">
        <v>1981</v>
      </c>
      <c r="H61" s="665" t="s">
        <v>1982</v>
      </c>
      <c r="I61" s="667">
        <v>139.44</v>
      </c>
      <c r="J61" s="667">
        <v>4</v>
      </c>
      <c r="K61" s="668">
        <v>557.76</v>
      </c>
    </row>
    <row r="62" spans="1:11" ht="14.4" customHeight="1" x14ac:dyDescent="0.3">
      <c r="A62" s="663" t="s">
        <v>513</v>
      </c>
      <c r="B62" s="664" t="s">
        <v>1283</v>
      </c>
      <c r="C62" s="665" t="s">
        <v>523</v>
      </c>
      <c r="D62" s="666" t="s">
        <v>1285</v>
      </c>
      <c r="E62" s="665" t="s">
        <v>2237</v>
      </c>
      <c r="F62" s="666" t="s">
        <v>2238</v>
      </c>
      <c r="G62" s="665" t="s">
        <v>1983</v>
      </c>
      <c r="H62" s="665" t="s">
        <v>1984</v>
      </c>
      <c r="I62" s="667">
        <v>156.11000000000001</v>
      </c>
      <c r="J62" s="667">
        <v>1</v>
      </c>
      <c r="K62" s="668">
        <v>156.11000000000001</v>
      </c>
    </row>
    <row r="63" spans="1:11" ht="14.4" customHeight="1" x14ac:dyDescent="0.3">
      <c r="A63" s="663" t="s">
        <v>513</v>
      </c>
      <c r="B63" s="664" t="s">
        <v>1283</v>
      </c>
      <c r="C63" s="665" t="s">
        <v>523</v>
      </c>
      <c r="D63" s="666" t="s">
        <v>1285</v>
      </c>
      <c r="E63" s="665" t="s">
        <v>2237</v>
      </c>
      <c r="F63" s="666" t="s">
        <v>2238</v>
      </c>
      <c r="G63" s="665" t="s">
        <v>1985</v>
      </c>
      <c r="H63" s="665" t="s">
        <v>1986</v>
      </c>
      <c r="I63" s="667">
        <v>18.399999999999999</v>
      </c>
      <c r="J63" s="667">
        <v>400</v>
      </c>
      <c r="K63" s="668">
        <v>7360</v>
      </c>
    </row>
    <row r="64" spans="1:11" ht="14.4" customHeight="1" x14ac:dyDescent="0.3">
      <c r="A64" s="663" t="s">
        <v>513</v>
      </c>
      <c r="B64" s="664" t="s">
        <v>1283</v>
      </c>
      <c r="C64" s="665" t="s">
        <v>523</v>
      </c>
      <c r="D64" s="666" t="s">
        <v>1285</v>
      </c>
      <c r="E64" s="665" t="s">
        <v>2237</v>
      </c>
      <c r="F64" s="666" t="s">
        <v>2238</v>
      </c>
      <c r="G64" s="665" t="s">
        <v>1987</v>
      </c>
      <c r="H64" s="665" t="s">
        <v>1988</v>
      </c>
      <c r="I64" s="667">
        <v>13.02</v>
      </c>
      <c r="J64" s="667">
        <v>2</v>
      </c>
      <c r="K64" s="668">
        <v>26.04</v>
      </c>
    </row>
    <row r="65" spans="1:11" ht="14.4" customHeight="1" x14ac:dyDescent="0.3">
      <c r="A65" s="663" t="s">
        <v>513</v>
      </c>
      <c r="B65" s="664" t="s">
        <v>1283</v>
      </c>
      <c r="C65" s="665" t="s">
        <v>523</v>
      </c>
      <c r="D65" s="666" t="s">
        <v>1285</v>
      </c>
      <c r="E65" s="665" t="s">
        <v>2237</v>
      </c>
      <c r="F65" s="666" t="s">
        <v>2238</v>
      </c>
      <c r="G65" s="665" t="s">
        <v>1873</v>
      </c>
      <c r="H65" s="665" t="s">
        <v>1874</v>
      </c>
      <c r="I65" s="667">
        <v>27.88</v>
      </c>
      <c r="J65" s="667">
        <v>4</v>
      </c>
      <c r="K65" s="668">
        <v>111.52</v>
      </c>
    </row>
    <row r="66" spans="1:11" ht="14.4" customHeight="1" x14ac:dyDescent="0.3">
      <c r="A66" s="663" t="s">
        <v>513</v>
      </c>
      <c r="B66" s="664" t="s">
        <v>1283</v>
      </c>
      <c r="C66" s="665" t="s">
        <v>523</v>
      </c>
      <c r="D66" s="666" t="s">
        <v>1285</v>
      </c>
      <c r="E66" s="665" t="s">
        <v>2237</v>
      </c>
      <c r="F66" s="666" t="s">
        <v>2238</v>
      </c>
      <c r="G66" s="665" t="s">
        <v>1989</v>
      </c>
      <c r="H66" s="665" t="s">
        <v>1990</v>
      </c>
      <c r="I66" s="667">
        <v>1.18</v>
      </c>
      <c r="J66" s="667">
        <v>500</v>
      </c>
      <c r="K66" s="668">
        <v>590</v>
      </c>
    </row>
    <row r="67" spans="1:11" ht="14.4" customHeight="1" x14ac:dyDescent="0.3">
      <c r="A67" s="663" t="s">
        <v>513</v>
      </c>
      <c r="B67" s="664" t="s">
        <v>1283</v>
      </c>
      <c r="C67" s="665" t="s">
        <v>523</v>
      </c>
      <c r="D67" s="666" t="s">
        <v>1285</v>
      </c>
      <c r="E67" s="665" t="s">
        <v>2237</v>
      </c>
      <c r="F67" s="666" t="s">
        <v>2238</v>
      </c>
      <c r="G67" s="665" t="s">
        <v>1879</v>
      </c>
      <c r="H67" s="665" t="s">
        <v>1880</v>
      </c>
      <c r="I67" s="667">
        <v>26.37</v>
      </c>
      <c r="J67" s="667">
        <v>24</v>
      </c>
      <c r="K67" s="668">
        <v>632.87</v>
      </c>
    </row>
    <row r="68" spans="1:11" ht="14.4" customHeight="1" x14ac:dyDescent="0.3">
      <c r="A68" s="663" t="s">
        <v>513</v>
      </c>
      <c r="B68" s="664" t="s">
        <v>1283</v>
      </c>
      <c r="C68" s="665" t="s">
        <v>523</v>
      </c>
      <c r="D68" s="666" t="s">
        <v>1285</v>
      </c>
      <c r="E68" s="665" t="s">
        <v>2237</v>
      </c>
      <c r="F68" s="666" t="s">
        <v>2238</v>
      </c>
      <c r="G68" s="665" t="s">
        <v>1881</v>
      </c>
      <c r="H68" s="665" t="s">
        <v>1882</v>
      </c>
      <c r="I68" s="667">
        <v>0.86</v>
      </c>
      <c r="J68" s="667">
        <v>100</v>
      </c>
      <c r="K68" s="668">
        <v>86</v>
      </c>
    </row>
    <row r="69" spans="1:11" ht="14.4" customHeight="1" x14ac:dyDescent="0.3">
      <c r="A69" s="663" t="s">
        <v>513</v>
      </c>
      <c r="B69" s="664" t="s">
        <v>1283</v>
      </c>
      <c r="C69" s="665" t="s">
        <v>523</v>
      </c>
      <c r="D69" s="666" t="s">
        <v>1285</v>
      </c>
      <c r="E69" s="665" t="s">
        <v>2237</v>
      </c>
      <c r="F69" s="666" t="s">
        <v>2238</v>
      </c>
      <c r="G69" s="665" t="s">
        <v>1991</v>
      </c>
      <c r="H69" s="665" t="s">
        <v>1992</v>
      </c>
      <c r="I69" s="667">
        <v>5.28</v>
      </c>
      <c r="J69" s="667">
        <v>200</v>
      </c>
      <c r="K69" s="668">
        <v>1055.7</v>
      </c>
    </row>
    <row r="70" spans="1:11" ht="14.4" customHeight="1" x14ac:dyDescent="0.3">
      <c r="A70" s="663" t="s">
        <v>513</v>
      </c>
      <c r="B70" s="664" t="s">
        <v>1283</v>
      </c>
      <c r="C70" s="665" t="s">
        <v>523</v>
      </c>
      <c r="D70" s="666" t="s">
        <v>1285</v>
      </c>
      <c r="E70" s="665" t="s">
        <v>2237</v>
      </c>
      <c r="F70" s="666" t="s">
        <v>2238</v>
      </c>
      <c r="G70" s="665" t="s">
        <v>1993</v>
      </c>
      <c r="H70" s="665" t="s">
        <v>1994</v>
      </c>
      <c r="I70" s="667">
        <v>9.7799999999999994</v>
      </c>
      <c r="J70" s="667">
        <v>20</v>
      </c>
      <c r="K70" s="668">
        <v>195.5</v>
      </c>
    </row>
    <row r="71" spans="1:11" ht="14.4" customHeight="1" x14ac:dyDescent="0.3">
      <c r="A71" s="663" t="s">
        <v>513</v>
      </c>
      <c r="B71" s="664" t="s">
        <v>1283</v>
      </c>
      <c r="C71" s="665" t="s">
        <v>523</v>
      </c>
      <c r="D71" s="666" t="s">
        <v>1285</v>
      </c>
      <c r="E71" s="665" t="s">
        <v>2237</v>
      </c>
      <c r="F71" s="666" t="s">
        <v>2238</v>
      </c>
      <c r="G71" s="665" t="s">
        <v>1885</v>
      </c>
      <c r="H71" s="665" t="s">
        <v>1886</v>
      </c>
      <c r="I71" s="667">
        <v>0.62</v>
      </c>
      <c r="J71" s="667">
        <v>2400</v>
      </c>
      <c r="K71" s="668">
        <v>1488</v>
      </c>
    </row>
    <row r="72" spans="1:11" ht="14.4" customHeight="1" x14ac:dyDescent="0.3">
      <c r="A72" s="663" t="s">
        <v>513</v>
      </c>
      <c r="B72" s="664" t="s">
        <v>1283</v>
      </c>
      <c r="C72" s="665" t="s">
        <v>523</v>
      </c>
      <c r="D72" s="666" t="s">
        <v>1285</v>
      </c>
      <c r="E72" s="665" t="s">
        <v>2237</v>
      </c>
      <c r="F72" s="666" t="s">
        <v>2238</v>
      </c>
      <c r="G72" s="665" t="s">
        <v>1995</v>
      </c>
      <c r="H72" s="665" t="s">
        <v>1996</v>
      </c>
      <c r="I72" s="667">
        <v>8.44</v>
      </c>
      <c r="J72" s="667">
        <v>30</v>
      </c>
      <c r="K72" s="668">
        <v>253.23</v>
      </c>
    </row>
    <row r="73" spans="1:11" ht="14.4" customHeight="1" x14ac:dyDescent="0.3">
      <c r="A73" s="663" t="s">
        <v>513</v>
      </c>
      <c r="B73" s="664" t="s">
        <v>1283</v>
      </c>
      <c r="C73" s="665" t="s">
        <v>523</v>
      </c>
      <c r="D73" s="666" t="s">
        <v>1285</v>
      </c>
      <c r="E73" s="665" t="s">
        <v>2239</v>
      </c>
      <c r="F73" s="666" t="s">
        <v>2240</v>
      </c>
      <c r="G73" s="665" t="s">
        <v>1997</v>
      </c>
      <c r="H73" s="665" t="s">
        <v>1998</v>
      </c>
      <c r="I73" s="667">
        <v>2.75</v>
      </c>
      <c r="J73" s="667">
        <v>100</v>
      </c>
      <c r="K73" s="668">
        <v>275</v>
      </c>
    </row>
    <row r="74" spans="1:11" ht="14.4" customHeight="1" x14ac:dyDescent="0.3">
      <c r="A74" s="663" t="s">
        <v>513</v>
      </c>
      <c r="B74" s="664" t="s">
        <v>1283</v>
      </c>
      <c r="C74" s="665" t="s">
        <v>523</v>
      </c>
      <c r="D74" s="666" t="s">
        <v>1285</v>
      </c>
      <c r="E74" s="665" t="s">
        <v>2239</v>
      </c>
      <c r="F74" s="666" t="s">
        <v>2240</v>
      </c>
      <c r="G74" s="665" t="s">
        <v>1999</v>
      </c>
      <c r="H74" s="665" t="s">
        <v>2000</v>
      </c>
      <c r="I74" s="667">
        <v>11.14</v>
      </c>
      <c r="J74" s="667">
        <v>50</v>
      </c>
      <c r="K74" s="668">
        <v>557</v>
      </c>
    </row>
    <row r="75" spans="1:11" ht="14.4" customHeight="1" x14ac:dyDescent="0.3">
      <c r="A75" s="663" t="s">
        <v>513</v>
      </c>
      <c r="B75" s="664" t="s">
        <v>1283</v>
      </c>
      <c r="C75" s="665" t="s">
        <v>523</v>
      </c>
      <c r="D75" s="666" t="s">
        <v>1285</v>
      </c>
      <c r="E75" s="665" t="s">
        <v>2239</v>
      </c>
      <c r="F75" s="666" t="s">
        <v>2240</v>
      </c>
      <c r="G75" s="665" t="s">
        <v>1893</v>
      </c>
      <c r="H75" s="665" t="s">
        <v>1894</v>
      </c>
      <c r="I75" s="667">
        <v>1.0900000000000001</v>
      </c>
      <c r="J75" s="667">
        <v>600</v>
      </c>
      <c r="K75" s="668">
        <v>654</v>
      </c>
    </row>
    <row r="76" spans="1:11" ht="14.4" customHeight="1" x14ac:dyDescent="0.3">
      <c r="A76" s="663" t="s">
        <v>513</v>
      </c>
      <c r="B76" s="664" t="s">
        <v>1283</v>
      </c>
      <c r="C76" s="665" t="s">
        <v>523</v>
      </c>
      <c r="D76" s="666" t="s">
        <v>1285</v>
      </c>
      <c r="E76" s="665" t="s">
        <v>2239</v>
      </c>
      <c r="F76" s="666" t="s">
        <v>2240</v>
      </c>
      <c r="G76" s="665" t="s">
        <v>2001</v>
      </c>
      <c r="H76" s="665" t="s">
        <v>2002</v>
      </c>
      <c r="I76" s="667">
        <v>0.47499999999999998</v>
      </c>
      <c r="J76" s="667">
        <v>1600</v>
      </c>
      <c r="K76" s="668">
        <v>758</v>
      </c>
    </row>
    <row r="77" spans="1:11" ht="14.4" customHeight="1" x14ac:dyDescent="0.3">
      <c r="A77" s="663" t="s">
        <v>513</v>
      </c>
      <c r="B77" s="664" t="s">
        <v>1283</v>
      </c>
      <c r="C77" s="665" t="s">
        <v>523</v>
      </c>
      <c r="D77" s="666" t="s">
        <v>1285</v>
      </c>
      <c r="E77" s="665" t="s">
        <v>2239</v>
      </c>
      <c r="F77" s="666" t="s">
        <v>2240</v>
      </c>
      <c r="G77" s="665" t="s">
        <v>2003</v>
      </c>
      <c r="H77" s="665" t="s">
        <v>2004</v>
      </c>
      <c r="I77" s="667">
        <v>0.67</v>
      </c>
      <c r="J77" s="667">
        <v>2400</v>
      </c>
      <c r="K77" s="668">
        <v>1608</v>
      </c>
    </row>
    <row r="78" spans="1:11" ht="14.4" customHeight="1" x14ac:dyDescent="0.3">
      <c r="A78" s="663" t="s">
        <v>513</v>
      </c>
      <c r="B78" s="664" t="s">
        <v>1283</v>
      </c>
      <c r="C78" s="665" t="s">
        <v>523</v>
      </c>
      <c r="D78" s="666" t="s">
        <v>1285</v>
      </c>
      <c r="E78" s="665" t="s">
        <v>2239</v>
      </c>
      <c r="F78" s="666" t="s">
        <v>2240</v>
      </c>
      <c r="G78" s="665" t="s">
        <v>2005</v>
      </c>
      <c r="H78" s="665" t="s">
        <v>2006</v>
      </c>
      <c r="I78" s="667">
        <v>3.14</v>
      </c>
      <c r="J78" s="667">
        <v>150</v>
      </c>
      <c r="K78" s="668">
        <v>471</v>
      </c>
    </row>
    <row r="79" spans="1:11" ht="14.4" customHeight="1" x14ac:dyDescent="0.3">
      <c r="A79" s="663" t="s">
        <v>513</v>
      </c>
      <c r="B79" s="664" t="s">
        <v>1283</v>
      </c>
      <c r="C79" s="665" t="s">
        <v>523</v>
      </c>
      <c r="D79" s="666" t="s">
        <v>1285</v>
      </c>
      <c r="E79" s="665" t="s">
        <v>2239</v>
      </c>
      <c r="F79" s="666" t="s">
        <v>2240</v>
      </c>
      <c r="G79" s="665" t="s">
        <v>1899</v>
      </c>
      <c r="H79" s="665" t="s">
        <v>1900</v>
      </c>
      <c r="I79" s="667">
        <v>206.04</v>
      </c>
      <c r="J79" s="667">
        <v>5</v>
      </c>
      <c r="K79" s="668">
        <v>1030.2</v>
      </c>
    </row>
    <row r="80" spans="1:11" ht="14.4" customHeight="1" x14ac:dyDescent="0.3">
      <c r="A80" s="663" t="s">
        <v>513</v>
      </c>
      <c r="B80" s="664" t="s">
        <v>1283</v>
      </c>
      <c r="C80" s="665" t="s">
        <v>523</v>
      </c>
      <c r="D80" s="666" t="s">
        <v>1285</v>
      </c>
      <c r="E80" s="665" t="s">
        <v>2239</v>
      </c>
      <c r="F80" s="666" t="s">
        <v>2240</v>
      </c>
      <c r="G80" s="665" t="s">
        <v>2007</v>
      </c>
      <c r="H80" s="665" t="s">
        <v>2008</v>
      </c>
      <c r="I80" s="667">
        <v>1.9</v>
      </c>
      <c r="J80" s="667">
        <v>50</v>
      </c>
      <c r="K80" s="668">
        <v>95</v>
      </c>
    </row>
    <row r="81" spans="1:11" ht="14.4" customHeight="1" x14ac:dyDescent="0.3">
      <c r="A81" s="663" t="s">
        <v>513</v>
      </c>
      <c r="B81" s="664" t="s">
        <v>1283</v>
      </c>
      <c r="C81" s="665" t="s">
        <v>523</v>
      </c>
      <c r="D81" s="666" t="s">
        <v>1285</v>
      </c>
      <c r="E81" s="665" t="s">
        <v>2239</v>
      </c>
      <c r="F81" s="666" t="s">
        <v>2240</v>
      </c>
      <c r="G81" s="665" t="s">
        <v>1901</v>
      </c>
      <c r="H81" s="665" t="s">
        <v>1902</v>
      </c>
      <c r="I81" s="667">
        <v>2.37</v>
      </c>
      <c r="J81" s="667">
        <v>50</v>
      </c>
      <c r="K81" s="668">
        <v>118.5</v>
      </c>
    </row>
    <row r="82" spans="1:11" ht="14.4" customHeight="1" x14ac:dyDescent="0.3">
      <c r="A82" s="663" t="s">
        <v>513</v>
      </c>
      <c r="B82" s="664" t="s">
        <v>1283</v>
      </c>
      <c r="C82" s="665" t="s">
        <v>523</v>
      </c>
      <c r="D82" s="666" t="s">
        <v>1285</v>
      </c>
      <c r="E82" s="665" t="s">
        <v>2239</v>
      </c>
      <c r="F82" s="666" t="s">
        <v>2240</v>
      </c>
      <c r="G82" s="665" t="s">
        <v>2009</v>
      </c>
      <c r="H82" s="665" t="s">
        <v>2010</v>
      </c>
      <c r="I82" s="667">
        <v>1.99</v>
      </c>
      <c r="J82" s="667">
        <v>50</v>
      </c>
      <c r="K82" s="668">
        <v>99.5</v>
      </c>
    </row>
    <row r="83" spans="1:11" ht="14.4" customHeight="1" x14ac:dyDescent="0.3">
      <c r="A83" s="663" t="s">
        <v>513</v>
      </c>
      <c r="B83" s="664" t="s">
        <v>1283</v>
      </c>
      <c r="C83" s="665" t="s">
        <v>523</v>
      </c>
      <c r="D83" s="666" t="s">
        <v>1285</v>
      </c>
      <c r="E83" s="665" t="s">
        <v>2239</v>
      </c>
      <c r="F83" s="666" t="s">
        <v>2240</v>
      </c>
      <c r="G83" s="665" t="s">
        <v>2011</v>
      </c>
      <c r="H83" s="665" t="s">
        <v>2012</v>
      </c>
      <c r="I83" s="667">
        <v>2.0499999999999998</v>
      </c>
      <c r="J83" s="667">
        <v>10</v>
      </c>
      <c r="K83" s="668">
        <v>20.5</v>
      </c>
    </row>
    <row r="84" spans="1:11" ht="14.4" customHeight="1" x14ac:dyDescent="0.3">
      <c r="A84" s="663" t="s">
        <v>513</v>
      </c>
      <c r="B84" s="664" t="s">
        <v>1283</v>
      </c>
      <c r="C84" s="665" t="s">
        <v>523</v>
      </c>
      <c r="D84" s="666" t="s">
        <v>1285</v>
      </c>
      <c r="E84" s="665" t="s">
        <v>2239</v>
      </c>
      <c r="F84" s="666" t="s">
        <v>2240</v>
      </c>
      <c r="G84" s="665" t="s">
        <v>1903</v>
      </c>
      <c r="H84" s="665" t="s">
        <v>1904</v>
      </c>
      <c r="I84" s="667">
        <v>3.0949999999999998</v>
      </c>
      <c r="J84" s="667">
        <v>100</v>
      </c>
      <c r="K84" s="668">
        <v>309.5</v>
      </c>
    </row>
    <row r="85" spans="1:11" ht="14.4" customHeight="1" x14ac:dyDescent="0.3">
      <c r="A85" s="663" t="s">
        <v>513</v>
      </c>
      <c r="B85" s="664" t="s">
        <v>1283</v>
      </c>
      <c r="C85" s="665" t="s">
        <v>523</v>
      </c>
      <c r="D85" s="666" t="s">
        <v>1285</v>
      </c>
      <c r="E85" s="665" t="s">
        <v>2239</v>
      </c>
      <c r="F85" s="666" t="s">
        <v>2240</v>
      </c>
      <c r="G85" s="665" t="s">
        <v>1905</v>
      </c>
      <c r="H85" s="665" t="s">
        <v>1906</v>
      </c>
      <c r="I85" s="667">
        <v>1.4999999999999999E-2</v>
      </c>
      <c r="J85" s="667">
        <v>200</v>
      </c>
      <c r="K85" s="668">
        <v>3</v>
      </c>
    </row>
    <row r="86" spans="1:11" ht="14.4" customHeight="1" x14ac:dyDescent="0.3">
      <c r="A86" s="663" t="s">
        <v>513</v>
      </c>
      <c r="B86" s="664" t="s">
        <v>1283</v>
      </c>
      <c r="C86" s="665" t="s">
        <v>523</v>
      </c>
      <c r="D86" s="666" t="s">
        <v>1285</v>
      </c>
      <c r="E86" s="665" t="s">
        <v>2239</v>
      </c>
      <c r="F86" s="666" t="s">
        <v>2240</v>
      </c>
      <c r="G86" s="665" t="s">
        <v>1909</v>
      </c>
      <c r="H86" s="665" t="s">
        <v>1910</v>
      </c>
      <c r="I86" s="667">
        <v>2.165</v>
      </c>
      <c r="J86" s="667">
        <v>100</v>
      </c>
      <c r="K86" s="668">
        <v>216.5</v>
      </c>
    </row>
    <row r="87" spans="1:11" ht="14.4" customHeight="1" x14ac:dyDescent="0.3">
      <c r="A87" s="663" t="s">
        <v>513</v>
      </c>
      <c r="B87" s="664" t="s">
        <v>1283</v>
      </c>
      <c r="C87" s="665" t="s">
        <v>523</v>
      </c>
      <c r="D87" s="666" t="s">
        <v>1285</v>
      </c>
      <c r="E87" s="665" t="s">
        <v>2239</v>
      </c>
      <c r="F87" s="666" t="s">
        <v>2240</v>
      </c>
      <c r="G87" s="665" t="s">
        <v>1911</v>
      </c>
      <c r="H87" s="665" t="s">
        <v>1912</v>
      </c>
      <c r="I87" s="667">
        <v>2.69</v>
      </c>
      <c r="J87" s="667">
        <v>100</v>
      </c>
      <c r="K87" s="668">
        <v>269</v>
      </c>
    </row>
    <row r="88" spans="1:11" ht="14.4" customHeight="1" x14ac:dyDescent="0.3">
      <c r="A88" s="663" t="s">
        <v>513</v>
      </c>
      <c r="B88" s="664" t="s">
        <v>1283</v>
      </c>
      <c r="C88" s="665" t="s">
        <v>523</v>
      </c>
      <c r="D88" s="666" t="s">
        <v>1285</v>
      </c>
      <c r="E88" s="665" t="s">
        <v>2239</v>
      </c>
      <c r="F88" s="666" t="s">
        <v>2240</v>
      </c>
      <c r="G88" s="665" t="s">
        <v>1913</v>
      </c>
      <c r="H88" s="665" t="s">
        <v>1914</v>
      </c>
      <c r="I88" s="667">
        <v>2.91</v>
      </c>
      <c r="J88" s="667">
        <v>100</v>
      </c>
      <c r="K88" s="668">
        <v>291</v>
      </c>
    </row>
    <row r="89" spans="1:11" ht="14.4" customHeight="1" x14ac:dyDescent="0.3">
      <c r="A89" s="663" t="s">
        <v>513</v>
      </c>
      <c r="B89" s="664" t="s">
        <v>1283</v>
      </c>
      <c r="C89" s="665" t="s">
        <v>523</v>
      </c>
      <c r="D89" s="666" t="s">
        <v>1285</v>
      </c>
      <c r="E89" s="665" t="s">
        <v>2239</v>
      </c>
      <c r="F89" s="666" t="s">
        <v>2240</v>
      </c>
      <c r="G89" s="665" t="s">
        <v>1915</v>
      </c>
      <c r="H89" s="665" t="s">
        <v>1916</v>
      </c>
      <c r="I89" s="667">
        <v>138</v>
      </c>
      <c r="J89" s="667">
        <v>2</v>
      </c>
      <c r="K89" s="668">
        <v>276</v>
      </c>
    </row>
    <row r="90" spans="1:11" ht="14.4" customHeight="1" x14ac:dyDescent="0.3">
      <c r="A90" s="663" t="s">
        <v>513</v>
      </c>
      <c r="B90" s="664" t="s">
        <v>1283</v>
      </c>
      <c r="C90" s="665" t="s">
        <v>523</v>
      </c>
      <c r="D90" s="666" t="s">
        <v>1285</v>
      </c>
      <c r="E90" s="665" t="s">
        <v>2239</v>
      </c>
      <c r="F90" s="666" t="s">
        <v>2240</v>
      </c>
      <c r="G90" s="665" t="s">
        <v>2013</v>
      </c>
      <c r="H90" s="665" t="s">
        <v>2014</v>
      </c>
      <c r="I90" s="667">
        <v>12.11</v>
      </c>
      <c r="J90" s="667">
        <v>20</v>
      </c>
      <c r="K90" s="668">
        <v>242.2</v>
      </c>
    </row>
    <row r="91" spans="1:11" ht="14.4" customHeight="1" x14ac:dyDescent="0.3">
      <c r="A91" s="663" t="s">
        <v>513</v>
      </c>
      <c r="B91" s="664" t="s">
        <v>1283</v>
      </c>
      <c r="C91" s="665" t="s">
        <v>523</v>
      </c>
      <c r="D91" s="666" t="s">
        <v>1285</v>
      </c>
      <c r="E91" s="665" t="s">
        <v>2239</v>
      </c>
      <c r="F91" s="666" t="s">
        <v>2240</v>
      </c>
      <c r="G91" s="665" t="s">
        <v>1927</v>
      </c>
      <c r="H91" s="665" t="s">
        <v>1928</v>
      </c>
      <c r="I91" s="667">
        <v>484.04</v>
      </c>
      <c r="J91" s="667">
        <v>5</v>
      </c>
      <c r="K91" s="668">
        <v>2420.1999999999998</v>
      </c>
    </row>
    <row r="92" spans="1:11" ht="14.4" customHeight="1" x14ac:dyDescent="0.3">
      <c r="A92" s="663" t="s">
        <v>513</v>
      </c>
      <c r="B92" s="664" t="s">
        <v>1283</v>
      </c>
      <c r="C92" s="665" t="s">
        <v>523</v>
      </c>
      <c r="D92" s="666" t="s">
        <v>1285</v>
      </c>
      <c r="E92" s="665" t="s">
        <v>2239</v>
      </c>
      <c r="F92" s="666" t="s">
        <v>2240</v>
      </c>
      <c r="G92" s="665" t="s">
        <v>1933</v>
      </c>
      <c r="H92" s="665" t="s">
        <v>1934</v>
      </c>
      <c r="I92" s="667">
        <v>90.75</v>
      </c>
      <c r="J92" s="667">
        <v>15</v>
      </c>
      <c r="K92" s="668">
        <v>1361.25</v>
      </c>
    </row>
    <row r="93" spans="1:11" ht="14.4" customHeight="1" x14ac:dyDescent="0.3">
      <c r="A93" s="663" t="s">
        <v>513</v>
      </c>
      <c r="B93" s="664" t="s">
        <v>1283</v>
      </c>
      <c r="C93" s="665" t="s">
        <v>523</v>
      </c>
      <c r="D93" s="666" t="s">
        <v>1285</v>
      </c>
      <c r="E93" s="665" t="s">
        <v>2239</v>
      </c>
      <c r="F93" s="666" t="s">
        <v>2240</v>
      </c>
      <c r="G93" s="665" t="s">
        <v>2015</v>
      </c>
      <c r="H93" s="665" t="s">
        <v>2016</v>
      </c>
      <c r="I93" s="667">
        <v>172.5</v>
      </c>
      <c r="J93" s="667">
        <v>1</v>
      </c>
      <c r="K93" s="668">
        <v>172.5</v>
      </c>
    </row>
    <row r="94" spans="1:11" ht="14.4" customHeight="1" x14ac:dyDescent="0.3">
      <c r="A94" s="663" t="s">
        <v>513</v>
      </c>
      <c r="B94" s="664" t="s">
        <v>1283</v>
      </c>
      <c r="C94" s="665" t="s">
        <v>523</v>
      </c>
      <c r="D94" s="666" t="s">
        <v>1285</v>
      </c>
      <c r="E94" s="665" t="s">
        <v>2239</v>
      </c>
      <c r="F94" s="666" t="s">
        <v>2240</v>
      </c>
      <c r="G94" s="665" t="s">
        <v>2017</v>
      </c>
      <c r="H94" s="665" t="s">
        <v>2018</v>
      </c>
      <c r="I94" s="667">
        <v>5.38</v>
      </c>
      <c r="J94" s="667">
        <v>100</v>
      </c>
      <c r="K94" s="668">
        <v>538.15</v>
      </c>
    </row>
    <row r="95" spans="1:11" ht="14.4" customHeight="1" x14ac:dyDescent="0.3">
      <c r="A95" s="663" t="s">
        <v>513</v>
      </c>
      <c r="B95" s="664" t="s">
        <v>1283</v>
      </c>
      <c r="C95" s="665" t="s">
        <v>523</v>
      </c>
      <c r="D95" s="666" t="s">
        <v>1285</v>
      </c>
      <c r="E95" s="665" t="s">
        <v>2239</v>
      </c>
      <c r="F95" s="666" t="s">
        <v>2240</v>
      </c>
      <c r="G95" s="665" t="s">
        <v>2019</v>
      </c>
      <c r="H95" s="665" t="s">
        <v>2020</v>
      </c>
      <c r="I95" s="667">
        <v>6.1</v>
      </c>
      <c r="J95" s="667">
        <v>20</v>
      </c>
      <c r="K95" s="668">
        <v>122</v>
      </c>
    </row>
    <row r="96" spans="1:11" ht="14.4" customHeight="1" x14ac:dyDescent="0.3">
      <c r="A96" s="663" t="s">
        <v>513</v>
      </c>
      <c r="B96" s="664" t="s">
        <v>1283</v>
      </c>
      <c r="C96" s="665" t="s">
        <v>523</v>
      </c>
      <c r="D96" s="666" t="s">
        <v>1285</v>
      </c>
      <c r="E96" s="665" t="s">
        <v>2239</v>
      </c>
      <c r="F96" s="666" t="s">
        <v>2240</v>
      </c>
      <c r="G96" s="665" t="s">
        <v>1947</v>
      </c>
      <c r="H96" s="665" t="s">
        <v>1948</v>
      </c>
      <c r="I96" s="667">
        <v>9.44</v>
      </c>
      <c r="J96" s="667">
        <v>50</v>
      </c>
      <c r="K96" s="668">
        <v>472</v>
      </c>
    </row>
    <row r="97" spans="1:11" ht="14.4" customHeight="1" x14ac:dyDescent="0.3">
      <c r="A97" s="663" t="s">
        <v>513</v>
      </c>
      <c r="B97" s="664" t="s">
        <v>1283</v>
      </c>
      <c r="C97" s="665" t="s">
        <v>523</v>
      </c>
      <c r="D97" s="666" t="s">
        <v>1285</v>
      </c>
      <c r="E97" s="665" t="s">
        <v>2253</v>
      </c>
      <c r="F97" s="666" t="s">
        <v>2254</v>
      </c>
      <c r="G97" s="665" t="s">
        <v>2021</v>
      </c>
      <c r="H97" s="665" t="s">
        <v>2022</v>
      </c>
      <c r="I97" s="667">
        <v>196.56</v>
      </c>
      <c r="J97" s="667">
        <v>1</v>
      </c>
      <c r="K97" s="668">
        <v>196.56</v>
      </c>
    </row>
    <row r="98" spans="1:11" ht="14.4" customHeight="1" x14ac:dyDescent="0.3">
      <c r="A98" s="663" t="s">
        <v>513</v>
      </c>
      <c r="B98" s="664" t="s">
        <v>1283</v>
      </c>
      <c r="C98" s="665" t="s">
        <v>523</v>
      </c>
      <c r="D98" s="666" t="s">
        <v>1285</v>
      </c>
      <c r="E98" s="665" t="s">
        <v>2253</v>
      </c>
      <c r="F98" s="666" t="s">
        <v>2254</v>
      </c>
      <c r="G98" s="665" t="s">
        <v>2023</v>
      </c>
      <c r="H98" s="665" t="s">
        <v>2024</v>
      </c>
      <c r="I98" s="667">
        <v>32.19</v>
      </c>
      <c r="J98" s="667">
        <v>25</v>
      </c>
      <c r="K98" s="668">
        <v>804.65</v>
      </c>
    </row>
    <row r="99" spans="1:11" ht="14.4" customHeight="1" x14ac:dyDescent="0.3">
      <c r="A99" s="663" t="s">
        <v>513</v>
      </c>
      <c r="B99" s="664" t="s">
        <v>1283</v>
      </c>
      <c r="C99" s="665" t="s">
        <v>523</v>
      </c>
      <c r="D99" s="666" t="s">
        <v>1285</v>
      </c>
      <c r="E99" s="665" t="s">
        <v>2253</v>
      </c>
      <c r="F99" s="666" t="s">
        <v>2254</v>
      </c>
      <c r="G99" s="665" t="s">
        <v>2025</v>
      </c>
      <c r="H99" s="665" t="s">
        <v>2026</v>
      </c>
      <c r="I99" s="667">
        <v>3242</v>
      </c>
      <c r="J99" s="667">
        <v>1</v>
      </c>
      <c r="K99" s="668">
        <v>3242</v>
      </c>
    </row>
    <row r="100" spans="1:11" ht="14.4" customHeight="1" x14ac:dyDescent="0.3">
      <c r="A100" s="663" t="s">
        <v>513</v>
      </c>
      <c r="B100" s="664" t="s">
        <v>1283</v>
      </c>
      <c r="C100" s="665" t="s">
        <v>523</v>
      </c>
      <c r="D100" s="666" t="s">
        <v>1285</v>
      </c>
      <c r="E100" s="665" t="s">
        <v>2253</v>
      </c>
      <c r="F100" s="666" t="s">
        <v>2254</v>
      </c>
      <c r="G100" s="665" t="s">
        <v>2027</v>
      </c>
      <c r="H100" s="665" t="s">
        <v>2028</v>
      </c>
      <c r="I100" s="667">
        <v>118.58</v>
      </c>
      <c r="J100" s="667">
        <v>10</v>
      </c>
      <c r="K100" s="668">
        <v>1185.8</v>
      </c>
    </row>
    <row r="101" spans="1:11" ht="14.4" customHeight="1" x14ac:dyDescent="0.3">
      <c r="A101" s="663" t="s">
        <v>513</v>
      </c>
      <c r="B101" s="664" t="s">
        <v>1283</v>
      </c>
      <c r="C101" s="665" t="s">
        <v>523</v>
      </c>
      <c r="D101" s="666" t="s">
        <v>1285</v>
      </c>
      <c r="E101" s="665" t="s">
        <v>2253</v>
      </c>
      <c r="F101" s="666" t="s">
        <v>2254</v>
      </c>
      <c r="G101" s="665" t="s">
        <v>2029</v>
      </c>
      <c r="H101" s="665" t="s">
        <v>2030</v>
      </c>
      <c r="I101" s="667">
        <v>1840</v>
      </c>
      <c r="J101" s="667">
        <v>1</v>
      </c>
      <c r="K101" s="668">
        <v>1840</v>
      </c>
    </row>
    <row r="102" spans="1:11" ht="14.4" customHeight="1" x14ac:dyDescent="0.3">
      <c r="A102" s="663" t="s">
        <v>513</v>
      </c>
      <c r="B102" s="664" t="s">
        <v>1283</v>
      </c>
      <c r="C102" s="665" t="s">
        <v>523</v>
      </c>
      <c r="D102" s="666" t="s">
        <v>1285</v>
      </c>
      <c r="E102" s="665" t="s">
        <v>2253</v>
      </c>
      <c r="F102" s="666" t="s">
        <v>2254</v>
      </c>
      <c r="G102" s="665" t="s">
        <v>2031</v>
      </c>
      <c r="H102" s="665" t="s">
        <v>2032</v>
      </c>
      <c r="I102" s="667">
        <v>1633</v>
      </c>
      <c r="J102" s="667">
        <v>1</v>
      </c>
      <c r="K102" s="668">
        <v>1633</v>
      </c>
    </row>
    <row r="103" spans="1:11" ht="14.4" customHeight="1" x14ac:dyDescent="0.3">
      <c r="A103" s="663" t="s">
        <v>513</v>
      </c>
      <c r="B103" s="664" t="s">
        <v>1283</v>
      </c>
      <c r="C103" s="665" t="s">
        <v>523</v>
      </c>
      <c r="D103" s="666" t="s">
        <v>1285</v>
      </c>
      <c r="E103" s="665" t="s">
        <v>2253</v>
      </c>
      <c r="F103" s="666" t="s">
        <v>2254</v>
      </c>
      <c r="G103" s="665" t="s">
        <v>2033</v>
      </c>
      <c r="H103" s="665" t="s">
        <v>2034</v>
      </c>
      <c r="I103" s="667">
        <v>3936.23</v>
      </c>
      <c r="J103" s="667">
        <v>1</v>
      </c>
      <c r="K103" s="668">
        <v>3936.23</v>
      </c>
    </row>
    <row r="104" spans="1:11" ht="14.4" customHeight="1" x14ac:dyDescent="0.3">
      <c r="A104" s="663" t="s">
        <v>513</v>
      </c>
      <c r="B104" s="664" t="s">
        <v>1283</v>
      </c>
      <c r="C104" s="665" t="s">
        <v>523</v>
      </c>
      <c r="D104" s="666" t="s">
        <v>1285</v>
      </c>
      <c r="E104" s="665" t="s">
        <v>2253</v>
      </c>
      <c r="F104" s="666" t="s">
        <v>2254</v>
      </c>
      <c r="G104" s="665" t="s">
        <v>2035</v>
      </c>
      <c r="H104" s="665" t="s">
        <v>2036</v>
      </c>
      <c r="I104" s="667">
        <v>2897.5</v>
      </c>
      <c r="J104" s="667">
        <v>1</v>
      </c>
      <c r="K104" s="668">
        <v>2897.5</v>
      </c>
    </row>
    <row r="105" spans="1:11" ht="14.4" customHeight="1" x14ac:dyDescent="0.3">
      <c r="A105" s="663" t="s">
        <v>513</v>
      </c>
      <c r="B105" s="664" t="s">
        <v>1283</v>
      </c>
      <c r="C105" s="665" t="s">
        <v>523</v>
      </c>
      <c r="D105" s="666" t="s">
        <v>1285</v>
      </c>
      <c r="E105" s="665" t="s">
        <v>2253</v>
      </c>
      <c r="F105" s="666" t="s">
        <v>2254</v>
      </c>
      <c r="G105" s="665" t="s">
        <v>2037</v>
      </c>
      <c r="H105" s="665" t="s">
        <v>2038</v>
      </c>
      <c r="I105" s="667">
        <v>285</v>
      </c>
      <c r="J105" s="667">
        <v>2</v>
      </c>
      <c r="K105" s="668">
        <v>570.01</v>
      </c>
    </row>
    <row r="106" spans="1:11" ht="14.4" customHeight="1" x14ac:dyDescent="0.3">
      <c r="A106" s="663" t="s">
        <v>513</v>
      </c>
      <c r="B106" s="664" t="s">
        <v>1283</v>
      </c>
      <c r="C106" s="665" t="s">
        <v>523</v>
      </c>
      <c r="D106" s="666" t="s">
        <v>1285</v>
      </c>
      <c r="E106" s="665" t="s">
        <v>2253</v>
      </c>
      <c r="F106" s="666" t="s">
        <v>2254</v>
      </c>
      <c r="G106" s="665" t="s">
        <v>2039</v>
      </c>
      <c r="H106" s="665" t="s">
        <v>2040</v>
      </c>
      <c r="I106" s="667">
        <v>278.3</v>
      </c>
      <c r="J106" s="667">
        <v>1</v>
      </c>
      <c r="K106" s="668">
        <v>278.3</v>
      </c>
    </row>
    <row r="107" spans="1:11" ht="14.4" customHeight="1" x14ac:dyDescent="0.3">
      <c r="A107" s="663" t="s">
        <v>513</v>
      </c>
      <c r="B107" s="664" t="s">
        <v>1283</v>
      </c>
      <c r="C107" s="665" t="s">
        <v>523</v>
      </c>
      <c r="D107" s="666" t="s">
        <v>1285</v>
      </c>
      <c r="E107" s="665" t="s">
        <v>2253</v>
      </c>
      <c r="F107" s="666" t="s">
        <v>2254</v>
      </c>
      <c r="G107" s="665" t="s">
        <v>2041</v>
      </c>
      <c r="H107" s="665" t="s">
        <v>2042</v>
      </c>
      <c r="I107" s="667">
        <v>338.78</v>
      </c>
      <c r="J107" s="667">
        <v>3</v>
      </c>
      <c r="K107" s="668">
        <v>1016.35</v>
      </c>
    </row>
    <row r="108" spans="1:11" ht="14.4" customHeight="1" x14ac:dyDescent="0.3">
      <c r="A108" s="663" t="s">
        <v>513</v>
      </c>
      <c r="B108" s="664" t="s">
        <v>1283</v>
      </c>
      <c r="C108" s="665" t="s">
        <v>523</v>
      </c>
      <c r="D108" s="666" t="s">
        <v>1285</v>
      </c>
      <c r="E108" s="665" t="s">
        <v>2253</v>
      </c>
      <c r="F108" s="666" t="s">
        <v>2254</v>
      </c>
      <c r="G108" s="665" t="s">
        <v>2043</v>
      </c>
      <c r="H108" s="665" t="s">
        <v>2044</v>
      </c>
      <c r="I108" s="667">
        <v>411.37</v>
      </c>
      <c r="J108" s="667">
        <v>3</v>
      </c>
      <c r="K108" s="668">
        <v>1234.0999999999999</v>
      </c>
    </row>
    <row r="109" spans="1:11" ht="14.4" customHeight="1" x14ac:dyDescent="0.3">
      <c r="A109" s="663" t="s">
        <v>513</v>
      </c>
      <c r="B109" s="664" t="s">
        <v>1283</v>
      </c>
      <c r="C109" s="665" t="s">
        <v>523</v>
      </c>
      <c r="D109" s="666" t="s">
        <v>1285</v>
      </c>
      <c r="E109" s="665" t="s">
        <v>2253</v>
      </c>
      <c r="F109" s="666" t="s">
        <v>2254</v>
      </c>
      <c r="G109" s="665" t="s">
        <v>2045</v>
      </c>
      <c r="H109" s="665" t="s">
        <v>2046</v>
      </c>
      <c r="I109" s="667">
        <v>2262.6999999999998</v>
      </c>
      <c r="J109" s="667">
        <v>1</v>
      </c>
      <c r="K109" s="668">
        <v>2262.6999999999998</v>
      </c>
    </row>
    <row r="110" spans="1:11" ht="14.4" customHeight="1" x14ac:dyDescent="0.3">
      <c r="A110" s="663" t="s">
        <v>513</v>
      </c>
      <c r="B110" s="664" t="s">
        <v>1283</v>
      </c>
      <c r="C110" s="665" t="s">
        <v>523</v>
      </c>
      <c r="D110" s="666" t="s">
        <v>1285</v>
      </c>
      <c r="E110" s="665" t="s">
        <v>2253</v>
      </c>
      <c r="F110" s="666" t="s">
        <v>2254</v>
      </c>
      <c r="G110" s="665" t="s">
        <v>2047</v>
      </c>
      <c r="H110" s="665" t="s">
        <v>2048</v>
      </c>
      <c r="I110" s="667">
        <v>4168.45</v>
      </c>
      <c r="J110" s="667">
        <v>1</v>
      </c>
      <c r="K110" s="668">
        <v>4168.45</v>
      </c>
    </row>
    <row r="111" spans="1:11" ht="14.4" customHeight="1" x14ac:dyDescent="0.3">
      <c r="A111" s="663" t="s">
        <v>513</v>
      </c>
      <c r="B111" s="664" t="s">
        <v>1283</v>
      </c>
      <c r="C111" s="665" t="s">
        <v>523</v>
      </c>
      <c r="D111" s="666" t="s">
        <v>1285</v>
      </c>
      <c r="E111" s="665" t="s">
        <v>2253</v>
      </c>
      <c r="F111" s="666" t="s">
        <v>2254</v>
      </c>
      <c r="G111" s="665" t="s">
        <v>2049</v>
      </c>
      <c r="H111" s="665" t="s">
        <v>2050</v>
      </c>
      <c r="I111" s="667">
        <v>2897.51</v>
      </c>
      <c r="J111" s="667">
        <v>1</v>
      </c>
      <c r="K111" s="668">
        <v>2897.51</v>
      </c>
    </row>
    <row r="112" spans="1:11" ht="14.4" customHeight="1" x14ac:dyDescent="0.3">
      <c r="A112" s="663" t="s">
        <v>513</v>
      </c>
      <c r="B112" s="664" t="s">
        <v>1283</v>
      </c>
      <c r="C112" s="665" t="s">
        <v>523</v>
      </c>
      <c r="D112" s="666" t="s">
        <v>1285</v>
      </c>
      <c r="E112" s="665" t="s">
        <v>2253</v>
      </c>
      <c r="F112" s="666" t="s">
        <v>2254</v>
      </c>
      <c r="G112" s="665" t="s">
        <v>2051</v>
      </c>
      <c r="H112" s="665" t="s">
        <v>2052</v>
      </c>
      <c r="I112" s="667">
        <v>606.5</v>
      </c>
      <c r="J112" s="667">
        <v>5</v>
      </c>
      <c r="K112" s="668">
        <v>3032.5</v>
      </c>
    </row>
    <row r="113" spans="1:11" ht="14.4" customHeight="1" x14ac:dyDescent="0.3">
      <c r="A113" s="663" t="s">
        <v>513</v>
      </c>
      <c r="B113" s="664" t="s">
        <v>1283</v>
      </c>
      <c r="C113" s="665" t="s">
        <v>523</v>
      </c>
      <c r="D113" s="666" t="s">
        <v>1285</v>
      </c>
      <c r="E113" s="665" t="s">
        <v>2253</v>
      </c>
      <c r="F113" s="666" t="s">
        <v>2254</v>
      </c>
      <c r="G113" s="665" t="s">
        <v>2053</v>
      </c>
      <c r="H113" s="665" t="s">
        <v>2054</v>
      </c>
      <c r="I113" s="667">
        <v>606.5</v>
      </c>
      <c r="J113" s="667">
        <v>5</v>
      </c>
      <c r="K113" s="668">
        <v>3032.5</v>
      </c>
    </row>
    <row r="114" spans="1:11" ht="14.4" customHeight="1" x14ac:dyDescent="0.3">
      <c r="A114" s="663" t="s">
        <v>513</v>
      </c>
      <c r="B114" s="664" t="s">
        <v>1283</v>
      </c>
      <c r="C114" s="665" t="s">
        <v>523</v>
      </c>
      <c r="D114" s="666" t="s">
        <v>1285</v>
      </c>
      <c r="E114" s="665" t="s">
        <v>2253</v>
      </c>
      <c r="F114" s="666" t="s">
        <v>2254</v>
      </c>
      <c r="G114" s="665" t="s">
        <v>2055</v>
      </c>
      <c r="H114" s="665" t="s">
        <v>2056</v>
      </c>
      <c r="I114" s="667">
        <v>1244.5</v>
      </c>
      <c r="J114" s="667">
        <v>1</v>
      </c>
      <c r="K114" s="668">
        <v>1244.5</v>
      </c>
    </row>
    <row r="115" spans="1:11" ht="14.4" customHeight="1" x14ac:dyDescent="0.3">
      <c r="A115" s="663" t="s">
        <v>513</v>
      </c>
      <c r="B115" s="664" t="s">
        <v>1283</v>
      </c>
      <c r="C115" s="665" t="s">
        <v>523</v>
      </c>
      <c r="D115" s="666" t="s">
        <v>1285</v>
      </c>
      <c r="E115" s="665" t="s">
        <v>2253</v>
      </c>
      <c r="F115" s="666" t="s">
        <v>2254</v>
      </c>
      <c r="G115" s="665" t="s">
        <v>2057</v>
      </c>
      <c r="H115" s="665" t="s">
        <v>2058</v>
      </c>
      <c r="I115" s="667">
        <v>649</v>
      </c>
      <c r="J115" s="667">
        <v>1</v>
      </c>
      <c r="K115" s="668">
        <v>649</v>
      </c>
    </row>
    <row r="116" spans="1:11" ht="14.4" customHeight="1" x14ac:dyDescent="0.3">
      <c r="A116" s="663" t="s">
        <v>513</v>
      </c>
      <c r="B116" s="664" t="s">
        <v>1283</v>
      </c>
      <c r="C116" s="665" t="s">
        <v>523</v>
      </c>
      <c r="D116" s="666" t="s">
        <v>1285</v>
      </c>
      <c r="E116" s="665" t="s">
        <v>2245</v>
      </c>
      <c r="F116" s="666" t="s">
        <v>2246</v>
      </c>
      <c r="G116" s="665" t="s">
        <v>2059</v>
      </c>
      <c r="H116" s="665" t="s">
        <v>2060</v>
      </c>
      <c r="I116" s="667">
        <v>30.31</v>
      </c>
      <c r="J116" s="667">
        <v>24</v>
      </c>
      <c r="K116" s="668">
        <v>727.49</v>
      </c>
    </row>
    <row r="117" spans="1:11" ht="14.4" customHeight="1" x14ac:dyDescent="0.3">
      <c r="A117" s="663" t="s">
        <v>513</v>
      </c>
      <c r="B117" s="664" t="s">
        <v>1283</v>
      </c>
      <c r="C117" s="665" t="s">
        <v>523</v>
      </c>
      <c r="D117" s="666" t="s">
        <v>1285</v>
      </c>
      <c r="E117" s="665" t="s">
        <v>2245</v>
      </c>
      <c r="F117" s="666" t="s">
        <v>2246</v>
      </c>
      <c r="G117" s="665" t="s">
        <v>2061</v>
      </c>
      <c r="H117" s="665" t="s">
        <v>2062</v>
      </c>
      <c r="I117" s="667">
        <v>65.400000000000006</v>
      </c>
      <c r="J117" s="667">
        <v>72</v>
      </c>
      <c r="K117" s="668">
        <v>4708.66</v>
      </c>
    </row>
    <row r="118" spans="1:11" ht="14.4" customHeight="1" x14ac:dyDescent="0.3">
      <c r="A118" s="663" t="s">
        <v>513</v>
      </c>
      <c r="B118" s="664" t="s">
        <v>1283</v>
      </c>
      <c r="C118" s="665" t="s">
        <v>523</v>
      </c>
      <c r="D118" s="666" t="s">
        <v>1285</v>
      </c>
      <c r="E118" s="665" t="s">
        <v>2245</v>
      </c>
      <c r="F118" s="666" t="s">
        <v>2246</v>
      </c>
      <c r="G118" s="665" t="s">
        <v>1961</v>
      </c>
      <c r="H118" s="665" t="s">
        <v>1962</v>
      </c>
      <c r="I118" s="667">
        <v>69.92</v>
      </c>
      <c r="J118" s="667">
        <v>96</v>
      </c>
      <c r="K118" s="668">
        <v>6711.99</v>
      </c>
    </row>
    <row r="119" spans="1:11" ht="14.4" customHeight="1" x14ac:dyDescent="0.3">
      <c r="A119" s="663" t="s">
        <v>513</v>
      </c>
      <c r="B119" s="664" t="s">
        <v>1283</v>
      </c>
      <c r="C119" s="665" t="s">
        <v>523</v>
      </c>
      <c r="D119" s="666" t="s">
        <v>1285</v>
      </c>
      <c r="E119" s="665" t="s">
        <v>2245</v>
      </c>
      <c r="F119" s="666" t="s">
        <v>2246</v>
      </c>
      <c r="G119" s="665" t="s">
        <v>2063</v>
      </c>
      <c r="H119" s="665" t="s">
        <v>2064</v>
      </c>
      <c r="I119" s="667">
        <v>67.42</v>
      </c>
      <c r="J119" s="667">
        <v>24</v>
      </c>
      <c r="K119" s="668">
        <v>1618.1</v>
      </c>
    </row>
    <row r="120" spans="1:11" ht="14.4" customHeight="1" x14ac:dyDescent="0.3">
      <c r="A120" s="663" t="s">
        <v>513</v>
      </c>
      <c r="B120" s="664" t="s">
        <v>1283</v>
      </c>
      <c r="C120" s="665" t="s">
        <v>523</v>
      </c>
      <c r="D120" s="666" t="s">
        <v>1285</v>
      </c>
      <c r="E120" s="665" t="s">
        <v>2245</v>
      </c>
      <c r="F120" s="666" t="s">
        <v>2246</v>
      </c>
      <c r="G120" s="665" t="s">
        <v>2065</v>
      </c>
      <c r="H120" s="665" t="s">
        <v>2066</v>
      </c>
      <c r="I120" s="667">
        <v>69.92</v>
      </c>
      <c r="J120" s="667">
        <v>48</v>
      </c>
      <c r="K120" s="668">
        <v>3355.99</v>
      </c>
    </row>
    <row r="121" spans="1:11" ht="14.4" customHeight="1" x14ac:dyDescent="0.3">
      <c r="A121" s="663" t="s">
        <v>513</v>
      </c>
      <c r="B121" s="664" t="s">
        <v>1283</v>
      </c>
      <c r="C121" s="665" t="s">
        <v>523</v>
      </c>
      <c r="D121" s="666" t="s">
        <v>1285</v>
      </c>
      <c r="E121" s="665" t="s">
        <v>2247</v>
      </c>
      <c r="F121" s="666" t="s">
        <v>2248</v>
      </c>
      <c r="G121" s="665" t="s">
        <v>1967</v>
      </c>
      <c r="H121" s="665" t="s">
        <v>1968</v>
      </c>
      <c r="I121" s="667">
        <v>0.3</v>
      </c>
      <c r="J121" s="667">
        <v>1000</v>
      </c>
      <c r="K121" s="668">
        <v>300</v>
      </c>
    </row>
    <row r="122" spans="1:11" ht="14.4" customHeight="1" x14ac:dyDescent="0.3">
      <c r="A122" s="663" t="s">
        <v>513</v>
      </c>
      <c r="B122" s="664" t="s">
        <v>1283</v>
      </c>
      <c r="C122" s="665" t="s">
        <v>523</v>
      </c>
      <c r="D122" s="666" t="s">
        <v>1285</v>
      </c>
      <c r="E122" s="665" t="s">
        <v>2247</v>
      </c>
      <c r="F122" s="666" t="s">
        <v>2248</v>
      </c>
      <c r="G122" s="665" t="s">
        <v>2067</v>
      </c>
      <c r="H122" s="665" t="s">
        <v>2068</v>
      </c>
      <c r="I122" s="667">
        <v>0.31</v>
      </c>
      <c r="J122" s="667">
        <v>700</v>
      </c>
      <c r="K122" s="668">
        <v>217</v>
      </c>
    </row>
    <row r="123" spans="1:11" ht="14.4" customHeight="1" x14ac:dyDescent="0.3">
      <c r="A123" s="663" t="s">
        <v>513</v>
      </c>
      <c r="B123" s="664" t="s">
        <v>1283</v>
      </c>
      <c r="C123" s="665" t="s">
        <v>523</v>
      </c>
      <c r="D123" s="666" t="s">
        <v>1285</v>
      </c>
      <c r="E123" s="665" t="s">
        <v>2247</v>
      </c>
      <c r="F123" s="666" t="s">
        <v>2248</v>
      </c>
      <c r="G123" s="665" t="s">
        <v>2069</v>
      </c>
      <c r="H123" s="665" t="s">
        <v>2070</v>
      </c>
      <c r="I123" s="667">
        <v>1.8</v>
      </c>
      <c r="J123" s="667">
        <v>100</v>
      </c>
      <c r="K123" s="668">
        <v>180</v>
      </c>
    </row>
    <row r="124" spans="1:11" ht="14.4" customHeight="1" x14ac:dyDescent="0.3">
      <c r="A124" s="663" t="s">
        <v>513</v>
      </c>
      <c r="B124" s="664" t="s">
        <v>1283</v>
      </c>
      <c r="C124" s="665" t="s">
        <v>523</v>
      </c>
      <c r="D124" s="666" t="s">
        <v>1285</v>
      </c>
      <c r="E124" s="665" t="s">
        <v>2247</v>
      </c>
      <c r="F124" s="666" t="s">
        <v>2248</v>
      </c>
      <c r="G124" s="665" t="s">
        <v>2071</v>
      </c>
      <c r="H124" s="665" t="s">
        <v>2072</v>
      </c>
      <c r="I124" s="667">
        <v>1.81</v>
      </c>
      <c r="J124" s="667">
        <v>100</v>
      </c>
      <c r="K124" s="668">
        <v>181</v>
      </c>
    </row>
    <row r="125" spans="1:11" ht="14.4" customHeight="1" x14ac:dyDescent="0.3">
      <c r="A125" s="663" t="s">
        <v>513</v>
      </c>
      <c r="B125" s="664" t="s">
        <v>1283</v>
      </c>
      <c r="C125" s="665" t="s">
        <v>523</v>
      </c>
      <c r="D125" s="666" t="s">
        <v>1285</v>
      </c>
      <c r="E125" s="665" t="s">
        <v>2249</v>
      </c>
      <c r="F125" s="666" t="s">
        <v>2250</v>
      </c>
      <c r="G125" s="665" t="s">
        <v>1973</v>
      </c>
      <c r="H125" s="665" t="s">
        <v>1974</v>
      </c>
      <c r="I125" s="667">
        <v>0.71</v>
      </c>
      <c r="J125" s="667">
        <v>10000</v>
      </c>
      <c r="K125" s="668">
        <v>7100</v>
      </c>
    </row>
    <row r="126" spans="1:11" ht="14.4" customHeight="1" x14ac:dyDescent="0.3">
      <c r="A126" s="663" t="s">
        <v>513</v>
      </c>
      <c r="B126" s="664" t="s">
        <v>1283</v>
      </c>
      <c r="C126" s="665" t="s">
        <v>523</v>
      </c>
      <c r="D126" s="666" t="s">
        <v>1285</v>
      </c>
      <c r="E126" s="665" t="s">
        <v>2249</v>
      </c>
      <c r="F126" s="666" t="s">
        <v>2250</v>
      </c>
      <c r="G126" s="665" t="s">
        <v>1975</v>
      </c>
      <c r="H126" s="665" t="s">
        <v>1976</v>
      </c>
      <c r="I126" s="667">
        <v>0.71</v>
      </c>
      <c r="J126" s="667">
        <v>2000</v>
      </c>
      <c r="K126" s="668">
        <v>1420</v>
      </c>
    </row>
    <row r="127" spans="1:11" ht="14.4" customHeight="1" x14ac:dyDescent="0.3">
      <c r="A127" s="663" t="s">
        <v>513</v>
      </c>
      <c r="B127" s="664" t="s">
        <v>1283</v>
      </c>
      <c r="C127" s="665" t="s">
        <v>526</v>
      </c>
      <c r="D127" s="666" t="s">
        <v>1286</v>
      </c>
      <c r="E127" s="665" t="s">
        <v>2237</v>
      </c>
      <c r="F127" s="666" t="s">
        <v>2238</v>
      </c>
      <c r="G127" s="665" t="s">
        <v>1869</v>
      </c>
      <c r="H127" s="665" t="s">
        <v>1870</v>
      </c>
      <c r="I127" s="667">
        <v>260.29000000000002</v>
      </c>
      <c r="J127" s="667">
        <v>1</v>
      </c>
      <c r="K127" s="668">
        <v>260.29000000000002</v>
      </c>
    </row>
    <row r="128" spans="1:11" ht="14.4" customHeight="1" x14ac:dyDescent="0.3">
      <c r="A128" s="663" t="s">
        <v>513</v>
      </c>
      <c r="B128" s="664" t="s">
        <v>1283</v>
      </c>
      <c r="C128" s="665" t="s">
        <v>526</v>
      </c>
      <c r="D128" s="666" t="s">
        <v>1286</v>
      </c>
      <c r="E128" s="665" t="s">
        <v>2237</v>
      </c>
      <c r="F128" s="666" t="s">
        <v>2238</v>
      </c>
      <c r="G128" s="665" t="s">
        <v>1985</v>
      </c>
      <c r="H128" s="665" t="s">
        <v>1986</v>
      </c>
      <c r="I128" s="667">
        <v>18.399999999999999</v>
      </c>
      <c r="J128" s="667">
        <v>500</v>
      </c>
      <c r="K128" s="668">
        <v>9200</v>
      </c>
    </row>
    <row r="129" spans="1:11" ht="14.4" customHeight="1" x14ac:dyDescent="0.3">
      <c r="A129" s="663" t="s">
        <v>513</v>
      </c>
      <c r="B129" s="664" t="s">
        <v>1283</v>
      </c>
      <c r="C129" s="665" t="s">
        <v>526</v>
      </c>
      <c r="D129" s="666" t="s">
        <v>1286</v>
      </c>
      <c r="E129" s="665" t="s">
        <v>2237</v>
      </c>
      <c r="F129" s="666" t="s">
        <v>2238</v>
      </c>
      <c r="G129" s="665" t="s">
        <v>2073</v>
      </c>
      <c r="H129" s="665" t="s">
        <v>2074</v>
      </c>
      <c r="I129" s="667">
        <v>1.38</v>
      </c>
      <c r="J129" s="667">
        <v>50</v>
      </c>
      <c r="K129" s="668">
        <v>69</v>
      </c>
    </row>
    <row r="130" spans="1:11" ht="14.4" customHeight="1" x14ac:dyDescent="0.3">
      <c r="A130" s="663" t="s">
        <v>513</v>
      </c>
      <c r="B130" s="664" t="s">
        <v>1283</v>
      </c>
      <c r="C130" s="665" t="s">
        <v>526</v>
      </c>
      <c r="D130" s="666" t="s">
        <v>1286</v>
      </c>
      <c r="E130" s="665" t="s">
        <v>2237</v>
      </c>
      <c r="F130" s="666" t="s">
        <v>2238</v>
      </c>
      <c r="G130" s="665" t="s">
        <v>2075</v>
      </c>
      <c r="H130" s="665" t="s">
        <v>2076</v>
      </c>
      <c r="I130" s="667">
        <v>140.11000000000001</v>
      </c>
      <c r="J130" s="667">
        <v>80</v>
      </c>
      <c r="K130" s="668">
        <v>11208.720000000001</v>
      </c>
    </row>
    <row r="131" spans="1:11" ht="14.4" customHeight="1" x14ac:dyDescent="0.3">
      <c r="A131" s="663" t="s">
        <v>513</v>
      </c>
      <c r="B131" s="664" t="s">
        <v>1283</v>
      </c>
      <c r="C131" s="665" t="s">
        <v>526</v>
      </c>
      <c r="D131" s="666" t="s">
        <v>1286</v>
      </c>
      <c r="E131" s="665" t="s">
        <v>2237</v>
      </c>
      <c r="F131" s="666" t="s">
        <v>2238</v>
      </c>
      <c r="G131" s="665" t="s">
        <v>1873</v>
      </c>
      <c r="H131" s="665" t="s">
        <v>1874</v>
      </c>
      <c r="I131" s="667">
        <v>27.88</v>
      </c>
      <c r="J131" s="667">
        <v>5</v>
      </c>
      <c r="K131" s="668">
        <v>139.4</v>
      </c>
    </row>
    <row r="132" spans="1:11" ht="14.4" customHeight="1" x14ac:dyDescent="0.3">
      <c r="A132" s="663" t="s">
        <v>513</v>
      </c>
      <c r="B132" s="664" t="s">
        <v>1283</v>
      </c>
      <c r="C132" s="665" t="s">
        <v>526</v>
      </c>
      <c r="D132" s="666" t="s">
        <v>1286</v>
      </c>
      <c r="E132" s="665" t="s">
        <v>2237</v>
      </c>
      <c r="F132" s="666" t="s">
        <v>2238</v>
      </c>
      <c r="G132" s="665" t="s">
        <v>1881</v>
      </c>
      <c r="H132" s="665" t="s">
        <v>1882</v>
      </c>
      <c r="I132" s="667">
        <v>0.86</v>
      </c>
      <c r="J132" s="667">
        <v>100</v>
      </c>
      <c r="K132" s="668">
        <v>86</v>
      </c>
    </row>
    <row r="133" spans="1:11" ht="14.4" customHeight="1" x14ac:dyDescent="0.3">
      <c r="A133" s="663" t="s">
        <v>513</v>
      </c>
      <c r="B133" s="664" t="s">
        <v>1283</v>
      </c>
      <c r="C133" s="665" t="s">
        <v>526</v>
      </c>
      <c r="D133" s="666" t="s">
        <v>1286</v>
      </c>
      <c r="E133" s="665" t="s">
        <v>2237</v>
      </c>
      <c r="F133" s="666" t="s">
        <v>2238</v>
      </c>
      <c r="G133" s="665" t="s">
        <v>2077</v>
      </c>
      <c r="H133" s="665" t="s">
        <v>2078</v>
      </c>
      <c r="I133" s="667">
        <v>0.19</v>
      </c>
      <c r="J133" s="667">
        <v>600</v>
      </c>
      <c r="K133" s="668">
        <v>111.8</v>
      </c>
    </row>
    <row r="134" spans="1:11" ht="14.4" customHeight="1" x14ac:dyDescent="0.3">
      <c r="A134" s="663" t="s">
        <v>513</v>
      </c>
      <c r="B134" s="664" t="s">
        <v>1283</v>
      </c>
      <c r="C134" s="665" t="s">
        <v>526</v>
      </c>
      <c r="D134" s="666" t="s">
        <v>1286</v>
      </c>
      <c r="E134" s="665" t="s">
        <v>2237</v>
      </c>
      <c r="F134" s="666" t="s">
        <v>2238</v>
      </c>
      <c r="G134" s="665" t="s">
        <v>1885</v>
      </c>
      <c r="H134" s="665" t="s">
        <v>1886</v>
      </c>
      <c r="I134" s="667">
        <v>0.62</v>
      </c>
      <c r="J134" s="667">
        <v>9600</v>
      </c>
      <c r="K134" s="668">
        <v>5964</v>
      </c>
    </row>
    <row r="135" spans="1:11" ht="14.4" customHeight="1" x14ac:dyDescent="0.3">
      <c r="A135" s="663" t="s">
        <v>513</v>
      </c>
      <c r="B135" s="664" t="s">
        <v>1283</v>
      </c>
      <c r="C135" s="665" t="s">
        <v>526</v>
      </c>
      <c r="D135" s="666" t="s">
        <v>1286</v>
      </c>
      <c r="E135" s="665" t="s">
        <v>2237</v>
      </c>
      <c r="F135" s="666" t="s">
        <v>2238</v>
      </c>
      <c r="G135" s="665" t="s">
        <v>2079</v>
      </c>
      <c r="H135" s="665" t="s">
        <v>2080</v>
      </c>
      <c r="I135" s="667">
        <v>111.59</v>
      </c>
      <c r="J135" s="667">
        <v>30</v>
      </c>
      <c r="K135" s="668">
        <v>3347.7000000000003</v>
      </c>
    </row>
    <row r="136" spans="1:11" ht="14.4" customHeight="1" x14ac:dyDescent="0.3">
      <c r="A136" s="663" t="s">
        <v>513</v>
      </c>
      <c r="B136" s="664" t="s">
        <v>1283</v>
      </c>
      <c r="C136" s="665" t="s">
        <v>526</v>
      </c>
      <c r="D136" s="666" t="s">
        <v>1286</v>
      </c>
      <c r="E136" s="665" t="s">
        <v>2239</v>
      </c>
      <c r="F136" s="666" t="s">
        <v>2240</v>
      </c>
      <c r="G136" s="665" t="s">
        <v>2081</v>
      </c>
      <c r="H136" s="665" t="s">
        <v>2082</v>
      </c>
      <c r="I136" s="667">
        <v>1.68</v>
      </c>
      <c r="J136" s="667">
        <v>500</v>
      </c>
      <c r="K136" s="668">
        <v>840</v>
      </c>
    </row>
    <row r="137" spans="1:11" ht="14.4" customHeight="1" x14ac:dyDescent="0.3">
      <c r="A137" s="663" t="s">
        <v>513</v>
      </c>
      <c r="B137" s="664" t="s">
        <v>1283</v>
      </c>
      <c r="C137" s="665" t="s">
        <v>526</v>
      </c>
      <c r="D137" s="666" t="s">
        <v>1286</v>
      </c>
      <c r="E137" s="665" t="s">
        <v>2239</v>
      </c>
      <c r="F137" s="666" t="s">
        <v>2240</v>
      </c>
      <c r="G137" s="665" t="s">
        <v>2001</v>
      </c>
      <c r="H137" s="665" t="s">
        <v>2002</v>
      </c>
      <c r="I137" s="667">
        <v>0.47</v>
      </c>
      <c r="J137" s="667">
        <v>800</v>
      </c>
      <c r="K137" s="668">
        <v>376</v>
      </c>
    </row>
    <row r="138" spans="1:11" ht="14.4" customHeight="1" x14ac:dyDescent="0.3">
      <c r="A138" s="663" t="s">
        <v>513</v>
      </c>
      <c r="B138" s="664" t="s">
        <v>1283</v>
      </c>
      <c r="C138" s="665" t="s">
        <v>526</v>
      </c>
      <c r="D138" s="666" t="s">
        <v>1286</v>
      </c>
      <c r="E138" s="665" t="s">
        <v>2239</v>
      </c>
      <c r="F138" s="666" t="s">
        <v>2240</v>
      </c>
      <c r="G138" s="665" t="s">
        <v>2003</v>
      </c>
      <c r="H138" s="665" t="s">
        <v>2004</v>
      </c>
      <c r="I138" s="667">
        <v>0.67</v>
      </c>
      <c r="J138" s="667">
        <v>1500</v>
      </c>
      <c r="K138" s="668">
        <v>1005</v>
      </c>
    </row>
    <row r="139" spans="1:11" ht="14.4" customHeight="1" x14ac:dyDescent="0.3">
      <c r="A139" s="663" t="s">
        <v>513</v>
      </c>
      <c r="B139" s="664" t="s">
        <v>1283</v>
      </c>
      <c r="C139" s="665" t="s">
        <v>526</v>
      </c>
      <c r="D139" s="666" t="s">
        <v>1286</v>
      </c>
      <c r="E139" s="665" t="s">
        <v>2239</v>
      </c>
      <c r="F139" s="666" t="s">
        <v>2240</v>
      </c>
      <c r="G139" s="665" t="s">
        <v>2013</v>
      </c>
      <c r="H139" s="665" t="s">
        <v>2014</v>
      </c>
      <c r="I139" s="667">
        <v>12.105</v>
      </c>
      <c r="J139" s="667">
        <v>20</v>
      </c>
      <c r="K139" s="668">
        <v>242.1</v>
      </c>
    </row>
    <row r="140" spans="1:11" ht="14.4" customHeight="1" x14ac:dyDescent="0.3">
      <c r="A140" s="663" t="s">
        <v>513</v>
      </c>
      <c r="B140" s="664" t="s">
        <v>1283</v>
      </c>
      <c r="C140" s="665" t="s">
        <v>526</v>
      </c>
      <c r="D140" s="666" t="s">
        <v>1286</v>
      </c>
      <c r="E140" s="665" t="s">
        <v>2239</v>
      </c>
      <c r="F140" s="666" t="s">
        <v>2240</v>
      </c>
      <c r="G140" s="665" t="s">
        <v>1945</v>
      </c>
      <c r="H140" s="665" t="s">
        <v>1946</v>
      </c>
      <c r="I140" s="667">
        <v>3.43</v>
      </c>
      <c r="J140" s="667">
        <v>40</v>
      </c>
      <c r="K140" s="668">
        <v>137.19999999999999</v>
      </c>
    </row>
    <row r="141" spans="1:11" ht="14.4" customHeight="1" x14ac:dyDescent="0.3">
      <c r="A141" s="663" t="s">
        <v>513</v>
      </c>
      <c r="B141" s="664" t="s">
        <v>1283</v>
      </c>
      <c r="C141" s="665" t="s">
        <v>526</v>
      </c>
      <c r="D141" s="666" t="s">
        <v>1286</v>
      </c>
      <c r="E141" s="665" t="s">
        <v>2239</v>
      </c>
      <c r="F141" s="666" t="s">
        <v>2240</v>
      </c>
      <c r="G141" s="665" t="s">
        <v>2019</v>
      </c>
      <c r="H141" s="665" t="s">
        <v>2020</v>
      </c>
      <c r="I141" s="667">
        <v>6.1</v>
      </c>
      <c r="J141" s="667">
        <v>20</v>
      </c>
      <c r="K141" s="668">
        <v>122</v>
      </c>
    </row>
    <row r="142" spans="1:11" ht="14.4" customHeight="1" x14ac:dyDescent="0.3">
      <c r="A142" s="663" t="s">
        <v>513</v>
      </c>
      <c r="B142" s="664" t="s">
        <v>1283</v>
      </c>
      <c r="C142" s="665" t="s">
        <v>526</v>
      </c>
      <c r="D142" s="666" t="s">
        <v>1286</v>
      </c>
      <c r="E142" s="665" t="s">
        <v>2253</v>
      </c>
      <c r="F142" s="666" t="s">
        <v>2254</v>
      </c>
      <c r="G142" s="665" t="s">
        <v>2083</v>
      </c>
      <c r="H142" s="665" t="s">
        <v>2084</v>
      </c>
      <c r="I142" s="667">
        <v>279.3</v>
      </c>
      <c r="J142" s="667">
        <v>3</v>
      </c>
      <c r="K142" s="668">
        <v>837.90000000000009</v>
      </c>
    </row>
    <row r="143" spans="1:11" ht="14.4" customHeight="1" x14ac:dyDescent="0.3">
      <c r="A143" s="663" t="s">
        <v>513</v>
      </c>
      <c r="B143" s="664" t="s">
        <v>1283</v>
      </c>
      <c r="C143" s="665" t="s">
        <v>526</v>
      </c>
      <c r="D143" s="666" t="s">
        <v>1286</v>
      </c>
      <c r="E143" s="665" t="s">
        <v>2253</v>
      </c>
      <c r="F143" s="666" t="s">
        <v>2254</v>
      </c>
      <c r="G143" s="665" t="s">
        <v>2085</v>
      </c>
      <c r="H143" s="665" t="s">
        <v>2086</v>
      </c>
      <c r="I143" s="667">
        <v>350.6</v>
      </c>
      <c r="J143" s="667">
        <v>1</v>
      </c>
      <c r="K143" s="668">
        <v>350.6</v>
      </c>
    </row>
    <row r="144" spans="1:11" ht="14.4" customHeight="1" x14ac:dyDescent="0.3">
      <c r="A144" s="663" t="s">
        <v>513</v>
      </c>
      <c r="B144" s="664" t="s">
        <v>1283</v>
      </c>
      <c r="C144" s="665" t="s">
        <v>526</v>
      </c>
      <c r="D144" s="666" t="s">
        <v>1286</v>
      </c>
      <c r="E144" s="665" t="s">
        <v>2253</v>
      </c>
      <c r="F144" s="666" t="s">
        <v>2254</v>
      </c>
      <c r="G144" s="665" t="s">
        <v>2087</v>
      </c>
      <c r="H144" s="665" t="s">
        <v>2088</v>
      </c>
      <c r="I144" s="667">
        <v>175.45</v>
      </c>
      <c r="J144" s="667">
        <v>10</v>
      </c>
      <c r="K144" s="668">
        <v>1754.5</v>
      </c>
    </row>
    <row r="145" spans="1:11" ht="14.4" customHeight="1" x14ac:dyDescent="0.3">
      <c r="A145" s="663" t="s">
        <v>513</v>
      </c>
      <c r="B145" s="664" t="s">
        <v>1283</v>
      </c>
      <c r="C145" s="665" t="s">
        <v>526</v>
      </c>
      <c r="D145" s="666" t="s">
        <v>1286</v>
      </c>
      <c r="E145" s="665" t="s">
        <v>2253</v>
      </c>
      <c r="F145" s="666" t="s">
        <v>2254</v>
      </c>
      <c r="G145" s="665" t="s">
        <v>2089</v>
      </c>
      <c r="H145" s="665" t="s">
        <v>2090</v>
      </c>
      <c r="I145" s="667">
        <v>1.19</v>
      </c>
      <c r="J145" s="667">
        <v>1200</v>
      </c>
      <c r="K145" s="668">
        <v>1422.84</v>
      </c>
    </row>
    <row r="146" spans="1:11" ht="14.4" customHeight="1" x14ac:dyDescent="0.3">
      <c r="A146" s="663" t="s">
        <v>513</v>
      </c>
      <c r="B146" s="664" t="s">
        <v>1283</v>
      </c>
      <c r="C146" s="665" t="s">
        <v>526</v>
      </c>
      <c r="D146" s="666" t="s">
        <v>1286</v>
      </c>
      <c r="E146" s="665" t="s">
        <v>2253</v>
      </c>
      <c r="F146" s="666" t="s">
        <v>2254</v>
      </c>
      <c r="G146" s="665" t="s">
        <v>2091</v>
      </c>
      <c r="H146" s="665" t="s">
        <v>2092</v>
      </c>
      <c r="I146" s="667">
        <v>140.77500000000001</v>
      </c>
      <c r="J146" s="667">
        <v>9</v>
      </c>
      <c r="K146" s="668">
        <v>1264.6500000000001</v>
      </c>
    </row>
    <row r="147" spans="1:11" ht="14.4" customHeight="1" x14ac:dyDescent="0.3">
      <c r="A147" s="663" t="s">
        <v>513</v>
      </c>
      <c r="B147" s="664" t="s">
        <v>1283</v>
      </c>
      <c r="C147" s="665" t="s">
        <v>526</v>
      </c>
      <c r="D147" s="666" t="s">
        <v>1286</v>
      </c>
      <c r="E147" s="665" t="s">
        <v>2253</v>
      </c>
      <c r="F147" s="666" t="s">
        <v>2254</v>
      </c>
      <c r="G147" s="665" t="s">
        <v>2027</v>
      </c>
      <c r="H147" s="665" t="s">
        <v>2028</v>
      </c>
      <c r="I147" s="667">
        <v>118.58</v>
      </c>
      <c r="J147" s="667">
        <v>20</v>
      </c>
      <c r="K147" s="668">
        <v>2371.6</v>
      </c>
    </row>
    <row r="148" spans="1:11" ht="14.4" customHeight="1" x14ac:dyDescent="0.3">
      <c r="A148" s="663" t="s">
        <v>513</v>
      </c>
      <c r="B148" s="664" t="s">
        <v>1283</v>
      </c>
      <c r="C148" s="665" t="s">
        <v>526</v>
      </c>
      <c r="D148" s="666" t="s">
        <v>1286</v>
      </c>
      <c r="E148" s="665" t="s">
        <v>2253</v>
      </c>
      <c r="F148" s="666" t="s">
        <v>2254</v>
      </c>
      <c r="G148" s="665" t="s">
        <v>2093</v>
      </c>
      <c r="H148" s="665" t="s">
        <v>2094</v>
      </c>
      <c r="I148" s="667">
        <v>160.55000000000001</v>
      </c>
      <c r="J148" s="667">
        <v>1</v>
      </c>
      <c r="K148" s="668">
        <v>160.55000000000001</v>
      </c>
    </row>
    <row r="149" spans="1:11" ht="14.4" customHeight="1" x14ac:dyDescent="0.3">
      <c r="A149" s="663" t="s">
        <v>513</v>
      </c>
      <c r="B149" s="664" t="s">
        <v>1283</v>
      </c>
      <c r="C149" s="665" t="s">
        <v>526</v>
      </c>
      <c r="D149" s="666" t="s">
        <v>1286</v>
      </c>
      <c r="E149" s="665" t="s">
        <v>2253</v>
      </c>
      <c r="F149" s="666" t="s">
        <v>2254</v>
      </c>
      <c r="G149" s="665" t="s">
        <v>2095</v>
      </c>
      <c r="H149" s="665" t="s">
        <v>2096</v>
      </c>
      <c r="I149" s="667">
        <v>155.13</v>
      </c>
      <c r="J149" s="667">
        <v>2</v>
      </c>
      <c r="K149" s="668">
        <v>310.27</v>
      </c>
    </row>
    <row r="150" spans="1:11" ht="14.4" customHeight="1" x14ac:dyDescent="0.3">
      <c r="A150" s="663" t="s">
        <v>513</v>
      </c>
      <c r="B150" s="664" t="s">
        <v>1283</v>
      </c>
      <c r="C150" s="665" t="s">
        <v>526</v>
      </c>
      <c r="D150" s="666" t="s">
        <v>1286</v>
      </c>
      <c r="E150" s="665" t="s">
        <v>2253</v>
      </c>
      <c r="F150" s="666" t="s">
        <v>2254</v>
      </c>
      <c r="G150" s="665" t="s">
        <v>2097</v>
      </c>
      <c r="H150" s="665" t="s">
        <v>2098</v>
      </c>
      <c r="I150" s="667">
        <v>71.39</v>
      </c>
      <c r="J150" s="667">
        <v>60</v>
      </c>
      <c r="K150" s="668">
        <v>4283.3999999999996</v>
      </c>
    </row>
    <row r="151" spans="1:11" ht="14.4" customHeight="1" x14ac:dyDescent="0.3">
      <c r="A151" s="663" t="s">
        <v>513</v>
      </c>
      <c r="B151" s="664" t="s">
        <v>1283</v>
      </c>
      <c r="C151" s="665" t="s">
        <v>526</v>
      </c>
      <c r="D151" s="666" t="s">
        <v>1286</v>
      </c>
      <c r="E151" s="665" t="s">
        <v>2253</v>
      </c>
      <c r="F151" s="666" t="s">
        <v>2254</v>
      </c>
      <c r="G151" s="665" t="s">
        <v>2099</v>
      </c>
      <c r="H151" s="665" t="s">
        <v>2100</v>
      </c>
      <c r="I151" s="667">
        <v>62.92</v>
      </c>
      <c r="J151" s="667">
        <v>60</v>
      </c>
      <c r="K151" s="668">
        <v>3775.2</v>
      </c>
    </row>
    <row r="152" spans="1:11" ht="14.4" customHeight="1" x14ac:dyDescent="0.3">
      <c r="A152" s="663" t="s">
        <v>513</v>
      </c>
      <c r="B152" s="664" t="s">
        <v>1283</v>
      </c>
      <c r="C152" s="665" t="s">
        <v>526</v>
      </c>
      <c r="D152" s="666" t="s">
        <v>1286</v>
      </c>
      <c r="E152" s="665" t="s">
        <v>2253</v>
      </c>
      <c r="F152" s="666" t="s">
        <v>2254</v>
      </c>
      <c r="G152" s="665" t="s">
        <v>2101</v>
      </c>
      <c r="H152" s="665" t="s">
        <v>2102</v>
      </c>
      <c r="I152" s="667">
        <v>928.15</v>
      </c>
      <c r="J152" s="667">
        <v>1</v>
      </c>
      <c r="K152" s="668">
        <v>928.15</v>
      </c>
    </row>
    <row r="153" spans="1:11" ht="14.4" customHeight="1" x14ac:dyDescent="0.3">
      <c r="A153" s="663" t="s">
        <v>513</v>
      </c>
      <c r="B153" s="664" t="s">
        <v>1283</v>
      </c>
      <c r="C153" s="665" t="s">
        <v>526</v>
      </c>
      <c r="D153" s="666" t="s">
        <v>1286</v>
      </c>
      <c r="E153" s="665" t="s">
        <v>2253</v>
      </c>
      <c r="F153" s="666" t="s">
        <v>2254</v>
      </c>
      <c r="G153" s="665" t="s">
        <v>2103</v>
      </c>
      <c r="H153" s="665" t="s">
        <v>2104</v>
      </c>
      <c r="I153" s="667">
        <v>809</v>
      </c>
      <c r="J153" s="667">
        <v>1</v>
      </c>
      <c r="K153" s="668">
        <v>809</v>
      </c>
    </row>
    <row r="154" spans="1:11" ht="14.4" customHeight="1" x14ac:dyDescent="0.3">
      <c r="A154" s="663" t="s">
        <v>513</v>
      </c>
      <c r="B154" s="664" t="s">
        <v>1283</v>
      </c>
      <c r="C154" s="665" t="s">
        <v>526</v>
      </c>
      <c r="D154" s="666" t="s">
        <v>1286</v>
      </c>
      <c r="E154" s="665" t="s">
        <v>2253</v>
      </c>
      <c r="F154" s="666" t="s">
        <v>2254</v>
      </c>
      <c r="G154" s="665" t="s">
        <v>2041</v>
      </c>
      <c r="H154" s="665" t="s">
        <v>2042</v>
      </c>
      <c r="I154" s="667">
        <v>338.78</v>
      </c>
      <c r="J154" s="667">
        <v>2</v>
      </c>
      <c r="K154" s="668">
        <v>677.56</v>
      </c>
    </row>
    <row r="155" spans="1:11" ht="14.4" customHeight="1" x14ac:dyDescent="0.3">
      <c r="A155" s="663" t="s">
        <v>513</v>
      </c>
      <c r="B155" s="664" t="s">
        <v>1283</v>
      </c>
      <c r="C155" s="665" t="s">
        <v>526</v>
      </c>
      <c r="D155" s="666" t="s">
        <v>1286</v>
      </c>
      <c r="E155" s="665" t="s">
        <v>2253</v>
      </c>
      <c r="F155" s="666" t="s">
        <v>2254</v>
      </c>
      <c r="G155" s="665" t="s">
        <v>2043</v>
      </c>
      <c r="H155" s="665" t="s">
        <v>2044</v>
      </c>
      <c r="I155" s="667">
        <v>411.37</v>
      </c>
      <c r="J155" s="667">
        <v>2</v>
      </c>
      <c r="K155" s="668">
        <v>822.74</v>
      </c>
    </row>
    <row r="156" spans="1:11" ht="14.4" customHeight="1" x14ac:dyDescent="0.3">
      <c r="A156" s="663" t="s">
        <v>513</v>
      </c>
      <c r="B156" s="664" t="s">
        <v>1283</v>
      </c>
      <c r="C156" s="665" t="s">
        <v>526</v>
      </c>
      <c r="D156" s="666" t="s">
        <v>1286</v>
      </c>
      <c r="E156" s="665" t="s">
        <v>2253</v>
      </c>
      <c r="F156" s="666" t="s">
        <v>2254</v>
      </c>
      <c r="G156" s="665" t="s">
        <v>2105</v>
      </c>
      <c r="H156" s="665" t="s">
        <v>2106</v>
      </c>
      <c r="I156" s="667">
        <v>107.69</v>
      </c>
      <c r="J156" s="667">
        <v>20</v>
      </c>
      <c r="K156" s="668">
        <v>2153.8000000000002</v>
      </c>
    </row>
    <row r="157" spans="1:11" ht="14.4" customHeight="1" x14ac:dyDescent="0.3">
      <c r="A157" s="663" t="s">
        <v>513</v>
      </c>
      <c r="B157" s="664" t="s">
        <v>1283</v>
      </c>
      <c r="C157" s="665" t="s">
        <v>526</v>
      </c>
      <c r="D157" s="666" t="s">
        <v>1286</v>
      </c>
      <c r="E157" s="665" t="s">
        <v>2253</v>
      </c>
      <c r="F157" s="666" t="s">
        <v>2254</v>
      </c>
      <c r="G157" s="665" t="s">
        <v>2107</v>
      </c>
      <c r="H157" s="665" t="s">
        <v>2108</v>
      </c>
      <c r="I157" s="667">
        <v>349.69</v>
      </c>
      <c r="J157" s="667">
        <v>20</v>
      </c>
      <c r="K157" s="668">
        <v>6993.8</v>
      </c>
    </row>
    <row r="158" spans="1:11" ht="14.4" customHeight="1" x14ac:dyDescent="0.3">
      <c r="A158" s="663" t="s">
        <v>513</v>
      </c>
      <c r="B158" s="664" t="s">
        <v>1283</v>
      </c>
      <c r="C158" s="665" t="s">
        <v>526</v>
      </c>
      <c r="D158" s="666" t="s">
        <v>1286</v>
      </c>
      <c r="E158" s="665" t="s">
        <v>2253</v>
      </c>
      <c r="F158" s="666" t="s">
        <v>2254</v>
      </c>
      <c r="G158" s="665" t="s">
        <v>2109</v>
      </c>
      <c r="H158" s="665" t="s">
        <v>2110</v>
      </c>
      <c r="I158" s="667">
        <v>107.69</v>
      </c>
      <c r="J158" s="667">
        <v>20</v>
      </c>
      <c r="K158" s="668">
        <v>2153.8000000000002</v>
      </c>
    </row>
    <row r="159" spans="1:11" ht="14.4" customHeight="1" x14ac:dyDescent="0.3">
      <c r="A159" s="663" t="s">
        <v>513</v>
      </c>
      <c r="B159" s="664" t="s">
        <v>1283</v>
      </c>
      <c r="C159" s="665" t="s">
        <v>526</v>
      </c>
      <c r="D159" s="666" t="s">
        <v>1286</v>
      </c>
      <c r="E159" s="665" t="s">
        <v>2253</v>
      </c>
      <c r="F159" s="666" t="s">
        <v>2254</v>
      </c>
      <c r="G159" s="665" t="s">
        <v>2111</v>
      </c>
      <c r="H159" s="665" t="s">
        <v>2112</v>
      </c>
      <c r="I159" s="667">
        <v>2200</v>
      </c>
      <c r="J159" s="667">
        <v>2</v>
      </c>
      <c r="K159" s="668">
        <v>4400</v>
      </c>
    </row>
    <row r="160" spans="1:11" ht="14.4" customHeight="1" x14ac:dyDescent="0.3">
      <c r="A160" s="663" t="s">
        <v>513</v>
      </c>
      <c r="B160" s="664" t="s">
        <v>1283</v>
      </c>
      <c r="C160" s="665" t="s">
        <v>526</v>
      </c>
      <c r="D160" s="666" t="s">
        <v>1286</v>
      </c>
      <c r="E160" s="665" t="s">
        <v>2253</v>
      </c>
      <c r="F160" s="666" t="s">
        <v>2254</v>
      </c>
      <c r="G160" s="665" t="s">
        <v>2113</v>
      </c>
      <c r="H160" s="665" t="s">
        <v>2114</v>
      </c>
      <c r="I160" s="667">
        <v>62.92</v>
      </c>
      <c r="J160" s="667">
        <v>180</v>
      </c>
      <c r="K160" s="668">
        <v>11325.6</v>
      </c>
    </row>
    <row r="161" spans="1:11" ht="14.4" customHeight="1" x14ac:dyDescent="0.3">
      <c r="A161" s="663" t="s">
        <v>513</v>
      </c>
      <c r="B161" s="664" t="s">
        <v>1283</v>
      </c>
      <c r="C161" s="665" t="s">
        <v>526</v>
      </c>
      <c r="D161" s="666" t="s">
        <v>1286</v>
      </c>
      <c r="E161" s="665" t="s">
        <v>2245</v>
      </c>
      <c r="F161" s="666" t="s">
        <v>2246</v>
      </c>
      <c r="G161" s="665" t="s">
        <v>1959</v>
      </c>
      <c r="H161" s="665" t="s">
        <v>1960</v>
      </c>
      <c r="I161" s="667">
        <v>42.1</v>
      </c>
      <c r="J161" s="667">
        <v>180</v>
      </c>
      <c r="K161" s="668">
        <v>7578.5</v>
      </c>
    </row>
    <row r="162" spans="1:11" ht="14.4" customHeight="1" x14ac:dyDescent="0.3">
      <c r="A162" s="663" t="s">
        <v>513</v>
      </c>
      <c r="B162" s="664" t="s">
        <v>1283</v>
      </c>
      <c r="C162" s="665" t="s">
        <v>526</v>
      </c>
      <c r="D162" s="666" t="s">
        <v>1286</v>
      </c>
      <c r="E162" s="665" t="s">
        <v>2245</v>
      </c>
      <c r="F162" s="666" t="s">
        <v>2246</v>
      </c>
      <c r="G162" s="665" t="s">
        <v>2115</v>
      </c>
      <c r="H162" s="665" t="s">
        <v>2116</v>
      </c>
      <c r="I162" s="667">
        <v>39.67</v>
      </c>
      <c r="J162" s="667">
        <v>108</v>
      </c>
      <c r="K162" s="668">
        <v>4284.8999999999996</v>
      </c>
    </row>
    <row r="163" spans="1:11" ht="14.4" customHeight="1" x14ac:dyDescent="0.3">
      <c r="A163" s="663" t="s">
        <v>513</v>
      </c>
      <c r="B163" s="664" t="s">
        <v>1283</v>
      </c>
      <c r="C163" s="665" t="s">
        <v>526</v>
      </c>
      <c r="D163" s="666" t="s">
        <v>1286</v>
      </c>
      <c r="E163" s="665" t="s">
        <v>2245</v>
      </c>
      <c r="F163" s="666" t="s">
        <v>2246</v>
      </c>
      <c r="G163" s="665" t="s">
        <v>2117</v>
      </c>
      <c r="H163" s="665" t="s">
        <v>2118</v>
      </c>
      <c r="I163" s="667">
        <v>26.57</v>
      </c>
      <c r="J163" s="667">
        <v>36</v>
      </c>
      <c r="K163" s="668">
        <v>956.34</v>
      </c>
    </row>
    <row r="164" spans="1:11" ht="14.4" customHeight="1" x14ac:dyDescent="0.3">
      <c r="A164" s="663" t="s">
        <v>513</v>
      </c>
      <c r="B164" s="664" t="s">
        <v>1283</v>
      </c>
      <c r="C164" s="665" t="s">
        <v>526</v>
      </c>
      <c r="D164" s="666" t="s">
        <v>1286</v>
      </c>
      <c r="E164" s="665" t="s">
        <v>2245</v>
      </c>
      <c r="F164" s="666" t="s">
        <v>2246</v>
      </c>
      <c r="G164" s="665" t="s">
        <v>2119</v>
      </c>
      <c r="H164" s="665" t="s">
        <v>2120</v>
      </c>
      <c r="I164" s="667">
        <v>40.200000000000003</v>
      </c>
      <c r="J164" s="667">
        <v>108</v>
      </c>
      <c r="K164" s="668">
        <v>4341.4799999999996</v>
      </c>
    </row>
    <row r="165" spans="1:11" ht="14.4" customHeight="1" x14ac:dyDescent="0.3">
      <c r="A165" s="663" t="s">
        <v>513</v>
      </c>
      <c r="B165" s="664" t="s">
        <v>1283</v>
      </c>
      <c r="C165" s="665" t="s">
        <v>526</v>
      </c>
      <c r="D165" s="666" t="s">
        <v>1286</v>
      </c>
      <c r="E165" s="665" t="s">
        <v>2245</v>
      </c>
      <c r="F165" s="666" t="s">
        <v>2246</v>
      </c>
      <c r="G165" s="665" t="s">
        <v>2061</v>
      </c>
      <c r="H165" s="665" t="s">
        <v>2062</v>
      </c>
      <c r="I165" s="667">
        <v>65.400000000000006</v>
      </c>
      <c r="J165" s="667">
        <v>24</v>
      </c>
      <c r="K165" s="668">
        <v>1569.55</v>
      </c>
    </row>
    <row r="166" spans="1:11" ht="14.4" customHeight="1" x14ac:dyDescent="0.3">
      <c r="A166" s="663" t="s">
        <v>513</v>
      </c>
      <c r="B166" s="664" t="s">
        <v>1283</v>
      </c>
      <c r="C166" s="665" t="s">
        <v>526</v>
      </c>
      <c r="D166" s="666" t="s">
        <v>1286</v>
      </c>
      <c r="E166" s="665" t="s">
        <v>2245</v>
      </c>
      <c r="F166" s="666" t="s">
        <v>2246</v>
      </c>
      <c r="G166" s="665" t="s">
        <v>1961</v>
      </c>
      <c r="H166" s="665" t="s">
        <v>1962</v>
      </c>
      <c r="I166" s="667">
        <v>69.92</v>
      </c>
      <c r="J166" s="667">
        <v>144</v>
      </c>
      <c r="K166" s="668">
        <v>10067.99</v>
      </c>
    </row>
    <row r="167" spans="1:11" ht="14.4" customHeight="1" x14ac:dyDescent="0.3">
      <c r="A167" s="663" t="s">
        <v>513</v>
      </c>
      <c r="B167" s="664" t="s">
        <v>1283</v>
      </c>
      <c r="C167" s="665" t="s">
        <v>526</v>
      </c>
      <c r="D167" s="666" t="s">
        <v>1286</v>
      </c>
      <c r="E167" s="665" t="s">
        <v>2245</v>
      </c>
      <c r="F167" s="666" t="s">
        <v>2246</v>
      </c>
      <c r="G167" s="665" t="s">
        <v>2063</v>
      </c>
      <c r="H167" s="665" t="s">
        <v>2064</v>
      </c>
      <c r="I167" s="667">
        <v>67.42</v>
      </c>
      <c r="J167" s="667">
        <v>72</v>
      </c>
      <c r="K167" s="668">
        <v>4854.32</v>
      </c>
    </row>
    <row r="168" spans="1:11" ht="14.4" customHeight="1" x14ac:dyDescent="0.3">
      <c r="A168" s="663" t="s">
        <v>513</v>
      </c>
      <c r="B168" s="664" t="s">
        <v>1283</v>
      </c>
      <c r="C168" s="665" t="s">
        <v>526</v>
      </c>
      <c r="D168" s="666" t="s">
        <v>1286</v>
      </c>
      <c r="E168" s="665" t="s">
        <v>2245</v>
      </c>
      <c r="F168" s="666" t="s">
        <v>2246</v>
      </c>
      <c r="G168" s="665" t="s">
        <v>2121</v>
      </c>
      <c r="H168" s="665" t="s">
        <v>2122</v>
      </c>
      <c r="I168" s="667">
        <v>30.2</v>
      </c>
      <c r="J168" s="667">
        <v>72</v>
      </c>
      <c r="K168" s="668">
        <v>2174.42</v>
      </c>
    </row>
    <row r="169" spans="1:11" ht="14.4" customHeight="1" x14ac:dyDescent="0.3">
      <c r="A169" s="663" t="s">
        <v>513</v>
      </c>
      <c r="B169" s="664" t="s">
        <v>1283</v>
      </c>
      <c r="C169" s="665" t="s">
        <v>526</v>
      </c>
      <c r="D169" s="666" t="s">
        <v>1286</v>
      </c>
      <c r="E169" s="665" t="s">
        <v>2247</v>
      </c>
      <c r="F169" s="666" t="s">
        <v>2248</v>
      </c>
      <c r="G169" s="665" t="s">
        <v>1967</v>
      </c>
      <c r="H169" s="665" t="s">
        <v>1968</v>
      </c>
      <c r="I169" s="667">
        <v>0.3</v>
      </c>
      <c r="J169" s="667">
        <v>2300</v>
      </c>
      <c r="K169" s="668">
        <v>690</v>
      </c>
    </row>
    <row r="170" spans="1:11" ht="14.4" customHeight="1" x14ac:dyDescent="0.3">
      <c r="A170" s="663" t="s">
        <v>513</v>
      </c>
      <c r="B170" s="664" t="s">
        <v>1283</v>
      </c>
      <c r="C170" s="665" t="s">
        <v>526</v>
      </c>
      <c r="D170" s="666" t="s">
        <v>1286</v>
      </c>
      <c r="E170" s="665" t="s">
        <v>2247</v>
      </c>
      <c r="F170" s="666" t="s">
        <v>2248</v>
      </c>
      <c r="G170" s="665" t="s">
        <v>2067</v>
      </c>
      <c r="H170" s="665" t="s">
        <v>2068</v>
      </c>
      <c r="I170" s="667">
        <v>0.31</v>
      </c>
      <c r="J170" s="667">
        <v>1300</v>
      </c>
      <c r="K170" s="668">
        <v>403</v>
      </c>
    </row>
    <row r="171" spans="1:11" ht="14.4" customHeight="1" x14ac:dyDescent="0.3">
      <c r="A171" s="663" t="s">
        <v>513</v>
      </c>
      <c r="B171" s="664" t="s">
        <v>1283</v>
      </c>
      <c r="C171" s="665" t="s">
        <v>526</v>
      </c>
      <c r="D171" s="666" t="s">
        <v>1286</v>
      </c>
      <c r="E171" s="665" t="s">
        <v>2247</v>
      </c>
      <c r="F171" s="666" t="s">
        <v>2248</v>
      </c>
      <c r="G171" s="665" t="s">
        <v>1969</v>
      </c>
      <c r="H171" s="665" t="s">
        <v>1970</v>
      </c>
      <c r="I171" s="667">
        <v>0.48</v>
      </c>
      <c r="J171" s="667">
        <v>300</v>
      </c>
      <c r="K171" s="668">
        <v>144</v>
      </c>
    </row>
    <row r="172" spans="1:11" ht="14.4" customHeight="1" x14ac:dyDescent="0.3">
      <c r="A172" s="663" t="s">
        <v>513</v>
      </c>
      <c r="B172" s="664" t="s">
        <v>1283</v>
      </c>
      <c r="C172" s="665" t="s">
        <v>526</v>
      </c>
      <c r="D172" s="666" t="s">
        <v>1286</v>
      </c>
      <c r="E172" s="665" t="s">
        <v>2249</v>
      </c>
      <c r="F172" s="666" t="s">
        <v>2250</v>
      </c>
      <c r="G172" s="665" t="s">
        <v>1973</v>
      </c>
      <c r="H172" s="665" t="s">
        <v>1974</v>
      </c>
      <c r="I172" s="667">
        <v>0.71</v>
      </c>
      <c r="J172" s="667">
        <v>6600</v>
      </c>
      <c r="K172" s="668">
        <v>4686</v>
      </c>
    </row>
    <row r="173" spans="1:11" ht="14.4" customHeight="1" x14ac:dyDescent="0.3">
      <c r="A173" s="663" t="s">
        <v>513</v>
      </c>
      <c r="B173" s="664" t="s">
        <v>1283</v>
      </c>
      <c r="C173" s="665" t="s">
        <v>526</v>
      </c>
      <c r="D173" s="666" t="s">
        <v>1286</v>
      </c>
      <c r="E173" s="665" t="s">
        <v>2249</v>
      </c>
      <c r="F173" s="666" t="s">
        <v>2250</v>
      </c>
      <c r="G173" s="665" t="s">
        <v>1975</v>
      </c>
      <c r="H173" s="665" t="s">
        <v>1976</v>
      </c>
      <c r="I173" s="667">
        <v>0.71</v>
      </c>
      <c r="J173" s="667">
        <v>4000</v>
      </c>
      <c r="K173" s="668">
        <v>2840</v>
      </c>
    </row>
    <row r="174" spans="1:11" ht="14.4" customHeight="1" x14ac:dyDescent="0.3">
      <c r="A174" s="663" t="s">
        <v>513</v>
      </c>
      <c r="B174" s="664" t="s">
        <v>1283</v>
      </c>
      <c r="C174" s="665" t="s">
        <v>526</v>
      </c>
      <c r="D174" s="666" t="s">
        <v>1286</v>
      </c>
      <c r="E174" s="665" t="s">
        <v>2249</v>
      </c>
      <c r="F174" s="666" t="s">
        <v>2250</v>
      </c>
      <c r="G174" s="665" t="s">
        <v>1977</v>
      </c>
      <c r="H174" s="665" t="s">
        <v>1978</v>
      </c>
      <c r="I174" s="667">
        <v>0.71</v>
      </c>
      <c r="J174" s="667">
        <v>4000</v>
      </c>
      <c r="K174" s="668">
        <v>2840</v>
      </c>
    </row>
    <row r="175" spans="1:11" ht="14.4" customHeight="1" x14ac:dyDescent="0.3">
      <c r="A175" s="663" t="s">
        <v>513</v>
      </c>
      <c r="B175" s="664" t="s">
        <v>1283</v>
      </c>
      <c r="C175" s="665" t="s">
        <v>529</v>
      </c>
      <c r="D175" s="666" t="s">
        <v>1287</v>
      </c>
      <c r="E175" s="665" t="s">
        <v>2237</v>
      </c>
      <c r="F175" s="666" t="s">
        <v>2238</v>
      </c>
      <c r="G175" s="665" t="s">
        <v>1985</v>
      </c>
      <c r="H175" s="665" t="s">
        <v>1986</v>
      </c>
      <c r="I175" s="667">
        <v>18.399999999999999</v>
      </c>
      <c r="J175" s="667">
        <v>200</v>
      </c>
      <c r="K175" s="668">
        <v>3680</v>
      </c>
    </row>
    <row r="176" spans="1:11" ht="14.4" customHeight="1" x14ac:dyDescent="0.3">
      <c r="A176" s="663" t="s">
        <v>513</v>
      </c>
      <c r="B176" s="664" t="s">
        <v>1283</v>
      </c>
      <c r="C176" s="665" t="s">
        <v>529</v>
      </c>
      <c r="D176" s="666" t="s">
        <v>1287</v>
      </c>
      <c r="E176" s="665" t="s">
        <v>2237</v>
      </c>
      <c r="F176" s="666" t="s">
        <v>2238</v>
      </c>
      <c r="G176" s="665" t="s">
        <v>2123</v>
      </c>
      <c r="H176" s="665" t="s">
        <v>2124</v>
      </c>
      <c r="I176" s="667">
        <v>36.93</v>
      </c>
      <c r="J176" s="667">
        <v>20</v>
      </c>
      <c r="K176" s="668">
        <v>738.53</v>
      </c>
    </row>
    <row r="177" spans="1:11" ht="14.4" customHeight="1" x14ac:dyDescent="0.3">
      <c r="A177" s="663" t="s">
        <v>513</v>
      </c>
      <c r="B177" s="664" t="s">
        <v>1283</v>
      </c>
      <c r="C177" s="665" t="s">
        <v>529</v>
      </c>
      <c r="D177" s="666" t="s">
        <v>1287</v>
      </c>
      <c r="E177" s="665" t="s">
        <v>2237</v>
      </c>
      <c r="F177" s="666" t="s">
        <v>2238</v>
      </c>
      <c r="G177" s="665" t="s">
        <v>2075</v>
      </c>
      <c r="H177" s="665" t="s">
        <v>2076</v>
      </c>
      <c r="I177" s="667">
        <v>140.11000000000001</v>
      </c>
      <c r="J177" s="667">
        <v>10</v>
      </c>
      <c r="K177" s="668">
        <v>1401.09</v>
      </c>
    </row>
    <row r="178" spans="1:11" ht="14.4" customHeight="1" x14ac:dyDescent="0.3">
      <c r="A178" s="663" t="s">
        <v>513</v>
      </c>
      <c r="B178" s="664" t="s">
        <v>1283</v>
      </c>
      <c r="C178" s="665" t="s">
        <v>529</v>
      </c>
      <c r="D178" s="666" t="s">
        <v>1287</v>
      </c>
      <c r="E178" s="665" t="s">
        <v>2237</v>
      </c>
      <c r="F178" s="666" t="s">
        <v>2238</v>
      </c>
      <c r="G178" s="665" t="s">
        <v>1991</v>
      </c>
      <c r="H178" s="665" t="s">
        <v>1992</v>
      </c>
      <c r="I178" s="667">
        <v>5.28</v>
      </c>
      <c r="J178" s="667">
        <v>200</v>
      </c>
      <c r="K178" s="668">
        <v>1055.7</v>
      </c>
    </row>
    <row r="179" spans="1:11" ht="14.4" customHeight="1" x14ac:dyDescent="0.3">
      <c r="A179" s="663" t="s">
        <v>513</v>
      </c>
      <c r="B179" s="664" t="s">
        <v>1283</v>
      </c>
      <c r="C179" s="665" t="s">
        <v>529</v>
      </c>
      <c r="D179" s="666" t="s">
        <v>1287</v>
      </c>
      <c r="E179" s="665" t="s">
        <v>2237</v>
      </c>
      <c r="F179" s="666" t="s">
        <v>2238</v>
      </c>
      <c r="G179" s="665" t="s">
        <v>2079</v>
      </c>
      <c r="H179" s="665" t="s">
        <v>2080</v>
      </c>
      <c r="I179" s="667">
        <v>111.59</v>
      </c>
      <c r="J179" s="667">
        <v>30</v>
      </c>
      <c r="K179" s="668">
        <v>3347.7</v>
      </c>
    </row>
    <row r="180" spans="1:11" ht="14.4" customHeight="1" x14ac:dyDescent="0.3">
      <c r="A180" s="663" t="s">
        <v>513</v>
      </c>
      <c r="B180" s="664" t="s">
        <v>1283</v>
      </c>
      <c r="C180" s="665" t="s">
        <v>529</v>
      </c>
      <c r="D180" s="666" t="s">
        <v>1287</v>
      </c>
      <c r="E180" s="665" t="s">
        <v>2237</v>
      </c>
      <c r="F180" s="666" t="s">
        <v>2238</v>
      </c>
      <c r="G180" s="665" t="s">
        <v>2125</v>
      </c>
      <c r="H180" s="665" t="s">
        <v>2126</v>
      </c>
      <c r="I180" s="667">
        <v>16.21</v>
      </c>
      <c r="J180" s="667">
        <v>30</v>
      </c>
      <c r="K180" s="668">
        <v>486.45</v>
      </c>
    </row>
    <row r="181" spans="1:11" ht="14.4" customHeight="1" x14ac:dyDescent="0.3">
      <c r="A181" s="663" t="s">
        <v>513</v>
      </c>
      <c r="B181" s="664" t="s">
        <v>1283</v>
      </c>
      <c r="C181" s="665" t="s">
        <v>529</v>
      </c>
      <c r="D181" s="666" t="s">
        <v>1287</v>
      </c>
      <c r="E181" s="665" t="s">
        <v>2237</v>
      </c>
      <c r="F181" s="666" t="s">
        <v>2238</v>
      </c>
      <c r="G181" s="665" t="s">
        <v>2127</v>
      </c>
      <c r="H181" s="665" t="s">
        <v>2128</v>
      </c>
      <c r="I181" s="667">
        <v>16.21</v>
      </c>
      <c r="J181" s="667">
        <v>600</v>
      </c>
      <c r="K181" s="668">
        <v>9729</v>
      </c>
    </row>
    <row r="182" spans="1:11" ht="14.4" customHeight="1" x14ac:dyDescent="0.3">
      <c r="A182" s="663" t="s">
        <v>513</v>
      </c>
      <c r="B182" s="664" t="s">
        <v>1283</v>
      </c>
      <c r="C182" s="665" t="s">
        <v>529</v>
      </c>
      <c r="D182" s="666" t="s">
        <v>1287</v>
      </c>
      <c r="E182" s="665" t="s">
        <v>2239</v>
      </c>
      <c r="F182" s="666" t="s">
        <v>2240</v>
      </c>
      <c r="G182" s="665" t="s">
        <v>2081</v>
      </c>
      <c r="H182" s="665" t="s">
        <v>2082</v>
      </c>
      <c r="I182" s="667">
        <v>1.68</v>
      </c>
      <c r="J182" s="667">
        <v>400</v>
      </c>
      <c r="K182" s="668">
        <v>672</v>
      </c>
    </row>
    <row r="183" spans="1:11" ht="14.4" customHeight="1" x14ac:dyDescent="0.3">
      <c r="A183" s="663" t="s">
        <v>513</v>
      </c>
      <c r="B183" s="664" t="s">
        <v>1283</v>
      </c>
      <c r="C183" s="665" t="s">
        <v>529</v>
      </c>
      <c r="D183" s="666" t="s">
        <v>1287</v>
      </c>
      <c r="E183" s="665" t="s">
        <v>2239</v>
      </c>
      <c r="F183" s="666" t="s">
        <v>2240</v>
      </c>
      <c r="G183" s="665" t="s">
        <v>2003</v>
      </c>
      <c r="H183" s="665" t="s">
        <v>2004</v>
      </c>
      <c r="I183" s="667">
        <v>0.67</v>
      </c>
      <c r="J183" s="667">
        <v>2000</v>
      </c>
      <c r="K183" s="668">
        <v>1340</v>
      </c>
    </row>
    <row r="184" spans="1:11" ht="14.4" customHeight="1" x14ac:dyDescent="0.3">
      <c r="A184" s="663" t="s">
        <v>513</v>
      </c>
      <c r="B184" s="664" t="s">
        <v>1283</v>
      </c>
      <c r="C184" s="665" t="s">
        <v>529</v>
      </c>
      <c r="D184" s="666" t="s">
        <v>1287</v>
      </c>
      <c r="E184" s="665" t="s">
        <v>2239</v>
      </c>
      <c r="F184" s="666" t="s">
        <v>2240</v>
      </c>
      <c r="G184" s="665" t="s">
        <v>2129</v>
      </c>
      <c r="H184" s="665" t="s">
        <v>2130</v>
      </c>
      <c r="I184" s="667">
        <v>80.574999999999989</v>
      </c>
      <c r="J184" s="667">
        <v>60</v>
      </c>
      <c r="K184" s="668">
        <v>4834.6000000000004</v>
      </c>
    </row>
    <row r="185" spans="1:11" ht="14.4" customHeight="1" x14ac:dyDescent="0.3">
      <c r="A185" s="663" t="s">
        <v>513</v>
      </c>
      <c r="B185" s="664" t="s">
        <v>1283</v>
      </c>
      <c r="C185" s="665" t="s">
        <v>529</v>
      </c>
      <c r="D185" s="666" t="s">
        <v>1287</v>
      </c>
      <c r="E185" s="665" t="s">
        <v>2239</v>
      </c>
      <c r="F185" s="666" t="s">
        <v>2240</v>
      </c>
      <c r="G185" s="665" t="s">
        <v>1899</v>
      </c>
      <c r="H185" s="665" t="s">
        <v>1900</v>
      </c>
      <c r="I185" s="667">
        <v>206.04</v>
      </c>
      <c r="J185" s="667">
        <v>2</v>
      </c>
      <c r="K185" s="668">
        <v>412.08</v>
      </c>
    </row>
    <row r="186" spans="1:11" ht="14.4" customHeight="1" x14ac:dyDescent="0.3">
      <c r="A186" s="663" t="s">
        <v>513</v>
      </c>
      <c r="B186" s="664" t="s">
        <v>1283</v>
      </c>
      <c r="C186" s="665" t="s">
        <v>529</v>
      </c>
      <c r="D186" s="666" t="s">
        <v>1287</v>
      </c>
      <c r="E186" s="665" t="s">
        <v>2239</v>
      </c>
      <c r="F186" s="666" t="s">
        <v>2240</v>
      </c>
      <c r="G186" s="665" t="s">
        <v>2131</v>
      </c>
      <c r="H186" s="665" t="s">
        <v>2132</v>
      </c>
      <c r="I186" s="667">
        <v>34</v>
      </c>
      <c r="J186" s="667">
        <v>50</v>
      </c>
      <c r="K186" s="668">
        <v>1700</v>
      </c>
    </row>
    <row r="187" spans="1:11" ht="14.4" customHeight="1" x14ac:dyDescent="0.3">
      <c r="A187" s="663" t="s">
        <v>513</v>
      </c>
      <c r="B187" s="664" t="s">
        <v>1283</v>
      </c>
      <c r="C187" s="665" t="s">
        <v>529</v>
      </c>
      <c r="D187" s="666" t="s">
        <v>1287</v>
      </c>
      <c r="E187" s="665" t="s">
        <v>2239</v>
      </c>
      <c r="F187" s="666" t="s">
        <v>2240</v>
      </c>
      <c r="G187" s="665" t="s">
        <v>2133</v>
      </c>
      <c r="H187" s="665" t="s">
        <v>2134</v>
      </c>
      <c r="I187" s="667">
        <v>29.9</v>
      </c>
      <c r="J187" s="667">
        <v>10</v>
      </c>
      <c r="K187" s="668">
        <v>299</v>
      </c>
    </row>
    <row r="188" spans="1:11" ht="14.4" customHeight="1" x14ac:dyDescent="0.3">
      <c r="A188" s="663" t="s">
        <v>513</v>
      </c>
      <c r="B188" s="664" t="s">
        <v>1283</v>
      </c>
      <c r="C188" s="665" t="s">
        <v>529</v>
      </c>
      <c r="D188" s="666" t="s">
        <v>1287</v>
      </c>
      <c r="E188" s="665" t="s">
        <v>2239</v>
      </c>
      <c r="F188" s="666" t="s">
        <v>2240</v>
      </c>
      <c r="G188" s="665" t="s">
        <v>1913</v>
      </c>
      <c r="H188" s="665" t="s">
        <v>1914</v>
      </c>
      <c r="I188" s="667">
        <v>2.9</v>
      </c>
      <c r="J188" s="667">
        <v>200</v>
      </c>
      <c r="K188" s="668">
        <v>580</v>
      </c>
    </row>
    <row r="189" spans="1:11" ht="14.4" customHeight="1" x14ac:dyDescent="0.3">
      <c r="A189" s="663" t="s">
        <v>513</v>
      </c>
      <c r="B189" s="664" t="s">
        <v>1283</v>
      </c>
      <c r="C189" s="665" t="s">
        <v>529</v>
      </c>
      <c r="D189" s="666" t="s">
        <v>1287</v>
      </c>
      <c r="E189" s="665" t="s">
        <v>2239</v>
      </c>
      <c r="F189" s="666" t="s">
        <v>2240</v>
      </c>
      <c r="G189" s="665" t="s">
        <v>2135</v>
      </c>
      <c r="H189" s="665" t="s">
        <v>2136</v>
      </c>
      <c r="I189" s="667">
        <v>47.19</v>
      </c>
      <c r="J189" s="667">
        <v>20</v>
      </c>
      <c r="K189" s="668">
        <v>943.8</v>
      </c>
    </row>
    <row r="190" spans="1:11" ht="14.4" customHeight="1" x14ac:dyDescent="0.3">
      <c r="A190" s="663" t="s">
        <v>513</v>
      </c>
      <c r="B190" s="664" t="s">
        <v>1283</v>
      </c>
      <c r="C190" s="665" t="s">
        <v>529</v>
      </c>
      <c r="D190" s="666" t="s">
        <v>1287</v>
      </c>
      <c r="E190" s="665" t="s">
        <v>2239</v>
      </c>
      <c r="F190" s="666" t="s">
        <v>2240</v>
      </c>
      <c r="G190" s="665" t="s">
        <v>2137</v>
      </c>
      <c r="H190" s="665" t="s">
        <v>2138</v>
      </c>
      <c r="I190" s="667">
        <v>17.98</v>
      </c>
      <c r="J190" s="667">
        <v>50</v>
      </c>
      <c r="K190" s="668">
        <v>899</v>
      </c>
    </row>
    <row r="191" spans="1:11" ht="14.4" customHeight="1" x14ac:dyDescent="0.3">
      <c r="A191" s="663" t="s">
        <v>513</v>
      </c>
      <c r="B191" s="664" t="s">
        <v>1283</v>
      </c>
      <c r="C191" s="665" t="s">
        <v>529</v>
      </c>
      <c r="D191" s="666" t="s">
        <v>1287</v>
      </c>
      <c r="E191" s="665" t="s">
        <v>2239</v>
      </c>
      <c r="F191" s="666" t="s">
        <v>2240</v>
      </c>
      <c r="G191" s="665" t="s">
        <v>2139</v>
      </c>
      <c r="H191" s="665" t="s">
        <v>2140</v>
      </c>
      <c r="I191" s="667">
        <v>17.3</v>
      </c>
      <c r="J191" s="667">
        <v>100</v>
      </c>
      <c r="K191" s="668">
        <v>1730.3</v>
      </c>
    </row>
    <row r="192" spans="1:11" ht="14.4" customHeight="1" x14ac:dyDescent="0.3">
      <c r="A192" s="663" t="s">
        <v>513</v>
      </c>
      <c r="B192" s="664" t="s">
        <v>1283</v>
      </c>
      <c r="C192" s="665" t="s">
        <v>529</v>
      </c>
      <c r="D192" s="666" t="s">
        <v>1287</v>
      </c>
      <c r="E192" s="665" t="s">
        <v>2239</v>
      </c>
      <c r="F192" s="666" t="s">
        <v>2240</v>
      </c>
      <c r="G192" s="665" t="s">
        <v>1923</v>
      </c>
      <c r="H192" s="665" t="s">
        <v>1924</v>
      </c>
      <c r="I192" s="667">
        <v>11.5</v>
      </c>
      <c r="J192" s="667">
        <v>10</v>
      </c>
      <c r="K192" s="668">
        <v>115</v>
      </c>
    </row>
    <row r="193" spans="1:11" ht="14.4" customHeight="1" x14ac:dyDescent="0.3">
      <c r="A193" s="663" t="s">
        <v>513</v>
      </c>
      <c r="B193" s="664" t="s">
        <v>1283</v>
      </c>
      <c r="C193" s="665" t="s">
        <v>529</v>
      </c>
      <c r="D193" s="666" t="s">
        <v>1287</v>
      </c>
      <c r="E193" s="665" t="s">
        <v>2239</v>
      </c>
      <c r="F193" s="666" t="s">
        <v>2240</v>
      </c>
      <c r="G193" s="665" t="s">
        <v>2141</v>
      </c>
      <c r="H193" s="665" t="s">
        <v>2142</v>
      </c>
      <c r="I193" s="667">
        <v>17.3</v>
      </c>
      <c r="J193" s="667">
        <v>100</v>
      </c>
      <c r="K193" s="668">
        <v>1730.3</v>
      </c>
    </row>
    <row r="194" spans="1:11" ht="14.4" customHeight="1" x14ac:dyDescent="0.3">
      <c r="A194" s="663" t="s">
        <v>513</v>
      </c>
      <c r="B194" s="664" t="s">
        <v>1283</v>
      </c>
      <c r="C194" s="665" t="s">
        <v>529</v>
      </c>
      <c r="D194" s="666" t="s">
        <v>1287</v>
      </c>
      <c r="E194" s="665" t="s">
        <v>2239</v>
      </c>
      <c r="F194" s="666" t="s">
        <v>2240</v>
      </c>
      <c r="G194" s="665" t="s">
        <v>2143</v>
      </c>
      <c r="H194" s="665" t="s">
        <v>2144</v>
      </c>
      <c r="I194" s="667">
        <v>2.91</v>
      </c>
      <c r="J194" s="667">
        <v>30</v>
      </c>
      <c r="K194" s="668">
        <v>87.3</v>
      </c>
    </row>
    <row r="195" spans="1:11" ht="14.4" customHeight="1" x14ac:dyDescent="0.3">
      <c r="A195" s="663" t="s">
        <v>513</v>
      </c>
      <c r="B195" s="664" t="s">
        <v>1283</v>
      </c>
      <c r="C195" s="665" t="s">
        <v>529</v>
      </c>
      <c r="D195" s="666" t="s">
        <v>1287</v>
      </c>
      <c r="E195" s="665" t="s">
        <v>2239</v>
      </c>
      <c r="F195" s="666" t="s">
        <v>2240</v>
      </c>
      <c r="G195" s="665" t="s">
        <v>2145</v>
      </c>
      <c r="H195" s="665" t="s">
        <v>2146</v>
      </c>
      <c r="I195" s="667">
        <v>2.94</v>
      </c>
      <c r="J195" s="667">
        <v>10</v>
      </c>
      <c r="K195" s="668">
        <v>29.4</v>
      </c>
    </row>
    <row r="196" spans="1:11" ht="14.4" customHeight="1" x14ac:dyDescent="0.3">
      <c r="A196" s="663" t="s">
        <v>513</v>
      </c>
      <c r="B196" s="664" t="s">
        <v>1283</v>
      </c>
      <c r="C196" s="665" t="s">
        <v>529</v>
      </c>
      <c r="D196" s="666" t="s">
        <v>1287</v>
      </c>
      <c r="E196" s="665" t="s">
        <v>2239</v>
      </c>
      <c r="F196" s="666" t="s">
        <v>2240</v>
      </c>
      <c r="G196" s="665" t="s">
        <v>1927</v>
      </c>
      <c r="H196" s="665" t="s">
        <v>1928</v>
      </c>
      <c r="I196" s="667">
        <v>484.03</v>
      </c>
      <c r="J196" s="667">
        <v>5</v>
      </c>
      <c r="K196" s="668">
        <v>2420.15</v>
      </c>
    </row>
    <row r="197" spans="1:11" ht="14.4" customHeight="1" x14ac:dyDescent="0.3">
      <c r="A197" s="663" t="s">
        <v>513</v>
      </c>
      <c r="B197" s="664" t="s">
        <v>1283</v>
      </c>
      <c r="C197" s="665" t="s">
        <v>529</v>
      </c>
      <c r="D197" s="666" t="s">
        <v>1287</v>
      </c>
      <c r="E197" s="665" t="s">
        <v>2239</v>
      </c>
      <c r="F197" s="666" t="s">
        <v>2240</v>
      </c>
      <c r="G197" s="665" t="s">
        <v>2147</v>
      </c>
      <c r="H197" s="665" t="s">
        <v>2148</v>
      </c>
      <c r="I197" s="667">
        <v>3730.79</v>
      </c>
      <c r="J197" s="667">
        <v>3</v>
      </c>
      <c r="K197" s="668">
        <v>11192.38</v>
      </c>
    </row>
    <row r="198" spans="1:11" ht="14.4" customHeight="1" x14ac:dyDescent="0.3">
      <c r="A198" s="663" t="s">
        <v>513</v>
      </c>
      <c r="B198" s="664" t="s">
        <v>1283</v>
      </c>
      <c r="C198" s="665" t="s">
        <v>529</v>
      </c>
      <c r="D198" s="666" t="s">
        <v>1287</v>
      </c>
      <c r="E198" s="665" t="s">
        <v>2239</v>
      </c>
      <c r="F198" s="666" t="s">
        <v>2240</v>
      </c>
      <c r="G198" s="665" t="s">
        <v>2149</v>
      </c>
      <c r="H198" s="665" t="s">
        <v>2150</v>
      </c>
      <c r="I198" s="667">
        <v>76.23</v>
      </c>
      <c r="J198" s="667">
        <v>120</v>
      </c>
      <c r="K198" s="668">
        <v>9147.6</v>
      </c>
    </row>
    <row r="199" spans="1:11" ht="14.4" customHeight="1" x14ac:dyDescent="0.3">
      <c r="A199" s="663" t="s">
        <v>513</v>
      </c>
      <c r="B199" s="664" t="s">
        <v>1283</v>
      </c>
      <c r="C199" s="665" t="s">
        <v>529</v>
      </c>
      <c r="D199" s="666" t="s">
        <v>1287</v>
      </c>
      <c r="E199" s="665" t="s">
        <v>2239</v>
      </c>
      <c r="F199" s="666" t="s">
        <v>2240</v>
      </c>
      <c r="G199" s="665" t="s">
        <v>2151</v>
      </c>
      <c r="H199" s="665" t="s">
        <v>2152</v>
      </c>
      <c r="I199" s="667">
        <v>25.59</v>
      </c>
      <c r="J199" s="667">
        <v>70</v>
      </c>
      <c r="K199" s="668">
        <v>1791.4099999999999</v>
      </c>
    </row>
    <row r="200" spans="1:11" ht="14.4" customHeight="1" x14ac:dyDescent="0.3">
      <c r="A200" s="663" t="s">
        <v>513</v>
      </c>
      <c r="B200" s="664" t="s">
        <v>1283</v>
      </c>
      <c r="C200" s="665" t="s">
        <v>529</v>
      </c>
      <c r="D200" s="666" t="s">
        <v>1287</v>
      </c>
      <c r="E200" s="665" t="s">
        <v>2239</v>
      </c>
      <c r="F200" s="666" t="s">
        <v>2240</v>
      </c>
      <c r="G200" s="665" t="s">
        <v>2153</v>
      </c>
      <c r="H200" s="665" t="s">
        <v>2154</v>
      </c>
      <c r="I200" s="667">
        <v>37.51</v>
      </c>
      <c r="J200" s="667">
        <v>45</v>
      </c>
      <c r="K200" s="668">
        <v>1688</v>
      </c>
    </row>
    <row r="201" spans="1:11" ht="14.4" customHeight="1" x14ac:dyDescent="0.3">
      <c r="A201" s="663" t="s">
        <v>513</v>
      </c>
      <c r="B201" s="664" t="s">
        <v>1283</v>
      </c>
      <c r="C201" s="665" t="s">
        <v>529</v>
      </c>
      <c r="D201" s="666" t="s">
        <v>1287</v>
      </c>
      <c r="E201" s="665" t="s">
        <v>2239</v>
      </c>
      <c r="F201" s="666" t="s">
        <v>2240</v>
      </c>
      <c r="G201" s="665" t="s">
        <v>1943</v>
      </c>
      <c r="H201" s="665" t="s">
        <v>1944</v>
      </c>
      <c r="I201" s="667">
        <v>1.06</v>
      </c>
      <c r="J201" s="667">
        <v>400</v>
      </c>
      <c r="K201" s="668">
        <v>424</v>
      </c>
    </row>
    <row r="202" spans="1:11" ht="14.4" customHeight="1" x14ac:dyDescent="0.3">
      <c r="A202" s="663" t="s">
        <v>513</v>
      </c>
      <c r="B202" s="664" t="s">
        <v>1283</v>
      </c>
      <c r="C202" s="665" t="s">
        <v>529</v>
      </c>
      <c r="D202" s="666" t="s">
        <v>1287</v>
      </c>
      <c r="E202" s="665" t="s">
        <v>2239</v>
      </c>
      <c r="F202" s="666" t="s">
        <v>2240</v>
      </c>
      <c r="G202" s="665" t="s">
        <v>1945</v>
      </c>
      <c r="H202" s="665" t="s">
        <v>1946</v>
      </c>
      <c r="I202" s="667">
        <v>3.39</v>
      </c>
      <c r="J202" s="667">
        <v>40</v>
      </c>
      <c r="K202" s="668">
        <v>135.6</v>
      </c>
    </row>
    <row r="203" spans="1:11" ht="14.4" customHeight="1" x14ac:dyDescent="0.3">
      <c r="A203" s="663" t="s">
        <v>513</v>
      </c>
      <c r="B203" s="664" t="s">
        <v>1283</v>
      </c>
      <c r="C203" s="665" t="s">
        <v>529</v>
      </c>
      <c r="D203" s="666" t="s">
        <v>1287</v>
      </c>
      <c r="E203" s="665" t="s">
        <v>2239</v>
      </c>
      <c r="F203" s="666" t="s">
        <v>2240</v>
      </c>
      <c r="G203" s="665" t="s">
        <v>2019</v>
      </c>
      <c r="H203" s="665" t="s">
        <v>2020</v>
      </c>
      <c r="I203" s="667">
        <v>6.05</v>
      </c>
      <c r="J203" s="667">
        <v>20</v>
      </c>
      <c r="K203" s="668">
        <v>121</v>
      </c>
    </row>
    <row r="204" spans="1:11" ht="14.4" customHeight="1" x14ac:dyDescent="0.3">
      <c r="A204" s="663" t="s">
        <v>513</v>
      </c>
      <c r="B204" s="664" t="s">
        <v>1283</v>
      </c>
      <c r="C204" s="665" t="s">
        <v>529</v>
      </c>
      <c r="D204" s="666" t="s">
        <v>1287</v>
      </c>
      <c r="E204" s="665" t="s">
        <v>2239</v>
      </c>
      <c r="F204" s="666" t="s">
        <v>2240</v>
      </c>
      <c r="G204" s="665" t="s">
        <v>1947</v>
      </c>
      <c r="H204" s="665" t="s">
        <v>1948</v>
      </c>
      <c r="I204" s="667">
        <v>9.44</v>
      </c>
      <c r="J204" s="667">
        <v>50</v>
      </c>
      <c r="K204" s="668">
        <v>472</v>
      </c>
    </row>
    <row r="205" spans="1:11" ht="14.4" customHeight="1" x14ac:dyDescent="0.3">
      <c r="A205" s="663" t="s">
        <v>513</v>
      </c>
      <c r="B205" s="664" t="s">
        <v>1283</v>
      </c>
      <c r="C205" s="665" t="s">
        <v>529</v>
      </c>
      <c r="D205" s="666" t="s">
        <v>1287</v>
      </c>
      <c r="E205" s="665" t="s">
        <v>2253</v>
      </c>
      <c r="F205" s="666" t="s">
        <v>2254</v>
      </c>
      <c r="G205" s="665" t="s">
        <v>2155</v>
      </c>
      <c r="H205" s="665" t="s">
        <v>2156</v>
      </c>
      <c r="I205" s="667">
        <v>150.65</v>
      </c>
      <c r="J205" s="667">
        <v>7</v>
      </c>
      <c r="K205" s="668">
        <v>1054.55</v>
      </c>
    </row>
    <row r="206" spans="1:11" ht="14.4" customHeight="1" x14ac:dyDescent="0.3">
      <c r="A206" s="663" t="s">
        <v>513</v>
      </c>
      <c r="B206" s="664" t="s">
        <v>1283</v>
      </c>
      <c r="C206" s="665" t="s">
        <v>529</v>
      </c>
      <c r="D206" s="666" t="s">
        <v>1287</v>
      </c>
      <c r="E206" s="665" t="s">
        <v>2253</v>
      </c>
      <c r="F206" s="666" t="s">
        <v>2254</v>
      </c>
      <c r="G206" s="665" t="s">
        <v>2157</v>
      </c>
      <c r="H206" s="665" t="s">
        <v>2158</v>
      </c>
      <c r="I206" s="667">
        <v>601.45000000000005</v>
      </c>
      <c r="J206" s="667">
        <v>2</v>
      </c>
      <c r="K206" s="668">
        <v>1202.9000000000001</v>
      </c>
    </row>
    <row r="207" spans="1:11" ht="14.4" customHeight="1" x14ac:dyDescent="0.3">
      <c r="A207" s="663" t="s">
        <v>513</v>
      </c>
      <c r="B207" s="664" t="s">
        <v>1283</v>
      </c>
      <c r="C207" s="665" t="s">
        <v>529</v>
      </c>
      <c r="D207" s="666" t="s">
        <v>1287</v>
      </c>
      <c r="E207" s="665" t="s">
        <v>2253</v>
      </c>
      <c r="F207" s="666" t="s">
        <v>2254</v>
      </c>
      <c r="G207" s="665" t="s">
        <v>2159</v>
      </c>
      <c r="H207" s="665" t="s">
        <v>2160</v>
      </c>
      <c r="I207" s="667">
        <v>166.75</v>
      </c>
      <c r="J207" s="667">
        <v>19</v>
      </c>
      <c r="K207" s="668">
        <v>3168.25</v>
      </c>
    </row>
    <row r="208" spans="1:11" ht="14.4" customHeight="1" x14ac:dyDescent="0.3">
      <c r="A208" s="663" t="s">
        <v>513</v>
      </c>
      <c r="B208" s="664" t="s">
        <v>1283</v>
      </c>
      <c r="C208" s="665" t="s">
        <v>529</v>
      </c>
      <c r="D208" s="666" t="s">
        <v>1287</v>
      </c>
      <c r="E208" s="665" t="s">
        <v>2253</v>
      </c>
      <c r="F208" s="666" t="s">
        <v>2254</v>
      </c>
      <c r="G208" s="665" t="s">
        <v>2161</v>
      </c>
      <c r="H208" s="665" t="s">
        <v>2162</v>
      </c>
      <c r="I208" s="667">
        <v>323.14999999999998</v>
      </c>
      <c r="J208" s="667">
        <v>2</v>
      </c>
      <c r="K208" s="668">
        <v>646.29999999999995</v>
      </c>
    </row>
    <row r="209" spans="1:11" ht="14.4" customHeight="1" x14ac:dyDescent="0.3">
      <c r="A209" s="663" t="s">
        <v>513</v>
      </c>
      <c r="B209" s="664" t="s">
        <v>1283</v>
      </c>
      <c r="C209" s="665" t="s">
        <v>529</v>
      </c>
      <c r="D209" s="666" t="s">
        <v>1287</v>
      </c>
      <c r="E209" s="665" t="s">
        <v>2253</v>
      </c>
      <c r="F209" s="666" t="s">
        <v>2254</v>
      </c>
      <c r="G209" s="665" t="s">
        <v>2163</v>
      </c>
      <c r="H209" s="665" t="s">
        <v>2164</v>
      </c>
      <c r="I209" s="667">
        <v>166.75</v>
      </c>
      <c r="J209" s="667">
        <v>4</v>
      </c>
      <c r="K209" s="668">
        <v>667</v>
      </c>
    </row>
    <row r="210" spans="1:11" ht="14.4" customHeight="1" x14ac:dyDescent="0.3">
      <c r="A210" s="663" t="s">
        <v>513</v>
      </c>
      <c r="B210" s="664" t="s">
        <v>1283</v>
      </c>
      <c r="C210" s="665" t="s">
        <v>529</v>
      </c>
      <c r="D210" s="666" t="s">
        <v>1287</v>
      </c>
      <c r="E210" s="665" t="s">
        <v>2253</v>
      </c>
      <c r="F210" s="666" t="s">
        <v>2254</v>
      </c>
      <c r="G210" s="665" t="s">
        <v>2091</v>
      </c>
      <c r="H210" s="665" t="s">
        <v>2092</v>
      </c>
      <c r="I210" s="667">
        <v>141.55000000000001</v>
      </c>
      <c r="J210" s="667">
        <v>6</v>
      </c>
      <c r="K210" s="668">
        <v>849.3</v>
      </c>
    </row>
    <row r="211" spans="1:11" ht="14.4" customHeight="1" x14ac:dyDescent="0.3">
      <c r="A211" s="663" t="s">
        <v>513</v>
      </c>
      <c r="B211" s="664" t="s">
        <v>1283</v>
      </c>
      <c r="C211" s="665" t="s">
        <v>529</v>
      </c>
      <c r="D211" s="666" t="s">
        <v>1287</v>
      </c>
      <c r="E211" s="665" t="s">
        <v>2253</v>
      </c>
      <c r="F211" s="666" t="s">
        <v>2254</v>
      </c>
      <c r="G211" s="665" t="s">
        <v>2165</v>
      </c>
      <c r="H211" s="665" t="s">
        <v>2166</v>
      </c>
      <c r="I211" s="667">
        <v>190.9</v>
      </c>
      <c r="J211" s="667">
        <v>3</v>
      </c>
      <c r="K211" s="668">
        <v>572.70000000000005</v>
      </c>
    </row>
    <row r="212" spans="1:11" ht="14.4" customHeight="1" x14ac:dyDescent="0.3">
      <c r="A212" s="663" t="s">
        <v>513</v>
      </c>
      <c r="B212" s="664" t="s">
        <v>1283</v>
      </c>
      <c r="C212" s="665" t="s">
        <v>529</v>
      </c>
      <c r="D212" s="666" t="s">
        <v>1287</v>
      </c>
      <c r="E212" s="665" t="s">
        <v>2253</v>
      </c>
      <c r="F212" s="666" t="s">
        <v>2254</v>
      </c>
      <c r="G212" s="665" t="s">
        <v>2167</v>
      </c>
      <c r="H212" s="665" t="s">
        <v>2168</v>
      </c>
      <c r="I212" s="667">
        <v>166.75</v>
      </c>
      <c r="J212" s="667">
        <v>3</v>
      </c>
      <c r="K212" s="668">
        <v>500.25</v>
      </c>
    </row>
    <row r="213" spans="1:11" ht="14.4" customHeight="1" x14ac:dyDescent="0.3">
      <c r="A213" s="663" t="s">
        <v>513</v>
      </c>
      <c r="B213" s="664" t="s">
        <v>1283</v>
      </c>
      <c r="C213" s="665" t="s">
        <v>529</v>
      </c>
      <c r="D213" s="666" t="s">
        <v>1287</v>
      </c>
      <c r="E213" s="665" t="s">
        <v>2253</v>
      </c>
      <c r="F213" s="666" t="s">
        <v>2254</v>
      </c>
      <c r="G213" s="665" t="s">
        <v>2169</v>
      </c>
      <c r="H213" s="665" t="s">
        <v>2170</v>
      </c>
      <c r="I213" s="667">
        <v>601.45000000000005</v>
      </c>
      <c r="J213" s="667">
        <v>1</v>
      </c>
      <c r="K213" s="668">
        <v>601.45000000000005</v>
      </c>
    </row>
    <row r="214" spans="1:11" ht="14.4" customHeight="1" x14ac:dyDescent="0.3">
      <c r="A214" s="663" t="s">
        <v>513</v>
      </c>
      <c r="B214" s="664" t="s">
        <v>1283</v>
      </c>
      <c r="C214" s="665" t="s">
        <v>529</v>
      </c>
      <c r="D214" s="666" t="s">
        <v>1287</v>
      </c>
      <c r="E214" s="665" t="s">
        <v>2253</v>
      </c>
      <c r="F214" s="666" t="s">
        <v>2254</v>
      </c>
      <c r="G214" s="665" t="s">
        <v>2171</v>
      </c>
      <c r="H214" s="665" t="s">
        <v>2172</v>
      </c>
      <c r="I214" s="667">
        <v>166.75</v>
      </c>
      <c r="J214" s="667">
        <v>1</v>
      </c>
      <c r="K214" s="668">
        <v>166.75</v>
      </c>
    </row>
    <row r="215" spans="1:11" ht="14.4" customHeight="1" x14ac:dyDescent="0.3">
      <c r="A215" s="663" t="s">
        <v>513</v>
      </c>
      <c r="B215" s="664" t="s">
        <v>1283</v>
      </c>
      <c r="C215" s="665" t="s">
        <v>529</v>
      </c>
      <c r="D215" s="666" t="s">
        <v>1287</v>
      </c>
      <c r="E215" s="665" t="s">
        <v>2253</v>
      </c>
      <c r="F215" s="666" t="s">
        <v>2254</v>
      </c>
      <c r="G215" s="665" t="s">
        <v>2173</v>
      </c>
      <c r="H215" s="665" t="s">
        <v>2174</v>
      </c>
      <c r="I215" s="667">
        <v>307.05</v>
      </c>
      <c r="J215" s="667">
        <v>1</v>
      </c>
      <c r="K215" s="668">
        <v>307.05</v>
      </c>
    </row>
    <row r="216" spans="1:11" ht="14.4" customHeight="1" x14ac:dyDescent="0.3">
      <c r="A216" s="663" t="s">
        <v>513</v>
      </c>
      <c r="B216" s="664" t="s">
        <v>1283</v>
      </c>
      <c r="C216" s="665" t="s">
        <v>529</v>
      </c>
      <c r="D216" s="666" t="s">
        <v>1287</v>
      </c>
      <c r="E216" s="665" t="s">
        <v>2253</v>
      </c>
      <c r="F216" s="666" t="s">
        <v>2254</v>
      </c>
      <c r="G216" s="665" t="s">
        <v>2175</v>
      </c>
      <c r="H216" s="665" t="s">
        <v>2176</v>
      </c>
      <c r="I216" s="667">
        <v>369.15</v>
      </c>
      <c r="J216" s="667">
        <v>2</v>
      </c>
      <c r="K216" s="668">
        <v>738.3</v>
      </c>
    </row>
    <row r="217" spans="1:11" ht="14.4" customHeight="1" x14ac:dyDescent="0.3">
      <c r="A217" s="663" t="s">
        <v>513</v>
      </c>
      <c r="B217" s="664" t="s">
        <v>1283</v>
      </c>
      <c r="C217" s="665" t="s">
        <v>529</v>
      </c>
      <c r="D217" s="666" t="s">
        <v>1287</v>
      </c>
      <c r="E217" s="665" t="s">
        <v>2253</v>
      </c>
      <c r="F217" s="666" t="s">
        <v>2254</v>
      </c>
      <c r="G217" s="665" t="s">
        <v>2177</v>
      </c>
      <c r="H217" s="665" t="s">
        <v>2178</v>
      </c>
      <c r="I217" s="667">
        <v>151.80000000000001</v>
      </c>
      <c r="J217" s="667">
        <v>3</v>
      </c>
      <c r="K217" s="668">
        <v>455.40000000000003</v>
      </c>
    </row>
    <row r="218" spans="1:11" ht="14.4" customHeight="1" x14ac:dyDescent="0.3">
      <c r="A218" s="663" t="s">
        <v>513</v>
      </c>
      <c r="B218" s="664" t="s">
        <v>1283</v>
      </c>
      <c r="C218" s="665" t="s">
        <v>529</v>
      </c>
      <c r="D218" s="666" t="s">
        <v>1287</v>
      </c>
      <c r="E218" s="665" t="s">
        <v>2253</v>
      </c>
      <c r="F218" s="666" t="s">
        <v>2254</v>
      </c>
      <c r="G218" s="665" t="s">
        <v>2179</v>
      </c>
      <c r="H218" s="665" t="s">
        <v>2180</v>
      </c>
      <c r="I218" s="667">
        <v>166.75</v>
      </c>
      <c r="J218" s="667">
        <v>5</v>
      </c>
      <c r="K218" s="668">
        <v>833.75</v>
      </c>
    </row>
    <row r="219" spans="1:11" ht="14.4" customHeight="1" x14ac:dyDescent="0.3">
      <c r="A219" s="663" t="s">
        <v>513</v>
      </c>
      <c r="B219" s="664" t="s">
        <v>1283</v>
      </c>
      <c r="C219" s="665" t="s">
        <v>529</v>
      </c>
      <c r="D219" s="666" t="s">
        <v>1287</v>
      </c>
      <c r="E219" s="665" t="s">
        <v>2253</v>
      </c>
      <c r="F219" s="666" t="s">
        <v>2254</v>
      </c>
      <c r="G219" s="665" t="s">
        <v>2181</v>
      </c>
      <c r="H219" s="665" t="s">
        <v>2182</v>
      </c>
      <c r="I219" s="667">
        <v>166.75</v>
      </c>
      <c r="J219" s="667">
        <v>1</v>
      </c>
      <c r="K219" s="668">
        <v>166.75</v>
      </c>
    </row>
    <row r="220" spans="1:11" ht="14.4" customHeight="1" x14ac:dyDescent="0.3">
      <c r="A220" s="663" t="s">
        <v>513</v>
      </c>
      <c r="B220" s="664" t="s">
        <v>1283</v>
      </c>
      <c r="C220" s="665" t="s">
        <v>529</v>
      </c>
      <c r="D220" s="666" t="s">
        <v>1287</v>
      </c>
      <c r="E220" s="665" t="s">
        <v>2253</v>
      </c>
      <c r="F220" s="666" t="s">
        <v>2254</v>
      </c>
      <c r="G220" s="665" t="s">
        <v>2183</v>
      </c>
      <c r="H220" s="665" t="s">
        <v>2184</v>
      </c>
      <c r="I220" s="667">
        <v>527.42666666666662</v>
      </c>
      <c r="J220" s="667">
        <v>6</v>
      </c>
      <c r="K220" s="668">
        <v>3164.59</v>
      </c>
    </row>
    <row r="221" spans="1:11" ht="14.4" customHeight="1" x14ac:dyDescent="0.3">
      <c r="A221" s="663" t="s">
        <v>513</v>
      </c>
      <c r="B221" s="664" t="s">
        <v>1283</v>
      </c>
      <c r="C221" s="665" t="s">
        <v>529</v>
      </c>
      <c r="D221" s="666" t="s">
        <v>1287</v>
      </c>
      <c r="E221" s="665" t="s">
        <v>2253</v>
      </c>
      <c r="F221" s="666" t="s">
        <v>2254</v>
      </c>
      <c r="G221" s="665" t="s">
        <v>2185</v>
      </c>
      <c r="H221" s="665" t="s">
        <v>2186</v>
      </c>
      <c r="I221" s="667">
        <v>527.42499999999995</v>
      </c>
      <c r="J221" s="667">
        <v>5</v>
      </c>
      <c r="K221" s="668">
        <v>2637.14</v>
      </c>
    </row>
    <row r="222" spans="1:11" ht="14.4" customHeight="1" x14ac:dyDescent="0.3">
      <c r="A222" s="663" t="s">
        <v>513</v>
      </c>
      <c r="B222" s="664" t="s">
        <v>1283</v>
      </c>
      <c r="C222" s="665" t="s">
        <v>529</v>
      </c>
      <c r="D222" s="666" t="s">
        <v>1287</v>
      </c>
      <c r="E222" s="665" t="s">
        <v>2253</v>
      </c>
      <c r="F222" s="666" t="s">
        <v>2254</v>
      </c>
      <c r="G222" s="665" t="s">
        <v>2187</v>
      </c>
      <c r="H222" s="665" t="s">
        <v>2188</v>
      </c>
      <c r="I222" s="667">
        <v>527.42999999999995</v>
      </c>
      <c r="J222" s="667">
        <v>6</v>
      </c>
      <c r="K222" s="668">
        <v>3164.6</v>
      </c>
    </row>
    <row r="223" spans="1:11" ht="14.4" customHeight="1" x14ac:dyDescent="0.3">
      <c r="A223" s="663" t="s">
        <v>513</v>
      </c>
      <c r="B223" s="664" t="s">
        <v>1283</v>
      </c>
      <c r="C223" s="665" t="s">
        <v>529</v>
      </c>
      <c r="D223" s="666" t="s">
        <v>1287</v>
      </c>
      <c r="E223" s="665" t="s">
        <v>2253</v>
      </c>
      <c r="F223" s="666" t="s">
        <v>2254</v>
      </c>
      <c r="G223" s="665" t="s">
        <v>2189</v>
      </c>
      <c r="H223" s="665" t="s">
        <v>2190</v>
      </c>
      <c r="I223" s="667">
        <v>2036.0600000000002</v>
      </c>
      <c r="J223" s="667">
        <v>3</v>
      </c>
      <c r="K223" s="668">
        <v>6108.18</v>
      </c>
    </row>
    <row r="224" spans="1:11" ht="14.4" customHeight="1" x14ac:dyDescent="0.3">
      <c r="A224" s="663" t="s">
        <v>513</v>
      </c>
      <c r="B224" s="664" t="s">
        <v>1283</v>
      </c>
      <c r="C224" s="665" t="s">
        <v>529</v>
      </c>
      <c r="D224" s="666" t="s">
        <v>1287</v>
      </c>
      <c r="E224" s="665" t="s">
        <v>2253</v>
      </c>
      <c r="F224" s="666" t="s">
        <v>2254</v>
      </c>
      <c r="G224" s="665" t="s">
        <v>2191</v>
      </c>
      <c r="H224" s="665" t="s">
        <v>2192</v>
      </c>
      <c r="I224" s="667">
        <v>2036.05</v>
      </c>
      <c r="J224" s="667">
        <v>4</v>
      </c>
      <c r="K224" s="668">
        <v>8144.2</v>
      </c>
    </row>
    <row r="225" spans="1:11" ht="14.4" customHeight="1" x14ac:dyDescent="0.3">
      <c r="A225" s="663" t="s">
        <v>513</v>
      </c>
      <c r="B225" s="664" t="s">
        <v>1283</v>
      </c>
      <c r="C225" s="665" t="s">
        <v>529</v>
      </c>
      <c r="D225" s="666" t="s">
        <v>1287</v>
      </c>
      <c r="E225" s="665" t="s">
        <v>2253</v>
      </c>
      <c r="F225" s="666" t="s">
        <v>2254</v>
      </c>
      <c r="G225" s="665" t="s">
        <v>2193</v>
      </c>
      <c r="H225" s="665" t="s">
        <v>2194</v>
      </c>
      <c r="I225" s="667">
        <v>1350.5</v>
      </c>
      <c r="J225" s="667">
        <v>1</v>
      </c>
      <c r="K225" s="668">
        <v>1350.5</v>
      </c>
    </row>
    <row r="226" spans="1:11" ht="14.4" customHeight="1" x14ac:dyDescent="0.3">
      <c r="A226" s="663" t="s">
        <v>513</v>
      </c>
      <c r="B226" s="664" t="s">
        <v>1283</v>
      </c>
      <c r="C226" s="665" t="s">
        <v>529</v>
      </c>
      <c r="D226" s="666" t="s">
        <v>1287</v>
      </c>
      <c r="E226" s="665" t="s">
        <v>2253</v>
      </c>
      <c r="F226" s="666" t="s">
        <v>2254</v>
      </c>
      <c r="G226" s="665" t="s">
        <v>2195</v>
      </c>
      <c r="H226" s="665" t="s">
        <v>2196</v>
      </c>
      <c r="I226" s="667">
        <v>151.80000000000001</v>
      </c>
      <c r="J226" s="667">
        <v>2</v>
      </c>
      <c r="K226" s="668">
        <v>303.60000000000002</v>
      </c>
    </row>
    <row r="227" spans="1:11" ht="14.4" customHeight="1" x14ac:dyDescent="0.3">
      <c r="A227" s="663" t="s">
        <v>513</v>
      </c>
      <c r="B227" s="664" t="s">
        <v>1283</v>
      </c>
      <c r="C227" s="665" t="s">
        <v>529</v>
      </c>
      <c r="D227" s="666" t="s">
        <v>1287</v>
      </c>
      <c r="E227" s="665" t="s">
        <v>2253</v>
      </c>
      <c r="F227" s="666" t="s">
        <v>2254</v>
      </c>
      <c r="G227" s="665" t="s">
        <v>2197</v>
      </c>
      <c r="H227" s="665" t="s">
        <v>2198</v>
      </c>
      <c r="I227" s="667">
        <v>4343.55</v>
      </c>
      <c r="J227" s="667">
        <v>1</v>
      </c>
      <c r="K227" s="668">
        <v>4343.55</v>
      </c>
    </row>
    <row r="228" spans="1:11" ht="14.4" customHeight="1" x14ac:dyDescent="0.3">
      <c r="A228" s="663" t="s">
        <v>513</v>
      </c>
      <c r="B228" s="664" t="s">
        <v>1283</v>
      </c>
      <c r="C228" s="665" t="s">
        <v>529</v>
      </c>
      <c r="D228" s="666" t="s">
        <v>1287</v>
      </c>
      <c r="E228" s="665" t="s">
        <v>2253</v>
      </c>
      <c r="F228" s="666" t="s">
        <v>2254</v>
      </c>
      <c r="G228" s="665" t="s">
        <v>2199</v>
      </c>
      <c r="H228" s="665" t="s">
        <v>2200</v>
      </c>
      <c r="I228" s="667">
        <v>527.42399999999998</v>
      </c>
      <c r="J228" s="667">
        <v>54</v>
      </c>
      <c r="K228" s="668">
        <v>28480.86</v>
      </c>
    </row>
    <row r="229" spans="1:11" ht="14.4" customHeight="1" x14ac:dyDescent="0.3">
      <c r="A229" s="663" t="s">
        <v>513</v>
      </c>
      <c r="B229" s="664" t="s">
        <v>1283</v>
      </c>
      <c r="C229" s="665" t="s">
        <v>529</v>
      </c>
      <c r="D229" s="666" t="s">
        <v>1287</v>
      </c>
      <c r="E229" s="665" t="s">
        <v>2253</v>
      </c>
      <c r="F229" s="666" t="s">
        <v>2254</v>
      </c>
      <c r="G229" s="665" t="s">
        <v>2201</v>
      </c>
      <c r="H229" s="665" t="s">
        <v>2202</v>
      </c>
      <c r="I229" s="667">
        <v>527.42166666666674</v>
      </c>
      <c r="J229" s="667">
        <v>61</v>
      </c>
      <c r="K229" s="668">
        <v>32172.78</v>
      </c>
    </row>
    <row r="230" spans="1:11" ht="14.4" customHeight="1" x14ac:dyDescent="0.3">
      <c r="A230" s="663" t="s">
        <v>513</v>
      </c>
      <c r="B230" s="664" t="s">
        <v>1283</v>
      </c>
      <c r="C230" s="665" t="s">
        <v>529</v>
      </c>
      <c r="D230" s="666" t="s">
        <v>1287</v>
      </c>
      <c r="E230" s="665" t="s">
        <v>2253</v>
      </c>
      <c r="F230" s="666" t="s">
        <v>2254</v>
      </c>
      <c r="G230" s="665" t="s">
        <v>2203</v>
      </c>
      <c r="H230" s="665" t="s">
        <v>2204</v>
      </c>
      <c r="I230" s="667">
        <v>1927.7240000000002</v>
      </c>
      <c r="J230" s="667">
        <v>10</v>
      </c>
      <c r="K230" s="668">
        <v>19277.2</v>
      </c>
    </row>
    <row r="231" spans="1:11" ht="14.4" customHeight="1" x14ac:dyDescent="0.3">
      <c r="A231" s="663" t="s">
        <v>513</v>
      </c>
      <c r="B231" s="664" t="s">
        <v>1283</v>
      </c>
      <c r="C231" s="665" t="s">
        <v>529</v>
      </c>
      <c r="D231" s="666" t="s">
        <v>1287</v>
      </c>
      <c r="E231" s="665" t="s">
        <v>2253</v>
      </c>
      <c r="F231" s="666" t="s">
        <v>2254</v>
      </c>
      <c r="G231" s="665" t="s">
        <v>2205</v>
      </c>
      <c r="H231" s="665" t="s">
        <v>2206</v>
      </c>
      <c r="I231" s="667">
        <v>533.91000000000008</v>
      </c>
      <c r="J231" s="667">
        <v>38</v>
      </c>
      <c r="K231" s="668">
        <v>20288.59</v>
      </c>
    </row>
    <row r="232" spans="1:11" ht="14.4" customHeight="1" x14ac:dyDescent="0.3">
      <c r="A232" s="663" t="s">
        <v>513</v>
      </c>
      <c r="B232" s="664" t="s">
        <v>1283</v>
      </c>
      <c r="C232" s="665" t="s">
        <v>529</v>
      </c>
      <c r="D232" s="666" t="s">
        <v>1287</v>
      </c>
      <c r="E232" s="665" t="s">
        <v>2253</v>
      </c>
      <c r="F232" s="666" t="s">
        <v>2254</v>
      </c>
      <c r="G232" s="665" t="s">
        <v>2207</v>
      </c>
      <c r="H232" s="665" t="s">
        <v>2208</v>
      </c>
      <c r="I232" s="667">
        <v>411.7</v>
      </c>
      <c r="J232" s="667">
        <v>1</v>
      </c>
      <c r="K232" s="668">
        <v>411.7</v>
      </c>
    </row>
    <row r="233" spans="1:11" ht="14.4" customHeight="1" x14ac:dyDescent="0.3">
      <c r="A233" s="663" t="s">
        <v>513</v>
      </c>
      <c r="B233" s="664" t="s">
        <v>1283</v>
      </c>
      <c r="C233" s="665" t="s">
        <v>529</v>
      </c>
      <c r="D233" s="666" t="s">
        <v>1287</v>
      </c>
      <c r="E233" s="665" t="s">
        <v>2253</v>
      </c>
      <c r="F233" s="666" t="s">
        <v>2254</v>
      </c>
      <c r="G233" s="665" t="s">
        <v>2209</v>
      </c>
      <c r="H233" s="665" t="s">
        <v>2210</v>
      </c>
      <c r="I233" s="667">
        <v>1350.5139999999999</v>
      </c>
      <c r="J233" s="667">
        <v>8</v>
      </c>
      <c r="K233" s="668">
        <v>10804.14</v>
      </c>
    </row>
    <row r="234" spans="1:11" ht="14.4" customHeight="1" x14ac:dyDescent="0.3">
      <c r="A234" s="663" t="s">
        <v>513</v>
      </c>
      <c r="B234" s="664" t="s">
        <v>1283</v>
      </c>
      <c r="C234" s="665" t="s">
        <v>529</v>
      </c>
      <c r="D234" s="666" t="s">
        <v>1287</v>
      </c>
      <c r="E234" s="665" t="s">
        <v>2253</v>
      </c>
      <c r="F234" s="666" t="s">
        <v>2254</v>
      </c>
      <c r="G234" s="665" t="s">
        <v>2211</v>
      </c>
      <c r="H234" s="665" t="s">
        <v>2212</v>
      </c>
      <c r="I234" s="667">
        <v>1927.7649999999999</v>
      </c>
      <c r="J234" s="667">
        <v>2</v>
      </c>
      <c r="K234" s="668">
        <v>3855.5299999999997</v>
      </c>
    </row>
    <row r="235" spans="1:11" ht="14.4" customHeight="1" x14ac:dyDescent="0.3">
      <c r="A235" s="663" t="s">
        <v>513</v>
      </c>
      <c r="B235" s="664" t="s">
        <v>1283</v>
      </c>
      <c r="C235" s="665" t="s">
        <v>529</v>
      </c>
      <c r="D235" s="666" t="s">
        <v>1287</v>
      </c>
      <c r="E235" s="665" t="s">
        <v>2253</v>
      </c>
      <c r="F235" s="666" t="s">
        <v>2254</v>
      </c>
      <c r="G235" s="665" t="s">
        <v>2213</v>
      </c>
      <c r="H235" s="665" t="s">
        <v>2214</v>
      </c>
      <c r="I235" s="667">
        <v>1350.54</v>
      </c>
      <c r="J235" s="667">
        <v>1</v>
      </c>
      <c r="K235" s="668">
        <v>1350.54</v>
      </c>
    </row>
    <row r="236" spans="1:11" ht="14.4" customHeight="1" x14ac:dyDescent="0.3">
      <c r="A236" s="663" t="s">
        <v>513</v>
      </c>
      <c r="B236" s="664" t="s">
        <v>1283</v>
      </c>
      <c r="C236" s="665" t="s">
        <v>529</v>
      </c>
      <c r="D236" s="666" t="s">
        <v>1287</v>
      </c>
      <c r="E236" s="665" t="s">
        <v>2253</v>
      </c>
      <c r="F236" s="666" t="s">
        <v>2254</v>
      </c>
      <c r="G236" s="665" t="s">
        <v>2215</v>
      </c>
      <c r="H236" s="665" t="s">
        <v>2216</v>
      </c>
      <c r="I236" s="667">
        <v>150.65</v>
      </c>
      <c r="J236" s="667">
        <v>6</v>
      </c>
      <c r="K236" s="668">
        <v>903.9</v>
      </c>
    </row>
    <row r="237" spans="1:11" ht="14.4" customHeight="1" x14ac:dyDescent="0.3">
      <c r="A237" s="663" t="s">
        <v>513</v>
      </c>
      <c r="B237" s="664" t="s">
        <v>1283</v>
      </c>
      <c r="C237" s="665" t="s">
        <v>529</v>
      </c>
      <c r="D237" s="666" t="s">
        <v>1287</v>
      </c>
      <c r="E237" s="665" t="s">
        <v>2253</v>
      </c>
      <c r="F237" s="666" t="s">
        <v>2254</v>
      </c>
      <c r="G237" s="665" t="s">
        <v>2217</v>
      </c>
      <c r="H237" s="665" t="s">
        <v>2218</v>
      </c>
      <c r="I237" s="667">
        <v>370.3</v>
      </c>
      <c r="J237" s="667">
        <v>1</v>
      </c>
      <c r="K237" s="668">
        <v>370.3</v>
      </c>
    </row>
    <row r="238" spans="1:11" ht="14.4" customHeight="1" x14ac:dyDescent="0.3">
      <c r="A238" s="663" t="s">
        <v>513</v>
      </c>
      <c r="B238" s="664" t="s">
        <v>1283</v>
      </c>
      <c r="C238" s="665" t="s">
        <v>529</v>
      </c>
      <c r="D238" s="666" t="s">
        <v>1287</v>
      </c>
      <c r="E238" s="665" t="s">
        <v>2253</v>
      </c>
      <c r="F238" s="666" t="s">
        <v>2254</v>
      </c>
      <c r="G238" s="665" t="s">
        <v>2219</v>
      </c>
      <c r="H238" s="665" t="s">
        <v>2220</v>
      </c>
      <c r="I238" s="667">
        <v>2343.65</v>
      </c>
      <c r="J238" s="667">
        <v>1</v>
      </c>
      <c r="K238" s="668">
        <v>2343.65</v>
      </c>
    </row>
    <row r="239" spans="1:11" ht="14.4" customHeight="1" x14ac:dyDescent="0.3">
      <c r="A239" s="663" t="s">
        <v>513</v>
      </c>
      <c r="B239" s="664" t="s">
        <v>1283</v>
      </c>
      <c r="C239" s="665" t="s">
        <v>529</v>
      </c>
      <c r="D239" s="666" t="s">
        <v>1287</v>
      </c>
      <c r="E239" s="665" t="s">
        <v>2245</v>
      </c>
      <c r="F239" s="666" t="s">
        <v>2246</v>
      </c>
      <c r="G239" s="665" t="s">
        <v>2117</v>
      </c>
      <c r="H239" s="665" t="s">
        <v>2118</v>
      </c>
      <c r="I239" s="667">
        <v>26.564999999999998</v>
      </c>
      <c r="J239" s="667">
        <v>288</v>
      </c>
      <c r="K239" s="668">
        <v>7650.7199999999993</v>
      </c>
    </row>
    <row r="240" spans="1:11" ht="14.4" customHeight="1" x14ac:dyDescent="0.3">
      <c r="A240" s="663" t="s">
        <v>513</v>
      </c>
      <c r="B240" s="664" t="s">
        <v>1283</v>
      </c>
      <c r="C240" s="665" t="s">
        <v>529</v>
      </c>
      <c r="D240" s="666" t="s">
        <v>1287</v>
      </c>
      <c r="E240" s="665" t="s">
        <v>2245</v>
      </c>
      <c r="F240" s="666" t="s">
        <v>2246</v>
      </c>
      <c r="G240" s="665" t="s">
        <v>2221</v>
      </c>
      <c r="H240" s="665" t="s">
        <v>2222</v>
      </c>
      <c r="I240" s="667">
        <v>31.36</v>
      </c>
      <c r="J240" s="667">
        <v>12</v>
      </c>
      <c r="K240" s="668">
        <v>376.28</v>
      </c>
    </row>
    <row r="241" spans="1:11" ht="14.4" customHeight="1" x14ac:dyDescent="0.3">
      <c r="A241" s="663" t="s">
        <v>513</v>
      </c>
      <c r="B241" s="664" t="s">
        <v>1283</v>
      </c>
      <c r="C241" s="665" t="s">
        <v>529</v>
      </c>
      <c r="D241" s="666" t="s">
        <v>1287</v>
      </c>
      <c r="E241" s="665" t="s">
        <v>2245</v>
      </c>
      <c r="F241" s="666" t="s">
        <v>2246</v>
      </c>
      <c r="G241" s="665" t="s">
        <v>1961</v>
      </c>
      <c r="H241" s="665" t="s">
        <v>1962</v>
      </c>
      <c r="I241" s="667">
        <v>69.92</v>
      </c>
      <c r="J241" s="667">
        <v>72</v>
      </c>
      <c r="K241" s="668">
        <v>5034.24</v>
      </c>
    </row>
    <row r="242" spans="1:11" ht="14.4" customHeight="1" x14ac:dyDescent="0.3">
      <c r="A242" s="663" t="s">
        <v>513</v>
      </c>
      <c r="B242" s="664" t="s">
        <v>1283</v>
      </c>
      <c r="C242" s="665" t="s">
        <v>529</v>
      </c>
      <c r="D242" s="666" t="s">
        <v>1287</v>
      </c>
      <c r="E242" s="665" t="s">
        <v>2245</v>
      </c>
      <c r="F242" s="666" t="s">
        <v>2246</v>
      </c>
      <c r="G242" s="665" t="s">
        <v>2065</v>
      </c>
      <c r="H242" s="665" t="s">
        <v>2066</v>
      </c>
      <c r="I242" s="667">
        <v>69.92</v>
      </c>
      <c r="J242" s="667">
        <v>72</v>
      </c>
      <c r="K242" s="668">
        <v>5033.99</v>
      </c>
    </row>
    <row r="243" spans="1:11" ht="14.4" customHeight="1" x14ac:dyDescent="0.3">
      <c r="A243" s="663" t="s">
        <v>513</v>
      </c>
      <c r="B243" s="664" t="s">
        <v>1283</v>
      </c>
      <c r="C243" s="665" t="s">
        <v>529</v>
      </c>
      <c r="D243" s="666" t="s">
        <v>1287</v>
      </c>
      <c r="E243" s="665" t="s">
        <v>2245</v>
      </c>
      <c r="F243" s="666" t="s">
        <v>2246</v>
      </c>
      <c r="G243" s="665" t="s">
        <v>2223</v>
      </c>
      <c r="H243" s="665" t="s">
        <v>2224</v>
      </c>
      <c r="I243" s="667">
        <v>63.135000000000005</v>
      </c>
      <c r="J243" s="667">
        <v>96</v>
      </c>
      <c r="K243" s="668">
        <v>6060.8</v>
      </c>
    </row>
    <row r="244" spans="1:11" ht="14.4" customHeight="1" x14ac:dyDescent="0.3">
      <c r="A244" s="663" t="s">
        <v>513</v>
      </c>
      <c r="B244" s="664" t="s">
        <v>1283</v>
      </c>
      <c r="C244" s="665" t="s">
        <v>529</v>
      </c>
      <c r="D244" s="666" t="s">
        <v>1287</v>
      </c>
      <c r="E244" s="665" t="s">
        <v>2245</v>
      </c>
      <c r="F244" s="666" t="s">
        <v>2246</v>
      </c>
      <c r="G244" s="665" t="s">
        <v>2225</v>
      </c>
      <c r="H244" s="665" t="s">
        <v>2226</v>
      </c>
      <c r="I244" s="667">
        <v>63.135000000000005</v>
      </c>
      <c r="J244" s="667">
        <v>72</v>
      </c>
      <c r="K244" s="668">
        <v>4545.7</v>
      </c>
    </row>
    <row r="245" spans="1:11" ht="14.4" customHeight="1" x14ac:dyDescent="0.3">
      <c r="A245" s="663" t="s">
        <v>513</v>
      </c>
      <c r="B245" s="664" t="s">
        <v>1283</v>
      </c>
      <c r="C245" s="665" t="s">
        <v>529</v>
      </c>
      <c r="D245" s="666" t="s">
        <v>1287</v>
      </c>
      <c r="E245" s="665" t="s">
        <v>2247</v>
      </c>
      <c r="F245" s="666" t="s">
        <v>2248</v>
      </c>
      <c r="G245" s="665" t="s">
        <v>1967</v>
      </c>
      <c r="H245" s="665" t="s">
        <v>1968</v>
      </c>
      <c r="I245" s="667">
        <v>0.3</v>
      </c>
      <c r="J245" s="667">
        <v>600</v>
      </c>
      <c r="K245" s="668">
        <v>180</v>
      </c>
    </row>
    <row r="246" spans="1:11" ht="14.4" customHeight="1" x14ac:dyDescent="0.3">
      <c r="A246" s="663" t="s">
        <v>513</v>
      </c>
      <c r="B246" s="664" t="s">
        <v>1283</v>
      </c>
      <c r="C246" s="665" t="s">
        <v>529</v>
      </c>
      <c r="D246" s="666" t="s">
        <v>1287</v>
      </c>
      <c r="E246" s="665" t="s">
        <v>2247</v>
      </c>
      <c r="F246" s="666" t="s">
        <v>2248</v>
      </c>
      <c r="G246" s="665" t="s">
        <v>2067</v>
      </c>
      <c r="H246" s="665" t="s">
        <v>2068</v>
      </c>
      <c r="I246" s="667">
        <v>0.3</v>
      </c>
      <c r="J246" s="667">
        <v>1000</v>
      </c>
      <c r="K246" s="668">
        <v>300</v>
      </c>
    </row>
    <row r="247" spans="1:11" ht="14.4" customHeight="1" x14ac:dyDescent="0.3">
      <c r="A247" s="663" t="s">
        <v>513</v>
      </c>
      <c r="B247" s="664" t="s">
        <v>1283</v>
      </c>
      <c r="C247" s="665" t="s">
        <v>529</v>
      </c>
      <c r="D247" s="666" t="s">
        <v>1287</v>
      </c>
      <c r="E247" s="665" t="s">
        <v>2249</v>
      </c>
      <c r="F247" s="666" t="s">
        <v>2250</v>
      </c>
      <c r="G247" s="665" t="s">
        <v>2227</v>
      </c>
      <c r="H247" s="665" t="s">
        <v>2228</v>
      </c>
      <c r="I247" s="667">
        <v>7.5</v>
      </c>
      <c r="J247" s="667">
        <v>50</v>
      </c>
      <c r="K247" s="668">
        <v>375</v>
      </c>
    </row>
    <row r="248" spans="1:11" ht="14.4" customHeight="1" x14ac:dyDescent="0.3">
      <c r="A248" s="663" t="s">
        <v>513</v>
      </c>
      <c r="B248" s="664" t="s">
        <v>1283</v>
      </c>
      <c r="C248" s="665" t="s">
        <v>529</v>
      </c>
      <c r="D248" s="666" t="s">
        <v>1287</v>
      </c>
      <c r="E248" s="665" t="s">
        <v>2249</v>
      </c>
      <c r="F248" s="666" t="s">
        <v>2250</v>
      </c>
      <c r="G248" s="665" t="s">
        <v>2229</v>
      </c>
      <c r="H248" s="665" t="s">
        <v>2230</v>
      </c>
      <c r="I248" s="667">
        <v>7.5</v>
      </c>
      <c r="J248" s="667">
        <v>500</v>
      </c>
      <c r="K248" s="668">
        <v>3750.2</v>
      </c>
    </row>
    <row r="249" spans="1:11" ht="14.4" customHeight="1" x14ac:dyDescent="0.3">
      <c r="A249" s="663" t="s">
        <v>513</v>
      </c>
      <c r="B249" s="664" t="s">
        <v>1283</v>
      </c>
      <c r="C249" s="665" t="s">
        <v>529</v>
      </c>
      <c r="D249" s="666" t="s">
        <v>1287</v>
      </c>
      <c r="E249" s="665" t="s">
        <v>2249</v>
      </c>
      <c r="F249" s="666" t="s">
        <v>2250</v>
      </c>
      <c r="G249" s="665" t="s">
        <v>2231</v>
      </c>
      <c r="H249" s="665" t="s">
        <v>2232</v>
      </c>
      <c r="I249" s="667">
        <v>7.503333333333333</v>
      </c>
      <c r="J249" s="667">
        <v>150</v>
      </c>
      <c r="K249" s="668">
        <v>1125.5</v>
      </c>
    </row>
    <row r="250" spans="1:11" ht="14.4" customHeight="1" x14ac:dyDescent="0.3">
      <c r="A250" s="663" t="s">
        <v>513</v>
      </c>
      <c r="B250" s="664" t="s">
        <v>1283</v>
      </c>
      <c r="C250" s="665" t="s">
        <v>529</v>
      </c>
      <c r="D250" s="666" t="s">
        <v>1287</v>
      </c>
      <c r="E250" s="665" t="s">
        <v>2249</v>
      </c>
      <c r="F250" s="666" t="s">
        <v>2250</v>
      </c>
      <c r="G250" s="665" t="s">
        <v>2233</v>
      </c>
      <c r="H250" s="665" t="s">
        <v>2234</v>
      </c>
      <c r="I250" s="667">
        <v>7.503333333333333</v>
      </c>
      <c r="J250" s="667">
        <v>150</v>
      </c>
      <c r="K250" s="668">
        <v>1125.5</v>
      </c>
    </row>
    <row r="251" spans="1:11" ht="14.4" customHeight="1" thickBot="1" x14ac:dyDescent="0.35">
      <c r="A251" s="669" t="s">
        <v>513</v>
      </c>
      <c r="B251" s="670" t="s">
        <v>1283</v>
      </c>
      <c r="C251" s="671" t="s">
        <v>529</v>
      </c>
      <c r="D251" s="672" t="s">
        <v>1287</v>
      </c>
      <c r="E251" s="671" t="s">
        <v>2249</v>
      </c>
      <c r="F251" s="672" t="s">
        <v>2250</v>
      </c>
      <c r="G251" s="671" t="s">
        <v>2235</v>
      </c>
      <c r="H251" s="671" t="s">
        <v>2236</v>
      </c>
      <c r="I251" s="673">
        <v>7.5066666666666668</v>
      </c>
      <c r="J251" s="673">
        <v>300</v>
      </c>
      <c r="K251" s="674">
        <v>2252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5" width="13.109375" customWidth="1"/>
    <col min="6" max="6" width="13.109375" hidden="1" customWidth="1"/>
    <col min="7" max="12" width="13.109375" customWidth="1"/>
  </cols>
  <sheetData>
    <row r="1" spans="1:13" ht="18.600000000000001" thickBot="1" x14ac:dyDescent="0.4">
      <c r="A1" s="552" t="s">
        <v>130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</row>
    <row r="2" spans="1:13" ht="15" thickBot="1" x14ac:dyDescent="0.35">
      <c r="A2" s="382" t="s">
        <v>309</v>
      </c>
      <c r="B2" s="383"/>
      <c r="C2" s="383"/>
      <c r="D2" s="383"/>
      <c r="E2" s="383"/>
      <c r="F2" s="383"/>
      <c r="G2" s="383"/>
      <c r="H2" s="383"/>
      <c r="I2" s="383"/>
      <c r="J2" s="383"/>
    </row>
    <row r="3" spans="1:13" x14ac:dyDescent="0.3">
      <c r="A3" s="401" t="s">
        <v>245</v>
      </c>
      <c r="B3" s="550" t="s">
        <v>227</v>
      </c>
      <c r="C3" s="384">
        <v>0</v>
      </c>
      <c r="D3" s="404">
        <v>102</v>
      </c>
      <c r="E3" s="404">
        <v>103</v>
      </c>
      <c r="F3" s="404">
        <v>302</v>
      </c>
      <c r="G3" s="404">
        <v>303</v>
      </c>
      <c r="H3" s="404">
        <v>304</v>
      </c>
      <c r="I3" s="404">
        <v>416</v>
      </c>
      <c r="J3" s="385">
        <v>636</v>
      </c>
      <c r="K3" s="385">
        <v>642</v>
      </c>
      <c r="L3" s="771">
        <v>930</v>
      </c>
      <c r="M3" s="786"/>
    </row>
    <row r="4" spans="1:13" ht="24.6" outlineLevel="1" thickBot="1" x14ac:dyDescent="0.35">
      <c r="A4" s="402">
        <v>2016</v>
      </c>
      <c r="B4" s="551"/>
      <c r="C4" s="386" t="s">
        <v>228</v>
      </c>
      <c r="D4" s="405" t="s">
        <v>229</v>
      </c>
      <c r="E4" s="405" t="s">
        <v>277</v>
      </c>
      <c r="F4" s="405" t="s">
        <v>278</v>
      </c>
      <c r="G4" s="405" t="s">
        <v>279</v>
      </c>
      <c r="H4" s="405" t="s">
        <v>280</v>
      </c>
      <c r="I4" s="405" t="s">
        <v>254</v>
      </c>
      <c r="J4" s="387" t="s">
        <v>255</v>
      </c>
      <c r="K4" s="387" t="s">
        <v>256</v>
      </c>
      <c r="L4" s="772" t="s">
        <v>247</v>
      </c>
      <c r="M4" s="786"/>
    </row>
    <row r="5" spans="1:13" x14ac:dyDescent="0.3">
      <c r="A5" s="388" t="s">
        <v>230</v>
      </c>
      <c r="B5" s="426"/>
      <c r="C5" s="427"/>
      <c r="D5" s="428"/>
      <c r="E5" s="428"/>
      <c r="F5" s="428"/>
      <c r="G5" s="428"/>
      <c r="H5" s="428"/>
      <c r="I5" s="428"/>
      <c r="J5" s="428"/>
      <c r="K5" s="428"/>
      <c r="L5" s="773"/>
      <c r="M5" s="786"/>
    </row>
    <row r="6" spans="1:13" ht="15" collapsed="1" thickBot="1" x14ac:dyDescent="0.35">
      <c r="A6" s="389" t="s">
        <v>94</v>
      </c>
      <c r="B6" s="429">
        <f xml:space="preserve">
TRUNC(IF($A$4&lt;=12,SUMIFS('ON Data'!F:F,'ON Data'!$D:$D,$A$4,'ON Data'!$E:$E,1),SUMIFS('ON Data'!F:F,'ON Data'!$E:$E,1)/'ON Data'!$D$3),1)</f>
        <v>30.5</v>
      </c>
      <c r="C6" s="430">
        <f xml:space="preserve">
TRUNC(IF($A$4&lt;=12,SUMIFS('ON Data'!G:G,'ON Data'!$D:$D,$A$4,'ON Data'!$E:$E,1),SUMIFS('ON Data'!G:G,'ON Data'!$E:$E,1)/'ON Data'!$D$3),1)</f>
        <v>0</v>
      </c>
      <c r="D6" s="431">
        <f xml:space="preserve">
TRUNC(IF($A$4&lt;=12,SUMIFS('ON Data'!L:L,'ON Data'!$D:$D,$A$4,'ON Data'!$E:$E,1),SUMIFS('ON Data'!L:L,'ON Data'!$E:$E,1)/'ON Data'!$D$3),1)</f>
        <v>3.1</v>
      </c>
      <c r="E6" s="431">
        <f xml:space="preserve">
TRUNC(IF($A$4&lt;=12,SUMIFS('ON Data'!M:M,'ON Data'!$D:$D,$A$4,'ON Data'!$E:$E,1),SUMIFS('ON Data'!M:M,'ON Data'!$E:$E,1)/'ON Data'!$D$3),1)</f>
        <v>5.6</v>
      </c>
      <c r="F6" s="431">
        <f xml:space="preserve">
TRUNC(IF($A$4&lt;=12,SUMIFS('ON Data'!O:O,'ON Data'!$D:$D,$A$4,'ON Data'!$E:$E,1),SUMIFS('ON Data'!O:O,'ON Data'!$E:$E,1)/'ON Data'!$D$3),1)</f>
        <v>0</v>
      </c>
      <c r="G6" s="431">
        <f xml:space="preserve">
TRUNC(IF($A$4&lt;=12,SUMIFS('ON Data'!P:P,'ON Data'!$D:$D,$A$4,'ON Data'!$E:$E,1),SUMIFS('ON Data'!P:P,'ON Data'!$E:$E,1)/'ON Data'!$D$3),1)</f>
        <v>7.7</v>
      </c>
      <c r="H6" s="431">
        <f xml:space="preserve">
TRUNC(IF($A$4&lt;=12,SUMIFS('ON Data'!Q:Q,'ON Data'!$D:$D,$A$4,'ON Data'!$E:$E,1),SUMIFS('ON Data'!Q:Q,'ON Data'!$E:$E,1)/'ON Data'!$D$3),1)</f>
        <v>10</v>
      </c>
      <c r="I6" s="431">
        <f xml:space="preserve">
TRUNC(IF($A$4&lt;=12,SUMIFS('ON Data'!Y:Y,'ON Data'!$D:$D,$A$4,'ON Data'!$E:$E,1),SUMIFS('ON Data'!Y:Y,'ON Data'!$E:$E,1)/'ON Data'!$D$3),1)</f>
        <v>0.5</v>
      </c>
      <c r="J6" s="431">
        <f xml:space="preserve">
TRUNC(IF($A$4&lt;=12,SUMIFS('ON Data'!AO:AO,'ON Data'!$D:$D,$A$4,'ON Data'!$E:$E,1),SUMIFS('ON Data'!AO:AO,'ON Data'!$E:$E,1)/'ON Data'!$D$3),1)</f>
        <v>1</v>
      </c>
      <c r="K6" s="431">
        <f xml:space="preserve">
TRUNC(IF($A$4&lt;=12,SUMIFS('ON Data'!AR:AR,'ON Data'!$D:$D,$A$4,'ON Data'!$E:$E,1),SUMIFS('ON Data'!AR:AR,'ON Data'!$E:$E,1)/'ON Data'!$D$3),1)</f>
        <v>2.2999999999999998</v>
      </c>
      <c r="L6" s="774">
        <f xml:space="preserve">
TRUNC(IF($A$4&lt;=12,SUMIFS('ON Data'!AW:AW,'ON Data'!$D:$D,$A$4,'ON Data'!$E:$E,1),SUMIFS('ON Data'!AW:AW,'ON Data'!$E:$E,1)/'ON Data'!$D$3),1)</f>
        <v>0.2</v>
      </c>
      <c r="M6" s="786"/>
    </row>
    <row r="7" spans="1:13" ht="15" hidden="1" outlineLevel="1" thickBot="1" x14ac:dyDescent="0.35">
      <c r="A7" s="389" t="s">
        <v>131</v>
      </c>
      <c r="B7" s="429"/>
      <c r="C7" s="432"/>
      <c r="D7" s="431"/>
      <c r="E7" s="431"/>
      <c r="F7" s="431"/>
      <c r="G7" s="431"/>
      <c r="H7" s="431"/>
      <c r="I7" s="431"/>
      <c r="J7" s="431"/>
      <c r="K7" s="431"/>
      <c r="L7" s="774"/>
      <c r="M7" s="786"/>
    </row>
    <row r="8" spans="1:13" ht="15" hidden="1" outlineLevel="1" thickBot="1" x14ac:dyDescent="0.35">
      <c r="A8" s="389" t="s">
        <v>96</v>
      </c>
      <c r="B8" s="429"/>
      <c r="C8" s="432"/>
      <c r="D8" s="431"/>
      <c r="E8" s="431"/>
      <c r="F8" s="431"/>
      <c r="G8" s="431"/>
      <c r="H8" s="431"/>
      <c r="I8" s="431"/>
      <c r="J8" s="431"/>
      <c r="K8" s="431"/>
      <c r="L8" s="774"/>
      <c r="M8" s="786"/>
    </row>
    <row r="9" spans="1:13" ht="15" hidden="1" outlineLevel="1" thickBot="1" x14ac:dyDescent="0.35">
      <c r="A9" s="390" t="s">
        <v>69</v>
      </c>
      <c r="B9" s="433"/>
      <c r="C9" s="434"/>
      <c r="D9" s="435"/>
      <c r="E9" s="435"/>
      <c r="F9" s="435"/>
      <c r="G9" s="435"/>
      <c r="H9" s="435"/>
      <c r="I9" s="435"/>
      <c r="J9" s="435"/>
      <c r="K9" s="435"/>
      <c r="L9" s="775"/>
      <c r="M9" s="786"/>
    </row>
    <row r="10" spans="1:13" x14ac:dyDescent="0.3">
      <c r="A10" s="391" t="s">
        <v>231</v>
      </c>
      <c r="B10" s="406"/>
      <c r="C10" s="407"/>
      <c r="D10" s="408"/>
      <c r="E10" s="408"/>
      <c r="F10" s="408"/>
      <c r="G10" s="408"/>
      <c r="H10" s="408"/>
      <c r="I10" s="408"/>
      <c r="J10" s="408"/>
      <c r="K10" s="408"/>
      <c r="L10" s="776"/>
      <c r="M10" s="786"/>
    </row>
    <row r="11" spans="1:13" x14ac:dyDescent="0.3">
      <c r="A11" s="392" t="s">
        <v>232</v>
      </c>
      <c r="B11" s="409">
        <f xml:space="preserve">
IF($A$4&lt;=12,SUMIFS('ON Data'!F:F,'ON Data'!$D:$D,$A$4,'ON Data'!$E:$E,2),SUMIFS('ON Data'!F:F,'ON Data'!$E:$E,2))</f>
        <v>14184.919999999998</v>
      </c>
      <c r="C11" s="410">
        <f xml:space="preserve">
IF($A$4&lt;=12,SUMIFS('ON Data'!G:G,'ON Data'!$D:$D,$A$4,'ON Data'!$E:$E,2),SUMIFS('ON Data'!G:G,'ON Data'!$E:$E,2))</f>
        <v>0</v>
      </c>
      <c r="D11" s="411">
        <f xml:space="preserve">
IF($A$4&lt;=12,SUMIFS('ON Data'!L:L,'ON Data'!$D:$D,$A$4,'ON Data'!$E:$E,2),SUMIFS('ON Data'!L:L,'ON Data'!$E:$E,2))</f>
        <v>1540</v>
      </c>
      <c r="E11" s="411">
        <f xml:space="preserve">
IF($A$4&lt;=12,SUMIFS('ON Data'!M:M,'ON Data'!$D:$D,$A$4,'ON Data'!$E:$E,2),SUMIFS('ON Data'!M:M,'ON Data'!$E:$E,2))</f>
        <v>2504.8000000000002</v>
      </c>
      <c r="F11" s="411">
        <f xml:space="preserve">
IF($A$4&lt;=12,SUMIFS('ON Data'!O:O,'ON Data'!$D:$D,$A$4,'ON Data'!$E:$E,2),SUMIFS('ON Data'!O:O,'ON Data'!$E:$E,2))</f>
        <v>0</v>
      </c>
      <c r="G11" s="411">
        <f xml:space="preserve">
IF($A$4&lt;=12,SUMIFS('ON Data'!P:P,'ON Data'!$D:$D,$A$4,'ON Data'!$E:$E,2),SUMIFS('ON Data'!P:P,'ON Data'!$E:$E,2))</f>
        <v>3684.5</v>
      </c>
      <c r="H11" s="411">
        <f xml:space="preserve">
IF($A$4&lt;=12,SUMIFS('ON Data'!Q:Q,'ON Data'!$D:$D,$A$4,'ON Data'!$E:$E,2),SUMIFS('ON Data'!Q:Q,'ON Data'!$E:$E,2))</f>
        <v>4436.5</v>
      </c>
      <c r="I11" s="411">
        <f xml:space="preserve">
IF($A$4&lt;=12,SUMIFS('ON Data'!Y:Y,'ON Data'!$D:$D,$A$4,'ON Data'!$E:$E,2),SUMIFS('ON Data'!Y:Y,'ON Data'!$E:$E,2))</f>
        <v>260</v>
      </c>
      <c r="J11" s="411">
        <f xml:space="preserve">
IF($A$4&lt;=12,SUMIFS('ON Data'!AO:AO,'ON Data'!$D:$D,$A$4,'ON Data'!$E:$E,2),SUMIFS('ON Data'!AO:AO,'ON Data'!$E:$E,2))</f>
        <v>503.75</v>
      </c>
      <c r="K11" s="411">
        <f xml:space="preserve">
IF($A$4&lt;=12,SUMIFS('ON Data'!AR:AR,'ON Data'!$D:$D,$A$4,'ON Data'!$E:$E,2),SUMIFS('ON Data'!AR:AR,'ON Data'!$E:$E,2))</f>
        <v>1128.3800000000001</v>
      </c>
      <c r="L11" s="777">
        <f xml:space="preserve">
IF($A$4&lt;=12,SUMIFS('ON Data'!AW:AW,'ON Data'!$D:$D,$A$4,'ON Data'!$E:$E,2),SUMIFS('ON Data'!AW:AW,'ON Data'!$E:$E,2))</f>
        <v>127</v>
      </c>
      <c r="M11" s="786"/>
    </row>
    <row r="12" spans="1:13" x14ac:dyDescent="0.3">
      <c r="A12" s="392" t="s">
        <v>233</v>
      </c>
      <c r="B12" s="409">
        <f xml:space="preserve">
IF($A$4&lt;=12,SUMIFS('ON Data'!F:F,'ON Data'!$D:$D,$A$4,'ON Data'!$E:$E,3),SUMIFS('ON Data'!F:F,'ON Data'!$E:$E,3))</f>
        <v>757.8</v>
      </c>
      <c r="C12" s="410">
        <f xml:space="preserve">
IF($A$4&lt;=12,SUMIFS('ON Data'!G:G,'ON Data'!$D:$D,$A$4,'ON Data'!$E:$E,3),SUMIFS('ON Data'!G:G,'ON Data'!$E:$E,3))</f>
        <v>0</v>
      </c>
      <c r="D12" s="411">
        <f xml:space="preserve">
IF($A$4&lt;=12,SUMIFS('ON Data'!L:L,'ON Data'!$D:$D,$A$4,'ON Data'!$E:$E,3),SUMIFS('ON Data'!L:L,'ON Data'!$E:$E,3))</f>
        <v>457.8</v>
      </c>
      <c r="E12" s="411">
        <f xml:space="preserve">
IF($A$4&lt;=12,SUMIFS('ON Data'!M:M,'ON Data'!$D:$D,$A$4,'ON Data'!$E:$E,3),SUMIFS('ON Data'!M:M,'ON Data'!$E:$E,3))</f>
        <v>280.5</v>
      </c>
      <c r="F12" s="411">
        <f xml:space="preserve">
IF($A$4&lt;=12,SUMIFS('ON Data'!O:O,'ON Data'!$D:$D,$A$4,'ON Data'!$E:$E,3),SUMIFS('ON Data'!O:O,'ON Data'!$E:$E,3))</f>
        <v>0</v>
      </c>
      <c r="G12" s="411">
        <f xml:space="preserve">
IF($A$4&lt;=12,SUMIFS('ON Data'!P:P,'ON Data'!$D:$D,$A$4,'ON Data'!$E:$E,3),SUMIFS('ON Data'!P:P,'ON Data'!$E:$E,3))</f>
        <v>0</v>
      </c>
      <c r="H12" s="411">
        <f xml:space="preserve">
IF($A$4&lt;=12,SUMIFS('ON Data'!Q:Q,'ON Data'!$D:$D,$A$4,'ON Data'!$E:$E,3),SUMIFS('ON Data'!Q:Q,'ON Data'!$E:$E,3))</f>
        <v>0</v>
      </c>
      <c r="I12" s="411">
        <f xml:space="preserve">
IF($A$4&lt;=12,SUMIFS('ON Data'!Y:Y,'ON Data'!$D:$D,$A$4,'ON Data'!$E:$E,3),SUMIFS('ON Data'!Y:Y,'ON Data'!$E:$E,3))</f>
        <v>19.5</v>
      </c>
      <c r="J12" s="411">
        <f xml:space="preserve">
IF($A$4&lt;=12,SUMIFS('ON Data'!AO:AO,'ON Data'!$D:$D,$A$4,'ON Data'!$E:$E,3),SUMIFS('ON Data'!AO:AO,'ON Data'!$E:$E,3))</f>
        <v>0</v>
      </c>
      <c r="K12" s="411">
        <f xml:space="preserve">
IF($A$4&lt;=12,SUMIFS('ON Data'!AR:AR,'ON Data'!$D:$D,$A$4,'ON Data'!$E:$E,3),SUMIFS('ON Data'!AR:AR,'ON Data'!$E:$E,3))</f>
        <v>0</v>
      </c>
      <c r="L12" s="777">
        <f xml:space="preserve">
IF($A$4&lt;=12,SUMIFS('ON Data'!AW:AW,'ON Data'!$D:$D,$A$4,'ON Data'!$E:$E,3),SUMIFS('ON Data'!AW:AW,'ON Data'!$E:$E,3))</f>
        <v>0</v>
      </c>
      <c r="M12" s="786"/>
    </row>
    <row r="13" spans="1:13" x14ac:dyDescent="0.3">
      <c r="A13" s="392" t="s">
        <v>240</v>
      </c>
      <c r="B13" s="409">
        <f xml:space="preserve">
IF($A$4&lt;=12,SUMIFS('ON Data'!F:F,'ON Data'!$D:$D,$A$4,'ON Data'!$E:$E,4),SUMIFS('ON Data'!F:F,'ON Data'!$E:$E,4))</f>
        <v>553.4</v>
      </c>
      <c r="C13" s="410">
        <f xml:space="preserve">
IF($A$4&lt;=12,SUMIFS('ON Data'!G:G,'ON Data'!$D:$D,$A$4,'ON Data'!$E:$E,4),SUMIFS('ON Data'!G:G,'ON Data'!$E:$E,4))</f>
        <v>0</v>
      </c>
      <c r="D13" s="411">
        <f xml:space="preserve">
IF($A$4&lt;=12,SUMIFS('ON Data'!L:L,'ON Data'!$D:$D,$A$4,'ON Data'!$E:$E,4),SUMIFS('ON Data'!L:L,'ON Data'!$E:$E,4))</f>
        <v>106.1</v>
      </c>
      <c r="E13" s="411">
        <f xml:space="preserve">
IF($A$4&lt;=12,SUMIFS('ON Data'!M:M,'ON Data'!$D:$D,$A$4,'ON Data'!$E:$E,4),SUMIFS('ON Data'!M:M,'ON Data'!$E:$E,4))</f>
        <v>334.8</v>
      </c>
      <c r="F13" s="411">
        <f xml:space="preserve">
IF($A$4&lt;=12,SUMIFS('ON Data'!O:O,'ON Data'!$D:$D,$A$4,'ON Data'!$E:$E,4),SUMIFS('ON Data'!O:O,'ON Data'!$E:$E,4))</f>
        <v>0</v>
      </c>
      <c r="G13" s="411">
        <f xml:space="preserve">
IF($A$4&lt;=12,SUMIFS('ON Data'!P:P,'ON Data'!$D:$D,$A$4,'ON Data'!$E:$E,4),SUMIFS('ON Data'!P:P,'ON Data'!$E:$E,4))</f>
        <v>10</v>
      </c>
      <c r="H13" s="411">
        <f xml:space="preserve">
IF($A$4&lt;=12,SUMIFS('ON Data'!Q:Q,'ON Data'!$D:$D,$A$4,'ON Data'!$E:$E,4),SUMIFS('ON Data'!Q:Q,'ON Data'!$E:$E,4))</f>
        <v>0</v>
      </c>
      <c r="I13" s="411">
        <f xml:space="preserve">
IF($A$4&lt;=12,SUMIFS('ON Data'!Y:Y,'ON Data'!$D:$D,$A$4,'ON Data'!$E:$E,4),SUMIFS('ON Data'!Y:Y,'ON Data'!$E:$E,4))</f>
        <v>0</v>
      </c>
      <c r="J13" s="411">
        <f xml:space="preserve">
IF($A$4&lt;=12,SUMIFS('ON Data'!AO:AO,'ON Data'!$D:$D,$A$4,'ON Data'!$E:$E,4),SUMIFS('ON Data'!AO:AO,'ON Data'!$E:$E,4))</f>
        <v>36.5</v>
      </c>
      <c r="K13" s="411">
        <f xml:space="preserve">
IF($A$4&lt;=12,SUMIFS('ON Data'!AR:AR,'ON Data'!$D:$D,$A$4,'ON Data'!$E:$E,4),SUMIFS('ON Data'!AR:AR,'ON Data'!$E:$E,4))</f>
        <v>66</v>
      </c>
      <c r="L13" s="777">
        <f xml:space="preserve">
IF($A$4&lt;=12,SUMIFS('ON Data'!AW:AW,'ON Data'!$D:$D,$A$4,'ON Data'!$E:$E,4),SUMIFS('ON Data'!AW:AW,'ON Data'!$E:$E,4))</f>
        <v>0</v>
      </c>
      <c r="M13" s="786"/>
    </row>
    <row r="14" spans="1:13" ht="15" thickBot="1" x14ac:dyDescent="0.35">
      <c r="A14" s="393" t="s">
        <v>234</v>
      </c>
      <c r="B14" s="413">
        <f xml:space="preserve">
IF($A$4&lt;=12,SUMIFS('ON Data'!F:F,'ON Data'!$D:$D,$A$4,'ON Data'!$E:$E,5),SUMIFS('ON Data'!F:F,'ON Data'!$E:$E,5))</f>
        <v>4061</v>
      </c>
      <c r="C14" s="414">
        <f xml:space="preserve">
IF($A$4&lt;=12,SUMIFS('ON Data'!G:G,'ON Data'!$D:$D,$A$4,'ON Data'!$E:$E,5),SUMIFS('ON Data'!G:G,'ON Data'!$E:$E,5))</f>
        <v>4061</v>
      </c>
      <c r="D14" s="415">
        <f xml:space="preserve">
IF($A$4&lt;=12,SUMIFS('ON Data'!L:L,'ON Data'!$D:$D,$A$4,'ON Data'!$E:$E,5),SUMIFS('ON Data'!L:L,'ON Data'!$E:$E,5))</f>
        <v>0</v>
      </c>
      <c r="E14" s="415">
        <f xml:space="preserve">
IF($A$4&lt;=12,SUMIFS('ON Data'!M:M,'ON Data'!$D:$D,$A$4,'ON Data'!$E:$E,5),SUMIFS('ON Data'!M:M,'ON Data'!$E:$E,5))</f>
        <v>0</v>
      </c>
      <c r="F14" s="415">
        <f xml:space="preserve">
IF($A$4&lt;=12,SUMIFS('ON Data'!O:O,'ON Data'!$D:$D,$A$4,'ON Data'!$E:$E,5),SUMIFS('ON Data'!O:O,'ON Data'!$E:$E,5))</f>
        <v>0</v>
      </c>
      <c r="G14" s="415">
        <f xml:space="preserve">
IF($A$4&lt;=12,SUMIFS('ON Data'!P:P,'ON Data'!$D:$D,$A$4,'ON Data'!$E:$E,5),SUMIFS('ON Data'!P:P,'ON Data'!$E:$E,5))</f>
        <v>0</v>
      </c>
      <c r="H14" s="415">
        <f xml:space="preserve">
IF($A$4&lt;=12,SUMIFS('ON Data'!Q:Q,'ON Data'!$D:$D,$A$4,'ON Data'!$E:$E,5),SUMIFS('ON Data'!Q:Q,'ON Data'!$E:$E,5))</f>
        <v>0</v>
      </c>
      <c r="I14" s="415">
        <f xml:space="preserve">
IF($A$4&lt;=12,SUMIFS('ON Data'!Y:Y,'ON Data'!$D:$D,$A$4,'ON Data'!$E:$E,5),SUMIFS('ON Data'!Y:Y,'ON Data'!$E:$E,5))</f>
        <v>0</v>
      </c>
      <c r="J14" s="415">
        <f xml:space="preserve">
IF($A$4&lt;=12,SUMIFS('ON Data'!AO:AO,'ON Data'!$D:$D,$A$4,'ON Data'!$E:$E,5),SUMIFS('ON Data'!AO:AO,'ON Data'!$E:$E,5))</f>
        <v>0</v>
      </c>
      <c r="K14" s="415">
        <f xml:space="preserve">
IF($A$4&lt;=12,SUMIFS('ON Data'!AR:AR,'ON Data'!$D:$D,$A$4,'ON Data'!$E:$E,5),SUMIFS('ON Data'!AR:AR,'ON Data'!$E:$E,5))</f>
        <v>0</v>
      </c>
      <c r="L14" s="778">
        <f xml:space="preserve">
IF($A$4&lt;=12,SUMIFS('ON Data'!AW:AW,'ON Data'!$D:$D,$A$4,'ON Data'!$E:$E,5),SUMIFS('ON Data'!AW:AW,'ON Data'!$E:$E,5))</f>
        <v>0</v>
      </c>
      <c r="M14" s="786"/>
    </row>
    <row r="15" spans="1:13" x14ac:dyDescent="0.3">
      <c r="A15" s="289" t="s">
        <v>244</v>
      </c>
      <c r="B15" s="417"/>
      <c r="C15" s="418"/>
      <c r="D15" s="419"/>
      <c r="E15" s="419"/>
      <c r="F15" s="419"/>
      <c r="G15" s="419"/>
      <c r="H15" s="419"/>
      <c r="I15" s="419"/>
      <c r="J15" s="419"/>
      <c r="K15" s="419"/>
      <c r="L15" s="779"/>
      <c r="M15" s="786"/>
    </row>
    <row r="16" spans="1:13" x14ac:dyDescent="0.3">
      <c r="A16" s="394" t="s">
        <v>235</v>
      </c>
      <c r="B16" s="409">
        <f xml:space="preserve">
IF($A$4&lt;=12,SUMIFS('ON Data'!F:F,'ON Data'!$D:$D,$A$4,'ON Data'!$E:$E,7),SUMIFS('ON Data'!F:F,'ON Data'!$E:$E,7))</f>
        <v>0</v>
      </c>
      <c r="C16" s="410">
        <f xml:space="preserve">
IF($A$4&lt;=12,SUMIFS('ON Data'!G:G,'ON Data'!$D:$D,$A$4,'ON Data'!$E:$E,7),SUMIFS('ON Data'!G:G,'ON Data'!$E:$E,7))</f>
        <v>0</v>
      </c>
      <c r="D16" s="411">
        <f xml:space="preserve">
IF($A$4&lt;=12,SUMIFS('ON Data'!L:L,'ON Data'!$D:$D,$A$4,'ON Data'!$E:$E,7),SUMIFS('ON Data'!L:L,'ON Data'!$E:$E,7))</f>
        <v>0</v>
      </c>
      <c r="E16" s="411">
        <f xml:space="preserve">
IF($A$4&lt;=12,SUMIFS('ON Data'!M:M,'ON Data'!$D:$D,$A$4,'ON Data'!$E:$E,7),SUMIFS('ON Data'!M:M,'ON Data'!$E:$E,7))</f>
        <v>0</v>
      </c>
      <c r="F16" s="411">
        <f xml:space="preserve">
IF($A$4&lt;=12,SUMIFS('ON Data'!O:O,'ON Data'!$D:$D,$A$4,'ON Data'!$E:$E,7),SUMIFS('ON Data'!O:O,'ON Data'!$E:$E,7))</f>
        <v>0</v>
      </c>
      <c r="G16" s="411">
        <f xml:space="preserve">
IF($A$4&lt;=12,SUMIFS('ON Data'!P:P,'ON Data'!$D:$D,$A$4,'ON Data'!$E:$E,7),SUMIFS('ON Data'!P:P,'ON Data'!$E:$E,7))</f>
        <v>0</v>
      </c>
      <c r="H16" s="411">
        <f xml:space="preserve">
IF($A$4&lt;=12,SUMIFS('ON Data'!Q:Q,'ON Data'!$D:$D,$A$4,'ON Data'!$E:$E,7),SUMIFS('ON Data'!Q:Q,'ON Data'!$E:$E,7))</f>
        <v>0</v>
      </c>
      <c r="I16" s="411">
        <f xml:space="preserve">
IF($A$4&lt;=12,SUMIFS('ON Data'!Y:Y,'ON Data'!$D:$D,$A$4,'ON Data'!$E:$E,7),SUMIFS('ON Data'!Y:Y,'ON Data'!$E:$E,7))</f>
        <v>0</v>
      </c>
      <c r="J16" s="411">
        <f xml:space="preserve">
IF($A$4&lt;=12,SUMIFS('ON Data'!AO:AO,'ON Data'!$D:$D,$A$4,'ON Data'!$E:$E,7),SUMIFS('ON Data'!AO:AO,'ON Data'!$E:$E,7))</f>
        <v>0</v>
      </c>
      <c r="K16" s="411">
        <f xml:space="preserve">
IF($A$4&lt;=12,SUMIFS('ON Data'!AR:AR,'ON Data'!$D:$D,$A$4,'ON Data'!$E:$E,7),SUMIFS('ON Data'!AR:AR,'ON Data'!$E:$E,7))</f>
        <v>0</v>
      </c>
      <c r="L16" s="777">
        <f xml:space="preserve">
IF($A$4&lt;=12,SUMIFS('ON Data'!AW:AW,'ON Data'!$D:$D,$A$4,'ON Data'!$E:$E,7),SUMIFS('ON Data'!AW:AW,'ON Data'!$E:$E,7))</f>
        <v>0</v>
      </c>
      <c r="M16" s="786"/>
    </row>
    <row r="17" spans="1:13" x14ac:dyDescent="0.3">
      <c r="A17" s="394" t="s">
        <v>236</v>
      </c>
      <c r="B17" s="409">
        <f xml:space="preserve">
IF($A$4&lt;=12,SUMIFS('ON Data'!F:F,'ON Data'!$D:$D,$A$4,'ON Data'!$E:$E,8),SUMIFS('ON Data'!F:F,'ON Data'!$E:$E,8))</f>
        <v>0</v>
      </c>
      <c r="C17" s="410">
        <f xml:space="preserve">
IF($A$4&lt;=12,SUMIFS('ON Data'!G:G,'ON Data'!$D:$D,$A$4,'ON Data'!$E:$E,8),SUMIFS('ON Data'!G:G,'ON Data'!$E:$E,8))</f>
        <v>0</v>
      </c>
      <c r="D17" s="411">
        <f xml:space="preserve">
IF($A$4&lt;=12,SUMIFS('ON Data'!L:L,'ON Data'!$D:$D,$A$4,'ON Data'!$E:$E,8),SUMIFS('ON Data'!L:L,'ON Data'!$E:$E,8))</f>
        <v>0</v>
      </c>
      <c r="E17" s="411">
        <f xml:space="preserve">
IF($A$4&lt;=12,SUMIFS('ON Data'!M:M,'ON Data'!$D:$D,$A$4,'ON Data'!$E:$E,8),SUMIFS('ON Data'!M:M,'ON Data'!$E:$E,8))</f>
        <v>0</v>
      </c>
      <c r="F17" s="411">
        <f xml:space="preserve">
IF($A$4&lt;=12,SUMIFS('ON Data'!O:O,'ON Data'!$D:$D,$A$4,'ON Data'!$E:$E,8),SUMIFS('ON Data'!O:O,'ON Data'!$E:$E,8))</f>
        <v>0</v>
      </c>
      <c r="G17" s="411">
        <f xml:space="preserve">
IF($A$4&lt;=12,SUMIFS('ON Data'!P:P,'ON Data'!$D:$D,$A$4,'ON Data'!$E:$E,8),SUMIFS('ON Data'!P:P,'ON Data'!$E:$E,8))</f>
        <v>0</v>
      </c>
      <c r="H17" s="411">
        <f xml:space="preserve">
IF($A$4&lt;=12,SUMIFS('ON Data'!Q:Q,'ON Data'!$D:$D,$A$4,'ON Data'!$E:$E,8),SUMIFS('ON Data'!Q:Q,'ON Data'!$E:$E,8))</f>
        <v>0</v>
      </c>
      <c r="I17" s="411">
        <f xml:space="preserve">
IF($A$4&lt;=12,SUMIFS('ON Data'!Y:Y,'ON Data'!$D:$D,$A$4,'ON Data'!$E:$E,8),SUMIFS('ON Data'!Y:Y,'ON Data'!$E:$E,8))</f>
        <v>0</v>
      </c>
      <c r="J17" s="411">
        <f xml:space="preserve">
IF($A$4&lt;=12,SUMIFS('ON Data'!AO:AO,'ON Data'!$D:$D,$A$4,'ON Data'!$E:$E,8),SUMIFS('ON Data'!AO:AO,'ON Data'!$E:$E,8))</f>
        <v>0</v>
      </c>
      <c r="K17" s="411">
        <f xml:space="preserve">
IF($A$4&lt;=12,SUMIFS('ON Data'!AR:AR,'ON Data'!$D:$D,$A$4,'ON Data'!$E:$E,8),SUMIFS('ON Data'!AR:AR,'ON Data'!$E:$E,8))</f>
        <v>0</v>
      </c>
      <c r="L17" s="777">
        <f xml:space="preserve">
IF($A$4&lt;=12,SUMIFS('ON Data'!AW:AW,'ON Data'!$D:$D,$A$4,'ON Data'!$E:$E,8),SUMIFS('ON Data'!AW:AW,'ON Data'!$E:$E,8))</f>
        <v>0</v>
      </c>
      <c r="M17" s="786"/>
    </row>
    <row r="18" spans="1:13" x14ac:dyDescent="0.3">
      <c r="A18" s="394" t="s">
        <v>237</v>
      </c>
      <c r="B18" s="409">
        <f xml:space="preserve">
B19-B16-B17</f>
        <v>75260</v>
      </c>
      <c r="C18" s="410">
        <f t="shared" ref="C18:D18" si="0" xml:space="preserve">
C19-C16-C17</f>
        <v>0</v>
      </c>
      <c r="D18" s="411">
        <f t="shared" si="0"/>
        <v>25286</v>
      </c>
      <c r="E18" s="411">
        <f t="shared" ref="E18:I18" si="1" xml:space="preserve">
E19-E16-E17</f>
        <v>20314</v>
      </c>
      <c r="F18" s="411">
        <f t="shared" si="1"/>
        <v>0</v>
      </c>
      <c r="G18" s="411">
        <f t="shared" si="1"/>
        <v>14460</v>
      </c>
      <c r="H18" s="411">
        <f t="shared" si="1"/>
        <v>15200</v>
      </c>
      <c r="I18" s="411">
        <f t="shared" si="1"/>
        <v>0</v>
      </c>
      <c r="J18" s="411">
        <f t="shared" ref="J18:L18" si="2" xml:space="preserve">
J19-J16-J17</f>
        <v>0</v>
      </c>
      <c r="K18" s="411">
        <f t="shared" si="2"/>
        <v>0</v>
      </c>
      <c r="L18" s="777">
        <f t="shared" si="2"/>
        <v>0</v>
      </c>
      <c r="M18" s="786"/>
    </row>
    <row r="19" spans="1:13" ht="15" thickBot="1" x14ac:dyDescent="0.35">
      <c r="A19" s="395" t="s">
        <v>238</v>
      </c>
      <c r="B19" s="420">
        <f xml:space="preserve">
IF($A$4&lt;=12,SUMIFS('ON Data'!F:F,'ON Data'!$D:$D,$A$4,'ON Data'!$E:$E,9),SUMIFS('ON Data'!F:F,'ON Data'!$E:$E,9))</f>
        <v>75260</v>
      </c>
      <c r="C19" s="421">
        <f xml:space="preserve">
IF($A$4&lt;=12,SUMIFS('ON Data'!G:G,'ON Data'!$D:$D,$A$4,'ON Data'!$E:$E,9),SUMIFS('ON Data'!G:G,'ON Data'!$E:$E,9))</f>
        <v>0</v>
      </c>
      <c r="D19" s="422">
        <f xml:space="preserve">
IF($A$4&lt;=12,SUMIFS('ON Data'!L:L,'ON Data'!$D:$D,$A$4,'ON Data'!$E:$E,9),SUMIFS('ON Data'!L:L,'ON Data'!$E:$E,9))</f>
        <v>25286</v>
      </c>
      <c r="E19" s="422">
        <f xml:space="preserve">
IF($A$4&lt;=12,SUMIFS('ON Data'!M:M,'ON Data'!$D:$D,$A$4,'ON Data'!$E:$E,9),SUMIFS('ON Data'!M:M,'ON Data'!$E:$E,9))</f>
        <v>20314</v>
      </c>
      <c r="F19" s="422">
        <f xml:space="preserve">
IF($A$4&lt;=12,SUMIFS('ON Data'!O:O,'ON Data'!$D:$D,$A$4,'ON Data'!$E:$E,9),SUMIFS('ON Data'!O:O,'ON Data'!$E:$E,9))</f>
        <v>0</v>
      </c>
      <c r="G19" s="422">
        <f xml:space="preserve">
IF($A$4&lt;=12,SUMIFS('ON Data'!P:P,'ON Data'!$D:$D,$A$4,'ON Data'!$E:$E,9),SUMIFS('ON Data'!P:P,'ON Data'!$E:$E,9))</f>
        <v>14460</v>
      </c>
      <c r="H19" s="422">
        <f xml:space="preserve">
IF($A$4&lt;=12,SUMIFS('ON Data'!Q:Q,'ON Data'!$D:$D,$A$4,'ON Data'!$E:$E,9),SUMIFS('ON Data'!Q:Q,'ON Data'!$E:$E,9))</f>
        <v>15200</v>
      </c>
      <c r="I19" s="422">
        <f xml:space="preserve">
IF($A$4&lt;=12,SUMIFS('ON Data'!Y:Y,'ON Data'!$D:$D,$A$4,'ON Data'!$E:$E,9),SUMIFS('ON Data'!Y:Y,'ON Data'!$E:$E,9))</f>
        <v>0</v>
      </c>
      <c r="J19" s="422">
        <f xml:space="preserve">
IF($A$4&lt;=12,SUMIFS('ON Data'!AO:AO,'ON Data'!$D:$D,$A$4,'ON Data'!$E:$E,9),SUMIFS('ON Data'!AO:AO,'ON Data'!$E:$E,9))</f>
        <v>0</v>
      </c>
      <c r="K19" s="422">
        <f xml:space="preserve">
IF($A$4&lt;=12,SUMIFS('ON Data'!AR:AR,'ON Data'!$D:$D,$A$4,'ON Data'!$E:$E,9),SUMIFS('ON Data'!AR:AR,'ON Data'!$E:$E,9))</f>
        <v>0</v>
      </c>
      <c r="L19" s="780">
        <f xml:space="preserve">
IF($A$4&lt;=12,SUMIFS('ON Data'!AW:AW,'ON Data'!$D:$D,$A$4,'ON Data'!$E:$E,9),SUMIFS('ON Data'!AW:AW,'ON Data'!$E:$E,9))</f>
        <v>0</v>
      </c>
      <c r="M19" s="786"/>
    </row>
    <row r="20" spans="1:13" ht="15" collapsed="1" thickBot="1" x14ac:dyDescent="0.35">
      <c r="A20" s="396" t="s">
        <v>94</v>
      </c>
      <c r="B20" s="423">
        <f xml:space="preserve">
IF($A$4&lt;=12,SUMIFS('ON Data'!F:F,'ON Data'!$D:$D,$A$4,'ON Data'!$E:$E,6),SUMIFS('ON Data'!F:F,'ON Data'!$E:$E,6))</f>
        <v>4910159</v>
      </c>
      <c r="C20" s="424">
        <f xml:space="preserve">
IF($A$4&lt;=12,SUMIFS('ON Data'!G:G,'ON Data'!$D:$D,$A$4,'ON Data'!$E:$E,6),SUMIFS('ON Data'!G:G,'ON Data'!$E:$E,6))</f>
        <v>1311010</v>
      </c>
      <c r="D20" s="425">
        <f xml:space="preserve">
IF($A$4&lt;=12,SUMIFS('ON Data'!L:L,'ON Data'!$D:$D,$A$4,'ON Data'!$E:$E,6),SUMIFS('ON Data'!L:L,'ON Data'!$E:$E,6))</f>
        <v>437587</v>
      </c>
      <c r="E20" s="425">
        <f xml:space="preserve">
IF($A$4&lt;=12,SUMIFS('ON Data'!M:M,'ON Data'!$D:$D,$A$4,'ON Data'!$E:$E,6),SUMIFS('ON Data'!M:M,'ON Data'!$E:$E,6))</f>
        <v>1250454</v>
      </c>
      <c r="F20" s="425">
        <f xml:space="preserve">
IF($A$4&lt;=12,SUMIFS('ON Data'!O:O,'ON Data'!$D:$D,$A$4,'ON Data'!$E:$E,6),SUMIFS('ON Data'!O:O,'ON Data'!$E:$E,6))</f>
        <v>0</v>
      </c>
      <c r="G20" s="425">
        <f xml:space="preserve">
IF($A$4&lt;=12,SUMIFS('ON Data'!P:P,'ON Data'!$D:$D,$A$4,'ON Data'!$E:$E,6),SUMIFS('ON Data'!P:P,'ON Data'!$E:$E,6))</f>
        <v>722707</v>
      </c>
      <c r="H20" s="425">
        <f xml:space="preserve">
IF($A$4&lt;=12,SUMIFS('ON Data'!Q:Q,'ON Data'!$D:$D,$A$4,'ON Data'!$E:$E,6),SUMIFS('ON Data'!Q:Q,'ON Data'!$E:$E,6))</f>
        <v>921203</v>
      </c>
      <c r="I20" s="425">
        <f xml:space="preserve">
IF($A$4&lt;=12,SUMIFS('ON Data'!Y:Y,'ON Data'!$D:$D,$A$4,'ON Data'!$E:$E,6),SUMIFS('ON Data'!Y:Y,'ON Data'!$E:$E,6))</f>
        <v>45555</v>
      </c>
      <c r="J20" s="425">
        <f xml:space="preserve">
IF($A$4&lt;=12,SUMIFS('ON Data'!AO:AO,'ON Data'!$D:$D,$A$4,'ON Data'!$E:$E,6),SUMIFS('ON Data'!AO:AO,'ON Data'!$E:$E,6))</f>
        <v>68165</v>
      </c>
      <c r="K20" s="425">
        <f xml:space="preserve">
IF($A$4&lt;=12,SUMIFS('ON Data'!AR:AR,'ON Data'!$D:$D,$A$4,'ON Data'!$E:$E,6),SUMIFS('ON Data'!AR:AR,'ON Data'!$E:$E,6))</f>
        <v>132457</v>
      </c>
      <c r="L20" s="781">
        <f xml:space="preserve">
IF($A$4&lt;=12,SUMIFS('ON Data'!AW:AW,'ON Data'!$D:$D,$A$4,'ON Data'!$E:$E,6),SUMIFS('ON Data'!AW:AW,'ON Data'!$E:$E,6))</f>
        <v>21021</v>
      </c>
      <c r="M20" s="786"/>
    </row>
    <row r="21" spans="1:13" ht="15" hidden="1" outlineLevel="1" thickBot="1" x14ac:dyDescent="0.35">
      <c r="A21" s="389" t="s">
        <v>131</v>
      </c>
      <c r="B21" s="409">
        <f xml:space="preserve">
IF($A$4&lt;=12,SUMIFS('ON Data'!F:F,'ON Data'!$D:$D,$A$4,'ON Data'!$E:$E,12),SUMIFS('ON Data'!F:F,'ON Data'!$E:$E,12))</f>
        <v>0</v>
      </c>
      <c r="C21" s="410">
        <f xml:space="preserve">
IF($A$4&lt;=12,SUMIFS('ON Data'!G:G,'ON Data'!$D:$D,$A$4,'ON Data'!$E:$E,12),SUMIFS('ON Data'!G:G,'ON Data'!$E:$E,12))</f>
        <v>0</v>
      </c>
      <c r="D21" s="411">
        <f xml:space="preserve">
IF($A$4&lt;=12,SUMIFS('ON Data'!L:L,'ON Data'!$D:$D,$A$4,'ON Data'!$E:$E,12),SUMIFS('ON Data'!L:L,'ON Data'!$E:$E,12))</f>
        <v>0</v>
      </c>
      <c r="E21" s="411">
        <f xml:space="preserve">
IF($A$4&lt;=12,SUMIFS('ON Data'!M:M,'ON Data'!$D:$D,$A$4,'ON Data'!$E:$E,12),SUMIFS('ON Data'!M:M,'ON Data'!$E:$E,12))</f>
        <v>0</v>
      </c>
      <c r="F21" s="411">
        <f xml:space="preserve">
IF($A$4&lt;=12,SUMIFS('ON Data'!O:O,'ON Data'!$D:$D,$A$4,'ON Data'!$E:$E,12),SUMIFS('ON Data'!O:O,'ON Data'!$E:$E,12))</f>
        <v>0</v>
      </c>
      <c r="G21" s="411">
        <f xml:space="preserve">
IF($A$4&lt;=12,SUMIFS('ON Data'!P:P,'ON Data'!$D:$D,$A$4,'ON Data'!$E:$E,12),SUMIFS('ON Data'!P:P,'ON Data'!$E:$E,12))</f>
        <v>0</v>
      </c>
      <c r="H21" s="411">
        <f xml:space="preserve">
IF($A$4&lt;=12,SUMIFS('ON Data'!Q:Q,'ON Data'!$D:$D,$A$4,'ON Data'!$E:$E,12),SUMIFS('ON Data'!Q:Q,'ON Data'!$E:$E,12))</f>
        <v>0</v>
      </c>
      <c r="I21" s="411">
        <f xml:space="preserve">
IF($A$4&lt;=12,SUMIFS('ON Data'!Y:Y,'ON Data'!$D:$D,$A$4,'ON Data'!$E:$E,12),SUMIFS('ON Data'!Y:Y,'ON Data'!$E:$E,12))</f>
        <v>0</v>
      </c>
      <c r="J21" s="412">
        <f xml:space="preserve">
IF($A$4&lt;=12,SUMIFS('ON Data'!AO:AO,'ON Data'!$D:$D,$A$4,'ON Data'!$E:$E,12),SUMIFS('ON Data'!AO:AO,'ON Data'!$E:$E,12))</f>
        <v>0</v>
      </c>
      <c r="M21" s="786"/>
    </row>
    <row r="22" spans="1:13" ht="15" hidden="1" outlineLevel="1" thickBot="1" x14ac:dyDescent="0.35">
      <c r="A22" s="389" t="s">
        <v>96</v>
      </c>
      <c r="B22" s="472" t="str">
        <f xml:space="preserve">
IF(OR(B21="",B21=0),"",B20/B21)</f>
        <v/>
      </c>
      <c r="C22" s="473" t="str">
        <f t="shared" ref="C22:D22" si="3" xml:space="preserve">
IF(OR(C21="",C21=0),"",C20/C21)</f>
        <v/>
      </c>
      <c r="D22" s="474" t="str">
        <f t="shared" si="3"/>
        <v/>
      </c>
      <c r="E22" s="474" t="str">
        <f t="shared" ref="E22:J22" si="4" xml:space="preserve">
IF(OR(E21="",E21=0),"",E20/E21)</f>
        <v/>
      </c>
      <c r="F22" s="474" t="str">
        <f t="shared" si="4"/>
        <v/>
      </c>
      <c r="G22" s="474" t="str">
        <f t="shared" si="4"/>
        <v/>
      </c>
      <c r="H22" s="474" t="str">
        <f t="shared" si="4"/>
        <v/>
      </c>
      <c r="I22" s="474" t="str">
        <f t="shared" si="4"/>
        <v/>
      </c>
      <c r="J22" s="475" t="str">
        <f t="shared" si="4"/>
        <v/>
      </c>
      <c r="M22" s="786"/>
    </row>
    <row r="23" spans="1:13" ht="15" hidden="1" outlineLevel="1" thickBot="1" x14ac:dyDescent="0.35">
      <c r="A23" s="397" t="s">
        <v>69</v>
      </c>
      <c r="B23" s="413">
        <f xml:space="preserve">
IF(B21="","",B20-B21)</f>
        <v>4910159</v>
      </c>
      <c r="C23" s="414">
        <f t="shared" ref="C23:D23" si="5" xml:space="preserve">
IF(C21="","",C20-C21)</f>
        <v>1311010</v>
      </c>
      <c r="D23" s="415">
        <f t="shared" si="5"/>
        <v>437587</v>
      </c>
      <c r="E23" s="415">
        <f t="shared" ref="E23:J23" si="6" xml:space="preserve">
IF(E21="","",E20-E21)</f>
        <v>1250454</v>
      </c>
      <c r="F23" s="415">
        <f t="shared" si="6"/>
        <v>0</v>
      </c>
      <c r="G23" s="415">
        <f t="shared" si="6"/>
        <v>722707</v>
      </c>
      <c r="H23" s="415">
        <f t="shared" si="6"/>
        <v>921203</v>
      </c>
      <c r="I23" s="415">
        <f t="shared" si="6"/>
        <v>45555</v>
      </c>
      <c r="J23" s="416">
        <f t="shared" si="6"/>
        <v>68165</v>
      </c>
      <c r="M23" s="786"/>
    </row>
    <row r="24" spans="1:13" x14ac:dyDescent="0.3">
      <c r="A24" s="391" t="s">
        <v>239</v>
      </c>
      <c r="B24" s="440" t="s">
        <v>3</v>
      </c>
      <c r="C24" s="787" t="s">
        <v>250</v>
      </c>
      <c r="D24" s="758"/>
      <c r="E24" s="759"/>
      <c r="F24" s="760" t="s">
        <v>251</v>
      </c>
      <c r="G24" s="761"/>
      <c r="H24" s="761"/>
      <c r="I24" s="761"/>
      <c r="J24" s="761"/>
      <c r="K24" s="761"/>
      <c r="L24" s="782" t="s">
        <v>252</v>
      </c>
      <c r="M24" s="786"/>
    </row>
    <row r="25" spans="1:13" x14ac:dyDescent="0.3">
      <c r="A25" s="392" t="s">
        <v>94</v>
      </c>
      <c r="B25" s="409">
        <f xml:space="preserve">
SUM(C25:L25)</f>
        <v>10000</v>
      </c>
      <c r="C25" s="788">
        <f xml:space="preserve">
IF($A$4&lt;=12,SUMIFS('ON Data'!J:J,'ON Data'!$D:$D,$A$4,'ON Data'!$E:$E,10),SUMIFS('ON Data'!J:J,'ON Data'!$E:$E,10))</f>
        <v>10000</v>
      </c>
      <c r="D25" s="762"/>
      <c r="E25" s="763"/>
      <c r="F25" s="764">
        <f xml:space="preserve">
IF($A$4&lt;=12,SUMIFS('ON Data'!O:O,'ON Data'!$D:$D,$A$4,'ON Data'!$E:$E,10),SUMIFS('ON Data'!O:O,'ON Data'!$E:$E,10))</f>
        <v>0</v>
      </c>
      <c r="G25" s="763"/>
      <c r="H25" s="763"/>
      <c r="I25" s="763"/>
      <c r="J25" s="763"/>
      <c r="K25" s="763"/>
      <c r="L25" s="783">
        <f xml:space="preserve">
IF($A$4&lt;=12,SUMIFS('ON Data'!AW:AW,'ON Data'!$D:$D,$A$4,'ON Data'!$E:$E,10),SUMIFS('ON Data'!AW:AW,'ON Data'!$E:$E,10))</f>
        <v>0</v>
      </c>
      <c r="M25" s="786"/>
    </row>
    <row r="26" spans="1:13" x14ac:dyDescent="0.3">
      <c r="A26" s="398" t="s">
        <v>249</v>
      </c>
      <c r="B26" s="420">
        <f xml:space="preserve">
SUM(C26:L26)</f>
        <v>15877.862595419847</v>
      </c>
      <c r="C26" s="788">
        <f xml:space="preserve">
IF($A$4&lt;=12,SUMIFS('ON Data'!J:J,'ON Data'!$D:$D,$A$4,'ON Data'!$E:$E,11),SUMIFS('ON Data'!J:J,'ON Data'!$E:$E,11))</f>
        <v>10877.862595419847</v>
      </c>
      <c r="D26" s="762"/>
      <c r="E26" s="763"/>
      <c r="F26" s="765">
        <f xml:space="preserve">
IF($A$4&lt;=12,SUMIFS('ON Data'!O:O,'ON Data'!$D:$D,$A$4,'ON Data'!$E:$E,11),SUMIFS('ON Data'!O:O,'ON Data'!$E:$E,11))</f>
        <v>5000</v>
      </c>
      <c r="G26" s="766"/>
      <c r="H26" s="766"/>
      <c r="I26" s="766"/>
      <c r="J26" s="766"/>
      <c r="K26" s="766"/>
      <c r="L26" s="783">
        <f xml:space="preserve">
IF($A$4&lt;=12,SUMIFS('ON Data'!AW:AW,'ON Data'!$D:$D,$A$4,'ON Data'!$E:$E,11),SUMIFS('ON Data'!AW:AW,'ON Data'!$E:$E,11))</f>
        <v>0</v>
      </c>
      <c r="M26" s="786"/>
    </row>
    <row r="27" spans="1:13" x14ac:dyDescent="0.3">
      <c r="A27" s="398" t="s">
        <v>96</v>
      </c>
      <c r="B27" s="441">
        <f xml:space="preserve">
IF(B26=0,0,B25/B26)</f>
        <v>0.62980769230769229</v>
      </c>
      <c r="C27" s="789">
        <f xml:space="preserve">
IF(C26=0,0,C25/C26)</f>
        <v>0.91929824561403517</v>
      </c>
      <c r="D27" s="762"/>
      <c r="E27" s="763"/>
      <c r="F27" s="767">
        <f xml:space="preserve">
IF(F26=0,0,F25/F26)</f>
        <v>0</v>
      </c>
      <c r="G27" s="763"/>
      <c r="H27" s="763"/>
      <c r="I27" s="763"/>
      <c r="J27" s="763"/>
      <c r="K27" s="763"/>
      <c r="L27" s="784">
        <f xml:space="preserve">
IF(L26=0,0,L25/L26)</f>
        <v>0</v>
      </c>
      <c r="M27" s="786"/>
    </row>
    <row r="28" spans="1:13" ht="15" thickBot="1" x14ac:dyDescent="0.35">
      <c r="A28" s="398" t="s">
        <v>248</v>
      </c>
      <c r="B28" s="420">
        <f xml:space="preserve">
SUM(C28:L28)</f>
        <v>5877.8625954198469</v>
      </c>
      <c r="C28" s="790">
        <f xml:space="preserve">
C26-C25</f>
        <v>877.86259541984691</v>
      </c>
      <c r="D28" s="768"/>
      <c r="E28" s="769"/>
      <c r="F28" s="770">
        <f xml:space="preserve">
F26-F25</f>
        <v>5000</v>
      </c>
      <c r="G28" s="769"/>
      <c r="H28" s="769"/>
      <c r="I28" s="769"/>
      <c r="J28" s="769"/>
      <c r="K28" s="769"/>
      <c r="L28" s="785">
        <f xml:space="preserve">
L26-L25</f>
        <v>0</v>
      </c>
      <c r="M28" s="786"/>
    </row>
    <row r="29" spans="1:13" x14ac:dyDescent="0.3">
      <c r="A29" s="399"/>
      <c r="B29" s="399"/>
      <c r="C29" s="400"/>
      <c r="D29" s="400"/>
      <c r="E29" s="400"/>
      <c r="F29" s="400"/>
      <c r="G29" s="400"/>
      <c r="H29" s="400"/>
      <c r="I29" s="400"/>
      <c r="J29" s="399"/>
    </row>
    <row r="30" spans="1:13" x14ac:dyDescent="0.3">
      <c r="A30" s="226" t="s">
        <v>202</v>
      </c>
      <c r="B30" s="254"/>
      <c r="C30" s="254"/>
      <c r="D30" s="254"/>
      <c r="E30" s="254"/>
      <c r="F30" s="254"/>
      <c r="G30" s="254"/>
      <c r="H30" s="254"/>
      <c r="I30" s="254"/>
      <c r="J30" s="277"/>
    </row>
    <row r="31" spans="1:13" x14ac:dyDescent="0.3">
      <c r="A31" s="227" t="s">
        <v>246</v>
      </c>
      <c r="B31" s="254"/>
      <c r="C31" s="254"/>
      <c r="D31" s="254"/>
      <c r="E31" s="254"/>
      <c r="F31" s="254"/>
      <c r="G31" s="254"/>
      <c r="H31" s="254"/>
      <c r="I31" s="254"/>
      <c r="J31" s="277"/>
    </row>
    <row r="32" spans="1:13" ht="14.4" customHeight="1" x14ac:dyDescent="0.3">
      <c r="A32" s="437" t="s">
        <v>243</v>
      </c>
      <c r="B32" s="438"/>
      <c r="C32" s="438"/>
      <c r="D32" s="438"/>
      <c r="E32" s="438"/>
      <c r="F32" s="438"/>
      <c r="G32" s="438"/>
      <c r="H32" s="438"/>
      <c r="I32" s="438"/>
    </row>
    <row r="33" spans="1:1" x14ac:dyDescent="0.3">
      <c r="A33" s="439" t="s">
        <v>281</v>
      </c>
    </row>
    <row r="34" spans="1:1" x14ac:dyDescent="0.3">
      <c r="A34" s="439" t="s">
        <v>282</v>
      </c>
    </row>
    <row r="35" spans="1:1" x14ac:dyDescent="0.3">
      <c r="A35" s="439" t="s">
        <v>283</v>
      </c>
    </row>
    <row r="36" spans="1:1" x14ac:dyDescent="0.3">
      <c r="A36" s="439" t="s">
        <v>253</v>
      </c>
    </row>
  </sheetData>
  <mergeCells count="12">
    <mergeCell ref="B3:B4"/>
    <mergeCell ref="A1:L1"/>
    <mergeCell ref="C27:E27"/>
    <mergeCell ref="C28:E28"/>
    <mergeCell ref="F27:K27"/>
    <mergeCell ref="F28:K28"/>
    <mergeCell ref="C24:E24"/>
    <mergeCell ref="C25:E25"/>
    <mergeCell ref="C26:E26"/>
    <mergeCell ref="F24:K24"/>
    <mergeCell ref="F25:K25"/>
    <mergeCell ref="F26:K26"/>
  </mergeCells>
  <conditionalFormatting sqref="C27">
    <cfRule type="cellIs" dxfId="26" priority="8" operator="greaterThan">
      <formula>1</formula>
    </cfRule>
  </conditionalFormatting>
  <conditionalFormatting sqref="C28">
    <cfRule type="cellIs" dxfId="25" priority="7" operator="lessThan">
      <formula>0</formula>
    </cfRule>
  </conditionalFormatting>
  <conditionalFormatting sqref="B22:J22">
    <cfRule type="cellIs" dxfId="24" priority="6" operator="greaterThan">
      <formula>1</formula>
    </cfRule>
  </conditionalFormatting>
  <conditionalFormatting sqref="B23:J23">
    <cfRule type="cellIs" dxfId="23" priority="5" operator="greaterThan">
      <formula>0</formula>
    </cfRule>
  </conditionalFormatting>
  <conditionalFormatting sqref="L27">
    <cfRule type="cellIs" dxfId="22" priority="4" operator="greaterThan">
      <formula>1</formula>
    </cfRule>
  </conditionalFormatting>
  <conditionalFormatting sqref="L28">
    <cfRule type="cellIs" dxfId="21" priority="3" operator="lessThan">
      <formula>0</formula>
    </cfRule>
  </conditionalFormatting>
  <conditionalFormatting sqref="F28">
    <cfRule type="cellIs" dxfId="20" priority="1" operator="lessThan">
      <formula>0</formula>
    </cfRule>
  </conditionalFormatting>
  <conditionalFormatting sqref="F27">
    <cfRule type="cellIs" dxfId="19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81" t="s">
        <v>151</v>
      </c>
      <c r="B1" s="481"/>
      <c r="C1" s="482"/>
      <c r="D1" s="482"/>
      <c r="E1" s="482"/>
    </row>
    <row r="2" spans="1:5" ht="14.4" customHeight="1" thickBot="1" x14ac:dyDescent="0.35">
      <c r="A2" s="382" t="s">
        <v>309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9421.9215534189752</v>
      </c>
      <c r="D4" s="287">
        <f ca="1">IF(ISERROR(VLOOKUP("Náklady celkem",INDIRECT("HI!$A:$G"),5,0)),0,VLOOKUP("Náklady celkem",INDIRECT("HI!$A:$G"),5,0))</f>
        <v>10096.18924</v>
      </c>
      <c r="E4" s="288">
        <f ca="1">IF(C4=0,0,D4/C4)</f>
        <v>1.071563712641648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46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413.21455321826141</v>
      </c>
      <c r="D7" s="295">
        <f>IF(ISERROR(HI!E5),"",HI!E5)</f>
        <v>522.18864000000008</v>
      </c>
      <c r="E7" s="292">
        <f t="shared" ref="E7:E15" si="0">IF(C7=0,0,D7/C7)</f>
        <v>1.2637227704905596</v>
      </c>
    </row>
    <row r="8" spans="1:5" ht="14.4" customHeight="1" x14ac:dyDescent="0.3">
      <c r="A8" s="466" t="str">
        <f>HYPERLINK("#'LŽ PL'!A1","Plnění pozitivního listu (min. 90%)")</f>
        <v>Plnění pozitivního listu (min. 90%)</v>
      </c>
      <c r="B8" s="294" t="s">
        <v>186</v>
      </c>
      <c r="C8" s="296">
        <v>0.9</v>
      </c>
      <c r="D8" s="296">
        <f>IF(ISERROR(VLOOKUP("celkem",'LŽ PL'!$A:$F,5,0)),0,VLOOKUP("celkem",'LŽ PL'!$A:$F,5,0))</f>
        <v>0.95014332794489098</v>
      </c>
      <c r="E8" s="292">
        <f t="shared" si="0"/>
        <v>1.0557148088276567</v>
      </c>
    </row>
    <row r="9" spans="1:5" ht="14.4" customHeight="1" x14ac:dyDescent="0.3">
      <c r="A9" s="466" t="str">
        <f>HYPERLINK("#'LŽ Statim'!A1","Podíl statimových žádanek (max. 30%)")</f>
        <v>Podíl statimových žádanek (max. 30%)</v>
      </c>
      <c r="B9" s="464" t="s">
        <v>270</v>
      </c>
      <c r="C9" s="465">
        <v>0.3</v>
      </c>
      <c r="D9" s="465">
        <f>IF('LŽ Statim'!G3="",0,'LŽ Statim'!G3)</f>
        <v>0.1815028901734104</v>
      </c>
      <c r="E9" s="292">
        <f>IF(C9=0,0,D9/C9)</f>
        <v>0.60500963391136797</v>
      </c>
    </row>
    <row r="10" spans="1:5" ht="14.4" customHeight="1" x14ac:dyDescent="0.3">
      <c r="A10" s="297" t="s">
        <v>195</v>
      </c>
      <c r="B10" s="294"/>
      <c r="C10" s="295"/>
      <c r="D10" s="295"/>
      <c r="E10" s="292"/>
    </row>
    <row r="11" spans="1:5" ht="14.4" customHeight="1" x14ac:dyDescent="0.3">
      <c r="A11" s="466" t="str">
        <f>HYPERLINK("#'Léky Recepty'!A1","Záchyt v lékárně (Úhrada Kč, min. 60%)")</f>
        <v>Záchyt v lékárně (Úhrada Kč, min. 60%)</v>
      </c>
      <c r="B11" s="294" t="s">
        <v>141</v>
      </c>
      <c r="C11" s="296">
        <v>0.6</v>
      </c>
      <c r="D11" s="296">
        <f>IF(ISERROR(VLOOKUP("Celkem",'Léky Recepty'!B:H,5,0)),0,VLOOKUP("Celkem",'Léky Recepty'!B:H,5,0))</f>
        <v>0.38648473394408978</v>
      </c>
      <c r="E11" s="292">
        <f t="shared" si="0"/>
        <v>0.64414122324014966</v>
      </c>
    </row>
    <row r="12" spans="1:5" ht="14.4" customHeight="1" x14ac:dyDescent="0.3">
      <c r="A12" s="466" t="str">
        <f>HYPERLINK("#'LRp PL'!A1","Plnění pozitivního listu (min. 80%)")</f>
        <v>Plnění pozitivního listu (min. 80%)</v>
      </c>
      <c r="B12" s="294" t="s">
        <v>187</v>
      </c>
      <c r="C12" s="296">
        <v>0.8</v>
      </c>
      <c r="D12" s="296">
        <f>IF(ISERROR(VLOOKUP("Celkem",'LRp PL'!A:F,5,0)),0,VLOOKUP("Celkem",'LRp PL'!A:F,5,0))</f>
        <v>0.97582527048418866</v>
      </c>
      <c r="E12" s="292">
        <f t="shared" si="0"/>
        <v>1.2197815881052358</v>
      </c>
    </row>
    <row r="13" spans="1:5" ht="14.4" customHeight="1" x14ac:dyDescent="0.3">
      <c r="A13" s="297" t="s">
        <v>196</v>
      </c>
      <c r="B13" s="294"/>
      <c r="C13" s="295"/>
      <c r="D13" s="295"/>
      <c r="E13" s="292"/>
    </row>
    <row r="14" spans="1:5" ht="14.4" customHeight="1" x14ac:dyDescent="0.3">
      <c r="A14" s="298" t="s">
        <v>200</v>
      </c>
      <c r="B14" s="294"/>
      <c r="C14" s="291"/>
      <c r="D14" s="291"/>
      <c r="E14" s="292"/>
    </row>
    <row r="15" spans="1:5" ht="14.4" customHeight="1" x14ac:dyDescent="0.3">
      <c r="A15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671.73436278509234</v>
      </c>
      <c r="D15" s="295">
        <f>IF(ISERROR(HI!E6),"",HI!E6)</f>
        <v>551.75036999999998</v>
      </c>
      <c r="E15" s="292">
        <f t="shared" si="0"/>
        <v>0.82138178507405202</v>
      </c>
    </row>
    <row r="16" spans="1:5" ht="14.4" customHeight="1" thickBot="1" x14ac:dyDescent="0.35">
      <c r="A16" s="300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6331.2517452450229</v>
      </c>
      <c r="D16" s="291">
        <f ca="1">IF(ISERROR(VLOOKUP("Osobní náklady (Kč) *",INDIRECT("HI!$A:$G"),5,0)),0,VLOOKUP("Osobní náklady (Kč) *",INDIRECT("HI!$A:$G"),5,0))</f>
        <v>6632.1306199999999</v>
      </c>
      <c r="E16" s="292">
        <f ca="1">IF(C16=0,0,D16/C16)</f>
        <v>1.0475228101585041</v>
      </c>
    </row>
    <row r="17" spans="1:5" ht="14.4" customHeight="1" thickBot="1" x14ac:dyDescent="0.35">
      <c r="A17" s="304"/>
      <c r="B17" s="305"/>
      <c r="C17" s="306"/>
      <c r="D17" s="306"/>
      <c r="E17" s="307"/>
    </row>
    <row r="18" spans="1:5" ht="14.4" customHeight="1" thickBot="1" x14ac:dyDescent="0.35">
      <c r="A18" s="308" t="str">
        <f>HYPERLINK("#HI!A1","VÝNOSY CELKEM (v tisících)")</f>
        <v>VÝNOSY CELKEM (v tisících)</v>
      </c>
      <c r="B18" s="309"/>
      <c r="C18" s="310">
        <f ca="1">IF(ISERROR(VLOOKUP("Výnosy celkem",INDIRECT("HI!$A:$G"),6,0)),0,VLOOKUP("Výnosy celkem",INDIRECT("HI!$A:$G"),6,0))</f>
        <v>13920.68298</v>
      </c>
      <c r="D18" s="310">
        <f ca="1">IF(ISERROR(VLOOKUP("Výnosy celkem",INDIRECT("HI!$A:$G"),5,0)),0,VLOOKUP("Výnosy celkem",INDIRECT("HI!$A:$G"),5,0))</f>
        <v>15480.669370000003</v>
      </c>
      <c r="E18" s="311">
        <f t="shared" ref="E18:E28" ca="1" si="1">IF(C18=0,0,D18/C18)</f>
        <v>1.1120624894799525</v>
      </c>
    </row>
    <row r="19" spans="1:5" ht="14.4" customHeight="1" x14ac:dyDescent="0.3">
      <c r="A19" s="312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4992.5929799999994</v>
      </c>
      <c r="D19" s="291">
        <f ca="1">IF(ISERROR(VLOOKUP("Ambulance *",INDIRECT("HI!$A:$G"),5,0)),0,VLOOKUP("Ambulance *",INDIRECT("HI!$A:$G"),5,0))</f>
        <v>5764.0593700000018</v>
      </c>
      <c r="E19" s="292">
        <f t="shared" ca="1" si="1"/>
        <v>1.154522187787077</v>
      </c>
    </row>
    <row r="20" spans="1:5" ht="14.4" customHeight="1" x14ac:dyDescent="0.3">
      <c r="A20" s="313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6">
        <v>1</v>
      </c>
      <c r="D20" s="296">
        <f>IF(ISERROR(VLOOKUP("Celkem:",'ZV Vykáz.-A'!$A:$S,7,0)),"",VLOOKUP("Celkem:",'ZV Vykáz.-A'!$A:$S,7,0))</f>
        <v>1.154522187787077</v>
      </c>
      <c r="E20" s="292">
        <f t="shared" si="1"/>
        <v>1.154522187787077</v>
      </c>
    </row>
    <row r="21" spans="1:5" ht="14.4" customHeight="1" x14ac:dyDescent="0.3">
      <c r="A21" s="313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6">
        <v>0.85</v>
      </c>
      <c r="D21" s="296">
        <f>IF(ISERROR(VLOOKUP("Celkem:",'ZV Vykáz.-H'!$A:$S,7,0)),"",VLOOKUP("Celkem:",'ZV Vykáz.-H'!$A:$S,7,0))</f>
        <v>1.2483112166619146</v>
      </c>
      <c r="E21" s="292">
        <f t="shared" si="1"/>
        <v>1.4686014313669584</v>
      </c>
    </row>
    <row r="22" spans="1:5" ht="14.4" customHeight="1" x14ac:dyDescent="0.3">
      <c r="A22" s="314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8928.09</v>
      </c>
      <c r="D22" s="291">
        <f ca="1">IF(ISERROR(VLOOKUP("Hospitalizace *",INDIRECT("HI!$A:$G"),5,0)),0,VLOOKUP("Hospitalizace *",INDIRECT("HI!$A:$G"),5,0))</f>
        <v>9716.61</v>
      </c>
      <c r="E22" s="292">
        <f ca="1">IF(C22=0,0,D22/C22)</f>
        <v>1.0883190021605966</v>
      </c>
    </row>
    <row r="23" spans="1:5" ht="14.4" customHeight="1" x14ac:dyDescent="0.3">
      <c r="A23" s="313" t="str">
        <f>HYPERLINK("#'CaseMix'!A1","Casemix (min. 100 %)")</f>
        <v>Casemix (min. 100 %)</v>
      </c>
      <c r="B23" s="294" t="s">
        <v>71</v>
      </c>
      <c r="C23" s="296">
        <v>1</v>
      </c>
      <c r="D23" s="296">
        <f>IF(ISERROR(VLOOKUP("Celkem",CaseMix!A:M,5,0)),0,VLOOKUP("Celkem",CaseMix!A:M,5,0))</f>
        <v>1.0883190021605964</v>
      </c>
      <c r="E23" s="292">
        <f t="shared" si="1"/>
        <v>1.0883190021605964</v>
      </c>
    </row>
    <row r="24" spans="1:5" ht="14.4" customHeight="1" x14ac:dyDescent="0.3">
      <c r="A24" s="315" t="str">
        <f>HYPERLINK("#'CaseMix'!A1","DRG mimo vyjmenované baze")</f>
        <v>DRG mimo vyjmenované baze</v>
      </c>
      <c r="B24" s="294" t="s">
        <v>71</v>
      </c>
      <c r="C24" s="296">
        <v>1</v>
      </c>
      <c r="D24" s="296">
        <f>IF(ISERROR(CaseMix!E26),"",CaseMix!E26)</f>
        <v>1.0883190021605964</v>
      </c>
      <c r="E24" s="292">
        <f t="shared" si="1"/>
        <v>1.0883190021605964</v>
      </c>
    </row>
    <row r="25" spans="1:5" ht="14.4" customHeight="1" x14ac:dyDescent="0.3">
      <c r="A25" s="315" t="str">
        <f>HYPERLINK("#'CaseMix'!A1","Vyjmenované baze DRG")</f>
        <v>Vyjmenované baze DRG</v>
      </c>
      <c r="B25" s="294" t="s">
        <v>71</v>
      </c>
      <c r="C25" s="296">
        <v>1</v>
      </c>
      <c r="D25" s="296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3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6">
        <v>0.95</v>
      </c>
      <c r="D26" s="296">
        <f>IF(ISERROR(CaseMix!I13),"",CaseMix!I13)</f>
        <v>0.9956521739130435</v>
      </c>
      <c r="E26" s="292">
        <f t="shared" si="1"/>
        <v>1.048054919908467</v>
      </c>
    </row>
    <row r="27" spans="1:5" ht="14.4" customHeight="1" x14ac:dyDescent="0.3">
      <c r="A27" s="313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6">
        <v>1</v>
      </c>
      <c r="D27" s="316">
        <f>IF(ISERROR(INDEX(ALOS!$E:$E,COUNT(ALOS!$E:$E)+32)),0,INDEX(ALOS!$E:$E,COUNT(ALOS!$E:$E)+32))</f>
        <v>0.94855305466237938</v>
      </c>
      <c r="E27" s="292">
        <f t="shared" si="1"/>
        <v>0.94855305466237938</v>
      </c>
    </row>
    <row r="28" spans="1:5" ht="27.6" x14ac:dyDescent="0.3">
      <c r="A28" s="317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6">
        <f>IF(E23&gt;1,95%,95%-2*ABS(C23-D23))</f>
        <v>0.95</v>
      </c>
      <c r="D28" s="296">
        <f>IF(ISERROR(VLOOKUP("Celkem:",'ZV Vyžád.'!$A:$M,7,0)),"",VLOOKUP("Celkem:",'ZV Vyžád.'!$A:$M,7,0))</f>
        <v>1.638264977237017</v>
      </c>
      <c r="E28" s="292">
        <f t="shared" si="1"/>
        <v>1.724489449723176</v>
      </c>
    </row>
    <row r="29" spans="1:5" ht="14.4" customHeight="1" thickBot="1" x14ac:dyDescent="0.35">
      <c r="A29" s="318" t="s">
        <v>197</v>
      </c>
      <c r="B29" s="301"/>
      <c r="C29" s="302"/>
      <c r="D29" s="302"/>
      <c r="E29" s="303"/>
    </row>
    <row r="30" spans="1:5" ht="14.4" customHeight="1" thickBot="1" x14ac:dyDescent="0.35">
      <c r="A30" s="319"/>
      <c r="B30" s="320"/>
      <c r="C30" s="321"/>
      <c r="D30" s="321"/>
      <c r="E30" s="322"/>
    </row>
    <row r="31" spans="1:5" ht="14.4" customHeight="1" thickBot="1" x14ac:dyDescent="0.35">
      <c r="A31" s="323" t="s">
        <v>198</v>
      </c>
      <c r="B31" s="324"/>
      <c r="C31" s="325"/>
      <c r="D31" s="325"/>
      <c r="E31" s="326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83" priority="20" operator="lessThan">
      <formula>1</formula>
    </cfRule>
  </conditionalFormatting>
  <conditionalFormatting sqref="E9">
    <cfRule type="cellIs" dxfId="8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8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9"/>
  <sheetViews>
    <sheetView showGridLines="0" showRowColHeaders="0" workbookViewId="0"/>
  </sheetViews>
  <sheetFormatPr defaultRowHeight="14.4" x14ac:dyDescent="0.3"/>
  <cols>
    <col min="1" max="16384" width="8.88671875" style="378"/>
  </cols>
  <sheetData>
    <row r="1" spans="1:49" x14ac:dyDescent="0.3">
      <c r="A1" s="378" t="s">
        <v>2256</v>
      </c>
    </row>
    <row r="2" spans="1:49" x14ac:dyDescent="0.3">
      <c r="A2" s="382" t="s">
        <v>309</v>
      </c>
    </row>
    <row r="3" spans="1:49" x14ac:dyDescent="0.3">
      <c r="A3" s="378" t="s">
        <v>214</v>
      </c>
      <c r="B3" s="403">
        <v>2016</v>
      </c>
      <c r="D3" s="379">
        <f>MAX(D5:D1048576)</f>
        <v>3</v>
      </c>
      <c r="F3" s="379">
        <f>SUMIF($E5:$E1048576,"&lt;10",F5:F1048576)</f>
        <v>5005067.72</v>
      </c>
      <c r="G3" s="379">
        <f t="shared" ref="G3:AW3" si="0">SUMIF($E5:$E1048576,"&lt;10",G5:G1048576)</f>
        <v>1315071</v>
      </c>
      <c r="H3" s="379">
        <f t="shared" si="0"/>
        <v>0</v>
      </c>
      <c r="I3" s="379">
        <f t="shared" si="0"/>
        <v>0</v>
      </c>
      <c r="J3" s="379">
        <f t="shared" si="0"/>
        <v>0</v>
      </c>
      <c r="K3" s="379">
        <f t="shared" si="0"/>
        <v>0</v>
      </c>
      <c r="L3" s="379">
        <f t="shared" si="0"/>
        <v>464986.19999999995</v>
      </c>
      <c r="M3" s="379">
        <f t="shared" si="0"/>
        <v>1273904.8999999999</v>
      </c>
      <c r="N3" s="379">
        <f t="shared" si="0"/>
        <v>0</v>
      </c>
      <c r="O3" s="379">
        <f t="shared" si="0"/>
        <v>0</v>
      </c>
      <c r="P3" s="379">
        <f t="shared" si="0"/>
        <v>740884.75</v>
      </c>
      <c r="Q3" s="379">
        <f t="shared" si="0"/>
        <v>940869.5</v>
      </c>
      <c r="R3" s="379">
        <f t="shared" si="0"/>
        <v>0</v>
      </c>
      <c r="S3" s="379">
        <f t="shared" si="0"/>
        <v>0</v>
      </c>
      <c r="T3" s="379">
        <f t="shared" si="0"/>
        <v>0</v>
      </c>
      <c r="U3" s="379">
        <f t="shared" si="0"/>
        <v>0</v>
      </c>
      <c r="V3" s="379">
        <f t="shared" si="0"/>
        <v>0</v>
      </c>
      <c r="W3" s="379">
        <f t="shared" si="0"/>
        <v>0</v>
      </c>
      <c r="X3" s="379">
        <f t="shared" si="0"/>
        <v>0</v>
      </c>
      <c r="Y3" s="379">
        <f t="shared" si="0"/>
        <v>45836</v>
      </c>
      <c r="Z3" s="379">
        <f t="shared" si="0"/>
        <v>0</v>
      </c>
      <c r="AA3" s="379">
        <f t="shared" si="0"/>
        <v>0</v>
      </c>
      <c r="AB3" s="379">
        <f t="shared" si="0"/>
        <v>0</v>
      </c>
      <c r="AC3" s="379">
        <f t="shared" si="0"/>
        <v>0</v>
      </c>
      <c r="AD3" s="379">
        <f t="shared" si="0"/>
        <v>0</v>
      </c>
      <c r="AE3" s="379">
        <f t="shared" si="0"/>
        <v>0</v>
      </c>
      <c r="AF3" s="379">
        <f t="shared" si="0"/>
        <v>0</v>
      </c>
      <c r="AG3" s="379">
        <f t="shared" si="0"/>
        <v>0</v>
      </c>
      <c r="AH3" s="379">
        <f t="shared" si="0"/>
        <v>0</v>
      </c>
      <c r="AI3" s="379">
        <f t="shared" si="0"/>
        <v>0</v>
      </c>
      <c r="AJ3" s="379">
        <f t="shared" si="0"/>
        <v>0</v>
      </c>
      <c r="AK3" s="379">
        <f t="shared" si="0"/>
        <v>0</v>
      </c>
      <c r="AL3" s="379">
        <f t="shared" si="0"/>
        <v>0</v>
      </c>
      <c r="AM3" s="379">
        <f t="shared" si="0"/>
        <v>0</v>
      </c>
      <c r="AN3" s="379">
        <f t="shared" si="0"/>
        <v>0</v>
      </c>
      <c r="AO3" s="379">
        <f t="shared" si="0"/>
        <v>68708.25</v>
      </c>
      <c r="AP3" s="379">
        <f t="shared" si="0"/>
        <v>0</v>
      </c>
      <c r="AQ3" s="379">
        <f t="shared" si="0"/>
        <v>0</v>
      </c>
      <c r="AR3" s="379">
        <f t="shared" si="0"/>
        <v>133658.38</v>
      </c>
      <c r="AS3" s="379">
        <f t="shared" si="0"/>
        <v>0</v>
      </c>
      <c r="AT3" s="379">
        <f t="shared" si="0"/>
        <v>0</v>
      </c>
      <c r="AU3" s="379">
        <f t="shared" si="0"/>
        <v>0</v>
      </c>
      <c r="AV3" s="379">
        <f t="shared" si="0"/>
        <v>0</v>
      </c>
      <c r="AW3" s="379">
        <f t="shared" si="0"/>
        <v>21148.75</v>
      </c>
    </row>
    <row r="4" spans="1:49" x14ac:dyDescent="0.3">
      <c r="A4" s="378" t="s">
        <v>215</v>
      </c>
      <c r="B4" s="403">
        <v>1</v>
      </c>
      <c r="C4" s="380" t="s">
        <v>5</v>
      </c>
      <c r="D4" s="381" t="s">
        <v>68</v>
      </c>
      <c r="E4" s="381" t="s">
        <v>213</v>
      </c>
      <c r="F4" s="381" t="s">
        <v>3</v>
      </c>
      <c r="G4" s="381">
        <v>0</v>
      </c>
      <c r="H4" s="381">
        <v>25</v>
      </c>
      <c r="I4" s="381">
        <v>99</v>
      </c>
      <c r="J4" s="381">
        <v>100</v>
      </c>
      <c r="K4" s="381">
        <v>101</v>
      </c>
      <c r="L4" s="381">
        <v>102</v>
      </c>
      <c r="M4" s="381">
        <v>103</v>
      </c>
      <c r="N4" s="381">
        <v>203</v>
      </c>
      <c r="O4" s="381">
        <v>302</v>
      </c>
      <c r="P4" s="381">
        <v>303</v>
      </c>
      <c r="Q4" s="381">
        <v>304</v>
      </c>
      <c r="R4" s="381">
        <v>305</v>
      </c>
      <c r="S4" s="381">
        <v>306</v>
      </c>
      <c r="T4" s="381">
        <v>407</v>
      </c>
      <c r="U4" s="381">
        <v>408</v>
      </c>
      <c r="V4" s="381">
        <v>409</v>
      </c>
      <c r="W4" s="381">
        <v>410</v>
      </c>
      <c r="X4" s="381">
        <v>415</v>
      </c>
      <c r="Y4" s="381">
        <v>416</v>
      </c>
      <c r="Z4" s="381">
        <v>418</v>
      </c>
      <c r="AA4" s="381">
        <v>419</v>
      </c>
      <c r="AB4" s="381">
        <v>420</v>
      </c>
      <c r="AC4" s="381">
        <v>421</v>
      </c>
      <c r="AD4" s="381">
        <v>520</v>
      </c>
      <c r="AE4" s="381">
        <v>521</v>
      </c>
      <c r="AF4" s="381">
        <v>522</v>
      </c>
      <c r="AG4" s="381">
        <v>523</v>
      </c>
      <c r="AH4" s="381">
        <v>524</v>
      </c>
      <c r="AI4" s="381">
        <v>525</v>
      </c>
      <c r="AJ4" s="381">
        <v>526</v>
      </c>
      <c r="AK4" s="381">
        <v>527</v>
      </c>
      <c r="AL4" s="381">
        <v>528</v>
      </c>
      <c r="AM4" s="381">
        <v>629</v>
      </c>
      <c r="AN4" s="381">
        <v>630</v>
      </c>
      <c r="AO4" s="381">
        <v>636</v>
      </c>
      <c r="AP4" s="381">
        <v>637</v>
      </c>
      <c r="AQ4" s="381">
        <v>640</v>
      </c>
      <c r="AR4" s="381">
        <v>642</v>
      </c>
      <c r="AS4" s="381">
        <v>743</v>
      </c>
      <c r="AT4" s="381">
        <v>745</v>
      </c>
      <c r="AU4" s="381">
        <v>746</v>
      </c>
      <c r="AV4" s="381">
        <v>747</v>
      </c>
      <c r="AW4" s="381">
        <v>930</v>
      </c>
    </row>
    <row r="5" spans="1:49" x14ac:dyDescent="0.3">
      <c r="A5" s="378" t="s">
        <v>216</v>
      </c>
      <c r="B5" s="403">
        <v>2</v>
      </c>
      <c r="C5" s="378">
        <v>25</v>
      </c>
      <c r="D5" s="378">
        <v>1</v>
      </c>
      <c r="E5" s="378">
        <v>1</v>
      </c>
      <c r="F5" s="378">
        <v>30.2</v>
      </c>
      <c r="G5" s="378">
        <v>0</v>
      </c>
      <c r="H5" s="378">
        <v>0</v>
      </c>
      <c r="I5" s="378">
        <v>0</v>
      </c>
      <c r="J5" s="378">
        <v>0</v>
      </c>
      <c r="K5" s="378">
        <v>0</v>
      </c>
      <c r="L5" s="378">
        <v>3.1</v>
      </c>
      <c r="M5" s="378">
        <v>5.6</v>
      </c>
      <c r="N5" s="378">
        <v>0</v>
      </c>
      <c r="O5" s="378">
        <v>0</v>
      </c>
      <c r="P5" s="378">
        <v>8.75</v>
      </c>
      <c r="Q5" s="378">
        <v>9</v>
      </c>
      <c r="R5" s="378">
        <v>0</v>
      </c>
      <c r="S5" s="378">
        <v>0</v>
      </c>
      <c r="T5" s="378">
        <v>0</v>
      </c>
      <c r="U5" s="378">
        <v>0</v>
      </c>
      <c r="V5" s="378">
        <v>0</v>
      </c>
      <c r="W5" s="378">
        <v>0</v>
      </c>
      <c r="X5" s="378">
        <v>0</v>
      </c>
      <c r="Y5" s="378">
        <v>0.5</v>
      </c>
      <c r="Z5" s="378">
        <v>0</v>
      </c>
      <c r="AA5" s="378">
        <v>0</v>
      </c>
      <c r="AB5" s="378">
        <v>0</v>
      </c>
      <c r="AC5" s="378">
        <v>0</v>
      </c>
      <c r="AD5" s="378">
        <v>0</v>
      </c>
      <c r="AE5" s="378">
        <v>0</v>
      </c>
      <c r="AF5" s="378">
        <v>0</v>
      </c>
      <c r="AG5" s="378">
        <v>0</v>
      </c>
      <c r="AH5" s="378">
        <v>0</v>
      </c>
      <c r="AI5" s="378">
        <v>0</v>
      </c>
      <c r="AJ5" s="378">
        <v>0</v>
      </c>
      <c r="AK5" s="378">
        <v>0</v>
      </c>
      <c r="AL5" s="378">
        <v>0</v>
      </c>
      <c r="AM5" s="378">
        <v>0</v>
      </c>
      <c r="AN5" s="378">
        <v>0</v>
      </c>
      <c r="AO5" s="378">
        <v>1</v>
      </c>
      <c r="AP5" s="378">
        <v>0</v>
      </c>
      <c r="AQ5" s="378">
        <v>0</v>
      </c>
      <c r="AR5" s="378">
        <v>2</v>
      </c>
      <c r="AS5" s="378">
        <v>0</v>
      </c>
      <c r="AT5" s="378">
        <v>0</v>
      </c>
      <c r="AU5" s="378">
        <v>0</v>
      </c>
      <c r="AV5" s="378">
        <v>0</v>
      </c>
      <c r="AW5" s="378">
        <v>0.25</v>
      </c>
    </row>
    <row r="6" spans="1:49" x14ac:dyDescent="0.3">
      <c r="A6" s="378" t="s">
        <v>217</v>
      </c>
      <c r="B6" s="403">
        <v>3</v>
      </c>
      <c r="C6" s="378">
        <v>25</v>
      </c>
      <c r="D6" s="378">
        <v>1</v>
      </c>
      <c r="E6" s="378">
        <v>2</v>
      </c>
      <c r="F6" s="378">
        <v>4319.17</v>
      </c>
      <c r="G6" s="378">
        <v>0</v>
      </c>
      <c r="H6" s="378">
        <v>0</v>
      </c>
      <c r="I6" s="378">
        <v>0</v>
      </c>
      <c r="J6" s="378">
        <v>0</v>
      </c>
      <c r="K6" s="378">
        <v>0</v>
      </c>
      <c r="L6" s="378">
        <v>496.4</v>
      </c>
      <c r="M6" s="378">
        <v>640.4</v>
      </c>
      <c r="N6" s="378">
        <v>0</v>
      </c>
      <c r="O6" s="378">
        <v>0</v>
      </c>
      <c r="P6" s="378">
        <v>1335.5</v>
      </c>
      <c r="Q6" s="378">
        <v>1270</v>
      </c>
      <c r="R6" s="378">
        <v>0</v>
      </c>
      <c r="S6" s="378">
        <v>0</v>
      </c>
      <c r="T6" s="378">
        <v>0</v>
      </c>
      <c r="U6" s="378">
        <v>0</v>
      </c>
      <c r="V6" s="378">
        <v>0</v>
      </c>
      <c r="W6" s="378">
        <v>0</v>
      </c>
      <c r="X6" s="378">
        <v>0</v>
      </c>
      <c r="Y6" s="378">
        <v>84</v>
      </c>
      <c r="Z6" s="378">
        <v>0</v>
      </c>
      <c r="AA6" s="378">
        <v>0</v>
      </c>
      <c r="AB6" s="378">
        <v>0</v>
      </c>
      <c r="AC6" s="378">
        <v>0</v>
      </c>
      <c r="AD6" s="378">
        <v>0</v>
      </c>
      <c r="AE6" s="378">
        <v>0</v>
      </c>
      <c r="AF6" s="378">
        <v>0</v>
      </c>
      <c r="AG6" s="378">
        <v>0</v>
      </c>
      <c r="AH6" s="378">
        <v>0</v>
      </c>
      <c r="AI6" s="378">
        <v>0</v>
      </c>
      <c r="AJ6" s="378">
        <v>0</v>
      </c>
      <c r="AK6" s="378">
        <v>0</v>
      </c>
      <c r="AL6" s="378">
        <v>0</v>
      </c>
      <c r="AM6" s="378">
        <v>0</v>
      </c>
      <c r="AN6" s="378">
        <v>0</v>
      </c>
      <c r="AO6" s="378">
        <v>162.75</v>
      </c>
      <c r="AP6" s="378">
        <v>0</v>
      </c>
      <c r="AQ6" s="378">
        <v>0</v>
      </c>
      <c r="AR6" s="378">
        <v>288.13</v>
      </c>
      <c r="AS6" s="378">
        <v>0</v>
      </c>
      <c r="AT6" s="378">
        <v>0</v>
      </c>
      <c r="AU6" s="378">
        <v>0</v>
      </c>
      <c r="AV6" s="378">
        <v>0</v>
      </c>
      <c r="AW6" s="378">
        <v>42</v>
      </c>
    </row>
    <row r="7" spans="1:49" x14ac:dyDescent="0.3">
      <c r="A7" s="378" t="s">
        <v>218</v>
      </c>
      <c r="B7" s="403">
        <v>4</v>
      </c>
      <c r="C7" s="378">
        <v>25</v>
      </c>
      <c r="D7" s="378">
        <v>1</v>
      </c>
      <c r="E7" s="378">
        <v>3</v>
      </c>
      <c r="F7" s="378">
        <v>248.3</v>
      </c>
      <c r="G7" s="378">
        <v>0</v>
      </c>
      <c r="H7" s="378">
        <v>0</v>
      </c>
      <c r="I7" s="378">
        <v>0</v>
      </c>
      <c r="J7" s="378">
        <v>0</v>
      </c>
      <c r="K7" s="378">
        <v>0</v>
      </c>
      <c r="L7" s="378">
        <v>159.30000000000001</v>
      </c>
      <c r="M7" s="378">
        <v>84</v>
      </c>
      <c r="N7" s="378">
        <v>0</v>
      </c>
      <c r="O7" s="378">
        <v>0</v>
      </c>
      <c r="P7" s="378">
        <v>0</v>
      </c>
      <c r="Q7" s="378">
        <v>0</v>
      </c>
      <c r="R7" s="378">
        <v>0</v>
      </c>
      <c r="S7" s="378">
        <v>0</v>
      </c>
      <c r="T7" s="378">
        <v>0</v>
      </c>
      <c r="U7" s="378">
        <v>0</v>
      </c>
      <c r="V7" s="378">
        <v>0</v>
      </c>
      <c r="W7" s="378">
        <v>0</v>
      </c>
      <c r="X7" s="378">
        <v>0</v>
      </c>
      <c r="Y7" s="378">
        <v>5</v>
      </c>
      <c r="Z7" s="378">
        <v>0</v>
      </c>
      <c r="AA7" s="378">
        <v>0</v>
      </c>
      <c r="AB7" s="378">
        <v>0</v>
      </c>
      <c r="AC7" s="378">
        <v>0</v>
      </c>
      <c r="AD7" s="378">
        <v>0</v>
      </c>
      <c r="AE7" s="378">
        <v>0</v>
      </c>
      <c r="AF7" s="378">
        <v>0</v>
      </c>
      <c r="AG7" s="378">
        <v>0</v>
      </c>
      <c r="AH7" s="378">
        <v>0</v>
      </c>
      <c r="AI7" s="378">
        <v>0</v>
      </c>
      <c r="AJ7" s="378">
        <v>0</v>
      </c>
      <c r="AK7" s="378">
        <v>0</v>
      </c>
      <c r="AL7" s="378">
        <v>0</v>
      </c>
      <c r="AM7" s="378">
        <v>0</v>
      </c>
      <c r="AN7" s="378">
        <v>0</v>
      </c>
      <c r="AO7" s="378">
        <v>0</v>
      </c>
      <c r="AP7" s="378">
        <v>0</v>
      </c>
      <c r="AQ7" s="378">
        <v>0</v>
      </c>
      <c r="AR7" s="378">
        <v>0</v>
      </c>
      <c r="AS7" s="378">
        <v>0</v>
      </c>
      <c r="AT7" s="378">
        <v>0</v>
      </c>
      <c r="AU7" s="378">
        <v>0</v>
      </c>
      <c r="AV7" s="378">
        <v>0</v>
      </c>
      <c r="AW7" s="378">
        <v>0</v>
      </c>
    </row>
    <row r="8" spans="1:49" x14ac:dyDescent="0.3">
      <c r="A8" s="378" t="s">
        <v>219</v>
      </c>
      <c r="B8" s="403">
        <v>5</v>
      </c>
      <c r="C8" s="378">
        <v>25</v>
      </c>
      <c r="D8" s="378">
        <v>1</v>
      </c>
      <c r="E8" s="378">
        <v>4</v>
      </c>
      <c r="F8" s="378">
        <v>193.8</v>
      </c>
      <c r="G8" s="378">
        <v>0</v>
      </c>
      <c r="H8" s="378">
        <v>0</v>
      </c>
      <c r="I8" s="378">
        <v>0</v>
      </c>
      <c r="J8" s="378">
        <v>0</v>
      </c>
      <c r="K8" s="378">
        <v>0</v>
      </c>
      <c r="L8" s="378">
        <v>34</v>
      </c>
      <c r="M8" s="378">
        <v>112.8</v>
      </c>
      <c r="N8" s="378">
        <v>0</v>
      </c>
      <c r="O8" s="378">
        <v>0</v>
      </c>
      <c r="P8" s="378">
        <v>5</v>
      </c>
      <c r="Q8" s="378">
        <v>0</v>
      </c>
      <c r="R8" s="378">
        <v>0</v>
      </c>
      <c r="S8" s="378">
        <v>0</v>
      </c>
      <c r="T8" s="378">
        <v>0</v>
      </c>
      <c r="U8" s="378">
        <v>0</v>
      </c>
      <c r="V8" s="378">
        <v>0</v>
      </c>
      <c r="W8" s="378">
        <v>0</v>
      </c>
      <c r="X8" s="378">
        <v>0</v>
      </c>
      <c r="Y8" s="378">
        <v>0</v>
      </c>
      <c r="Z8" s="378">
        <v>0</v>
      </c>
      <c r="AA8" s="378">
        <v>0</v>
      </c>
      <c r="AB8" s="378">
        <v>0</v>
      </c>
      <c r="AC8" s="378">
        <v>0</v>
      </c>
      <c r="AD8" s="378">
        <v>0</v>
      </c>
      <c r="AE8" s="378">
        <v>0</v>
      </c>
      <c r="AF8" s="378">
        <v>0</v>
      </c>
      <c r="AG8" s="378">
        <v>0</v>
      </c>
      <c r="AH8" s="378">
        <v>0</v>
      </c>
      <c r="AI8" s="378">
        <v>0</v>
      </c>
      <c r="AJ8" s="378">
        <v>0</v>
      </c>
      <c r="AK8" s="378">
        <v>0</v>
      </c>
      <c r="AL8" s="378">
        <v>0</v>
      </c>
      <c r="AM8" s="378">
        <v>0</v>
      </c>
      <c r="AN8" s="378">
        <v>0</v>
      </c>
      <c r="AO8" s="378">
        <v>12</v>
      </c>
      <c r="AP8" s="378">
        <v>0</v>
      </c>
      <c r="AQ8" s="378">
        <v>0</v>
      </c>
      <c r="AR8" s="378">
        <v>30</v>
      </c>
      <c r="AS8" s="378">
        <v>0</v>
      </c>
      <c r="AT8" s="378">
        <v>0</v>
      </c>
      <c r="AU8" s="378">
        <v>0</v>
      </c>
      <c r="AV8" s="378">
        <v>0</v>
      </c>
      <c r="AW8" s="378">
        <v>0</v>
      </c>
    </row>
    <row r="9" spans="1:49" x14ac:dyDescent="0.3">
      <c r="A9" s="378" t="s">
        <v>220</v>
      </c>
      <c r="B9" s="403">
        <v>6</v>
      </c>
      <c r="C9" s="378">
        <v>25</v>
      </c>
      <c r="D9" s="378">
        <v>1</v>
      </c>
      <c r="E9" s="378">
        <v>5</v>
      </c>
      <c r="F9" s="378">
        <v>1414</v>
      </c>
      <c r="G9" s="378">
        <v>1414</v>
      </c>
      <c r="H9" s="378">
        <v>0</v>
      </c>
      <c r="I9" s="378">
        <v>0</v>
      </c>
      <c r="J9" s="378">
        <v>0</v>
      </c>
      <c r="K9" s="378">
        <v>0</v>
      </c>
      <c r="L9" s="378">
        <v>0</v>
      </c>
      <c r="M9" s="378">
        <v>0</v>
      </c>
      <c r="N9" s="378">
        <v>0</v>
      </c>
      <c r="O9" s="378">
        <v>0</v>
      </c>
      <c r="P9" s="378">
        <v>0</v>
      </c>
      <c r="Q9" s="378">
        <v>0</v>
      </c>
      <c r="R9" s="378">
        <v>0</v>
      </c>
      <c r="S9" s="378">
        <v>0</v>
      </c>
      <c r="T9" s="378">
        <v>0</v>
      </c>
      <c r="U9" s="378">
        <v>0</v>
      </c>
      <c r="V9" s="378">
        <v>0</v>
      </c>
      <c r="W9" s="378">
        <v>0</v>
      </c>
      <c r="X9" s="378">
        <v>0</v>
      </c>
      <c r="Y9" s="378">
        <v>0</v>
      </c>
      <c r="Z9" s="378">
        <v>0</v>
      </c>
      <c r="AA9" s="378">
        <v>0</v>
      </c>
      <c r="AB9" s="378">
        <v>0</v>
      </c>
      <c r="AC9" s="378">
        <v>0</v>
      </c>
      <c r="AD9" s="378">
        <v>0</v>
      </c>
      <c r="AE9" s="378">
        <v>0</v>
      </c>
      <c r="AF9" s="378">
        <v>0</v>
      </c>
      <c r="AG9" s="378">
        <v>0</v>
      </c>
      <c r="AH9" s="378">
        <v>0</v>
      </c>
      <c r="AI9" s="378">
        <v>0</v>
      </c>
      <c r="AJ9" s="378">
        <v>0</v>
      </c>
      <c r="AK9" s="378">
        <v>0</v>
      </c>
      <c r="AL9" s="378">
        <v>0</v>
      </c>
      <c r="AM9" s="378">
        <v>0</v>
      </c>
      <c r="AN9" s="378">
        <v>0</v>
      </c>
      <c r="AO9" s="378">
        <v>0</v>
      </c>
      <c r="AP9" s="378">
        <v>0</v>
      </c>
      <c r="AQ9" s="378">
        <v>0</v>
      </c>
      <c r="AR9" s="378">
        <v>0</v>
      </c>
      <c r="AS9" s="378">
        <v>0</v>
      </c>
      <c r="AT9" s="378">
        <v>0</v>
      </c>
      <c r="AU9" s="378">
        <v>0</v>
      </c>
      <c r="AV9" s="378">
        <v>0</v>
      </c>
      <c r="AW9" s="378">
        <v>0</v>
      </c>
    </row>
    <row r="10" spans="1:49" x14ac:dyDescent="0.3">
      <c r="A10" s="378" t="s">
        <v>221</v>
      </c>
      <c r="B10" s="403">
        <v>7</v>
      </c>
      <c r="C10" s="378">
        <v>25</v>
      </c>
      <c r="D10" s="378">
        <v>1</v>
      </c>
      <c r="E10" s="378">
        <v>6</v>
      </c>
      <c r="F10" s="378">
        <v>1642161</v>
      </c>
      <c r="G10" s="378">
        <v>458600</v>
      </c>
      <c r="H10" s="378">
        <v>0</v>
      </c>
      <c r="I10" s="378">
        <v>0</v>
      </c>
      <c r="J10" s="378">
        <v>0</v>
      </c>
      <c r="K10" s="378">
        <v>0</v>
      </c>
      <c r="L10" s="378">
        <v>155455</v>
      </c>
      <c r="M10" s="378">
        <v>398043</v>
      </c>
      <c r="N10" s="378">
        <v>0</v>
      </c>
      <c r="O10" s="378">
        <v>0</v>
      </c>
      <c r="P10" s="378">
        <v>275852</v>
      </c>
      <c r="Q10" s="378">
        <v>269193</v>
      </c>
      <c r="R10" s="378">
        <v>0</v>
      </c>
      <c r="S10" s="378">
        <v>0</v>
      </c>
      <c r="T10" s="378">
        <v>0</v>
      </c>
      <c r="U10" s="378">
        <v>0</v>
      </c>
      <c r="V10" s="378">
        <v>0</v>
      </c>
      <c r="W10" s="378">
        <v>0</v>
      </c>
      <c r="X10" s="378">
        <v>0</v>
      </c>
      <c r="Y10" s="378">
        <v>14972</v>
      </c>
      <c r="Z10" s="378">
        <v>0</v>
      </c>
      <c r="AA10" s="378">
        <v>0</v>
      </c>
      <c r="AB10" s="378">
        <v>0</v>
      </c>
      <c r="AC10" s="378">
        <v>0</v>
      </c>
      <c r="AD10" s="378">
        <v>0</v>
      </c>
      <c r="AE10" s="378">
        <v>0</v>
      </c>
      <c r="AF10" s="378">
        <v>0</v>
      </c>
      <c r="AG10" s="378">
        <v>0</v>
      </c>
      <c r="AH10" s="378">
        <v>0</v>
      </c>
      <c r="AI10" s="378">
        <v>0</v>
      </c>
      <c r="AJ10" s="378">
        <v>0</v>
      </c>
      <c r="AK10" s="378">
        <v>0</v>
      </c>
      <c r="AL10" s="378">
        <v>0</v>
      </c>
      <c r="AM10" s="378">
        <v>0</v>
      </c>
      <c r="AN10" s="378">
        <v>0</v>
      </c>
      <c r="AO10" s="378">
        <v>22490</v>
      </c>
      <c r="AP10" s="378">
        <v>0</v>
      </c>
      <c r="AQ10" s="378">
        <v>0</v>
      </c>
      <c r="AR10" s="378">
        <v>40558</v>
      </c>
      <c r="AS10" s="378">
        <v>0</v>
      </c>
      <c r="AT10" s="378">
        <v>0</v>
      </c>
      <c r="AU10" s="378">
        <v>0</v>
      </c>
      <c r="AV10" s="378">
        <v>0</v>
      </c>
      <c r="AW10" s="378">
        <v>6998</v>
      </c>
    </row>
    <row r="11" spans="1:49" x14ac:dyDescent="0.3">
      <c r="A11" s="378" t="s">
        <v>222</v>
      </c>
      <c r="B11" s="403">
        <v>8</v>
      </c>
      <c r="C11" s="378">
        <v>25</v>
      </c>
      <c r="D11" s="378">
        <v>1</v>
      </c>
      <c r="E11" s="378">
        <v>9</v>
      </c>
      <c r="F11" s="378">
        <v>40872</v>
      </c>
      <c r="G11" s="378">
        <v>0</v>
      </c>
      <c r="H11" s="378">
        <v>0</v>
      </c>
      <c r="I11" s="378">
        <v>0</v>
      </c>
      <c r="J11" s="378">
        <v>0</v>
      </c>
      <c r="K11" s="378">
        <v>0</v>
      </c>
      <c r="L11" s="378">
        <v>17814</v>
      </c>
      <c r="M11" s="378">
        <v>11978</v>
      </c>
      <c r="N11" s="378">
        <v>0</v>
      </c>
      <c r="O11" s="378">
        <v>0</v>
      </c>
      <c r="P11" s="378">
        <v>5730</v>
      </c>
      <c r="Q11" s="378">
        <v>5350</v>
      </c>
      <c r="R11" s="378">
        <v>0</v>
      </c>
      <c r="S11" s="378">
        <v>0</v>
      </c>
      <c r="T11" s="378">
        <v>0</v>
      </c>
      <c r="U11" s="378">
        <v>0</v>
      </c>
      <c r="V11" s="378">
        <v>0</v>
      </c>
      <c r="W11" s="378">
        <v>0</v>
      </c>
      <c r="X11" s="378">
        <v>0</v>
      </c>
      <c r="Y11" s="378">
        <v>0</v>
      </c>
      <c r="Z11" s="378">
        <v>0</v>
      </c>
      <c r="AA11" s="378">
        <v>0</v>
      </c>
      <c r="AB11" s="378">
        <v>0</v>
      </c>
      <c r="AC11" s="378">
        <v>0</v>
      </c>
      <c r="AD11" s="378">
        <v>0</v>
      </c>
      <c r="AE11" s="378">
        <v>0</v>
      </c>
      <c r="AF11" s="378">
        <v>0</v>
      </c>
      <c r="AG11" s="378">
        <v>0</v>
      </c>
      <c r="AH11" s="378">
        <v>0</v>
      </c>
      <c r="AI11" s="378">
        <v>0</v>
      </c>
      <c r="AJ11" s="378">
        <v>0</v>
      </c>
      <c r="AK11" s="378">
        <v>0</v>
      </c>
      <c r="AL11" s="378">
        <v>0</v>
      </c>
      <c r="AM11" s="378">
        <v>0</v>
      </c>
      <c r="AN11" s="378">
        <v>0</v>
      </c>
      <c r="AO11" s="378">
        <v>0</v>
      </c>
      <c r="AP11" s="378">
        <v>0</v>
      </c>
      <c r="AQ11" s="378">
        <v>0</v>
      </c>
      <c r="AR11" s="378">
        <v>0</v>
      </c>
      <c r="AS11" s="378">
        <v>0</v>
      </c>
      <c r="AT11" s="378">
        <v>0</v>
      </c>
      <c r="AU11" s="378">
        <v>0</v>
      </c>
      <c r="AV11" s="378">
        <v>0</v>
      </c>
      <c r="AW11" s="378">
        <v>0</v>
      </c>
    </row>
    <row r="12" spans="1:49" x14ac:dyDescent="0.3">
      <c r="A12" s="378" t="s">
        <v>223</v>
      </c>
      <c r="B12" s="403">
        <v>9</v>
      </c>
      <c r="C12" s="378">
        <v>25</v>
      </c>
      <c r="D12" s="378">
        <v>1</v>
      </c>
      <c r="E12" s="378">
        <v>11</v>
      </c>
      <c r="F12" s="378">
        <v>5292.6208651399493</v>
      </c>
      <c r="G12" s="378">
        <v>0</v>
      </c>
      <c r="H12" s="378">
        <v>0</v>
      </c>
      <c r="I12" s="378">
        <v>0</v>
      </c>
      <c r="J12" s="378">
        <v>3625.9541984732823</v>
      </c>
      <c r="K12" s="378">
        <v>0</v>
      </c>
      <c r="L12" s="378">
        <v>0</v>
      </c>
      <c r="M12" s="378">
        <v>0</v>
      </c>
      <c r="N12" s="378">
        <v>0</v>
      </c>
      <c r="O12" s="378">
        <v>1666.6666666666667</v>
      </c>
      <c r="P12" s="378">
        <v>0</v>
      </c>
      <c r="Q12" s="378">
        <v>0</v>
      </c>
      <c r="R12" s="378">
        <v>0</v>
      </c>
      <c r="S12" s="378">
        <v>0</v>
      </c>
      <c r="T12" s="378">
        <v>0</v>
      </c>
      <c r="U12" s="378">
        <v>0</v>
      </c>
      <c r="V12" s="378">
        <v>0</v>
      </c>
      <c r="W12" s="378">
        <v>0</v>
      </c>
      <c r="X12" s="378">
        <v>0</v>
      </c>
      <c r="Y12" s="378">
        <v>0</v>
      </c>
      <c r="Z12" s="378">
        <v>0</v>
      </c>
      <c r="AA12" s="378">
        <v>0</v>
      </c>
      <c r="AB12" s="378">
        <v>0</v>
      </c>
      <c r="AC12" s="378">
        <v>0</v>
      </c>
      <c r="AD12" s="378">
        <v>0</v>
      </c>
      <c r="AE12" s="378">
        <v>0</v>
      </c>
      <c r="AF12" s="378">
        <v>0</v>
      </c>
      <c r="AG12" s="378">
        <v>0</v>
      </c>
      <c r="AH12" s="378">
        <v>0</v>
      </c>
      <c r="AI12" s="378">
        <v>0</v>
      </c>
      <c r="AJ12" s="378">
        <v>0</v>
      </c>
      <c r="AK12" s="378">
        <v>0</v>
      </c>
      <c r="AL12" s="378">
        <v>0</v>
      </c>
      <c r="AM12" s="378">
        <v>0</v>
      </c>
      <c r="AN12" s="378">
        <v>0</v>
      </c>
      <c r="AO12" s="378">
        <v>0</v>
      </c>
      <c r="AP12" s="378">
        <v>0</v>
      </c>
      <c r="AQ12" s="378">
        <v>0</v>
      </c>
      <c r="AR12" s="378">
        <v>0</v>
      </c>
      <c r="AS12" s="378">
        <v>0</v>
      </c>
      <c r="AT12" s="378">
        <v>0</v>
      </c>
      <c r="AU12" s="378">
        <v>0</v>
      </c>
      <c r="AV12" s="378">
        <v>0</v>
      </c>
      <c r="AW12" s="378">
        <v>0</v>
      </c>
    </row>
    <row r="13" spans="1:49" x14ac:dyDescent="0.3">
      <c r="A13" s="378" t="s">
        <v>224</v>
      </c>
      <c r="B13" s="403">
        <v>10</v>
      </c>
      <c r="C13" s="378">
        <v>25</v>
      </c>
      <c r="D13" s="378">
        <v>2</v>
      </c>
      <c r="E13" s="378">
        <v>1</v>
      </c>
      <c r="F13" s="378">
        <v>30.2</v>
      </c>
      <c r="G13" s="378">
        <v>0</v>
      </c>
      <c r="H13" s="378">
        <v>0</v>
      </c>
      <c r="I13" s="378">
        <v>0</v>
      </c>
      <c r="J13" s="378">
        <v>0</v>
      </c>
      <c r="K13" s="378">
        <v>0</v>
      </c>
      <c r="L13" s="378">
        <v>3.1</v>
      </c>
      <c r="M13" s="378">
        <v>5.6</v>
      </c>
      <c r="N13" s="378">
        <v>0</v>
      </c>
      <c r="O13" s="378">
        <v>0</v>
      </c>
      <c r="P13" s="378">
        <v>8.75</v>
      </c>
      <c r="Q13" s="378">
        <v>9</v>
      </c>
      <c r="R13" s="378">
        <v>0</v>
      </c>
      <c r="S13" s="378">
        <v>0</v>
      </c>
      <c r="T13" s="378">
        <v>0</v>
      </c>
      <c r="U13" s="378">
        <v>0</v>
      </c>
      <c r="V13" s="378">
        <v>0</v>
      </c>
      <c r="W13" s="378">
        <v>0</v>
      </c>
      <c r="X13" s="378">
        <v>0</v>
      </c>
      <c r="Y13" s="378">
        <v>0.5</v>
      </c>
      <c r="Z13" s="378">
        <v>0</v>
      </c>
      <c r="AA13" s="378">
        <v>0</v>
      </c>
      <c r="AB13" s="378">
        <v>0</v>
      </c>
      <c r="AC13" s="378">
        <v>0</v>
      </c>
      <c r="AD13" s="378">
        <v>0</v>
      </c>
      <c r="AE13" s="378">
        <v>0</v>
      </c>
      <c r="AF13" s="378">
        <v>0</v>
      </c>
      <c r="AG13" s="378">
        <v>0</v>
      </c>
      <c r="AH13" s="378">
        <v>0</v>
      </c>
      <c r="AI13" s="378">
        <v>0</v>
      </c>
      <c r="AJ13" s="378">
        <v>0</v>
      </c>
      <c r="AK13" s="378">
        <v>0</v>
      </c>
      <c r="AL13" s="378">
        <v>0</v>
      </c>
      <c r="AM13" s="378">
        <v>0</v>
      </c>
      <c r="AN13" s="378">
        <v>0</v>
      </c>
      <c r="AO13" s="378">
        <v>1</v>
      </c>
      <c r="AP13" s="378">
        <v>0</v>
      </c>
      <c r="AQ13" s="378">
        <v>0</v>
      </c>
      <c r="AR13" s="378">
        <v>2</v>
      </c>
      <c r="AS13" s="378">
        <v>0</v>
      </c>
      <c r="AT13" s="378">
        <v>0</v>
      </c>
      <c r="AU13" s="378">
        <v>0</v>
      </c>
      <c r="AV13" s="378">
        <v>0</v>
      </c>
      <c r="AW13" s="378">
        <v>0.25</v>
      </c>
    </row>
    <row r="14" spans="1:49" x14ac:dyDescent="0.3">
      <c r="A14" s="378" t="s">
        <v>225</v>
      </c>
      <c r="B14" s="403">
        <v>11</v>
      </c>
      <c r="C14" s="378">
        <v>25</v>
      </c>
      <c r="D14" s="378">
        <v>2</v>
      </c>
      <c r="E14" s="378">
        <v>2</v>
      </c>
      <c r="F14" s="378">
        <v>4550.2</v>
      </c>
      <c r="G14" s="378">
        <v>0</v>
      </c>
      <c r="H14" s="378">
        <v>0</v>
      </c>
      <c r="I14" s="378">
        <v>0</v>
      </c>
      <c r="J14" s="378">
        <v>0</v>
      </c>
      <c r="K14" s="378">
        <v>0</v>
      </c>
      <c r="L14" s="378">
        <v>471.6</v>
      </c>
      <c r="M14" s="378">
        <v>887.6</v>
      </c>
      <c r="N14" s="378">
        <v>0</v>
      </c>
      <c r="O14" s="378">
        <v>0</v>
      </c>
      <c r="P14" s="378">
        <v>1374</v>
      </c>
      <c r="Q14" s="378">
        <v>1230.5</v>
      </c>
      <c r="R14" s="378">
        <v>0</v>
      </c>
      <c r="S14" s="378">
        <v>0</v>
      </c>
      <c r="T14" s="378">
        <v>0</v>
      </c>
      <c r="U14" s="378">
        <v>0</v>
      </c>
      <c r="V14" s="378">
        <v>0</v>
      </c>
      <c r="W14" s="378">
        <v>0</v>
      </c>
      <c r="X14" s="378">
        <v>0</v>
      </c>
      <c r="Y14" s="378">
        <v>84</v>
      </c>
      <c r="Z14" s="378">
        <v>0</v>
      </c>
      <c r="AA14" s="378">
        <v>0</v>
      </c>
      <c r="AB14" s="378">
        <v>0</v>
      </c>
      <c r="AC14" s="378">
        <v>0</v>
      </c>
      <c r="AD14" s="378">
        <v>0</v>
      </c>
      <c r="AE14" s="378">
        <v>0</v>
      </c>
      <c r="AF14" s="378">
        <v>0</v>
      </c>
      <c r="AG14" s="378">
        <v>0</v>
      </c>
      <c r="AH14" s="378">
        <v>0</v>
      </c>
      <c r="AI14" s="378">
        <v>0</v>
      </c>
      <c r="AJ14" s="378">
        <v>0</v>
      </c>
      <c r="AK14" s="378">
        <v>0</v>
      </c>
      <c r="AL14" s="378">
        <v>0</v>
      </c>
      <c r="AM14" s="378">
        <v>0</v>
      </c>
      <c r="AN14" s="378">
        <v>0</v>
      </c>
      <c r="AO14" s="378">
        <v>162.75</v>
      </c>
      <c r="AP14" s="378">
        <v>0</v>
      </c>
      <c r="AQ14" s="378">
        <v>0</v>
      </c>
      <c r="AR14" s="378">
        <v>299.75</v>
      </c>
      <c r="AS14" s="378">
        <v>0</v>
      </c>
      <c r="AT14" s="378">
        <v>0</v>
      </c>
      <c r="AU14" s="378">
        <v>0</v>
      </c>
      <c r="AV14" s="378">
        <v>0</v>
      </c>
      <c r="AW14" s="378">
        <v>40</v>
      </c>
    </row>
    <row r="15" spans="1:49" x14ac:dyDescent="0.3">
      <c r="A15" s="378" t="s">
        <v>226</v>
      </c>
      <c r="B15" s="403">
        <v>12</v>
      </c>
      <c r="C15" s="378">
        <v>25</v>
      </c>
      <c r="D15" s="378">
        <v>2</v>
      </c>
      <c r="E15" s="378">
        <v>3</v>
      </c>
      <c r="F15" s="378">
        <v>254.5</v>
      </c>
      <c r="G15" s="378">
        <v>0</v>
      </c>
      <c r="H15" s="378">
        <v>0</v>
      </c>
      <c r="I15" s="378">
        <v>0</v>
      </c>
      <c r="J15" s="378">
        <v>0</v>
      </c>
      <c r="K15" s="378">
        <v>0</v>
      </c>
      <c r="L15" s="378">
        <v>170.5</v>
      </c>
      <c r="M15" s="378">
        <v>77.5</v>
      </c>
      <c r="N15" s="378">
        <v>0</v>
      </c>
      <c r="O15" s="378">
        <v>0</v>
      </c>
      <c r="P15" s="378">
        <v>0</v>
      </c>
      <c r="Q15" s="378">
        <v>0</v>
      </c>
      <c r="R15" s="378">
        <v>0</v>
      </c>
      <c r="S15" s="378">
        <v>0</v>
      </c>
      <c r="T15" s="378">
        <v>0</v>
      </c>
      <c r="U15" s="378">
        <v>0</v>
      </c>
      <c r="V15" s="378">
        <v>0</v>
      </c>
      <c r="W15" s="378">
        <v>0</v>
      </c>
      <c r="X15" s="378">
        <v>0</v>
      </c>
      <c r="Y15" s="378">
        <v>6.5</v>
      </c>
      <c r="Z15" s="378">
        <v>0</v>
      </c>
      <c r="AA15" s="378">
        <v>0</v>
      </c>
      <c r="AB15" s="378">
        <v>0</v>
      </c>
      <c r="AC15" s="378">
        <v>0</v>
      </c>
      <c r="AD15" s="378">
        <v>0</v>
      </c>
      <c r="AE15" s="378">
        <v>0</v>
      </c>
      <c r="AF15" s="378">
        <v>0</v>
      </c>
      <c r="AG15" s="378">
        <v>0</v>
      </c>
      <c r="AH15" s="378">
        <v>0</v>
      </c>
      <c r="AI15" s="378">
        <v>0</v>
      </c>
      <c r="AJ15" s="378">
        <v>0</v>
      </c>
      <c r="AK15" s="378">
        <v>0</v>
      </c>
      <c r="AL15" s="378">
        <v>0</v>
      </c>
      <c r="AM15" s="378">
        <v>0</v>
      </c>
      <c r="AN15" s="378">
        <v>0</v>
      </c>
      <c r="AO15" s="378">
        <v>0</v>
      </c>
      <c r="AP15" s="378">
        <v>0</v>
      </c>
      <c r="AQ15" s="378">
        <v>0</v>
      </c>
      <c r="AR15" s="378">
        <v>0</v>
      </c>
      <c r="AS15" s="378">
        <v>0</v>
      </c>
      <c r="AT15" s="378">
        <v>0</v>
      </c>
      <c r="AU15" s="378">
        <v>0</v>
      </c>
      <c r="AV15" s="378">
        <v>0</v>
      </c>
      <c r="AW15" s="378">
        <v>0</v>
      </c>
    </row>
    <row r="16" spans="1:49" x14ac:dyDescent="0.3">
      <c r="A16" s="378" t="s">
        <v>214</v>
      </c>
      <c r="B16" s="403">
        <v>2016</v>
      </c>
      <c r="C16" s="378">
        <v>25</v>
      </c>
      <c r="D16" s="378">
        <v>2</v>
      </c>
      <c r="E16" s="378">
        <v>4</v>
      </c>
      <c r="F16" s="378">
        <v>180.1</v>
      </c>
      <c r="G16" s="378">
        <v>0</v>
      </c>
      <c r="H16" s="378">
        <v>0</v>
      </c>
      <c r="I16" s="378">
        <v>0</v>
      </c>
      <c r="J16" s="378">
        <v>0</v>
      </c>
      <c r="K16" s="378">
        <v>0</v>
      </c>
      <c r="L16" s="378">
        <v>38.1</v>
      </c>
      <c r="M16" s="378">
        <v>113</v>
      </c>
      <c r="N16" s="378">
        <v>0</v>
      </c>
      <c r="O16" s="378">
        <v>0</v>
      </c>
      <c r="P16" s="378">
        <v>5</v>
      </c>
      <c r="Q16" s="378">
        <v>0</v>
      </c>
      <c r="R16" s="378">
        <v>0</v>
      </c>
      <c r="S16" s="378">
        <v>0</v>
      </c>
      <c r="T16" s="378">
        <v>0</v>
      </c>
      <c r="U16" s="378">
        <v>0</v>
      </c>
      <c r="V16" s="378">
        <v>0</v>
      </c>
      <c r="W16" s="378">
        <v>0</v>
      </c>
      <c r="X16" s="378">
        <v>0</v>
      </c>
      <c r="Y16" s="378">
        <v>0</v>
      </c>
      <c r="Z16" s="378">
        <v>0</v>
      </c>
      <c r="AA16" s="378">
        <v>0</v>
      </c>
      <c r="AB16" s="378">
        <v>0</v>
      </c>
      <c r="AC16" s="378">
        <v>0</v>
      </c>
      <c r="AD16" s="378">
        <v>0</v>
      </c>
      <c r="AE16" s="378">
        <v>0</v>
      </c>
      <c r="AF16" s="378">
        <v>0</v>
      </c>
      <c r="AG16" s="378">
        <v>0</v>
      </c>
      <c r="AH16" s="378">
        <v>0</v>
      </c>
      <c r="AI16" s="378">
        <v>0</v>
      </c>
      <c r="AJ16" s="378">
        <v>0</v>
      </c>
      <c r="AK16" s="378">
        <v>0</v>
      </c>
      <c r="AL16" s="378">
        <v>0</v>
      </c>
      <c r="AM16" s="378">
        <v>0</v>
      </c>
      <c r="AN16" s="378">
        <v>0</v>
      </c>
      <c r="AO16" s="378">
        <v>0</v>
      </c>
      <c r="AP16" s="378">
        <v>0</v>
      </c>
      <c r="AQ16" s="378">
        <v>0</v>
      </c>
      <c r="AR16" s="378">
        <v>24</v>
      </c>
      <c r="AS16" s="378">
        <v>0</v>
      </c>
      <c r="AT16" s="378">
        <v>0</v>
      </c>
      <c r="AU16" s="378">
        <v>0</v>
      </c>
      <c r="AV16" s="378">
        <v>0</v>
      </c>
      <c r="AW16" s="378">
        <v>0</v>
      </c>
    </row>
    <row r="17" spans="3:49" x14ac:dyDescent="0.3">
      <c r="C17" s="378">
        <v>25</v>
      </c>
      <c r="D17" s="378">
        <v>2</v>
      </c>
      <c r="E17" s="378">
        <v>5</v>
      </c>
      <c r="F17" s="378">
        <v>1268</v>
      </c>
      <c r="G17" s="378">
        <v>1268</v>
      </c>
      <c r="H17" s="378">
        <v>0</v>
      </c>
      <c r="I17" s="378">
        <v>0</v>
      </c>
      <c r="J17" s="378">
        <v>0</v>
      </c>
      <c r="K17" s="378">
        <v>0</v>
      </c>
      <c r="L17" s="378">
        <v>0</v>
      </c>
      <c r="M17" s="378">
        <v>0</v>
      </c>
      <c r="N17" s="378">
        <v>0</v>
      </c>
      <c r="O17" s="378">
        <v>0</v>
      </c>
      <c r="P17" s="378">
        <v>0</v>
      </c>
      <c r="Q17" s="378">
        <v>0</v>
      </c>
      <c r="R17" s="378">
        <v>0</v>
      </c>
      <c r="S17" s="378">
        <v>0</v>
      </c>
      <c r="T17" s="378">
        <v>0</v>
      </c>
      <c r="U17" s="378">
        <v>0</v>
      </c>
      <c r="V17" s="378">
        <v>0</v>
      </c>
      <c r="W17" s="378">
        <v>0</v>
      </c>
      <c r="X17" s="378">
        <v>0</v>
      </c>
      <c r="Y17" s="378">
        <v>0</v>
      </c>
      <c r="Z17" s="378">
        <v>0</v>
      </c>
      <c r="AA17" s="378">
        <v>0</v>
      </c>
      <c r="AB17" s="378">
        <v>0</v>
      </c>
      <c r="AC17" s="378">
        <v>0</v>
      </c>
      <c r="AD17" s="378">
        <v>0</v>
      </c>
      <c r="AE17" s="378">
        <v>0</v>
      </c>
      <c r="AF17" s="378">
        <v>0</v>
      </c>
      <c r="AG17" s="378">
        <v>0</v>
      </c>
      <c r="AH17" s="378">
        <v>0</v>
      </c>
      <c r="AI17" s="378">
        <v>0</v>
      </c>
      <c r="AJ17" s="378">
        <v>0</v>
      </c>
      <c r="AK17" s="378">
        <v>0</v>
      </c>
      <c r="AL17" s="378">
        <v>0</v>
      </c>
      <c r="AM17" s="378">
        <v>0</v>
      </c>
      <c r="AN17" s="378">
        <v>0</v>
      </c>
      <c r="AO17" s="378">
        <v>0</v>
      </c>
      <c r="AP17" s="378">
        <v>0</v>
      </c>
      <c r="AQ17" s="378">
        <v>0</v>
      </c>
      <c r="AR17" s="378">
        <v>0</v>
      </c>
      <c r="AS17" s="378">
        <v>0</v>
      </c>
      <c r="AT17" s="378">
        <v>0</v>
      </c>
      <c r="AU17" s="378">
        <v>0</v>
      </c>
      <c r="AV17" s="378">
        <v>0</v>
      </c>
      <c r="AW17" s="378">
        <v>0</v>
      </c>
    </row>
    <row r="18" spans="3:49" x14ac:dyDescent="0.3">
      <c r="C18" s="378">
        <v>25</v>
      </c>
      <c r="D18" s="378">
        <v>2</v>
      </c>
      <c r="E18" s="378">
        <v>6</v>
      </c>
      <c r="F18" s="378">
        <v>1587244</v>
      </c>
      <c r="G18" s="378">
        <v>410350</v>
      </c>
      <c r="H18" s="378">
        <v>0</v>
      </c>
      <c r="I18" s="378">
        <v>0</v>
      </c>
      <c r="J18" s="378">
        <v>0</v>
      </c>
      <c r="K18" s="378">
        <v>0</v>
      </c>
      <c r="L18" s="378">
        <v>144147</v>
      </c>
      <c r="M18" s="378">
        <v>418289</v>
      </c>
      <c r="N18" s="378">
        <v>0</v>
      </c>
      <c r="O18" s="378">
        <v>0</v>
      </c>
      <c r="P18" s="378">
        <v>267029</v>
      </c>
      <c r="Q18" s="378">
        <v>266075</v>
      </c>
      <c r="R18" s="378">
        <v>0</v>
      </c>
      <c r="S18" s="378">
        <v>0</v>
      </c>
      <c r="T18" s="378">
        <v>0</v>
      </c>
      <c r="U18" s="378">
        <v>0</v>
      </c>
      <c r="V18" s="378">
        <v>0</v>
      </c>
      <c r="W18" s="378">
        <v>0</v>
      </c>
      <c r="X18" s="378">
        <v>0</v>
      </c>
      <c r="Y18" s="378">
        <v>15224</v>
      </c>
      <c r="Z18" s="378">
        <v>0</v>
      </c>
      <c r="AA18" s="378">
        <v>0</v>
      </c>
      <c r="AB18" s="378">
        <v>0</v>
      </c>
      <c r="AC18" s="378">
        <v>0</v>
      </c>
      <c r="AD18" s="378">
        <v>0</v>
      </c>
      <c r="AE18" s="378">
        <v>0</v>
      </c>
      <c r="AF18" s="378">
        <v>0</v>
      </c>
      <c r="AG18" s="378">
        <v>0</v>
      </c>
      <c r="AH18" s="378">
        <v>0</v>
      </c>
      <c r="AI18" s="378">
        <v>0</v>
      </c>
      <c r="AJ18" s="378">
        <v>0</v>
      </c>
      <c r="AK18" s="378">
        <v>0</v>
      </c>
      <c r="AL18" s="378">
        <v>0</v>
      </c>
      <c r="AM18" s="378">
        <v>0</v>
      </c>
      <c r="AN18" s="378">
        <v>0</v>
      </c>
      <c r="AO18" s="378">
        <v>19770</v>
      </c>
      <c r="AP18" s="378">
        <v>0</v>
      </c>
      <c r="AQ18" s="378">
        <v>0</v>
      </c>
      <c r="AR18" s="378">
        <v>39354</v>
      </c>
      <c r="AS18" s="378">
        <v>0</v>
      </c>
      <c r="AT18" s="378">
        <v>0</v>
      </c>
      <c r="AU18" s="378">
        <v>0</v>
      </c>
      <c r="AV18" s="378">
        <v>0</v>
      </c>
      <c r="AW18" s="378">
        <v>7006</v>
      </c>
    </row>
    <row r="19" spans="3:49" x14ac:dyDescent="0.3">
      <c r="C19" s="378">
        <v>25</v>
      </c>
      <c r="D19" s="378">
        <v>2</v>
      </c>
      <c r="E19" s="378">
        <v>9</v>
      </c>
      <c r="F19" s="378">
        <v>16427</v>
      </c>
      <c r="G19" s="378">
        <v>0</v>
      </c>
      <c r="H19" s="378">
        <v>0</v>
      </c>
      <c r="I19" s="378">
        <v>0</v>
      </c>
      <c r="J19" s="378">
        <v>0</v>
      </c>
      <c r="K19" s="378">
        <v>0</v>
      </c>
      <c r="L19" s="378">
        <v>0</v>
      </c>
      <c r="M19" s="378">
        <v>5347</v>
      </c>
      <c r="N19" s="378">
        <v>0</v>
      </c>
      <c r="O19" s="378">
        <v>0</v>
      </c>
      <c r="P19" s="378">
        <v>5730</v>
      </c>
      <c r="Q19" s="378">
        <v>5350</v>
      </c>
      <c r="R19" s="378">
        <v>0</v>
      </c>
      <c r="S19" s="378">
        <v>0</v>
      </c>
      <c r="T19" s="378">
        <v>0</v>
      </c>
      <c r="U19" s="378">
        <v>0</v>
      </c>
      <c r="V19" s="378">
        <v>0</v>
      </c>
      <c r="W19" s="378">
        <v>0</v>
      </c>
      <c r="X19" s="378">
        <v>0</v>
      </c>
      <c r="Y19" s="378">
        <v>0</v>
      </c>
      <c r="Z19" s="378">
        <v>0</v>
      </c>
      <c r="AA19" s="378">
        <v>0</v>
      </c>
      <c r="AB19" s="378">
        <v>0</v>
      </c>
      <c r="AC19" s="378">
        <v>0</v>
      </c>
      <c r="AD19" s="378">
        <v>0</v>
      </c>
      <c r="AE19" s="378">
        <v>0</v>
      </c>
      <c r="AF19" s="378">
        <v>0</v>
      </c>
      <c r="AG19" s="378">
        <v>0</v>
      </c>
      <c r="AH19" s="378">
        <v>0</v>
      </c>
      <c r="AI19" s="378">
        <v>0</v>
      </c>
      <c r="AJ19" s="378">
        <v>0</v>
      </c>
      <c r="AK19" s="378">
        <v>0</v>
      </c>
      <c r="AL19" s="378">
        <v>0</v>
      </c>
      <c r="AM19" s="378">
        <v>0</v>
      </c>
      <c r="AN19" s="378">
        <v>0</v>
      </c>
      <c r="AO19" s="378">
        <v>0</v>
      </c>
      <c r="AP19" s="378">
        <v>0</v>
      </c>
      <c r="AQ19" s="378">
        <v>0</v>
      </c>
      <c r="AR19" s="378">
        <v>0</v>
      </c>
      <c r="AS19" s="378">
        <v>0</v>
      </c>
      <c r="AT19" s="378">
        <v>0</v>
      </c>
      <c r="AU19" s="378">
        <v>0</v>
      </c>
      <c r="AV19" s="378">
        <v>0</v>
      </c>
      <c r="AW19" s="378">
        <v>0</v>
      </c>
    </row>
    <row r="20" spans="3:49" x14ac:dyDescent="0.3">
      <c r="C20" s="378">
        <v>25</v>
      </c>
      <c r="D20" s="378">
        <v>2</v>
      </c>
      <c r="E20" s="378">
        <v>11</v>
      </c>
      <c r="F20" s="378">
        <v>5292.6208651399493</v>
      </c>
      <c r="G20" s="378">
        <v>0</v>
      </c>
      <c r="H20" s="378">
        <v>0</v>
      </c>
      <c r="I20" s="378">
        <v>0</v>
      </c>
      <c r="J20" s="378">
        <v>3625.9541984732823</v>
      </c>
      <c r="K20" s="378">
        <v>0</v>
      </c>
      <c r="L20" s="378">
        <v>0</v>
      </c>
      <c r="M20" s="378">
        <v>0</v>
      </c>
      <c r="N20" s="378">
        <v>0</v>
      </c>
      <c r="O20" s="378">
        <v>1666.6666666666667</v>
      </c>
      <c r="P20" s="378">
        <v>0</v>
      </c>
      <c r="Q20" s="378">
        <v>0</v>
      </c>
      <c r="R20" s="378">
        <v>0</v>
      </c>
      <c r="S20" s="378">
        <v>0</v>
      </c>
      <c r="T20" s="378">
        <v>0</v>
      </c>
      <c r="U20" s="378">
        <v>0</v>
      </c>
      <c r="V20" s="378">
        <v>0</v>
      </c>
      <c r="W20" s="378">
        <v>0</v>
      </c>
      <c r="X20" s="378">
        <v>0</v>
      </c>
      <c r="Y20" s="378">
        <v>0</v>
      </c>
      <c r="Z20" s="378">
        <v>0</v>
      </c>
      <c r="AA20" s="378">
        <v>0</v>
      </c>
      <c r="AB20" s="378">
        <v>0</v>
      </c>
      <c r="AC20" s="378">
        <v>0</v>
      </c>
      <c r="AD20" s="378">
        <v>0</v>
      </c>
      <c r="AE20" s="378">
        <v>0</v>
      </c>
      <c r="AF20" s="378">
        <v>0</v>
      </c>
      <c r="AG20" s="378">
        <v>0</v>
      </c>
      <c r="AH20" s="378">
        <v>0</v>
      </c>
      <c r="AI20" s="378">
        <v>0</v>
      </c>
      <c r="AJ20" s="378">
        <v>0</v>
      </c>
      <c r="AK20" s="378">
        <v>0</v>
      </c>
      <c r="AL20" s="378">
        <v>0</v>
      </c>
      <c r="AM20" s="378">
        <v>0</v>
      </c>
      <c r="AN20" s="378">
        <v>0</v>
      </c>
      <c r="AO20" s="378">
        <v>0</v>
      </c>
      <c r="AP20" s="378">
        <v>0</v>
      </c>
      <c r="AQ20" s="378">
        <v>0</v>
      </c>
      <c r="AR20" s="378">
        <v>0</v>
      </c>
      <c r="AS20" s="378">
        <v>0</v>
      </c>
      <c r="AT20" s="378">
        <v>0</v>
      </c>
      <c r="AU20" s="378">
        <v>0</v>
      </c>
      <c r="AV20" s="378">
        <v>0</v>
      </c>
      <c r="AW20" s="378">
        <v>0</v>
      </c>
    </row>
    <row r="21" spans="3:49" x14ac:dyDescent="0.3">
      <c r="C21" s="378">
        <v>25</v>
      </c>
      <c r="D21" s="378">
        <v>3</v>
      </c>
      <c r="E21" s="378">
        <v>1</v>
      </c>
      <c r="F21" s="378">
        <v>31.2</v>
      </c>
      <c r="G21" s="378">
        <v>0</v>
      </c>
      <c r="H21" s="378">
        <v>0</v>
      </c>
      <c r="I21" s="378">
        <v>0</v>
      </c>
      <c r="J21" s="378">
        <v>0</v>
      </c>
      <c r="K21" s="378">
        <v>0</v>
      </c>
      <c r="L21" s="378">
        <v>3.1</v>
      </c>
      <c r="M21" s="378">
        <v>5.6</v>
      </c>
      <c r="N21" s="378">
        <v>0</v>
      </c>
      <c r="O21" s="378">
        <v>0</v>
      </c>
      <c r="P21" s="378">
        <v>5.75</v>
      </c>
      <c r="Q21" s="378">
        <v>12</v>
      </c>
      <c r="R21" s="378">
        <v>0</v>
      </c>
      <c r="S21" s="378">
        <v>0</v>
      </c>
      <c r="T21" s="378">
        <v>0</v>
      </c>
      <c r="U21" s="378">
        <v>0</v>
      </c>
      <c r="V21" s="378">
        <v>0</v>
      </c>
      <c r="W21" s="378">
        <v>0</v>
      </c>
      <c r="X21" s="378">
        <v>0</v>
      </c>
      <c r="Y21" s="378">
        <v>0.5</v>
      </c>
      <c r="Z21" s="378">
        <v>0</v>
      </c>
      <c r="AA21" s="378">
        <v>0</v>
      </c>
      <c r="AB21" s="378">
        <v>0</v>
      </c>
      <c r="AC21" s="378">
        <v>0</v>
      </c>
      <c r="AD21" s="378">
        <v>0</v>
      </c>
      <c r="AE21" s="378">
        <v>0</v>
      </c>
      <c r="AF21" s="378">
        <v>0</v>
      </c>
      <c r="AG21" s="378">
        <v>0</v>
      </c>
      <c r="AH21" s="378">
        <v>0</v>
      </c>
      <c r="AI21" s="378">
        <v>0</v>
      </c>
      <c r="AJ21" s="378">
        <v>0</v>
      </c>
      <c r="AK21" s="378">
        <v>0</v>
      </c>
      <c r="AL21" s="378">
        <v>0</v>
      </c>
      <c r="AM21" s="378">
        <v>0</v>
      </c>
      <c r="AN21" s="378">
        <v>0</v>
      </c>
      <c r="AO21" s="378">
        <v>1</v>
      </c>
      <c r="AP21" s="378">
        <v>0</v>
      </c>
      <c r="AQ21" s="378">
        <v>0</v>
      </c>
      <c r="AR21" s="378">
        <v>3</v>
      </c>
      <c r="AS21" s="378">
        <v>0</v>
      </c>
      <c r="AT21" s="378">
        <v>0</v>
      </c>
      <c r="AU21" s="378">
        <v>0</v>
      </c>
      <c r="AV21" s="378">
        <v>0</v>
      </c>
      <c r="AW21" s="378">
        <v>0.25</v>
      </c>
    </row>
    <row r="22" spans="3:49" x14ac:dyDescent="0.3">
      <c r="C22" s="378">
        <v>25</v>
      </c>
      <c r="D22" s="378">
        <v>3</v>
      </c>
      <c r="E22" s="378">
        <v>2</v>
      </c>
      <c r="F22" s="378">
        <v>5315.55</v>
      </c>
      <c r="G22" s="378">
        <v>0</v>
      </c>
      <c r="H22" s="378">
        <v>0</v>
      </c>
      <c r="I22" s="378">
        <v>0</v>
      </c>
      <c r="J22" s="378">
        <v>0</v>
      </c>
      <c r="K22" s="378">
        <v>0</v>
      </c>
      <c r="L22" s="378">
        <v>572</v>
      </c>
      <c r="M22" s="378">
        <v>976.8</v>
      </c>
      <c r="N22" s="378">
        <v>0</v>
      </c>
      <c r="O22" s="378">
        <v>0</v>
      </c>
      <c r="P22" s="378">
        <v>975</v>
      </c>
      <c r="Q22" s="378">
        <v>1936</v>
      </c>
      <c r="R22" s="378">
        <v>0</v>
      </c>
      <c r="S22" s="378">
        <v>0</v>
      </c>
      <c r="T22" s="378">
        <v>0</v>
      </c>
      <c r="U22" s="378">
        <v>0</v>
      </c>
      <c r="V22" s="378">
        <v>0</v>
      </c>
      <c r="W22" s="378">
        <v>0</v>
      </c>
      <c r="X22" s="378">
        <v>0</v>
      </c>
      <c r="Y22" s="378">
        <v>92</v>
      </c>
      <c r="Z22" s="378">
        <v>0</v>
      </c>
      <c r="AA22" s="378">
        <v>0</v>
      </c>
      <c r="AB22" s="378">
        <v>0</v>
      </c>
      <c r="AC22" s="378">
        <v>0</v>
      </c>
      <c r="AD22" s="378">
        <v>0</v>
      </c>
      <c r="AE22" s="378">
        <v>0</v>
      </c>
      <c r="AF22" s="378">
        <v>0</v>
      </c>
      <c r="AG22" s="378">
        <v>0</v>
      </c>
      <c r="AH22" s="378">
        <v>0</v>
      </c>
      <c r="AI22" s="378">
        <v>0</v>
      </c>
      <c r="AJ22" s="378">
        <v>0</v>
      </c>
      <c r="AK22" s="378">
        <v>0</v>
      </c>
      <c r="AL22" s="378">
        <v>0</v>
      </c>
      <c r="AM22" s="378">
        <v>0</v>
      </c>
      <c r="AN22" s="378">
        <v>0</v>
      </c>
      <c r="AO22" s="378">
        <v>178.25</v>
      </c>
      <c r="AP22" s="378">
        <v>0</v>
      </c>
      <c r="AQ22" s="378">
        <v>0</v>
      </c>
      <c r="AR22" s="378">
        <v>540.5</v>
      </c>
      <c r="AS22" s="378">
        <v>0</v>
      </c>
      <c r="AT22" s="378">
        <v>0</v>
      </c>
      <c r="AU22" s="378">
        <v>0</v>
      </c>
      <c r="AV22" s="378">
        <v>0</v>
      </c>
      <c r="AW22" s="378">
        <v>45</v>
      </c>
    </row>
    <row r="23" spans="3:49" x14ac:dyDescent="0.3">
      <c r="C23" s="378">
        <v>25</v>
      </c>
      <c r="D23" s="378">
        <v>3</v>
      </c>
      <c r="E23" s="378">
        <v>3</v>
      </c>
      <c r="F23" s="378">
        <v>255</v>
      </c>
      <c r="G23" s="378">
        <v>0</v>
      </c>
      <c r="H23" s="378">
        <v>0</v>
      </c>
      <c r="I23" s="378">
        <v>0</v>
      </c>
      <c r="J23" s="378">
        <v>0</v>
      </c>
      <c r="K23" s="378">
        <v>0</v>
      </c>
      <c r="L23" s="378">
        <v>128</v>
      </c>
      <c r="M23" s="378">
        <v>119</v>
      </c>
      <c r="N23" s="378">
        <v>0</v>
      </c>
      <c r="O23" s="378">
        <v>0</v>
      </c>
      <c r="P23" s="378">
        <v>0</v>
      </c>
      <c r="Q23" s="378">
        <v>0</v>
      </c>
      <c r="R23" s="378">
        <v>0</v>
      </c>
      <c r="S23" s="378">
        <v>0</v>
      </c>
      <c r="T23" s="378">
        <v>0</v>
      </c>
      <c r="U23" s="378">
        <v>0</v>
      </c>
      <c r="V23" s="378">
        <v>0</v>
      </c>
      <c r="W23" s="378">
        <v>0</v>
      </c>
      <c r="X23" s="378">
        <v>0</v>
      </c>
      <c r="Y23" s="378">
        <v>8</v>
      </c>
      <c r="Z23" s="378">
        <v>0</v>
      </c>
      <c r="AA23" s="378">
        <v>0</v>
      </c>
      <c r="AB23" s="378">
        <v>0</v>
      </c>
      <c r="AC23" s="378">
        <v>0</v>
      </c>
      <c r="AD23" s="378">
        <v>0</v>
      </c>
      <c r="AE23" s="378">
        <v>0</v>
      </c>
      <c r="AF23" s="378">
        <v>0</v>
      </c>
      <c r="AG23" s="378">
        <v>0</v>
      </c>
      <c r="AH23" s="378">
        <v>0</v>
      </c>
      <c r="AI23" s="378">
        <v>0</v>
      </c>
      <c r="AJ23" s="378">
        <v>0</v>
      </c>
      <c r="AK23" s="378">
        <v>0</v>
      </c>
      <c r="AL23" s="378">
        <v>0</v>
      </c>
      <c r="AM23" s="378">
        <v>0</v>
      </c>
      <c r="AN23" s="378">
        <v>0</v>
      </c>
      <c r="AO23" s="378">
        <v>0</v>
      </c>
      <c r="AP23" s="378">
        <v>0</v>
      </c>
      <c r="AQ23" s="378">
        <v>0</v>
      </c>
      <c r="AR23" s="378">
        <v>0</v>
      </c>
      <c r="AS23" s="378">
        <v>0</v>
      </c>
      <c r="AT23" s="378">
        <v>0</v>
      </c>
      <c r="AU23" s="378">
        <v>0</v>
      </c>
      <c r="AV23" s="378">
        <v>0</v>
      </c>
      <c r="AW23" s="378">
        <v>0</v>
      </c>
    </row>
    <row r="24" spans="3:49" x14ac:dyDescent="0.3">
      <c r="C24" s="378">
        <v>25</v>
      </c>
      <c r="D24" s="378">
        <v>3</v>
      </c>
      <c r="E24" s="378">
        <v>4</v>
      </c>
      <c r="F24" s="378">
        <v>179.5</v>
      </c>
      <c r="G24" s="378">
        <v>0</v>
      </c>
      <c r="H24" s="378">
        <v>0</v>
      </c>
      <c r="I24" s="378">
        <v>0</v>
      </c>
      <c r="J24" s="378">
        <v>0</v>
      </c>
      <c r="K24" s="378">
        <v>0</v>
      </c>
      <c r="L24" s="378">
        <v>34</v>
      </c>
      <c r="M24" s="378">
        <v>109</v>
      </c>
      <c r="N24" s="378">
        <v>0</v>
      </c>
      <c r="O24" s="378">
        <v>0</v>
      </c>
      <c r="P24" s="378">
        <v>0</v>
      </c>
      <c r="Q24" s="378">
        <v>0</v>
      </c>
      <c r="R24" s="378">
        <v>0</v>
      </c>
      <c r="S24" s="378">
        <v>0</v>
      </c>
      <c r="T24" s="378">
        <v>0</v>
      </c>
      <c r="U24" s="378">
        <v>0</v>
      </c>
      <c r="V24" s="378">
        <v>0</v>
      </c>
      <c r="W24" s="378">
        <v>0</v>
      </c>
      <c r="X24" s="378">
        <v>0</v>
      </c>
      <c r="Y24" s="378">
        <v>0</v>
      </c>
      <c r="Z24" s="378">
        <v>0</v>
      </c>
      <c r="AA24" s="378">
        <v>0</v>
      </c>
      <c r="AB24" s="378">
        <v>0</v>
      </c>
      <c r="AC24" s="378">
        <v>0</v>
      </c>
      <c r="AD24" s="378">
        <v>0</v>
      </c>
      <c r="AE24" s="378">
        <v>0</v>
      </c>
      <c r="AF24" s="378">
        <v>0</v>
      </c>
      <c r="AG24" s="378">
        <v>0</v>
      </c>
      <c r="AH24" s="378">
        <v>0</v>
      </c>
      <c r="AI24" s="378">
        <v>0</v>
      </c>
      <c r="AJ24" s="378">
        <v>0</v>
      </c>
      <c r="AK24" s="378">
        <v>0</v>
      </c>
      <c r="AL24" s="378">
        <v>0</v>
      </c>
      <c r="AM24" s="378">
        <v>0</v>
      </c>
      <c r="AN24" s="378">
        <v>0</v>
      </c>
      <c r="AO24" s="378">
        <v>24.5</v>
      </c>
      <c r="AP24" s="378">
        <v>0</v>
      </c>
      <c r="AQ24" s="378">
        <v>0</v>
      </c>
      <c r="AR24" s="378">
        <v>12</v>
      </c>
      <c r="AS24" s="378">
        <v>0</v>
      </c>
      <c r="AT24" s="378">
        <v>0</v>
      </c>
      <c r="AU24" s="378">
        <v>0</v>
      </c>
      <c r="AV24" s="378">
        <v>0</v>
      </c>
      <c r="AW24" s="378">
        <v>0</v>
      </c>
    </row>
    <row r="25" spans="3:49" x14ac:dyDescent="0.3">
      <c r="C25" s="378">
        <v>25</v>
      </c>
      <c r="D25" s="378">
        <v>3</v>
      </c>
      <c r="E25" s="378">
        <v>5</v>
      </c>
      <c r="F25" s="378">
        <v>1379</v>
      </c>
      <c r="G25" s="378">
        <v>1379</v>
      </c>
      <c r="H25" s="378">
        <v>0</v>
      </c>
      <c r="I25" s="378">
        <v>0</v>
      </c>
      <c r="J25" s="378">
        <v>0</v>
      </c>
      <c r="K25" s="378">
        <v>0</v>
      </c>
      <c r="L25" s="378">
        <v>0</v>
      </c>
      <c r="M25" s="378">
        <v>0</v>
      </c>
      <c r="N25" s="378">
        <v>0</v>
      </c>
      <c r="O25" s="378">
        <v>0</v>
      </c>
      <c r="P25" s="378">
        <v>0</v>
      </c>
      <c r="Q25" s="378">
        <v>0</v>
      </c>
      <c r="R25" s="378">
        <v>0</v>
      </c>
      <c r="S25" s="378">
        <v>0</v>
      </c>
      <c r="T25" s="378">
        <v>0</v>
      </c>
      <c r="U25" s="378">
        <v>0</v>
      </c>
      <c r="V25" s="378">
        <v>0</v>
      </c>
      <c r="W25" s="378">
        <v>0</v>
      </c>
      <c r="X25" s="378">
        <v>0</v>
      </c>
      <c r="Y25" s="378">
        <v>0</v>
      </c>
      <c r="Z25" s="378">
        <v>0</v>
      </c>
      <c r="AA25" s="378">
        <v>0</v>
      </c>
      <c r="AB25" s="378">
        <v>0</v>
      </c>
      <c r="AC25" s="378">
        <v>0</v>
      </c>
      <c r="AD25" s="378">
        <v>0</v>
      </c>
      <c r="AE25" s="378">
        <v>0</v>
      </c>
      <c r="AF25" s="378">
        <v>0</v>
      </c>
      <c r="AG25" s="378">
        <v>0</v>
      </c>
      <c r="AH25" s="378">
        <v>0</v>
      </c>
      <c r="AI25" s="378">
        <v>0</v>
      </c>
      <c r="AJ25" s="378">
        <v>0</v>
      </c>
      <c r="AK25" s="378">
        <v>0</v>
      </c>
      <c r="AL25" s="378">
        <v>0</v>
      </c>
      <c r="AM25" s="378">
        <v>0</v>
      </c>
      <c r="AN25" s="378">
        <v>0</v>
      </c>
      <c r="AO25" s="378">
        <v>0</v>
      </c>
      <c r="AP25" s="378">
        <v>0</v>
      </c>
      <c r="AQ25" s="378">
        <v>0</v>
      </c>
      <c r="AR25" s="378">
        <v>0</v>
      </c>
      <c r="AS25" s="378">
        <v>0</v>
      </c>
      <c r="AT25" s="378">
        <v>0</v>
      </c>
      <c r="AU25" s="378">
        <v>0</v>
      </c>
      <c r="AV25" s="378">
        <v>0</v>
      </c>
      <c r="AW25" s="378">
        <v>0</v>
      </c>
    </row>
    <row r="26" spans="3:49" x14ac:dyDescent="0.3">
      <c r="C26" s="378">
        <v>25</v>
      </c>
      <c r="D26" s="378">
        <v>3</v>
      </c>
      <c r="E26" s="378">
        <v>6</v>
      </c>
      <c r="F26" s="378">
        <v>1680754</v>
      </c>
      <c r="G26" s="378">
        <v>442060</v>
      </c>
      <c r="H26" s="378">
        <v>0</v>
      </c>
      <c r="I26" s="378">
        <v>0</v>
      </c>
      <c r="J26" s="378">
        <v>0</v>
      </c>
      <c r="K26" s="378">
        <v>0</v>
      </c>
      <c r="L26" s="378">
        <v>137985</v>
      </c>
      <c r="M26" s="378">
        <v>434122</v>
      </c>
      <c r="N26" s="378">
        <v>0</v>
      </c>
      <c r="O26" s="378">
        <v>0</v>
      </c>
      <c r="P26" s="378">
        <v>179826</v>
      </c>
      <c r="Q26" s="378">
        <v>385935</v>
      </c>
      <c r="R26" s="378">
        <v>0</v>
      </c>
      <c r="S26" s="378">
        <v>0</v>
      </c>
      <c r="T26" s="378">
        <v>0</v>
      </c>
      <c r="U26" s="378">
        <v>0</v>
      </c>
      <c r="V26" s="378">
        <v>0</v>
      </c>
      <c r="W26" s="378">
        <v>0</v>
      </c>
      <c r="X26" s="378">
        <v>0</v>
      </c>
      <c r="Y26" s="378">
        <v>15359</v>
      </c>
      <c r="Z26" s="378">
        <v>0</v>
      </c>
      <c r="AA26" s="378">
        <v>0</v>
      </c>
      <c r="AB26" s="378">
        <v>0</v>
      </c>
      <c r="AC26" s="378">
        <v>0</v>
      </c>
      <c r="AD26" s="378">
        <v>0</v>
      </c>
      <c r="AE26" s="378">
        <v>0</v>
      </c>
      <c r="AF26" s="378">
        <v>0</v>
      </c>
      <c r="AG26" s="378">
        <v>0</v>
      </c>
      <c r="AH26" s="378">
        <v>0</v>
      </c>
      <c r="AI26" s="378">
        <v>0</v>
      </c>
      <c r="AJ26" s="378">
        <v>0</v>
      </c>
      <c r="AK26" s="378">
        <v>0</v>
      </c>
      <c r="AL26" s="378">
        <v>0</v>
      </c>
      <c r="AM26" s="378">
        <v>0</v>
      </c>
      <c r="AN26" s="378">
        <v>0</v>
      </c>
      <c r="AO26" s="378">
        <v>25905</v>
      </c>
      <c r="AP26" s="378">
        <v>0</v>
      </c>
      <c r="AQ26" s="378">
        <v>0</v>
      </c>
      <c r="AR26" s="378">
        <v>52545</v>
      </c>
      <c r="AS26" s="378">
        <v>0</v>
      </c>
      <c r="AT26" s="378">
        <v>0</v>
      </c>
      <c r="AU26" s="378">
        <v>0</v>
      </c>
      <c r="AV26" s="378">
        <v>0</v>
      </c>
      <c r="AW26" s="378">
        <v>7017</v>
      </c>
    </row>
    <row r="27" spans="3:49" x14ac:dyDescent="0.3">
      <c r="C27" s="378">
        <v>25</v>
      </c>
      <c r="D27" s="378">
        <v>3</v>
      </c>
      <c r="E27" s="378">
        <v>9</v>
      </c>
      <c r="F27" s="378">
        <v>17961</v>
      </c>
      <c r="G27" s="378">
        <v>0</v>
      </c>
      <c r="H27" s="378">
        <v>0</v>
      </c>
      <c r="I27" s="378">
        <v>0</v>
      </c>
      <c r="J27" s="378">
        <v>0</v>
      </c>
      <c r="K27" s="378">
        <v>0</v>
      </c>
      <c r="L27" s="378">
        <v>7472</v>
      </c>
      <c r="M27" s="378">
        <v>2989</v>
      </c>
      <c r="N27" s="378">
        <v>0</v>
      </c>
      <c r="O27" s="378">
        <v>0</v>
      </c>
      <c r="P27" s="378">
        <v>3000</v>
      </c>
      <c r="Q27" s="378">
        <v>4500</v>
      </c>
      <c r="R27" s="378">
        <v>0</v>
      </c>
      <c r="S27" s="378">
        <v>0</v>
      </c>
      <c r="T27" s="378">
        <v>0</v>
      </c>
      <c r="U27" s="378">
        <v>0</v>
      </c>
      <c r="V27" s="378">
        <v>0</v>
      </c>
      <c r="W27" s="378">
        <v>0</v>
      </c>
      <c r="X27" s="378">
        <v>0</v>
      </c>
      <c r="Y27" s="378">
        <v>0</v>
      </c>
      <c r="Z27" s="378">
        <v>0</v>
      </c>
      <c r="AA27" s="378">
        <v>0</v>
      </c>
      <c r="AB27" s="378">
        <v>0</v>
      </c>
      <c r="AC27" s="378">
        <v>0</v>
      </c>
      <c r="AD27" s="378">
        <v>0</v>
      </c>
      <c r="AE27" s="378">
        <v>0</v>
      </c>
      <c r="AF27" s="378">
        <v>0</v>
      </c>
      <c r="AG27" s="378">
        <v>0</v>
      </c>
      <c r="AH27" s="378">
        <v>0</v>
      </c>
      <c r="AI27" s="378">
        <v>0</v>
      </c>
      <c r="AJ27" s="378">
        <v>0</v>
      </c>
      <c r="AK27" s="378">
        <v>0</v>
      </c>
      <c r="AL27" s="378">
        <v>0</v>
      </c>
      <c r="AM27" s="378">
        <v>0</v>
      </c>
      <c r="AN27" s="378">
        <v>0</v>
      </c>
      <c r="AO27" s="378">
        <v>0</v>
      </c>
      <c r="AP27" s="378">
        <v>0</v>
      </c>
      <c r="AQ27" s="378">
        <v>0</v>
      </c>
      <c r="AR27" s="378">
        <v>0</v>
      </c>
      <c r="AS27" s="378">
        <v>0</v>
      </c>
      <c r="AT27" s="378">
        <v>0</v>
      </c>
      <c r="AU27" s="378">
        <v>0</v>
      </c>
      <c r="AV27" s="378">
        <v>0</v>
      </c>
      <c r="AW27" s="378">
        <v>0</v>
      </c>
    </row>
    <row r="28" spans="3:49" x14ac:dyDescent="0.3">
      <c r="C28" s="378">
        <v>25</v>
      </c>
      <c r="D28" s="378">
        <v>3</v>
      </c>
      <c r="E28" s="378">
        <v>10</v>
      </c>
      <c r="F28" s="378">
        <v>10000</v>
      </c>
      <c r="G28" s="378">
        <v>0</v>
      </c>
      <c r="H28" s="378">
        <v>0</v>
      </c>
      <c r="I28" s="378">
        <v>0</v>
      </c>
      <c r="J28" s="378">
        <v>10000</v>
      </c>
      <c r="K28" s="378">
        <v>0</v>
      </c>
      <c r="L28" s="378">
        <v>0</v>
      </c>
      <c r="M28" s="378">
        <v>0</v>
      </c>
      <c r="N28" s="378">
        <v>0</v>
      </c>
      <c r="O28" s="378">
        <v>0</v>
      </c>
      <c r="P28" s="378">
        <v>0</v>
      </c>
      <c r="Q28" s="378">
        <v>0</v>
      </c>
      <c r="R28" s="378">
        <v>0</v>
      </c>
      <c r="S28" s="378">
        <v>0</v>
      </c>
      <c r="T28" s="378">
        <v>0</v>
      </c>
      <c r="U28" s="378">
        <v>0</v>
      </c>
      <c r="V28" s="378">
        <v>0</v>
      </c>
      <c r="W28" s="378">
        <v>0</v>
      </c>
      <c r="X28" s="378">
        <v>0</v>
      </c>
      <c r="Y28" s="378">
        <v>0</v>
      </c>
      <c r="Z28" s="378">
        <v>0</v>
      </c>
      <c r="AA28" s="378">
        <v>0</v>
      </c>
      <c r="AB28" s="378">
        <v>0</v>
      </c>
      <c r="AC28" s="378">
        <v>0</v>
      </c>
      <c r="AD28" s="378">
        <v>0</v>
      </c>
      <c r="AE28" s="378">
        <v>0</v>
      </c>
      <c r="AF28" s="378">
        <v>0</v>
      </c>
      <c r="AG28" s="378">
        <v>0</v>
      </c>
      <c r="AH28" s="378">
        <v>0</v>
      </c>
      <c r="AI28" s="378">
        <v>0</v>
      </c>
      <c r="AJ28" s="378">
        <v>0</v>
      </c>
      <c r="AK28" s="378">
        <v>0</v>
      </c>
      <c r="AL28" s="378">
        <v>0</v>
      </c>
      <c r="AM28" s="378">
        <v>0</v>
      </c>
      <c r="AN28" s="378">
        <v>0</v>
      </c>
      <c r="AO28" s="378">
        <v>0</v>
      </c>
      <c r="AP28" s="378">
        <v>0</v>
      </c>
      <c r="AQ28" s="378">
        <v>0</v>
      </c>
      <c r="AR28" s="378">
        <v>0</v>
      </c>
      <c r="AS28" s="378">
        <v>0</v>
      </c>
      <c r="AT28" s="378">
        <v>0</v>
      </c>
      <c r="AU28" s="378">
        <v>0</v>
      </c>
      <c r="AV28" s="378">
        <v>0</v>
      </c>
      <c r="AW28" s="378">
        <v>0</v>
      </c>
    </row>
    <row r="29" spans="3:49" x14ac:dyDescent="0.3">
      <c r="C29" s="378">
        <v>25</v>
      </c>
      <c r="D29" s="378">
        <v>3</v>
      </c>
      <c r="E29" s="378">
        <v>11</v>
      </c>
      <c r="F29" s="378">
        <v>5292.6208651399493</v>
      </c>
      <c r="G29" s="378">
        <v>0</v>
      </c>
      <c r="H29" s="378">
        <v>0</v>
      </c>
      <c r="I29" s="378">
        <v>0</v>
      </c>
      <c r="J29" s="378">
        <v>3625.9541984732823</v>
      </c>
      <c r="K29" s="378">
        <v>0</v>
      </c>
      <c r="L29" s="378">
        <v>0</v>
      </c>
      <c r="M29" s="378">
        <v>0</v>
      </c>
      <c r="N29" s="378">
        <v>0</v>
      </c>
      <c r="O29" s="378">
        <v>1666.6666666666667</v>
      </c>
      <c r="P29" s="378">
        <v>0</v>
      </c>
      <c r="Q29" s="378">
        <v>0</v>
      </c>
      <c r="R29" s="378">
        <v>0</v>
      </c>
      <c r="S29" s="378">
        <v>0</v>
      </c>
      <c r="T29" s="378">
        <v>0</v>
      </c>
      <c r="U29" s="378">
        <v>0</v>
      </c>
      <c r="V29" s="378">
        <v>0</v>
      </c>
      <c r="W29" s="378">
        <v>0</v>
      </c>
      <c r="X29" s="378">
        <v>0</v>
      </c>
      <c r="Y29" s="378">
        <v>0</v>
      </c>
      <c r="Z29" s="378">
        <v>0</v>
      </c>
      <c r="AA29" s="378">
        <v>0</v>
      </c>
      <c r="AB29" s="378">
        <v>0</v>
      </c>
      <c r="AC29" s="378">
        <v>0</v>
      </c>
      <c r="AD29" s="378">
        <v>0</v>
      </c>
      <c r="AE29" s="378">
        <v>0</v>
      </c>
      <c r="AF29" s="378">
        <v>0</v>
      </c>
      <c r="AG29" s="378">
        <v>0</v>
      </c>
      <c r="AH29" s="378">
        <v>0</v>
      </c>
      <c r="AI29" s="378">
        <v>0</v>
      </c>
      <c r="AJ29" s="378">
        <v>0</v>
      </c>
      <c r="AK29" s="378">
        <v>0</v>
      </c>
      <c r="AL29" s="378">
        <v>0</v>
      </c>
      <c r="AM29" s="378">
        <v>0</v>
      </c>
      <c r="AN29" s="378">
        <v>0</v>
      </c>
      <c r="AO29" s="378">
        <v>0</v>
      </c>
      <c r="AP29" s="378">
        <v>0</v>
      </c>
      <c r="AQ29" s="378">
        <v>0</v>
      </c>
      <c r="AR29" s="378">
        <v>0</v>
      </c>
      <c r="AS29" s="378">
        <v>0</v>
      </c>
      <c r="AT29" s="378">
        <v>0</v>
      </c>
      <c r="AU29" s="378">
        <v>0</v>
      </c>
      <c r="AV29" s="378">
        <v>0</v>
      </c>
      <c r="AW29" s="37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554" t="s">
        <v>2260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</row>
    <row r="2" spans="1:19" ht="14.4" customHeight="1" thickBot="1" x14ac:dyDescent="0.35">
      <c r="A2" s="382" t="s">
        <v>309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49" t="s">
        <v>159</v>
      </c>
      <c r="B3" s="350">
        <f>SUBTOTAL(9,B6:B1048576)/2</f>
        <v>4992592.9799999995</v>
      </c>
      <c r="C3" s="351">
        <f t="shared" ref="C3:R3" si="0">SUBTOTAL(9,C6:C1048576)</f>
        <v>7</v>
      </c>
      <c r="D3" s="351">
        <f>SUBTOTAL(9,D6:D1048576)/2</f>
        <v>5037704.5399999991</v>
      </c>
      <c r="E3" s="351">
        <f t="shared" si="0"/>
        <v>6.3422910644226409</v>
      </c>
      <c r="F3" s="351">
        <f>SUBTOTAL(9,F6:F1048576)/2</f>
        <v>5764059.370000002</v>
      </c>
      <c r="G3" s="352">
        <f>IF(B3&lt;&gt;0,F3/B3,"")</f>
        <v>1.154522187787077</v>
      </c>
      <c r="H3" s="353">
        <f t="shared" si="0"/>
        <v>41822.22</v>
      </c>
      <c r="I3" s="351">
        <f t="shared" si="0"/>
        <v>2</v>
      </c>
      <c r="J3" s="351">
        <f t="shared" si="0"/>
        <v>43171.47</v>
      </c>
      <c r="K3" s="351">
        <f t="shared" si="0"/>
        <v>1.179750754551782</v>
      </c>
      <c r="L3" s="351">
        <f t="shared" si="0"/>
        <v>69015.48</v>
      </c>
      <c r="M3" s="354">
        <f>IF(H3&lt;&gt;0,L3/H3,"")</f>
        <v>1.6502108209463771</v>
      </c>
      <c r="N3" s="350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5" t="s">
        <v>275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  <c r="N4" s="556" t="s">
        <v>125</v>
      </c>
      <c r="O4" s="557"/>
      <c r="P4" s="557"/>
      <c r="Q4" s="557"/>
      <c r="R4" s="557"/>
      <c r="S4" s="558"/>
    </row>
    <row r="5" spans="1:19" ht="14.4" customHeight="1" thickBot="1" x14ac:dyDescent="0.35">
      <c r="A5" s="791"/>
      <c r="B5" s="792">
        <v>2014</v>
      </c>
      <c r="C5" s="793"/>
      <c r="D5" s="793">
        <v>2015</v>
      </c>
      <c r="E5" s="793"/>
      <c r="F5" s="793">
        <v>2016</v>
      </c>
      <c r="G5" s="794" t="s">
        <v>2</v>
      </c>
      <c r="H5" s="792">
        <v>2014</v>
      </c>
      <c r="I5" s="793"/>
      <c r="J5" s="793">
        <v>2015</v>
      </c>
      <c r="K5" s="793"/>
      <c r="L5" s="793">
        <v>2016</v>
      </c>
      <c r="M5" s="794" t="s">
        <v>2</v>
      </c>
      <c r="N5" s="792">
        <v>2014</v>
      </c>
      <c r="O5" s="793"/>
      <c r="P5" s="793">
        <v>2015</v>
      </c>
      <c r="Q5" s="793"/>
      <c r="R5" s="793">
        <v>2016</v>
      </c>
      <c r="S5" s="794" t="s">
        <v>2</v>
      </c>
    </row>
    <row r="6" spans="1:19" ht="14.4" customHeight="1" x14ac:dyDescent="0.3">
      <c r="A6" s="753" t="s">
        <v>2257</v>
      </c>
      <c r="B6" s="795">
        <v>3618528.9999999986</v>
      </c>
      <c r="C6" s="739">
        <v>1</v>
      </c>
      <c r="D6" s="795">
        <v>3658536.799999998</v>
      </c>
      <c r="E6" s="739">
        <v>1.0110563712492009</v>
      </c>
      <c r="F6" s="795">
        <v>4004905.5800000015</v>
      </c>
      <c r="G6" s="744">
        <v>1.1067772511979324</v>
      </c>
      <c r="H6" s="795">
        <v>41088</v>
      </c>
      <c r="I6" s="739">
        <v>1</v>
      </c>
      <c r="J6" s="795">
        <v>43075</v>
      </c>
      <c r="K6" s="739">
        <v>1.0483596183800623</v>
      </c>
      <c r="L6" s="795">
        <v>68809</v>
      </c>
      <c r="M6" s="744">
        <v>1.674673870716511</v>
      </c>
      <c r="N6" s="795"/>
      <c r="O6" s="739"/>
      <c r="P6" s="795"/>
      <c r="Q6" s="739"/>
      <c r="R6" s="795"/>
      <c r="S6" s="235"/>
    </row>
    <row r="7" spans="1:19" ht="14.4" customHeight="1" x14ac:dyDescent="0.3">
      <c r="A7" s="690" t="s">
        <v>2258</v>
      </c>
      <c r="B7" s="796">
        <v>1298008.9799999993</v>
      </c>
      <c r="C7" s="664">
        <v>1</v>
      </c>
      <c r="D7" s="796">
        <v>1321525.7400000005</v>
      </c>
      <c r="E7" s="664">
        <v>1.0181175634085375</v>
      </c>
      <c r="F7" s="796">
        <v>1683531.1200000003</v>
      </c>
      <c r="G7" s="680">
        <v>1.297010379697066</v>
      </c>
      <c r="H7" s="796"/>
      <c r="I7" s="664"/>
      <c r="J7" s="796"/>
      <c r="K7" s="664"/>
      <c r="L7" s="796"/>
      <c r="M7" s="680"/>
      <c r="N7" s="796"/>
      <c r="O7" s="664"/>
      <c r="P7" s="796"/>
      <c r="Q7" s="664"/>
      <c r="R7" s="796"/>
      <c r="S7" s="703"/>
    </row>
    <row r="8" spans="1:19" ht="14.4" customHeight="1" thickBot="1" x14ac:dyDescent="0.35">
      <c r="A8" s="798" t="s">
        <v>2259</v>
      </c>
      <c r="B8" s="797">
        <v>76055</v>
      </c>
      <c r="C8" s="670">
        <v>1</v>
      </c>
      <c r="D8" s="797">
        <v>57642</v>
      </c>
      <c r="E8" s="670">
        <v>0.75789888896193547</v>
      </c>
      <c r="F8" s="797">
        <v>75622.67</v>
      </c>
      <c r="G8" s="681">
        <v>0.99431556110709352</v>
      </c>
      <c r="H8" s="797">
        <v>734.21999999999991</v>
      </c>
      <c r="I8" s="670">
        <v>1</v>
      </c>
      <c r="J8" s="797">
        <v>96.47</v>
      </c>
      <c r="K8" s="670">
        <v>0.13139113617171966</v>
      </c>
      <c r="L8" s="797">
        <v>206.48</v>
      </c>
      <c r="M8" s="681">
        <v>0.28122361145160851</v>
      </c>
      <c r="N8" s="797"/>
      <c r="O8" s="670"/>
      <c r="P8" s="797"/>
      <c r="Q8" s="670"/>
      <c r="R8" s="797"/>
      <c r="S8" s="704"/>
    </row>
    <row r="9" spans="1:19" ht="14.4" customHeight="1" thickBot="1" x14ac:dyDescent="0.35"/>
    <row r="10" spans="1:19" ht="14.4" customHeight="1" x14ac:dyDescent="0.3">
      <c r="A10" s="753" t="s">
        <v>523</v>
      </c>
      <c r="B10" s="795">
        <v>3065741.2699999996</v>
      </c>
      <c r="C10" s="739">
        <v>1</v>
      </c>
      <c r="D10" s="795">
        <v>3133848.2199999993</v>
      </c>
      <c r="E10" s="739">
        <v>1.0222154917854498</v>
      </c>
      <c r="F10" s="795">
        <v>3487629.9900000021</v>
      </c>
      <c r="G10" s="744">
        <v>1.1376139350467767</v>
      </c>
      <c r="H10" s="795"/>
      <c r="I10" s="739"/>
      <c r="J10" s="795"/>
      <c r="K10" s="739"/>
      <c r="L10" s="795"/>
      <c r="M10" s="744"/>
      <c r="N10" s="795"/>
      <c r="O10" s="739"/>
      <c r="P10" s="795"/>
      <c r="Q10" s="739"/>
      <c r="R10" s="795"/>
      <c r="S10" s="235"/>
    </row>
    <row r="11" spans="1:19" ht="14.4" customHeight="1" x14ac:dyDescent="0.3">
      <c r="A11" s="690" t="s">
        <v>526</v>
      </c>
      <c r="B11" s="796">
        <v>1298008.9800000009</v>
      </c>
      <c r="C11" s="664">
        <v>1</v>
      </c>
      <c r="D11" s="796">
        <v>1321525.7400000007</v>
      </c>
      <c r="E11" s="664">
        <v>1.0181175634085364</v>
      </c>
      <c r="F11" s="796">
        <v>1683531.1200000006</v>
      </c>
      <c r="G11" s="680">
        <v>1.2970103796970645</v>
      </c>
      <c r="H11" s="796"/>
      <c r="I11" s="664"/>
      <c r="J11" s="796"/>
      <c r="K11" s="664"/>
      <c r="L11" s="796"/>
      <c r="M11" s="680"/>
      <c r="N11" s="796"/>
      <c r="O11" s="664"/>
      <c r="P11" s="796"/>
      <c r="Q11" s="664"/>
      <c r="R11" s="796"/>
      <c r="S11" s="703"/>
    </row>
    <row r="12" spans="1:19" ht="14.4" customHeight="1" x14ac:dyDescent="0.3">
      <c r="A12" s="690" t="s">
        <v>2261</v>
      </c>
      <c r="B12" s="796">
        <v>40306</v>
      </c>
      <c r="C12" s="664">
        <v>1</v>
      </c>
      <c r="D12" s="796">
        <v>22735</v>
      </c>
      <c r="E12" s="664">
        <v>0.56405994144792337</v>
      </c>
      <c r="F12" s="796">
        <v>27666</v>
      </c>
      <c r="G12" s="680">
        <v>0.68639904728824497</v>
      </c>
      <c r="H12" s="796"/>
      <c r="I12" s="664"/>
      <c r="J12" s="796"/>
      <c r="K12" s="664"/>
      <c r="L12" s="796"/>
      <c r="M12" s="680"/>
      <c r="N12" s="796"/>
      <c r="O12" s="664"/>
      <c r="P12" s="796"/>
      <c r="Q12" s="664"/>
      <c r="R12" s="796"/>
      <c r="S12" s="703"/>
    </row>
    <row r="13" spans="1:19" ht="14.4" customHeight="1" thickBot="1" x14ac:dyDescent="0.35">
      <c r="A13" s="798" t="s">
        <v>2262</v>
      </c>
      <c r="B13" s="797">
        <v>588536.73000000033</v>
      </c>
      <c r="C13" s="670">
        <v>1</v>
      </c>
      <c r="D13" s="797">
        <v>559595.58000000019</v>
      </c>
      <c r="E13" s="670">
        <v>0.95082524416105663</v>
      </c>
      <c r="F13" s="797">
        <v>565232.26</v>
      </c>
      <c r="G13" s="681">
        <v>0.9604026922839628</v>
      </c>
      <c r="H13" s="797"/>
      <c r="I13" s="670"/>
      <c r="J13" s="797"/>
      <c r="K13" s="670"/>
      <c r="L13" s="797"/>
      <c r="M13" s="681"/>
      <c r="N13" s="797"/>
      <c r="O13" s="670"/>
      <c r="P13" s="797"/>
      <c r="Q13" s="670"/>
      <c r="R13" s="797"/>
      <c r="S13" s="704"/>
    </row>
    <row r="14" spans="1:19" ht="14.4" customHeight="1" x14ac:dyDescent="0.3">
      <c r="A14" s="718" t="s">
        <v>1415</v>
      </c>
    </row>
    <row r="15" spans="1:19" ht="14.4" customHeight="1" x14ac:dyDescent="0.3">
      <c r="A15" s="719" t="s">
        <v>1416</v>
      </c>
    </row>
    <row r="16" spans="1:19" ht="14.4" customHeight="1" x14ac:dyDescent="0.3">
      <c r="A16" s="718" t="s">
        <v>2263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6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4" t="s">
        <v>2272</v>
      </c>
      <c r="B1" s="481"/>
      <c r="C1" s="481"/>
      <c r="D1" s="481"/>
      <c r="E1" s="481"/>
      <c r="F1" s="481"/>
      <c r="G1" s="481"/>
    </row>
    <row r="2" spans="1:7" ht="14.4" customHeight="1" thickBot="1" x14ac:dyDescent="0.35">
      <c r="A2" s="382" t="s">
        <v>309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49" t="s">
        <v>159</v>
      </c>
      <c r="B3" s="469">
        <f t="shared" ref="B3:G3" si="0">SUBTOTAL(9,B6:B1048576)</f>
        <v>21702</v>
      </c>
      <c r="C3" s="470">
        <f t="shared" si="0"/>
        <v>19723</v>
      </c>
      <c r="D3" s="470">
        <f t="shared" si="0"/>
        <v>22957</v>
      </c>
      <c r="E3" s="353">
        <f t="shared" si="0"/>
        <v>4992592.9799999977</v>
      </c>
      <c r="F3" s="351">
        <f t="shared" si="0"/>
        <v>5037704.5399999954</v>
      </c>
      <c r="G3" s="471">
        <f t="shared" si="0"/>
        <v>5764059.370000001</v>
      </c>
    </row>
    <row r="4" spans="1:7" ht="14.4" customHeight="1" x14ac:dyDescent="0.3">
      <c r="A4" s="555" t="s">
        <v>167</v>
      </c>
      <c r="B4" s="556" t="s">
        <v>272</v>
      </c>
      <c r="C4" s="557"/>
      <c r="D4" s="557"/>
      <c r="E4" s="559" t="s">
        <v>123</v>
      </c>
      <c r="F4" s="560"/>
      <c r="G4" s="561"/>
    </row>
    <row r="5" spans="1:7" ht="14.4" customHeight="1" thickBot="1" x14ac:dyDescent="0.35">
      <c r="A5" s="791"/>
      <c r="B5" s="792">
        <v>2014</v>
      </c>
      <c r="C5" s="793">
        <v>2015</v>
      </c>
      <c r="D5" s="793">
        <v>2016</v>
      </c>
      <c r="E5" s="792">
        <v>2014</v>
      </c>
      <c r="F5" s="793">
        <v>2015</v>
      </c>
      <c r="G5" s="793">
        <v>2016</v>
      </c>
    </row>
    <row r="6" spans="1:7" ht="14.4" customHeight="1" x14ac:dyDescent="0.3">
      <c r="A6" s="753" t="s">
        <v>2264</v>
      </c>
      <c r="B6" s="229">
        <v>12019</v>
      </c>
      <c r="C6" s="229">
        <v>12035</v>
      </c>
      <c r="D6" s="229">
        <v>15707</v>
      </c>
      <c r="E6" s="795">
        <v>3822485.3299999977</v>
      </c>
      <c r="F6" s="795">
        <v>3829941.0099999974</v>
      </c>
      <c r="G6" s="799">
        <v>4565892.3600000003</v>
      </c>
    </row>
    <row r="7" spans="1:7" ht="14.4" customHeight="1" x14ac:dyDescent="0.3">
      <c r="A7" s="690" t="s">
        <v>2265</v>
      </c>
      <c r="B7" s="667">
        <v>763</v>
      </c>
      <c r="C7" s="667">
        <v>506</v>
      </c>
      <c r="D7" s="667"/>
      <c r="E7" s="796">
        <v>112957.79999999999</v>
      </c>
      <c r="F7" s="796">
        <v>75501.11</v>
      </c>
      <c r="G7" s="800"/>
    </row>
    <row r="8" spans="1:7" ht="14.4" customHeight="1" x14ac:dyDescent="0.3">
      <c r="A8" s="690" t="s">
        <v>1418</v>
      </c>
      <c r="B8" s="667">
        <v>256</v>
      </c>
      <c r="C8" s="667">
        <v>265</v>
      </c>
      <c r="D8" s="667">
        <v>546</v>
      </c>
      <c r="E8" s="796">
        <v>36278.93</v>
      </c>
      <c r="F8" s="796">
        <v>37382.22</v>
      </c>
      <c r="G8" s="800">
        <v>86863.369999999981</v>
      </c>
    </row>
    <row r="9" spans="1:7" ht="14.4" customHeight="1" x14ac:dyDescent="0.3">
      <c r="A9" s="690" t="s">
        <v>1419</v>
      </c>
      <c r="B9" s="667">
        <v>492</v>
      </c>
      <c r="C9" s="667">
        <v>437</v>
      </c>
      <c r="D9" s="667">
        <v>990</v>
      </c>
      <c r="E9" s="796">
        <v>87606.66</v>
      </c>
      <c r="F9" s="796">
        <v>73180.039999999994</v>
      </c>
      <c r="G9" s="800">
        <v>177618.9</v>
      </c>
    </row>
    <row r="10" spans="1:7" ht="14.4" customHeight="1" x14ac:dyDescent="0.3">
      <c r="A10" s="690" t="s">
        <v>1420</v>
      </c>
      <c r="B10" s="667">
        <v>1115</v>
      </c>
      <c r="C10" s="667">
        <v>663</v>
      </c>
      <c r="D10" s="667">
        <v>747</v>
      </c>
      <c r="E10" s="796">
        <v>136945.56</v>
      </c>
      <c r="F10" s="796">
        <v>98148.9</v>
      </c>
      <c r="G10" s="800">
        <v>121878.89</v>
      </c>
    </row>
    <row r="11" spans="1:7" ht="14.4" customHeight="1" x14ac:dyDescent="0.3">
      <c r="A11" s="690" t="s">
        <v>2266</v>
      </c>
      <c r="B11" s="667">
        <v>4</v>
      </c>
      <c r="C11" s="667"/>
      <c r="D11" s="667"/>
      <c r="E11" s="796">
        <v>1000</v>
      </c>
      <c r="F11" s="796"/>
      <c r="G11" s="800"/>
    </row>
    <row r="12" spans="1:7" ht="14.4" customHeight="1" x14ac:dyDescent="0.3">
      <c r="A12" s="690" t="s">
        <v>2267</v>
      </c>
      <c r="B12" s="667">
        <v>259</v>
      </c>
      <c r="C12" s="667"/>
      <c r="D12" s="667"/>
      <c r="E12" s="796">
        <v>41177.79</v>
      </c>
      <c r="F12" s="796"/>
      <c r="G12" s="800"/>
    </row>
    <row r="13" spans="1:7" ht="14.4" customHeight="1" x14ac:dyDescent="0.3">
      <c r="A13" s="690" t="s">
        <v>1421</v>
      </c>
      <c r="B13" s="667">
        <v>635</v>
      </c>
      <c r="C13" s="667">
        <v>387</v>
      </c>
      <c r="D13" s="667">
        <v>555</v>
      </c>
      <c r="E13" s="796">
        <v>102273.31999999999</v>
      </c>
      <c r="F13" s="796">
        <v>60855.569999999985</v>
      </c>
      <c r="G13" s="800">
        <v>89018.880000000005</v>
      </c>
    </row>
    <row r="14" spans="1:7" ht="14.4" customHeight="1" x14ac:dyDescent="0.3">
      <c r="A14" s="690" t="s">
        <v>1422</v>
      </c>
      <c r="B14" s="667">
        <v>112</v>
      </c>
      <c r="C14" s="667">
        <v>2</v>
      </c>
      <c r="D14" s="667">
        <v>5</v>
      </c>
      <c r="E14" s="796">
        <v>34</v>
      </c>
      <c r="F14" s="796">
        <v>327.78</v>
      </c>
      <c r="G14" s="800">
        <v>955.56</v>
      </c>
    </row>
    <row r="15" spans="1:7" ht="14.4" customHeight="1" x14ac:dyDescent="0.3">
      <c r="A15" s="690" t="s">
        <v>1423</v>
      </c>
      <c r="B15" s="667"/>
      <c r="C15" s="667">
        <v>4</v>
      </c>
      <c r="D15" s="667"/>
      <c r="E15" s="796"/>
      <c r="F15" s="796">
        <v>1605.5500000000002</v>
      </c>
      <c r="G15" s="800"/>
    </row>
    <row r="16" spans="1:7" ht="14.4" customHeight="1" x14ac:dyDescent="0.3">
      <c r="A16" s="690" t="s">
        <v>1424</v>
      </c>
      <c r="B16" s="667">
        <v>96</v>
      </c>
      <c r="C16" s="667"/>
      <c r="D16" s="667"/>
      <c r="E16" s="796">
        <v>0</v>
      </c>
      <c r="F16" s="796"/>
      <c r="G16" s="800"/>
    </row>
    <row r="17" spans="1:7" ht="14.4" customHeight="1" x14ac:dyDescent="0.3">
      <c r="A17" s="690" t="s">
        <v>2268</v>
      </c>
      <c r="B17" s="667">
        <v>398</v>
      </c>
      <c r="C17" s="667">
        <v>348</v>
      </c>
      <c r="D17" s="667"/>
      <c r="E17" s="796">
        <v>62770.029999999984</v>
      </c>
      <c r="F17" s="796">
        <v>55780</v>
      </c>
      <c r="G17" s="800"/>
    </row>
    <row r="18" spans="1:7" ht="14.4" customHeight="1" x14ac:dyDescent="0.3">
      <c r="A18" s="690" t="s">
        <v>1425</v>
      </c>
      <c r="B18" s="667">
        <v>1336</v>
      </c>
      <c r="C18" s="667">
        <v>710</v>
      </c>
      <c r="D18" s="667">
        <v>1026</v>
      </c>
      <c r="E18" s="796">
        <v>130075.77</v>
      </c>
      <c r="F18" s="796">
        <v>103370</v>
      </c>
      <c r="G18" s="800">
        <v>161770.32000000004</v>
      </c>
    </row>
    <row r="19" spans="1:7" ht="14.4" customHeight="1" x14ac:dyDescent="0.3">
      <c r="A19" s="690" t="s">
        <v>1436</v>
      </c>
      <c r="B19" s="667">
        <v>203</v>
      </c>
      <c r="C19" s="667">
        <v>196</v>
      </c>
      <c r="D19" s="667">
        <v>148</v>
      </c>
      <c r="E19" s="796">
        <v>31496.670000000002</v>
      </c>
      <c r="F19" s="796">
        <v>31944.460000000006</v>
      </c>
      <c r="G19" s="800">
        <v>25272.239999999998</v>
      </c>
    </row>
    <row r="20" spans="1:7" ht="14.4" customHeight="1" x14ac:dyDescent="0.3">
      <c r="A20" s="690" t="s">
        <v>1426</v>
      </c>
      <c r="B20" s="667">
        <v>683</v>
      </c>
      <c r="C20" s="667">
        <v>476</v>
      </c>
      <c r="D20" s="667">
        <v>367</v>
      </c>
      <c r="E20" s="796">
        <v>69276.659999999989</v>
      </c>
      <c r="F20" s="796">
        <v>73098.889999999985</v>
      </c>
      <c r="G20" s="800">
        <v>57073.33</v>
      </c>
    </row>
    <row r="21" spans="1:7" ht="14.4" customHeight="1" x14ac:dyDescent="0.3">
      <c r="A21" s="690" t="s">
        <v>1427</v>
      </c>
      <c r="B21" s="667">
        <v>499</v>
      </c>
      <c r="C21" s="667">
        <v>875</v>
      </c>
      <c r="D21" s="667">
        <v>872</v>
      </c>
      <c r="E21" s="796">
        <v>81956.66</v>
      </c>
      <c r="F21" s="796">
        <v>141403.35999999996</v>
      </c>
      <c r="G21" s="800">
        <v>150687.78000000003</v>
      </c>
    </row>
    <row r="22" spans="1:7" ht="14.4" customHeight="1" x14ac:dyDescent="0.3">
      <c r="A22" s="690" t="s">
        <v>1428</v>
      </c>
      <c r="B22" s="667">
        <v>109</v>
      </c>
      <c r="C22" s="667"/>
      <c r="D22" s="667">
        <v>10</v>
      </c>
      <c r="E22" s="796">
        <v>2294.4499999999998</v>
      </c>
      <c r="F22" s="796"/>
      <c r="G22" s="800">
        <v>4144.4500000000007</v>
      </c>
    </row>
    <row r="23" spans="1:7" ht="14.4" customHeight="1" x14ac:dyDescent="0.3">
      <c r="A23" s="690" t="s">
        <v>1429</v>
      </c>
      <c r="B23" s="667">
        <v>235</v>
      </c>
      <c r="C23" s="667"/>
      <c r="D23" s="667"/>
      <c r="E23" s="796">
        <v>0</v>
      </c>
      <c r="F23" s="796"/>
      <c r="G23" s="800"/>
    </row>
    <row r="24" spans="1:7" ht="14.4" customHeight="1" x14ac:dyDescent="0.3">
      <c r="A24" s="690" t="s">
        <v>2269</v>
      </c>
      <c r="B24" s="667">
        <v>386</v>
      </c>
      <c r="C24" s="667">
        <v>511</v>
      </c>
      <c r="D24" s="667">
        <v>540</v>
      </c>
      <c r="E24" s="796">
        <v>56862.21</v>
      </c>
      <c r="F24" s="796">
        <v>85684.489999999991</v>
      </c>
      <c r="G24" s="800">
        <v>87512.22</v>
      </c>
    </row>
    <row r="25" spans="1:7" ht="14.4" customHeight="1" x14ac:dyDescent="0.3">
      <c r="A25" s="690" t="s">
        <v>1430</v>
      </c>
      <c r="B25" s="667">
        <v>268</v>
      </c>
      <c r="C25" s="667"/>
      <c r="D25" s="667">
        <v>3</v>
      </c>
      <c r="E25" s="796">
        <v>0</v>
      </c>
      <c r="F25" s="796"/>
      <c r="G25" s="800">
        <v>838.90000000000009</v>
      </c>
    </row>
    <row r="26" spans="1:7" ht="14.4" customHeight="1" x14ac:dyDescent="0.3">
      <c r="A26" s="690" t="s">
        <v>1431</v>
      </c>
      <c r="B26" s="667">
        <v>180</v>
      </c>
      <c r="C26" s="667"/>
      <c r="D26" s="667"/>
      <c r="E26" s="796">
        <v>88.89</v>
      </c>
      <c r="F26" s="796"/>
      <c r="G26" s="800"/>
    </row>
    <row r="27" spans="1:7" ht="14.4" customHeight="1" x14ac:dyDescent="0.3">
      <c r="A27" s="690" t="s">
        <v>2270</v>
      </c>
      <c r="B27" s="667">
        <v>442</v>
      </c>
      <c r="C27" s="667"/>
      <c r="D27" s="667"/>
      <c r="E27" s="796">
        <v>51071.100000000006</v>
      </c>
      <c r="F27" s="796"/>
      <c r="G27" s="800"/>
    </row>
    <row r="28" spans="1:7" ht="14.4" customHeight="1" x14ac:dyDescent="0.3">
      <c r="A28" s="690" t="s">
        <v>1432</v>
      </c>
      <c r="B28" s="667">
        <v>33</v>
      </c>
      <c r="C28" s="667"/>
      <c r="D28" s="667"/>
      <c r="E28" s="796">
        <v>0</v>
      </c>
      <c r="F28" s="796"/>
      <c r="G28" s="800"/>
    </row>
    <row r="29" spans="1:7" ht="14.4" customHeight="1" x14ac:dyDescent="0.3">
      <c r="A29" s="690" t="s">
        <v>1433</v>
      </c>
      <c r="B29" s="667">
        <v>85</v>
      </c>
      <c r="C29" s="667">
        <v>1</v>
      </c>
      <c r="D29" s="667"/>
      <c r="E29" s="796">
        <v>0</v>
      </c>
      <c r="F29" s="796">
        <v>455.56</v>
      </c>
      <c r="G29" s="800"/>
    </row>
    <row r="30" spans="1:7" ht="14.4" customHeight="1" x14ac:dyDescent="0.3">
      <c r="A30" s="690" t="s">
        <v>1434</v>
      </c>
      <c r="B30" s="667">
        <v>399</v>
      </c>
      <c r="C30" s="667">
        <v>612</v>
      </c>
      <c r="D30" s="667">
        <v>198</v>
      </c>
      <c r="E30" s="796">
        <v>59940.03</v>
      </c>
      <c r="F30" s="796">
        <v>90224.459999999992</v>
      </c>
      <c r="G30" s="800">
        <v>33632.229999999996</v>
      </c>
    </row>
    <row r="31" spans="1:7" ht="14.4" customHeight="1" x14ac:dyDescent="0.3">
      <c r="A31" s="690" t="s">
        <v>1435</v>
      </c>
      <c r="B31" s="667">
        <v>76</v>
      </c>
      <c r="C31" s="667"/>
      <c r="D31" s="667"/>
      <c r="E31" s="796">
        <v>0</v>
      </c>
      <c r="F31" s="796"/>
      <c r="G31" s="800"/>
    </row>
    <row r="32" spans="1:7" ht="14.4" customHeight="1" x14ac:dyDescent="0.3">
      <c r="A32" s="690" t="s">
        <v>2271</v>
      </c>
      <c r="B32" s="667">
        <v>619</v>
      </c>
      <c r="C32" s="667">
        <v>519</v>
      </c>
      <c r="D32" s="667"/>
      <c r="E32" s="796">
        <v>106001.12</v>
      </c>
      <c r="F32" s="796">
        <v>84995.56</v>
      </c>
      <c r="G32" s="800"/>
    </row>
    <row r="33" spans="1:7" ht="14.4" customHeight="1" x14ac:dyDescent="0.3">
      <c r="A33" s="690" t="s">
        <v>1438</v>
      </c>
      <c r="B33" s="667"/>
      <c r="C33" s="667">
        <v>422</v>
      </c>
      <c r="D33" s="667">
        <v>288</v>
      </c>
      <c r="E33" s="796"/>
      <c r="F33" s="796">
        <v>70327.799999999988</v>
      </c>
      <c r="G33" s="800">
        <v>46238.87</v>
      </c>
    </row>
    <row r="34" spans="1:7" ht="14.4" customHeight="1" x14ac:dyDescent="0.3">
      <c r="A34" s="690" t="s">
        <v>1437</v>
      </c>
      <c r="B34" s="667"/>
      <c r="C34" s="667">
        <v>522</v>
      </c>
      <c r="D34" s="667">
        <v>336</v>
      </c>
      <c r="E34" s="796"/>
      <c r="F34" s="796">
        <v>81632.22</v>
      </c>
      <c r="G34" s="800">
        <v>55101.099999999991</v>
      </c>
    </row>
    <row r="35" spans="1:7" ht="14.4" customHeight="1" thickBot="1" x14ac:dyDescent="0.35">
      <c r="A35" s="798" t="s">
        <v>1439</v>
      </c>
      <c r="B35" s="673"/>
      <c r="C35" s="673">
        <v>232</v>
      </c>
      <c r="D35" s="673">
        <v>619</v>
      </c>
      <c r="E35" s="797"/>
      <c r="F35" s="797">
        <v>41845.56</v>
      </c>
      <c r="G35" s="801">
        <v>99559.970000000016</v>
      </c>
    </row>
    <row r="36" spans="1:7" ht="14.4" customHeight="1" x14ac:dyDescent="0.3">
      <c r="A36" s="718" t="s">
        <v>1415</v>
      </c>
    </row>
    <row r="37" spans="1:7" ht="14.4" customHeight="1" x14ac:dyDescent="0.3">
      <c r="A37" s="719" t="s">
        <v>1416</v>
      </c>
    </row>
    <row r="38" spans="1:7" ht="14.4" customHeight="1" x14ac:dyDescent="0.3">
      <c r="A38" s="718" t="s">
        <v>2263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21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54" bestFit="1" customWidth="1"/>
    <col min="2" max="2" width="6.109375" style="254" customWidth="1"/>
    <col min="3" max="3" width="2.109375" style="254" bestFit="1" customWidth="1"/>
    <col min="4" max="4" width="8" style="254" customWidth="1"/>
    <col min="5" max="5" width="50.88671875" style="254" bestFit="1" customWidth="1"/>
    <col min="6" max="7" width="11.109375" style="336" customWidth="1"/>
    <col min="8" max="9" width="9.33203125" style="254" hidden="1" customWidth="1"/>
    <col min="10" max="11" width="11.109375" style="336" customWidth="1"/>
    <col min="12" max="13" width="9.33203125" style="254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1" t="s">
        <v>2408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309</v>
      </c>
      <c r="B2" s="476"/>
      <c r="C2" s="255"/>
      <c r="D2" s="468"/>
      <c r="E2" s="255"/>
      <c r="F2" s="357"/>
      <c r="G2" s="357"/>
      <c r="H2" s="255"/>
      <c r="I2" s="255"/>
      <c r="J2" s="357"/>
      <c r="K2" s="357"/>
      <c r="L2" s="255"/>
      <c r="M2" s="255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21763.260000000002</v>
      </c>
      <c r="G3" s="212">
        <f t="shared" si="0"/>
        <v>5034415.1999999993</v>
      </c>
      <c r="H3" s="78"/>
      <c r="I3" s="78"/>
      <c r="J3" s="212">
        <f t="shared" si="0"/>
        <v>19782.400000000001</v>
      </c>
      <c r="K3" s="212">
        <f t="shared" si="0"/>
        <v>5080876.0100000007</v>
      </c>
      <c r="L3" s="78"/>
      <c r="M3" s="78"/>
      <c r="N3" s="212">
        <f t="shared" si="0"/>
        <v>23039.9</v>
      </c>
      <c r="O3" s="212">
        <f t="shared" si="0"/>
        <v>5833074.8499999996</v>
      </c>
      <c r="P3" s="79">
        <f>IF(G3=0,0,O3/G3)</f>
        <v>1.1586400045034031</v>
      </c>
      <c r="Q3" s="213">
        <f>IF(N3=0,0,O3/N3)</f>
        <v>253.17275031575656</v>
      </c>
    </row>
    <row r="4" spans="1:17" ht="14.4" customHeight="1" x14ac:dyDescent="0.3">
      <c r="A4" s="563" t="s">
        <v>119</v>
      </c>
      <c r="B4" s="570" t="s">
        <v>0</v>
      </c>
      <c r="C4" s="564" t="s">
        <v>120</v>
      </c>
      <c r="D4" s="569" t="s">
        <v>90</v>
      </c>
      <c r="E4" s="565" t="s">
        <v>81</v>
      </c>
      <c r="F4" s="566">
        <v>2014</v>
      </c>
      <c r="G4" s="567"/>
      <c r="H4" s="210"/>
      <c r="I4" s="210"/>
      <c r="J4" s="566">
        <v>2015</v>
      </c>
      <c r="K4" s="567"/>
      <c r="L4" s="210"/>
      <c r="M4" s="210"/>
      <c r="N4" s="566">
        <v>2016</v>
      </c>
      <c r="O4" s="567"/>
      <c r="P4" s="568" t="s">
        <v>2</v>
      </c>
      <c r="Q4" s="562" t="s">
        <v>122</v>
      </c>
    </row>
    <row r="5" spans="1:17" ht="14.4" customHeight="1" thickBot="1" x14ac:dyDescent="0.35">
      <c r="A5" s="802"/>
      <c r="B5" s="803"/>
      <c r="C5" s="804"/>
      <c r="D5" s="805"/>
      <c r="E5" s="806"/>
      <c r="F5" s="807" t="s">
        <v>91</v>
      </c>
      <c r="G5" s="808" t="s">
        <v>14</v>
      </c>
      <c r="H5" s="809"/>
      <c r="I5" s="809"/>
      <c r="J5" s="807" t="s">
        <v>91</v>
      </c>
      <c r="K5" s="808" t="s">
        <v>14</v>
      </c>
      <c r="L5" s="809"/>
      <c r="M5" s="809"/>
      <c r="N5" s="807" t="s">
        <v>91</v>
      </c>
      <c r="O5" s="808" t="s">
        <v>14</v>
      </c>
      <c r="P5" s="810"/>
      <c r="Q5" s="811"/>
    </row>
    <row r="6" spans="1:17" ht="14.4" customHeight="1" x14ac:dyDescent="0.3">
      <c r="A6" s="738" t="s">
        <v>2273</v>
      </c>
      <c r="B6" s="739" t="s">
        <v>523</v>
      </c>
      <c r="C6" s="739" t="s">
        <v>2274</v>
      </c>
      <c r="D6" s="739" t="s">
        <v>2275</v>
      </c>
      <c r="E6" s="739"/>
      <c r="F6" s="229"/>
      <c r="G6" s="229"/>
      <c r="H6" s="739"/>
      <c r="I6" s="739"/>
      <c r="J6" s="229"/>
      <c r="K6" s="229"/>
      <c r="L6" s="739"/>
      <c r="M6" s="739"/>
      <c r="N6" s="229">
        <v>1</v>
      </c>
      <c r="O6" s="229">
        <v>1008</v>
      </c>
      <c r="P6" s="744"/>
      <c r="Q6" s="752">
        <v>1008</v>
      </c>
    </row>
    <row r="7" spans="1:17" ht="14.4" customHeight="1" x14ac:dyDescent="0.3">
      <c r="A7" s="663" t="s">
        <v>2273</v>
      </c>
      <c r="B7" s="664" t="s">
        <v>523</v>
      </c>
      <c r="C7" s="664" t="s">
        <v>2274</v>
      </c>
      <c r="D7" s="664" t="s">
        <v>2276</v>
      </c>
      <c r="E7" s="664"/>
      <c r="F7" s="667"/>
      <c r="G7" s="667"/>
      <c r="H7" s="664"/>
      <c r="I7" s="664"/>
      <c r="J7" s="667"/>
      <c r="K7" s="667"/>
      <c r="L7" s="664"/>
      <c r="M7" s="664"/>
      <c r="N7" s="667">
        <v>1</v>
      </c>
      <c r="O7" s="667">
        <v>113</v>
      </c>
      <c r="P7" s="680"/>
      <c r="Q7" s="668">
        <v>113</v>
      </c>
    </row>
    <row r="8" spans="1:17" ht="14.4" customHeight="1" x14ac:dyDescent="0.3">
      <c r="A8" s="663" t="s">
        <v>2273</v>
      </c>
      <c r="B8" s="664" t="s">
        <v>523</v>
      </c>
      <c r="C8" s="664" t="s">
        <v>2274</v>
      </c>
      <c r="D8" s="664" t="s">
        <v>2277</v>
      </c>
      <c r="E8" s="664"/>
      <c r="F8" s="667">
        <v>1</v>
      </c>
      <c r="G8" s="667">
        <v>596</v>
      </c>
      <c r="H8" s="664">
        <v>1</v>
      </c>
      <c r="I8" s="664">
        <v>596</v>
      </c>
      <c r="J8" s="667"/>
      <c r="K8" s="667"/>
      <c r="L8" s="664"/>
      <c r="M8" s="664"/>
      <c r="N8" s="667"/>
      <c r="O8" s="667"/>
      <c r="P8" s="680"/>
      <c r="Q8" s="668"/>
    </row>
    <row r="9" spans="1:17" ht="14.4" customHeight="1" x14ac:dyDescent="0.3">
      <c r="A9" s="663" t="s">
        <v>2273</v>
      </c>
      <c r="B9" s="664" t="s">
        <v>523</v>
      </c>
      <c r="C9" s="664" t="s">
        <v>2274</v>
      </c>
      <c r="D9" s="664" t="s">
        <v>2278</v>
      </c>
      <c r="E9" s="664"/>
      <c r="F9" s="667"/>
      <c r="G9" s="667"/>
      <c r="H9" s="664"/>
      <c r="I9" s="664"/>
      <c r="J9" s="667">
        <v>2</v>
      </c>
      <c r="K9" s="667">
        <v>1332</v>
      </c>
      <c r="L9" s="664"/>
      <c r="M9" s="664">
        <v>666</v>
      </c>
      <c r="N9" s="667"/>
      <c r="O9" s="667"/>
      <c r="P9" s="680"/>
      <c r="Q9" s="668"/>
    </row>
    <row r="10" spans="1:17" ht="14.4" customHeight="1" x14ac:dyDescent="0.3">
      <c r="A10" s="663" t="s">
        <v>2273</v>
      </c>
      <c r="B10" s="664" t="s">
        <v>523</v>
      </c>
      <c r="C10" s="664" t="s">
        <v>2274</v>
      </c>
      <c r="D10" s="664" t="s">
        <v>2279</v>
      </c>
      <c r="E10" s="664"/>
      <c r="F10" s="667">
        <v>4</v>
      </c>
      <c r="G10" s="667">
        <v>2244</v>
      </c>
      <c r="H10" s="664">
        <v>1</v>
      </c>
      <c r="I10" s="664">
        <v>561</v>
      </c>
      <c r="J10" s="667">
        <v>7</v>
      </c>
      <c r="K10" s="667">
        <v>3927</v>
      </c>
      <c r="L10" s="664">
        <v>1.75</v>
      </c>
      <c r="M10" s="664">
        <v>561</v>
      </c>
      <c r="N10" s="667">
        <v>18</v>
      </c>
      <c r="O10" s="667">
        <v>10098</v>
      </c>
      <c r="P10" s="680">
        <v>4.5</v>
      </c>
      <c r="Q10" s="668">
        <v>561</v>
      </c>
    </row>
    <row r="11" spans="1:17" ht="14.4" customHeight="1" x14ac:dyDescent="0.3">
      <c r="A11" s="663" t="s">
        <v>2273</v>
      </c>
      <c r="B11" s="664" t="s">
        <v>523</v>
      </c>
      <c r="C11" s="664" t="s">
        <v>2274</v>
      </c>
      <c r="D11" s="664" t="s">
        <v>2280</v>
      </c>
      <c r="E11" s="664"/>
      <c r="F11" s="667">
        <v>2</v>
      </c>
      <c r="G11" s="667">
        <v>1038</v>
      </c>
      <c r="H11" s="664">
        <v>1</v>
      </c>
      <c r="I11" s="664">
        <v>519</v>
      </c>
      <c r="J11" s="667">
        <v>13</v>
      </c>
      <c r="K11" s="667">
        <v>6747</v>
      </c>
      <c r="L11" s="664">
        <v>6.5</v>
      </c>
      <c r="M11" s="664">
        <v>519</v>
      </c>
      <c r="N11" s="667"/>
      <c r="O11" s="667"/>
      <c r="P11" s="680"/>
      <c r="Q11" s="668"/>
    </row>
    <row r="12" spans="1:17" ht="14.4" customHeight="1" x14ac:dyDescent="0.3">
      <c r="A12" s="663" t="s">
        <v>2273</v>
      </c>
      <c r="B12" s="664" t="s">
        <v>523</v>
      </c>
      <c r="C12" s="664" t="s">
        <v>2274</v>
      </c>
      <c r="D12" s="664" t="s">
        <v>2281</v>
      </c>
      <c r="E12" s="664"/>
      <c r="F12" s="667">
        <v>1</v>
      </c>
      <c r="G12" s="667">
        <v>321</v>
      </c>
      <c r="H12" s="664">
        <v>1</v>
      </c>
      <c r="I12" s="664">
        <v>321</v>
      </c>
      <c r="J12" s="667">
        <v>4</v>
      </c>
      <c r="K12" s="667">
        <v>1284</v>
      </c>
      <c r="L12" s="664">
        <v>4</v>
      </c>
      <c r="M12" s="664">
        <v>321</v>
      </c>
      <c r="N12" s="667">
        <v>6</v>
      </c>
      <c r="O12" s="667">
        <v>1926</v>
      </c>
      <c r="P12" s="680">
        <v>6</v>
      </c>
      <c r="Q12" s="668">
        <v>321</v>
      </c>
    </row>
    <row r="13" spans="1:17" ht="14.4" customHeight="1" x14ac:dyDescent="0.3">
      <c r="A13" s="663" t="s">
        <v>2273</v>
      </c>
      <c r="B13" s="664" t="s">
        <v>523</v>
      </c>
      <c r="C13" s="664" t="s">
        <v>2274</v>
      </c>
      <c r="D13" s="664" t="s">
        <v>2282</v>
      </c>
      <c r="E13" s="664"/>
      <c r="F13" s="667"/>
      <c r="G13" s="667"/>
      <c r="H13" s="664"/>
      <c r="I13" s="664"/>
      <c r="J13" s="667">
        <v>1</v>
      </c>
      <c r="K13" s="667">
        <v>282</v>
      </c>
      <c r="L13" s="664"/>
      <c r="M13" s="664">
        <v>282</v>
      </c>
      <c r="N13" s="667"/>
      <c r="O13" s="667"/>
      <c r="P13" s="680"/>
      <c r="Q13" s="668"/>
    </row>
    <row r="14" spans="1:17" ht="14.4" customHeight="1" x14ac:dyDescent="0.3">
      <c r="A14" s="663" t="s">
        <v>2273</v>
      </c>
      <c r="B14" s="664" t="s">
        <v>523</v>
      </c>
      <c r="C14" s="664" t="s">
        <v>2274</v>
      </c>
      <c r="D14" s="664" t="s">
        <v>2283</v>
      </c>
      <c r="E14" s="664"/>
      <c r="F14" s="667">
        <v>1</v>
      </c>
      <c r="G14" s="667">
        <v>679</v>
      </c>
      <c r="H14" s="664">
        <v>1</v>
      </c>
      <c r="I14" s="664">
        <v>679</v>
      </c>
      <c r="J14" s="667">
        <v>2</v>
      </c>
      <c r="K14" s="667">
        <v>1358</v>
      </c>
      <c r="L14" s="664">
        <v>2</v>
      </c>
      <c r="M14" s="664">
        <v>679</v>
      </c>
      <c r="N14" s="667"/>
      <c r="O14" s="667"/>
      <c r="P14" s="680"/>
      <c r="Q14" s="668"/>
    </row>
    <row r="15" spans="1:17" ht="14.4" customHeight="1" x14ac:dyDescent="0.3">
      <c r="A15" s="663" t="s">
        <v>2273</v>
      </c>
      <c r="B15" s="664" t="s">
        <v>523</v>
      </c>
      <c r="C15" s="664" t="s">
        <v>2274</v>
      </c>
      <c r="D15" s="664" t="s">
        <v>2284</v>
      </c>
      <c r="E15" s="664"/>
      <c r="F15" s="667"/>
      <c r="G15" s="667"/>
      <c r="H15" s="664"/>
      <c r="I15" s="664"/>
      <c r="J15" s="667">
        <v>1</v>
      </c>
      <c r="K15" s="667">
        <v>929</v>
      </c>
      <c r="L15" s="664"/>
      <c r="M15" s="664">
        <v>929</v>
      </c>
      <c r="N15" s="667"/>
      <c r="O15" s="667"/>
      <c r="P15" s="680"/>
      <c r="Q15" s="668"/>
    </row>
    <row r="16" spans="1:17" ht="14.4" customHeight="1" x14ac:dyDescent="0.3">
      <c r="A16" s="663" t="s">
        <v>2273</v>
      </c>
      <c r="B16" s="664" t="s">
        <v>523</v>
      </c>
      <c r="C16" s="664" t="s">
        <v>2274</v>
      </c>
      <c r="D16" s="664" t="s">
        <v>2285</v>
      </c>
      <c r="E16" s="664"/>
      <c r="F16" s="667"/>
      <c r="G16" s="667"/>
      <c r="H16" s="664"/>
      <c r="I16" s="664"/>
      <c r="J16" s="667"/>
      <c r="K16" s="667"/>
      <c r="L16" s="664"/>
      <c r="M16" s="664"/>
      <c r="N16" s="667">
        <v>2</v>
      </c>
      <c r="O16" s="667">
        <v>4048</v>
      </c>
      <c r="P16" s="680"/>
      <c r="Q16" s="668">
        <v>2024</v>
      </c>
    </row>
    <row r="17" spans="1:17" ht="14.4" customHeight="1" x14ac:dyDescent="0.3">
      <c r="A17" s="663" t="s">
        <v>2273</v>
      </c>
      <c r="B17" s="664" t="s">
        <v>523</v>
      </c>
      <c r="C17" s="664" t="s">
        <v>2274</v>
      </c>
      <c r="D17" s="664" t="s">
        <v>2286</v>
      </c>
      <c r="E17" s="664"/>
      <c r="F17" s="667"/>
      <c r="G17" s="667"/>
      <c r="H17" s="664"/>
      <c r="I17" s="664"/>
      <c r="J17" s="667"/>
      <c r="K17" s="667"/>
      <c r="L17" s="664"/>
      <c r="M17" s="664"/>
      <c r="N17" s="667">
        <v>1</v>
      </c>
      <c r="O17" s="667">
        <v>3554</v>
      </c>
      <c r="P17" s="680"/>
      <c r="Q17" s="668">
        <v>3554</v>
      </c>
    </row>
    <row r="18" spans="1:17" ht="14.4" customHeight="1" x14ac:dyDescent="0.3">
      <c r="A18" s="663" t="s">
        <v>2273</v>
      </c>
      <c r="B18" s="664" t="s">
        <v>523</v>
      </c>
      <c r="C18" s="664" t="s">
        <v>2274</v>
      </c>
      <c r="D18" s="664" t="s">
        <v>2287</v>
      </c>
      <c r="E18" s="664"/>
      <c r="F18" s="667">
        <v>1</v>
      </c>
      <c r="G18" s="667">
        <v>1351</v>
      </c>
      <c r="H18" s="664">
        <v>1</v>
      </c>
      <c r="I18" s="664">
        <v>1351</v>
      </c>
      <c r="J18" s="667"/>
      <c r="K18" s="667"/>
      <c r="L18" s="664"/>
      <c r="M18" s="664"/>
      <c r="N18" s="667">
        <v>2</v>
      </c>
      <c r="O18" s="667">
        <v>2702</v>
      </c>
      <c r="P18" s="680">
        <v>2</v>
      </c>
      <c r="Q18" s="668">
        <v>1351</v>
      </c>
    </row>
    <row r="19" spans="1:17" ht="14.4" customHeight="1" x14ac:dyDescent="0.3">
      <c r="A19" s="663" t="s">
        <v>2273</v>
      </c>
      <c r="B19" s="664" t="s">
        <v>523</v>
      </c>
      <c r="C19" s="664" t="s">
        <v>2274</v>
      </c>
      <c r="D19" s="664" t="s">
        <v>2288</v>
      </c>
      <c r="E19" s="664"/>
      <c r="F19" s="667">
        <v>1</v>
      </c>
      <c r="G19" s="667">
        <v>587</v>
      </c>
      <c r="H19" s="664">
        <v>1</v>
      </c>
      <c r="I19" s="664">
        <v>587</v>
      </c>
      <c r="J19" s="667"/>
      <c r="K19" s="667"/>
      <c r="L19" s="664"/>
      <c r="M19" s="664"/>
      <c r="N19" s="667"/>
      <c r="O19" s="667"/>
      <c r="P19" s="680"/>
      <c r="Q19" s="668"/>
    </row>
    <row r="20" spans="1:17" ht="14.4" customHeight="1" x14ac:dyDescent="0.3">
      <c r="A20" s="663" t="s">
        <v>2273</v>
      </c>
      <c r="B20" s="664" t="s">
        <v>523</v>
      </c>
      <c r="C20" s="664" t="s">
        <v>2274</v>
      </c>
      <c r="D20" s="664" t="s">
        <v>2289</v>
      </c>
      <c r="E20" s="664"/>
      <c r="F20" s="667"/>
      <c r="G20" s="667"/>
      <c r="H20" s="664"/>
      <c r="I20" s="664"/>
      <c r="J20" s="667"/>
      <c r="K20" s="667"/>
      <c r="L20" s="664"/>
      <c r="M20" s="664"/>
      <c r="N20" s="667">
        <v>6</v>
      </c>
      <c r="O20" s="667">
        <v>3600</v>
      </c>
      <c r="P20" s="680"/>
      <c r="Q20" s="668">
        <v>600</v>
      </c>
    </row>
    <row r="21" spans="1:17" ht="14.4" customHeight="1" x14ac:dyDescent="0.3">
      <c r="A21" s="663" t="s">
        <v>2273</v>
      </c>
      <c r="B21" s="664" t="s">
        <v>523</v>
      </c>
      <c r="C21" s="664" t="s">
        <v>2274</v>
      </c>
      <c r="D21" s="664" t="s">
        <v>2290</v>
      </c>
      <c r="E21" s="664"/>
      <c r="F21" s="667">
        <v>34</v>
      </c>
      <c r="G21" s="667">
        <v>34272</v>
      </c>
      <c r="H21" s="664">
        <v>1</v>
      </c>
      <c r="I21" s="664">
        <v>1008</v>
      </c>
      <c r="J21" s="667">
        <v>27</v>
      </c>
      <c r="K21" s="667">
        <v>27216</v>
      </c>
      <c r="L21" s="664">
        <v>0.79411764705882348</v>
      </c>
      <c r="M21" s="664">
        <v>1008</v>
      </c>
      <c r="N21" s="667">
        <v>39</v>
      </c>
      <c r="O21" s="667">
        <v>39312</v>
      </c>
      <c r="P21" s="680">
        <v>1.1470588235294117</v>
      </c>
      <c r="Q21" s="668">
        <v>1008</v>
      </c>
    </row>
    <row r="22" spans="1:17" ht="14.4" customHeight="1" x14ac:dyDescent="0.3">
      <c r="A22" s="663" t="s">
        <v>2273</v>
      </c>
      <c r="B22" s="664" t="s">
        <v>523</v>
      </c>
      <c r="C22" s="664" t="s">
        <v>2274</v>
      </c>
      <c r="D22" s="664" t="s">
        <v>2291</v>
      </c>
      <c r="E22" s="664"/>
      <c r="F22" s="667"/>
      <c r="G22" s="667"/>
      <c r="H22" s="664"/>
      <c r="I22" s="664"/>
      <c r="J22" s="667"/>
      <c r="K22" s="667"/>
      <c r="L22" s="664"/>
      <c r="M22" s="664"/>
      <c r="N22" s="667">
        <v>1</v>
      </c>
      <c r="O22" s="667">
        <v>1122</v>
      </c>
      <c r="P22" s="680"/>
      <c r="Q22" s="668">
        <v>1122</v>
      </c>
    </row>
    <row r="23" spans="1:17" ht="14.4" customHeight="1" x14ac:dyDescent="0.3">
      <c r="A23" s="663" t="s">
        <v>2273</v>
      </c>
      <c r="B23" s="664" t="s">
        <v>523</v>
      </c>
      <c r="C23" s="664" t="s">
        <v>2274</v>
      </c>
      <c r="D23" s="664" t="s">
        <v>2292</v>
      </c>
      <c r="E23" s="664"/>
      <c r="F23" s="667"/>
      <c r="G23" s="667"/>
      <c r="H23" s="664"/>
      <c r="I23" s="664"/>
      <c r="J23" s="667"/>
      <c r="K23" s="667"/>
      <c r="L23" s="664"/>
      <c r="M23" s="664"/>
      <c r="N23" s="667">
        <v>1</v>
      </c>
      <c r="O23" s="667">
        <v>1326</v>
      </c>
      <c r="P23" s="680"/>
      <c r="Q23" s="668">
        <v>1326</v>
      </c>
    </row>
    <row r="24" spans="1:17" ht="14.4" customHeight="1" x14ac:dyDescent="0.3">
      <c r="A24" s="663" t="s">
        <v>2273</v>
      </c>
      <c r="B24" s="664" t="s">
        <v>523</v>
      </c>
      <c r="C24" s="664" t="s">
        <v>2293</v>
      </c>
      <c r="D24" s="664" t="s">
        <v>2294</v>
      </c>
      <c r="E24" s="664" t="s">
        <v>2295</v>
      </c>
      <c r="F24" s="667">
        <v>118</v>
      </c>
      <c r="G24" s="667">
        <v>9177.7699999999986</v>
      </c>
      <c r="H24" s="664">
        <v>1</v>
      </c>
      <c r="I24" s="664">
        <v>77.777711864406768</v>
      </c>
      <c r="J24" s="667">
        <v>104</v>
      </c>
      <c r="K24" s="667">
        <v>8088.9</v>
      </c>
      <c r="L24" s="664">
        <v>0.8813578897706088</v>
      </c>
      <c r="M24" s="664">
        <v>77.777884615384608</v>
      </c>
      <c r="N24" s="667">
        <v>103</v>
      </c>
      <c r="O24" s="667">
        <v>8011.1</v>
      </c>
      <c r="P24" s="680">
        <v>0.87288088500801408</v>
      </c>
      <c r="Q24" s="668">
        <v>77.777669902912621</v>
      </c>
    </row>
    <row r="25" spans="1:17" ht="14.4" customHeight="1" x14ac:dyDescent="0.3">
      <c r="A25" s="663" t="s">
        <v>2273</v>
      </c>
      <c r="B25" s="664" t="s">
        <v>523</v>
      </c>
      <c r="C25" s="664" t="s">
        <v>2293</v>
      </c>
      <c r="D25" s="664" t="s">
        <v>2296</v>
      </c>
      <c r="E25" s="664" t="s">
        <v>2297</v>
      </c>
      <c r="F25" s="667">
        <v>18</v>
      </c>
      <c r="G25" s="667">
        <v>4500</v>
      </c>
      <c r="H25" s="664">
        <v>1</v>
      </c>
      <c r="I25" s="664">
        <v>250</v>
      </c>
      <c r="J25" s="667">
        <v>23</v>
      </c>
      <c r="K25" s="667">
        <v>5750</v>
      </c>
      <c r="L25" s="664">
        <v>1.2777777777777777</v>
      </c>
      <c r="M25" s="664">
        <v>250</v>
      </c>
      <c r="N25" s="667">
        <v>28</v>
      </c>
      <c r="O25" s="667">
        <v>7000</v>
      </c>
      <c r="P25" s="680">
        <v>1.5555555555555556</v>
      </c>
      <c r="Q25" s="668">
        <v>250</v>
      </c>
    </row>
    <row r="26" spans="1:17" ht="14.4" customHeight="1" x14ac:dyDescent="0.3">
      <c r="A26" s="663" t="s">
        <v>2273</v>
      </c>
      <c r="B26" s="664" t="s">
        <v>523</v>
      </c>
      <c r="C26" s="664" t="s">
        <v>2293</v>
      </c>
      <c r="D26" s="664" t="s">
        <v>2298</v>
      </c>
      <c r="E26" s="664" t="s">
        <v>2299</v>
      </c>
      <c r="F26" s="667">
        <v>975</v>
      </c>
      <c r="G26" s="667">
        <v>108333.33</v>
      </c>
      <c r="H26" s="664">
        <v>1</v>
      </c>
      <c r="I26" s="664">
        <v>111.1111076923077</v>
      </c>
      <c r="J26" s="667">
        <v>945</v>
      </c>
      <c r="K26" s="667">
        <v>105000</v>
      </c>
      <c r="L26" s="664">
        <v>0.96923079905325538</v>
      </c>
      <c r="M26" s="664">
        <v>111.11111111111111</v>
      </c>
      <c r="N26" s="667">
        <v>877</v>
      </c>
      <c r="O26" s="667">
        <v>102316.66</v>
      </c>
      <c r="P26" s="680">
        <v>0.94446150598343093</v>
      </c>
      <c r="Q26" s="668">
        <v>116.66665906499431</v>
      </c>
    </row>
    <row r="27" spans="1:17" ht="14.4" customHeight="1" x14ac:dyDescent="0.3">
      <c r="A27" s="663" t="s">
        <v>2273</v>
      </c>
      <c r="B27" s="664" t="s">
        <v>523</v>
      </c>
      <c r="C27" s="664" t="s">
        <v>2293</v>
      </c>
      <c r="D27" s="664" t="s">
        <v>2300</v>
      </c>
      <c r="E27" s="664" t="s">
        <v>2301</v>
      </c>
      <c r="F27" s="667">
        <v>3</v>
      </c>
      <c r="G27" s="667">
        <v>733.33</v>
      </c>
      <c r="H27" s="664">
        <v>1</v>
      </c>
      <c r="I27" s="664">
        <v>244.44333333333336</v>
      </c>
      <c r="J27" s="667">
        <v>4</v>
      </c>
      <c r="K27" s="667">
        <v>1075.56</v>
      </c>
      <c r="L27" s="664">
        <v>1.4666793939972453</v>
      </c>
      <c r="M27" s="664">
        <v>268.89</v>
      </c>
      <c r="N27" s="667">
        <v>0</v>
      </c>
      <c r="O27" s="667">
        <v>0</v>
      </c>
      <c r="P27" s="680">
        <v>0</v>
      </c>
      <c r="Q27" s="668"/>
    </row>
    <row r="28" spans="1:17" ht="14.4" customHeight="1" x14ac:dyDescent="0.3">
      <c r="A28" s="663" t="s">
        <v>2273</v>
      </c>
      <c r="B28" s="664" t="s">
        <v>523</v>
      </c>
      <c r="C28" s="664" t="s">
        <v>2293</v>
      </c>
      <c r="D28" s="664" t="s">
        <v>2302</v>
      </c>
      <c r="E28" s="664" t="s">
        <v>2303</v>
      </c>
      <c r="F28" s="667">
        <v>2</v>
      </c>
      <c r="G28" s="667">
        <v>588.89</v>
      </c>
      <c r="H28" s="664">
        <v>1</v>
      </c>
      <c r="I28" s="664">
        <v>294.44499999999999</v>
      </c>
      <c r="J28" s="667"/>
      <c r="K28" s="667"/>
      <c r="L28" s="664"/>
      <c r="M28" s="664"/>
      <c r="N28" s="667"/>
      <c r="O28" s="667"/>
      <c r="P28" s="680"/>
      <c r="Q28" s="668"/>
    </row>
    <row r="29" spans="1:17" ht="14.4" customHeight="1" x14ac:dyDescent="0.3">
      <c r="A29" s="663" t="s">
        <v>2273</v>
      </c>
      <c r="B29" s="664" t="s">
        <v>523</v>
      </c>
      <c r="C29" s="664" t="s">
        <v>2293</v>
      </c>
      <c r="D29" s="664" t="s">
        <v>2304</v>
      </c>
      <c r="E29" s="664" t="s">
        <v>2305</v>
      </c>
      <c r="F29" s="667">
        <v>613</v>
      </c>
      <c r="G29" s="667">
        <v>114426.67</v>
      </c>
      <c r="H29" s="664">
        <v>1</v>
      </c>
      <c r="I29" s="664">
        <v>186.66667210440457</v>
      </c>
      <c r="J29" s="667">
        <v>679</v>
      </c>
      <c r="K29" s="667">
        <v>126746.68</v>
      </c>
      <c r="L29" s="664">
        <v>1.1076672946962451</v>
      </c>
      <c r="M29" s="664">
        <v>186.66668630338734</v>
      </c>
      <c r="N29" s="667">
        <v>711</v>
      </c>
      <c r="O29" s="667">
        <v>150099.99</v>
      </c>
      <c r="P29" s="680">
        <v>1.3117570405570658</v>
      </c>
      <c r="Q29" s="668">
        <v>211.11109704641348</v>
      </c>
    </row>
    <row r="30" spans="1:17" ht="14.4" customHeight="1" x14ac:dyDescent="0.3">
      <c r="A30" s="663" t="s">
        <v>2273</v>
      </c>
      <c r="B30" s="664" t="s">
        <v>523</v>
      </c>
      <c r="C30" s="664" t="s">
        <v>2293</v>
      </c>
      <c r="D30" s="664" t="s">
        <v>2306</v>
      </c>
      <c r="E30" s="664" t="s">
        <v>2307</v>
      </c>
      <c r="F30" s="667">
        <v>752</v>
      </c>
      <c r="G30" s="667">
        <v>438666.66000000003</v>
      </c>
      <c r="H30" s="664">
        <v>1</v>
      </c>
      <c r="I30" s="664">
        <v>583.33332446808515</v>
      </c>
      <c r="J30" s="667">
        <v>889</v>
      </c>
      <c r="K30" s="667">
        <v>518583.33000000007</v>
      </c>
      <c r="L30" s="664">
        <v>1.1821808614313201</v>
      </c>
      <c r="M30" s="664">
        <v>583.33332958380208</v>
      </c>
      <c r="N30" s="667">
        <v>985</v>
      </c>
      <c r="O30" s="667">
        <v>574583.32999999996</v>
      </c>
      <c r="P30" s="680">
        <v>1.3098404378395201</v>
      </c>
      <c r="Q30" s="668">
        <v>583.33332994923853</v>
      </c>
    </row>
    <row r="31" spans="1:17" ht="14.4" customHeight="1" x14ac:dyDescent="0.3">
      <c r="A31" s="663" t="s">
        <v>2273</v>
      </c>
      <c r="B31" s="664" t="s">
        <v>523</v>
      </c>
      <c r="C31" s="664" t="s">
        <v>2293</v>
      </c>
      <c r="D31" s="664" t="s">
        <v>2308</v>
      </c>
      <c r="E31" s="664" t="s">
        <v>2309</v>
      </c>
      <c r="F31" s="667">
        <v>70</v>
      </c>
      <c r="G31" s="667">
        <v>32666.660000000003</v>
      </c>
      <c r="H31" s="664">
        <v>1</v>
      </c>
      <c r="I31" s="664">
        <v>466.6665714285715</v>
      </c>
      <c r="J31" s="667">
        <v>61</v>
      </c>
      <c r="K31" s="667">
        <v>28466.67</v>
      </c>
      <c r="L31" s="664">
        <v>0.87142885131201031</v>
      </c>
      <c r="M31" s="664">
        <v>466.66672131147538</v>
      </c>
      <c r="N31" s="667">
        <v>125</v>
      </c>
      <c r="O31" s="667">
        <v>58333.33</v>
      </c>
      <c r="P31" s="680">
        <v>1.7857145481050096</v>
      </c>
      <c r="Q31" s="668">
        <v>466.66664000000003</v>
      </c>
    </row>
    <row r="32" spans="1:17" ht="14.4" customHeight="1" x14ac:dyDescent="0.3">
      <c r="A32" s="663" t="s">
        <v>2273</v>
      </c>
      <c r="B32" s="664" t="s">
        <v>523</v>
      </c>
      <c r="C32" s="664" t="s">
        <v>2293</v>
      </c>
      <c r="D32" s="664" t="s">
        <v>2310</v>
      </c>
      <c r="E32" s="664" t="s">
        <v>2309</v>
      </c>
      <c r="F32" s="667">
        <v>5</v>
      </c>
      <c r="G32" s="667">
        <v>5000</v>
      </c>
      <c r="H32" s="664">
        <v>1</v>
      </c>
      <c r="I32" s="664">
        <v>1000</v>
      </c>
      <c r="J32" s="667">
        <v>6</v>
      </c>
      <c r="K32" s="667">
        <v>6000</v>
      </c>
      <c r="L32" s="664">
        <v>1.2</v>
      </c>
      <c r="M32" s="664">
        <v>1000</v>
      </c>
      <c r="N32" s="667">
        <v>6</v>
      </c>
      <c r="O32" s="667">
        <v>6000</v>
      </c>
      <c r="P32" s="680">
        <v>1.2</v>
      </c>
      <c r="Q32" s="668">
        <v>1000</v>
      </c>
    </row>
    <row r="33" spans="1:17" ht="14.4" customHeight="1" x14ac:dyDescent="0.3">
      <c r="A33" s="663" t="s">
        <v>2273</v>
      </c>
      <c r="B33" s="664" t="s">
        <v>523</v>
      </c>
      <c r="C33" s="664" t="s">
        <v>2293</v>
      </c>
      <c r="D33" s="664" t="s">
        <v>2311</v>
      </c>
      <c r="E33" s="664" t="s">
        <v>2312</v>
      </c>
      <c r="F33" s="667">
        <v>2</v>
      </c>
      <c r="G33" s="667">
        <v>1333.34</v>
      </c>
      <c r="H33" s="664">
        <v>1</v>
      </c>
      <c r="I33" s="664">
        <v>666.67</v>
      </c>
      <c r="J33" s="667">
        <v>2</v>
      </c>
      <c r="K33" s="667">
        <v>1333.34</v>
      </c>
      <c r="L33" s="664">
        <v>1</v>
      </c>
      <c r="M33" s="664">
        <v>666.67</v>
      </c>
      <c r="N33" s="667">
        <v>2</v>
      </c>
      <c r="O33" s="667">
        <v>1333.34</v>
      </c>
      <c r="P33" s="680">
        <v>1</v>
      </c>
      <c r="Q33" s="668">
        <v>666.67</v>
      </c>
    </row>
    <row r="34" spans="1:17" ht="14.4" customHeight="1" x14ac:dyDescent="0.3">
      <c r="A34" s="663" t="s">
        <v>2273</v>
      </c>
      <c r="B34" s="664" t="s">
        <v>523</v>
      </c>
      <c r="C34" s="664" t="s">
        <v>2293</v>
      </c>
      <c r="D34" s="664" t="s">
        <v>2313</v>
      </c>
      <c r="E34" s="664" t="s">
        <v>2314</v>
      </c>
      <c r="F34" s="667">
        <v>957</v>
      </c>
      <c r="G34" s="667">
        <v>47850</v>
      </c>
      <c r="H34" s="664">
        <v>1</v>
      </c>
      <c r="I34" s="664">
        <v>50</v>
      </c>
      <c r="J34" s="667">
        <v>928</v>
      </c>
      <c r="K34" s="667">
        <v>46400</v>
      </c>
      <c r="L34" s="664">
        <v>0.96969696969696972</v>
      </c>
      <c r="M34" s="664">
        <v>50</v>
      </c>
      <c r="N34" s="667">
        <v>1088</v>
      </c>
      <c r="O34" s="667">
        <v>54400</v>
      </c>
      <c r="P34" s="680">
        <v>1.1368861024033439</v>
      </c>
      <c r="Q34" s="668">
        <v>50</v>
      </c>
    </row>
    <row r="35" spans="1:17" ht="14.4" customHeight="1" x14ac:dyDescent="0.3">
      <c r="A35" s="663" t="s">
        <v>2273</v>
      </c>
      <c r="B35" s="664" t="s">
        <v>523</v>
      </c>
      <c r="C35" s="664" t="s">
        <v>2293</v>
      </c>
      <c r="D35" s="664" t="s">
        <v>2315</v>
      </c>
      <c r="E35" s="664" t="s">
        <v>2316</v>
      </c>
      <c r="F35" s="667">
        <v>1</v>
      </c>
      <c r="G35" s="667">
        <v>5.5600000000000005</v>
      </c>
      <c r="H35" s="664">
        <v>1</v>
      </c>
      <c r="I35" s="664">
        <v>5.5600000000000005</v>
      </c>
      <c r="J35" s="667">
        <v>6</v>
      </c>
      <c r="K35" s="667">
        <v>33.350000000000009</v>
      </c>
      <c r="L35" s="664">
        <v>5.9982014388489215</v>
      </c>
      <c r="M35" s="664">
        <v>5.5583333333333345</v>
      </c>
      <c r="N35" s="667">
        <v>7</v>
      </c>
      <c r="O35" s="667">
        <v>38.900000000000006</v>
      </c>
      <c r="P35" s="680">
        <v>6.9964028776978422</v>
      </c>
      <c r="Q35" s="668">
        <v>5.5571428571428578</v>
      </c>
    </row>
    <row r="36" spans="1:17" ht="14.4" customHeight="1" x14ac:dyDescent="0.3">
      <c r="A36" s="663" t="s">
        <v>2273</v>
      </c>
      <c r="B36" s="664" t="s">
        <v>523</v>
      </c>
      <c r="C36" s="664" t="s">
        <v>2293</v>
      </c>
      <c r="D36" s="664" t="s">
        <v>2317</v>
      </c>
      <c r="E36" s="664" t="s">
        <v>2318</v>
      </c>
      <c r="F36" s="667">
        <v>45</v>
      </c>
      <c r="G36" s="667">
        <v>4550</v>
      </c>
      <c r="H36" s="664">
        <v>1</v>
      </c>
      <c r="I36" s="664">
        <v>101.11111111111111</v>
      </c>
      <c r="J36" s="667">
        <v>26</v>
      </c>
      <c r="K36" s="667">
        <v>2628.88</v>
      </c>
      <c r="L36" s="664">
        <v>0.57777582417582418</v>
      </c>
      <c r="M36" s="664">
        <v>101.11076923076924</v>
      </c>
      <c r="N36" s="667">
        <v>3</v>
      </c>
      <c r="O36" s="667">
        <v>303.33</v>
      </c>
      <c r="P36" s="680">
        <v>6.666593406593406E-2</v>
      </c>
      <c r="Q36" s="668">
        <v>101.11</v>
      </c>
    </row>
    <row r="37" spans="1:17" ht="14.4" customHeight="1" x14ac:dyDescent="0.3">
      <c r="A37" s="663" t="s">
        <v>2273</v>
      </c>
      <c r="B37" s="664" t="s">
        <v>523</v>
      </c>
      <c r="C37" s="664" t="s">
        <v>2293</v>
      </c>
      <c r="D37" s="664" t="s">
        <v>2319</v>
      </c>
      <c r="E37" s="664" t="s">
        <v>2320</v>
      </c>
      <c r="F37" s="667"/>
      <c r="G37" s="667"/>
      <c r="H37" s="664"/>
      <c r="I37" s="664"/>
      <c r="J37" s="667">
        <v>1</v>
      </c>
      <c r="K37" s="667">
        <v>76.67</v>
      </c>
      <c r="L37" s="664"/>
      <c r="M37" s="664">
        <v>76.67</v>
      </c>
      <c r="N37" s="667"/>
      <c r="O37" s="667"/>
      <c r="P37" s="680"/>
      <c r="Q37" s="668"/>
    </row>
    <row r="38" spans="1:17" ht="14.4" customHeight="1" x14ac:dyDescent="0.3">
      <c r="A38" s="663" t="s">
        <v>2273</v>
      </c>
      <c r="B38" s="664" t="s">
        <v>523</v>
      </c>
      <c r="C38" s="664" t="s">
        <v>2293</v>
      </c>
      <c r="D38" s="664" t="s">
        <v>2321</v>
      </c>
      <c r="E38" s="664" t="s">
        <v>2322</v>
      </c>
      <c r="F38" s="667">
        <v>26</v>
      </c>
      <c r="G38" s="667">
        <v>0</v>
      </c>
      <c r="H38" s="664"/>
      <c r="I38" s="664">
        <v>0</v>
      </c>
      <c r="J38" s="667"/>
      <c r="K38" s="667"/>
      <c r="L38" s="664"/>
      <c r="M38" s="664"/>
      <c r="N38" s="667"/>
      <c r="O38" s="667"/>
      <c r="P38" s="680"/>
      <c r="Q38" s="668"/>
    </row>
    <row r="39" spans="1:17" ht="14.4" customHeight="1" x14ac:dyDescent="0.3">
      <c r="A39" s="663" t="s">
        <v>2273</v>
      </c>
      <c r="B39" s="664" t="s">
        <v>523</v>
      </c>
      <c r="C39" s="664" t="s">
        <v>2293</v>
      </c>
      <c r="D39" s="664" t="s">
        <v>2323</v>
      </c>
      <c r="E39" s="664" t="s">
        <v>2324</v>
      </c>
      <c r="F39" s="667">
        <v>40</v>
      </c>
      <c r="G39" s="667">
        <v>0</v>
      </c>
      <c r="H39" s="664"/>
      <c r="I39" s="664">
        <v>0</v>
      </c>
      <c r="J39" s="667">
        <v>38</v>
      </c>
      <c r="K39" s="667">
        <v>0</v>
      </c>
      <c r="L39" s="664"/>
      <c r="M39" s="664">
        <v>0</v>
      </c>
      <c r="N39" s="667">
        <v>58</v>
      </c>
      <c r="O39" s="667">
        <v>0</v>
      </c>
      <c r="P39" s="680"/>
      <c r="Q39" s="668">
        <v>0</v>
      </c>
    </row>
    <row r="40" spans="1:17" ht="14.4" customHeight="1" x14ac:dyDescent="0.3">
      <c r="A40" s="663" t="s">
        <v>2273</v>
      </c>
      <c r="B40" s="664" t="s">
        <v>523</v>
      </c>
      <c r="C40" s="664" t="s">
        <v>2293</v>
      </c>
      <c r="D40" s="664" t="s">
        <v>2325</v>
      </c>
      <c r="E40" s="664" t="s">
        <v>2326</v>
      </c>
      <c r="F40" s="667">
        <v>577</v>
      </c>
      <c r="G40" s="667">
        <v>176305.56999999998</v>
      </c>
      <c r="H40" s="664">
        <v>1</v>
      </c>
      <c r="I40" s="664">
        <v>305.5555805892547</v>
      </c>
      <c r="J40" s="667">
        <v>608</v>
      </c>
      <c r="K40" s="667">
        <v>185777.78</v>
      </c>
      <c r="L40" s="664">
        <v>1.053726096118234</v>
      </c>
      <c r="M40" s="664">
        <v>305.55555921052633</v>
      </c>
      <c r="N40" s="667">
        <v>831</v>
      </c>
      <c r="O40" s="667">
        <v>253916.66999999998</v>
      </c>
      <c r="P40" s="680">
        <v>1.4402078731829064</v>
      </c>
      <c r="Q40" s="668">
        <v>305.555559566787</v>
      </c>
    </row>
    <row r="41" spans="1:17" ht="14.4" customHeight="1" x14ac:dyDescent="0.3">
      <c r="A41" s="663" t="s">
        <v>2273</v>
      </c>
      <c r="B41" s="664" t="s">
        <v>523</v>
      </c>
      <c r="C41" s="664" t="s">
        <v>2293</v>
      </c>
      <c r="D41" s="664" t="s">
        <v>2327</v>
      </c>
      <c r="E41" s="664" t="s">
        <v>2328</v>
      </c>
      <c r="F41" s="667">
        <v>2432</v>
      </c>
      <c r="G41" s="667">
        <v>0</v>
      </c>
      <c r="H41" s="664"/>
      <c r="I41" s="664">
        <v>0</v>
      </c>
      <c r="J41" s="667"/>
      <c r="K41" s="667"/>
      <c r="L41" s="664"/>
      <c r="M41" s="664"/>
      <c r="N41" s="667"/>
      <c r="O41" s="667"/>
      <c r="P41" s="680"/>
      <c r="Q41" s="668"/>
    </row>
    <row r="42" spans="1:17" ht="14.4" customHeight="1" x14ac:dyDescent="0.3">
      <c r="A42" s="663" t="s">
        <v>2273</v>
      </c>
      <c r="B42" s="664" t="s">
        <v>523</v>
      </c>
      <c r="C42" s="664" t="s">
        <v>2293</v>
      </c>
      <c r="D42" s="664" t="s">
        <v>2329</v>
      </c>
      <c r="E42" s="664" t="s">
        <v>2330</v>
      </c>
      <c r="F42" s="667">
        <v>2590</v>
      </c>
      <c r="G42" s="667">
        <v>1179888.8900000001</v>
      </c>
      <c r="H42" s="664">
        <v>1</v>
      </c>
      <c r="I42" s="664">
        <v>455.55555598455601</v>
      </c>
      <c r="J42" s="667">
        <v>2714</v>
      </c>
      <c r="K42" s="667">
        <v>1236377.8000000005</v>
      </c>
      <c r="L42" s="664">
        <v>1.0478764657238195</v>
      </c>
      <c r="M42" s="664">
        <v>455.55556374355211</v>
      </c>
      <c r="N42" s="667">
        <v>2979</v>
      </c>
      <c r="O42" s="667">
        <v>1357100.02</v>
      </c>
      <c r="P42" s="680">
        <v>1.1501930660606525</v>
      </c>
      <c r="Q42" s="668">
        <v>455.55556226921789</v>
      </c>
    </row>
    <row r="43" spans="1:17" ht="14.4" customHeight="1" x14ac:dyDescent="0.3">
      <c r="A43" s="663" t="s">
        <v>2273</v>
      </c>
      <c r="B43" s="664" t="s">
        <v>523</v>
      </c>
      <c r="C43" s="664" t="s">
        <v>2293</v>
      </c>
      <c r="D43" s="664" t="s">
        <v>2331</v>
      </c>
      <c r="E43" s="664" t="s">
        <v>2332</v>
      </c>
      <c r="F43" s="667"/>
      <c r="G43" s="667"/>
      <c r="H43" s="664"/>
      <c r="I43" s="664"/>
      <c r="J43" s="667">
        <v>1</v>
      </c>
      <c r="K43" s="667">
        <v>0</v>
      </c>
      <c r="L43" s="664"/>
      <c r="M43" s="664">
        <v>0</v>
      </c>
      <c r="N43" s="667"/>
      <c r="O43" s="667"/>
      <c r="P43" s="680"/>
      <c r="Q43" s="668"/>
    </row>
    <row r="44" spans="1:17" ht="14.4" customHeight="1" x14ac:dyDescent="0.3">
      <c r="A44" s="663" t="s">
        <v>2273</v>
      </c>
      <c r="B44" s="664" t="s">
        <v>523</v>
      </c>
      <c r="C44" s="664" t="s">
        <v>2293</v>
      </c>
      <c r="D44" s="664" t="s">
        <v>2333</v>
      </c>
      <c r="E44" s="664" t="s">
        <v>2334</v>
      </c>
      <c r="F44" s="667">
        <v>22</v>
      </c>
      <c r="G44" s="667">
        <v>1295.57</v>
      </c>
      <c r="H44" s="664">
        <v>1</v>
      </c>
      <c r="I44" s="664">
        <v>58.889545454545448</v>
      </c>
      <c r="J44" s="667">
        <v>14</v>
      </c>
      <c r="K44" s="667">
        <v>824.45</v>
      </c>
      <c r="L44" s="664">
        <v>0.63636082959623952</v>
      </c>
      <c r="M44" s="664">
        <v>58.88928571428572</v>
      </c>
      <c r="N44" s="667">
        <v>11</v>
      </c>
      <c r="O44" s="667">
        <v>647.79</v>
      </c>
      <c r="P44" s="680">
        <v>0.50000385930517066</v>
      </c>
      <c r="Q44" s="668">
        <v>58.889999999999993</v>
      </c>
    </row>
    <row r="45" spans="1:17" ht="14.4" customHeight="1" x14ac:dyDescent="0.3">
      <c r="A45" s="663" t="s">
        <v>2273</v>
      </c>
      <c r="B45" s="664" t="s">
        <v>523</v>
      </c>
      <c r="C45" s="664" t="s">
        <v>2293</v>
      </c>
      <c r="D45" s="664" t="s">
        <v>2335</v>
      </c>
      <c r="E45" s="664" t="s">
        <v>2336</v>
      </c>
      <c r="F45" s="667">
        <v>1039</v>
      </c>
      <c r="G45" s="667">
        <v>80811.11</v>
      </c>
      <c r="H45" s="664">
        <v>1</v>
      </c>
      <c r="I45" s="664">
        <v>77.777776708373437</v>
      </c>
      <c r="J45" s="667">
        <v>1171</v>
      </c>
      <c r="K45" s="667">
        <v>91077.79</v>
      </c>
      <c r="L45" s="664">
        <v>1.1270454025442789</v>
      </c>
      <c r="M45" s="664">
        <v>77.777788215200673</v>
      </c>
      <c r="N45" s="667">
        <v>1444</v>
      </c>
      <c r="O45" s="667">
        <v>112311.1</v>
      </c>
      <c r="P45" s="680">
        <v>1.3897977641935622</v>
      </c>
      <c r="Q45" s="668">
        <v>77.777770083102496</v>
      </c>
    </row>
    <row r="46" spans="1:17" ht="14.4" customHeight="1" x14ac:dyDescent="0.3">
      <c r="A46" s="663" t="s">
        <v>2273</v>
      </c>
      <c r="B46" s="664" t="s">
        <v>523</v>
      </c>
      <c r="C46" s="664" t="s">
        <v>2293</v>
      </c>
      <c r="D46" s="664" t="s">
        <v>2337</v>
      </c>
      <c r="E46" s="664" t="s">
        <v>2338</v>
      </c>
      <c r="F46" s="667">
        <v>659</v>
      </c>
      <c r="G46" s="667">
        <v>58577.770000000004</v>
      </c>
      <c r="H46" s="664">
        <v>1</v>
      </c>
      <c r="I46" s="664">
        <v>88.888877086494702</v>
      </c>
      <c r="J46" s="667">
        <v>758</v>
      </c>
      <c r="K46" s="667">
        <v>67377.78</v>
      </c>
      <c r="L46" s="664">
        <v>1.1502278082624176</v>
      </c>
      <c r="M46" s="664">
        <v>88.888891820580469</v>
      </c>
      <c r="N46" s="667">
        <v>964</v>
      </c>
      <c r="O46" s="667">
        <v>91044.44</v>
      </c>
      <c r="P46" s="680">
        <v>1.5542489924078706</v>
      </c>
      <c r="Q46" s="668">
        <v>94.444439834024905</v>
      </c>
    </row>
    <row r="47" spans="1:17" ht="14.4" customHeight="1" x14ac:dyDescent="0.3">
      <c r="A47" s="663" t="s">
        <v>2273</v>
      </c>
      <c r="B47" s="664" t="s">
        <v>523</v>
      </c>
      <c r="C47" s="664" t="s">
        <v>2293</v>
      </c>
      <c r="D47" s="664" t="s">
        <v>2339</v>
      </c>
      <c r="E47" s="664" t="s">
        <v>2340</v>
      </c>
      <c r="F47" s="667"/>
      <c r="G47" s="667"/>
      <c r="H47" s="664"/>
      <c r="I47" s="664"/>
      <c r="J47" s="667">
        <v>2</v>
      </c>
      <c r="K47" s="667">
        <v>86.67</v>
      </c>
      <c r="L47" s="664"/>
      <c r="M47" s="664">
        <v>43.335000000000001</v>
      </c>
      <c r="N47" s="667"/>
      <c r="O47" s="667"/>
      <c r="P47" s="680"/>
      <c r="Q47" s="668"/>
    </row>
    <row r="48" spans="1:17" ht="14.4" customHeight="1" x14ac:dyDescent="0.3">
      <c r="A48" s="663" t="s">
        <v>2273</v>
      </c>
      <c r="B48" s="664" t="s">
        <v>523</v>
      </c>
      <c r="C48" s="664" t="s">
        <v>2293</v>
      </c>
      <c r="D48" s="664" t="s">
        <v>2341</v>
      </c>
      <c r="E48" s="664" t="s">
        <v>2342</v>
      </c>
      <c r="F48" s="667">
        <v>24</v>
      </c>
      <c r="G48" s="667">
        <v>2320</v>
      </c>
      <c r="H48" s="664">
        <v>1</v>
      </c>
      <c r="I48" s="664">
        <v>96.666666666666671</v>
      </c>
      <c r="J48" s="667">
        <v>26</v>
      </c>
      <c r="K48" s="667">
        <v>2513.33</v>
      </c>
      <c r="L48" s="664">
        <v>1.083331896551724</v>
      </c>
      <c r="M48" s="664">
        <v>96.666538461538465</v>
      </c>
      <c r="N48" s="667">
        <v>15</v>
      </c>
      <c r="O48" s="667">
        <v>1450</v>
      </c>
      <c r="P48" s="680">
        <v>0.625</v>
      </c>
      <c r="Q48" s="668">
        <v>96.666666666666671</v>
      </c>
    </row>
    <row r="49" spans="1:17" ht="14.4" customHeight="1" x14ac:dyDescent="0.3">
      <c r="A49" s="663" t="s">
        <v>2273</v>
      </c>
      <c r="B49" s="664" t="s">
        <v>523</v>
      </c>
      <c r="C49" s="664" t="s">
        <v>2293</v>
      </c>
      <c r="D49" s="664" t="s">
        <v>2343</v>
      </c>
      <c r="E49" s="664" t="s">
        <v>2344</v>
      </c>
      <c r="F49" s="667">
        <v>241</v>
      </c>
      <c r="G49" s="667">
        <v>80333.349999999991</v>
      </c>
      <c r="H49" s="664">
        <v>1</v>
      </c>
      <c r="I49" s="664">
        <v>333.33340248962651</v>
      </c>
      <c r="J49" s="667">
        <v>242</v>
      </c>
      <c r="K49" s="667">
        <v>80666.66</v>
      </c>
      <c r="L49" s="664">
        <v>1.0041490862761233</v>
      </c>
      <c r="M49" s="664">
        <v>333.33330578512397</v>
      </c>
      <c r="N49" s="667">
        <v>264</v>
      </c>
      <c r="O49" s="667">
        <v>87999.99</v>
      </c>
      <c r="P49" s="680">
        <v>1.0954353328972339</v>
      </c>
      <c r="Q49" s="668">
        <v>333.33329545454546</v>
      </c>
    </row>
    <row r="50" spans="1:17" ht="14.4" customHeight="1" x14ac:dyDescent="0.3">
      <c r="A50" s="663" t="s">
        <v>2273</v>
      </c>
      <c r="B50" s="664" t="s">
        <v>523</v>
      </c>
      <c r="C50" s="664" t="s">
        <v>2293</v>
      </c>
      <c r="D50" s="664" t="s">
        <v>2345</v>
      </c>
      <c r="E50" s="664" t="s">
        <v>2346</v>
      </c>
      <c r="F50" s="667">
        <v>523</v>
      </c>
      <c r="G50" s="667">
        <v>671183.34000000008</v>
      </c>
      <c r="H50" s="664">
        <v>1</v>
      </c>
      <c r="I50" s="664">
        <v>1283.333346080306</v>
      </c>
      <c r="J50" s="667">
        <v>449</v>
      </c>
      <c r="K50" s="667">
        <v>576216.67999999993</v>
      </c>
      <c r="L50" s="664">
        <v>0.85850861554459901</v>
      </c>
      <c r="M50" s="664">
        <v>1283.333363028953</v>
      </c>
      <c r="N50" s="667">
        <v>434</v>
      </c>
      <c r="O50" s="667">
        <v>556966.67000000004</v>
      </c>
      <c r="P50" s="680">
        <v>0.82982791259389721</v>
      </c>
      <c r="Q50" s="668">
        <v>1283.333341013825</v>
      </c>
    </row>
    <row r="51" spans="1:17" ht="14.4" customHeight="1" x14ac:dyDescent="0.3">
      <c r="A51" s="663" t="s">
        <v>2273</v>
      </c>
      <c r="B51" s="664" t="s">
        <v>523</v>
      </c>
      <c r="C51" s="664" t="s">
        <v>2293</v>
      </c>
      <c r="D51" s="664" t="s">
        <v>2347</v>
      </c>
      <c r="E51" s="664" t="s">
        <v>2348</v>
      </c>
      <c r="F51" s="667"/>
      <c r="G51" s="667"/>
      <c r="H51" s="664"/>
      <c r="I51" s="664"/>
      <c r="J51" s="667">
        <v>1</v>
      </c>
      <c r="K51" s="667">
        <v>466.67</v>
      </c>
      <c r="L51" s="664"/>
      <c r="M51" s="664">
        <v>466.67</v>
      </c>
      <c r="N51" s="667"/>
      <c r="O51" s="667"/>
      <c r="P51" s="680"/>
      <c r="Q51" s="668"/>
    </row>
    <row r="52" spans="1:17" ht="14.4" customHeight="1" x14ac:dyDescent="0.3">
      <c r="A52" s="663" t="s">
        <v>2273</v>
      </c>
      <c r="B52" s="664" t="s">
        <v>523</v>
      </c>
      <c r="C52" s="664" t="s">
        <v>2293</v>
      </c>
      <c r="D52" s="664" t="s">
        <v>2349</v>
      </c>
      <c r="E52" s="664" t="s">
        <v>2350</v>
      </c>
      <c r="F52" s="667">
        <v>55</v>
      </c>
      <c r="G52" s="667">
        <v>6416.67</v>
      </c>
      <c r="H52" s="664">
        <v>1</v>
      </c>
      <c r="I52" s="664">
        <v>116.66672727272727</v>
      </c>
      <c r="J52" s="667">
        <v>57</v>
      </c>
      <c r="K52" s="667">
        <v>6650</v>
      </c>
      <c r="L52" s="664">
        <v>1.0363630979931959</v>
      </c>
      <c r="M52" s="664">
        <v>116.66666666666667</v>
      </c>
      <c r="N52" s="667">
        <v>69</v>
      </c>
      <c r="O52" s="667">
        <v>8049.99</v>
      </c>
      <c r="P52" s="680">
        <v>1.2545432443931197</v>
      </c>
      <c r="Q52" s="668">
        <v>116.66652173913043</v>
      </c>
    </row>
    <row r="53" spans="1:17" ht="14.4" customHeight="1" x14ac:dyDescent="0.3">
      <c r="A53" s="663" t="s">
        <v>2273</v>
      </c>
      <c r="B53" s="664" t="s">
        <v>523</v>
      </c>
      <c r="C53" s="664" t="s">
        <v>2293</v>
      </c>
      <c r="D53" s="664" t="s">
        <v>2351</v>
      </c>
      <c r="E53" s="664" t="s">
        <v>2352</v>
      </c>
      <c r="F53" s="667"/>
      <c r="G53" s="667"/>
      <c r="H53" s="664"/>
      <c r="I53" s="664"/>
      <c r="J53" s="667">
        <v>2</v>
      </c>
      <c r="K53" s="667">
        <v>655.56</v>
      </c>
      <c r="L53" s="664"/>
      <c r="M53" s="664">
        <v>327.78</v>
      </c>
      <c r="N53" s="667">
        <v>3</v>
      </c>
      <c r="O53" s="667">
        <v>1033.33</v>
      </c>
      <c r="P53" s="680"/>
      <c r="Q53" s="668">
        <v>344.44333333333333</v>
      </c>
    </row>
    <row r="54" spans="1:17" ht="14.4" customHeight="1" x14ac:dyDescent="0.3">
      <c r="A54" s="663" t="s">
        <v>2273</v>
      </c>
      <c r="B54" s="664" t="s">
        <v>523</v>
      </c>
      <c r="C54" s="664" t="s">
        <v>2293</v>
      </c>
      <c r="D54" s="664" t="s">
        <v>2353</v>
      </c>
      <c r="E54" s="664" t="s">
        <v>2354</v>
      </c>
      <c r="F54" s="667">
        <v>6</v>
      </c>
      <c r="G54" s="667">
        <v>5000</v>
      </c>
      <c r="H54" s="664">
        <v>1</v>
      </c>
      <c r="I54" s="664">
        <v>833.33333333333337</v>
      </c>
      <c r="J54" s="667"/>
      <c r="K54" s="667"/>
      <c r="L54" s="664"/>
      <c r="M54" s="664"/>
      <c r="N54" s="667">
        <v>8</v>
      </c>
      <c r="O54" s="667">
        <v>6666.67</v>
      </c>
      <c r="P54" s="680">
        <v>1.333334</v>
      </c>
      <c r="Q54" s="668">
        <v>833.33375000000001</v>
      </c>
    </row>
    <row r="55" spans="1:17" ht="14.4" customHeight="1" x14ac:dyDescent="0.3">
      <c r="A55" s="663" t="s">
        <v>2273</v>
      </c>
      <c r="B55" s="664" t="s">
        <v>523</v>
      </c>
      <c r="C55" s="664" t="s">
        <v>2293</v>
      </c>
      <c r="D55" s="664" t="s">
        <v>2355</v>
      </c>
      <c r="E55" s="664" t="s">
        <v>2356</v>
      </c>
      <c r="F55" s="667">
        <v>5</v>
      </c>
      <c r="G55" s="667">
        <v>27.790000000000006</v>
      </c>
      <c r="H55" s="664">
        <v>1</v>
      </c>
      <c r="I55" s="664">
        <v>5.5580000000000016</v>
      </c>
      <c r="J55" s="667">
        <v>12</v>
      </c>
      <c r="K55" s="667">
        <v>66.67</v>
      </c>
      <c r="L55" s="664">
        <v>2.3990644116588697</v>
      </c>
      <c r="M55" s="664">
        <v>5.5558333333333332</v>
      </c>
      <c r="N55" s="667">
        <v>12</v>
      </c>
      <c r="O55" s="667">
        <v>66.67</v>
      </c>
      <c r="P55" s="680">
        <v>2.3990644116588697</v>
      </c>
      <c r="Q55" s="668">
        <v>5.5558333333333332</v>
      </c>
    </row>
    <row r="56" spans="1:17" ht="14.4" customHeight="1" x14ac:dyDescent="0.3">
      <c r="A56" s="663" t="s">
        <v>2273</v>
      </c>
      <c r="B56" s="664" t="s">
        <v>2262</v>
      </c>
      <c r="C56" s="664" t="s">
        <v>2293</v>
      </c>
      <c r="D56" s="664" t="s">
        <v>2357</v>
      </c>
      <c r="E56" s="664" t="s">
        <v>2358</v>
      </c>
      <c r="F56" s="667"/>
      <c r="G56" s="667"/>
      <c r="H56" s="664"/>
      <c r="I56" s="664"/>
      <c r="J56" s="667">
        <v>1</v>
      </c>
      <c r="K56" s="667">
        <v>105.56</v>
      </c>
      <c r="L56" s="664"/>
      <c r="M56" s="664">
        <v>105.56</v>
      </c>
      <c r="N56" s="667">
        <v>1</v>
      </c>
      <c r="O56" s="667">
        <v>105.56</v>
      </c>
      <c r="P56" s="680"/>
      <c r="Q56" s="668">
        <v>105.56</v>
      </c>
    </row>
    <row r="57" spans="1:17" ht="14.4" customHeight="1" x14ac:dyDescent="0.3">
      <c r="A57" s="663" t="s">
        <v>2273</v>
      </c>
      <c r="B57" s="664" t="s">
        <v>2262</v>
      </c>
      <c r="C57" s="664" t="s">
        <v>2293</v>
      </c>
      <c r="D57" s="664" t="s">
        <v>2294</v>
      </c>
      <c r="E57" s="664" t="s">
        <v>2295</v>
      </c>
      <c r="F57" s="667">
        <v>4</v>
      </c>
      <c r="G57" s="667">
        <v>311.12</v>
      </c>
      <c r="H57" s="664">
        <v>1</v>
      </c>
      <c r="I57" s="664">
        <v>77.78</v>
      </c>
      <c r="J57" s="667">
        <v>4</v>
      </c>
      <c r="K57" s="667">
        <v>311.12</v>
      </c>
      <c r="L57" s="664">
        <v>1</v>
      </c>
      <c r="M57" s="664">
        <v>77.78</v>
      </c>
      <c r="N57" s="667"/>
      <c r="O57" s="667"/>
      <c r="P57" s="680"/>
      <c r="Q57" s="668"/>
    </row>
    <row r="58" spans="1:17" ht="14.4" customHeight="1" x14ac:dyDescent="0.3">
      <c r="A58" s="663" t="s">
        <v>2273</v>
      </c>
      <c r="B58" s="664" t="s">
        <v>2262</v>
      </c>
      <c r="C58" s="664" t="s">
        <v>2293</v>
      </c>
      <c r="D58" s="664" t="s">
        <v>2296</v>
      </c>
      <c r="E58" s="664" t="s">
        <v>2297</v>
      </c>
      <c r="F58" s="667"/>
      <c r="G58" s="667"/>
      <c r="H58" s="664"/>
      <c r="I58" s="664"/>
      <c r="J58" s="667">
        <v>1</v>
      </c>
      <c r="K58" s="667">
        <v>250</v>
      </c>
      <c r="L58" s="664"/>
      <c r="M58" s="664">
        <v>250</v>
      </c>
      <c r="N58" s="667">
        <v>2</v>
      </c>
      <c r="O58" s="667">
        <v>500</v>
      </c>
      <c r="P58" s="680"/>
      <c r="Q58" s="668">
        <v>250</v>
      </c>
    </row>
    <row r="59" spans="1:17" ht="14.4" customHeight="1" x14ac:dyDescent="0.3">
      <c r="A59" s="663" t="s">
        <v>2273</v>
      </c>
      <c r="B59" s="664" t="s">
        <v>2262</v>
      </c>
      <c r="C59" s="664" t="s">
        <v>2293</v>
      </c>
      <c r="D59" s="664" t="s">
        <v>2298</v>
      </c>
      <c r="E59" s="664" t="s">
        <v>2299</v>
      </c>
      <c r="F59" s="667">
        <v>308</v>
      </c>
      <c r="G59" s="667">
        <v>34222.22</v>
      </c>
      <c r="H59" s="664">
        <v>1</v>
      </c>
      <c r="I59" s="664">
        <v>111.1111038961039</v>
      </c>
      <c r="J59" s="667">
        <v>263</v>
      </c>
      <c r="K59" s="667">
        <v>29222.22</v>
      </c>
      <c r="L59" s="664">
        <v>0.85389609440883729</v>
      </c>
      <c r="M59" s="664">
        <v>111.11110266159696</v>
      </c>
      <c r="N59" s="667">
        <v>278</v>
      </c>
      <c r="O59" s="667">
        <v>32433.33</v>
      </c>
      <c r="P59" s="680">
        <v>0.94772723686540505</v>
      </c>
      <c r="Q59" s="668">
        <v>116.666654676259</v>
      </c>
    </row>
    <row r="60" spans="1:17" ht="14.4" customHeight="1" x14ac:dyDescent="0.3">
      <c r="A60" s="663" t="s">
        <v>2273</v>
      </c>
      <c r="B60" s="664" t="s">
        <v>2262</v>
      </c>
      <c r="C60" s="664" t="s">
        <v>2293</v>
      </c>
      <c r="D60" s="664" t="s">
        <v>2359</v>
      </c>
      <c r="E60" s="664" t="s">
        <v>2360</v>
      </c>
      <c r="F60" s="667">
        <v>3</v>
      </c>
      <c r="G60" s="667">
        <v>1050</v>
      </c>
      <c r="H60" s="664">
        <v>1</v>
      </c>
      <c r="I60" s="664">
        <v>350</v>
      </c>
      <c r="J60" s="667"/>
      <c r="K60" s="667"/>
      <c r="L60" s="664"/>
      <c r="M60" s="664"/>
      <c r="N60" s="667"/>
      <c r="O60" s="667"/>
      <c r="P60" s="680"/>
      <c r="Q60" s="668"/>
    </row>
    <row r="61" spans="1:17" ht="14.4" customHeight="1" x14ac:dyDescent="0.3">
      <c r="A61" s="663" t="s">
        <v>2273</v>
      </c>
      <c r="B61" s="664" t="s">
        <v>2262</v>
      </c>
      <c r="C61" s="664" t="s">
        <v>2293</v>
      </c>
      <c r="D61" s="664" t="s">
        <v>2300</v>
      </c>
      <c r="E61" s="664" t="s">
        <v>2301</v>
      </c>
      <c r="F61" s="667">
        <v>14</v>
      </c>
      <c r="G61" s="667">
        <v>3422.22</v>
      </c>
      <c r="H61" s="664">
        <v>1</v>
      </c>
      <c r="I61" s="664">
        <v>244.44428571428571</v>
      </c>
      <c r="J61" s="667">
        <v>9</v>
      </c>
      <c r="K61" s="667">
        <v>2420</v>
      </c>
      <c r="L61" s="664">
        <v>0.70714331632682881</v>
      </c>
      <c r="M61" s="664">
        <v>268.88888888888891</v>
      </c>
      <c r="N61" s="667">
        <v>4</v>
      </c>
      <c r="O61" s="667">
        <v>1200</v>
      </c>
      <c r="P61" s="680">
        <v>0.35064957834388205</v>
      </c>
      <c r="Q61" s="668">
        <v>300</v>
      </c>
    </row>
    <row r="62" spans="1:17" ht="14.4" customHeight="1" x14ac:dyDescent="0.3">
      <c r="A62" s="663" t="s">
        <v>2273</v>
      </c>
      <c r="B62" s="664" t="s">
        <v>2262</v>
      </c>
      <c r="C62" s="664" t="s">
        <v>2293</v>
      </c>
      <c r="D62" s="664" t="s">
        <v>2304</v>
      </c>
      <c r="E62" s="664" t="s">
        <v>2305</v>
      </c>
      <c r="F62" s="667">
        <v>23</v>
      </c>
      <c r="G62" s="667">
        <v>4293.33</v>
      </c>
      <c r="H62" s="664">
        <v>1</v>
      </c>
      <c r="I62" s="664">
        <v>186.66652173913045</v>
      </c>
      <c r="J62" s="667">
        <v>30</v>
      </c>
      <c r="K62" s="667">
        <v>5600</v>
      </c>
      <c r="L62" s="664">
        <v>1.3043488387801543</v>
      </c>
      <c r="M62" s="664">
        <v>186.66666666666666</v>
      </c>
      <c r="N62" s="667">
        <v>34</v>
      </c>
      <c r="O62" s="667">
        <v>7177.7800000000007</v>
      </c>
      <c r="P62" s="680">
        <v>1.6718444657177531</v>
      </c>
      <c r="Q62" s="668">
        <v>211.11117647058825</v>
      </c>
    </row>
    <row r="63" spans="1:17" ht="14.4" customHeight="1" x14ac:dyDescent="0.3">
      <c r="A63" s="663" t="s">
        <v>2273</v>
      </c>
      <c r="B63" s="664" t="s">
        <v>2262</v>
      </c>
      <c r="C63" s="664" t="s">
        <v>2293</v>
      </c>
      <c r="D63" s="664" t="s">
        <v>2306</v>
      </c>
      <c r="E63" s="664" t="s">
        <v>2307</v>
      </c>
      <c r="F63" s="667">
        <v>64</v>
      </c>
      <c r="G63" s="667">
        <v>37333.339999999997</v>
      </c>
      <c r="H63" s="664">
        <v>1</v>
      </c>
      <c r="I63" s="664">
        <v>583.33343749999995</v>
      </c>
      <c r="J63" s="667">
        <v>60</v>
      </c>
      <c r="K63" s="667">
        <v>35000</v>
      </c>
      <c r="L63" s="664">
        <v>0.93749983258931568</v>
      </c>
      <c r="M63" s="664">
        <v>583.33333333333337</v>
      </c>
      <c r="N63" s="667">
        <v>69</v>
      </c>
      <c r="O63" s="667">
        <v>40250</v>
      </c>
      <c r="P63" s="680">
        <v>1.078124807477713</v>
      </c>
      <c r="Q63" s="668">
        <v>583.33333333333337</v>
      </c>
    </row>
    <row r="64" spans="1:17" ht="14.4" customHeight="1" x14ac:dyDescent="0.3">
      <c r="A64" s="663" t="s">
        <v>2273</v>
      </c>
      <c r="B64" s="664" t="s">
        <v>2262</v>
      </c>
      <c r="C64" s="664" t="s">
        <v>2293</v>
      </c>
      <c r="D64" s="664" t="s">
        <v>2308</v>
      </c>
      <c r="E64" s="664" t="s">
        <v>2309</v>
      </c>
      <c r="F64" s="667">
        <v>35</v>
      </c>
      <c r="G64" s="667">
        <v>16333.34</v>
      </c>
      <c r="H64" s="664">
        <v>1</v>
      </c>
      <c r="I64" s="664">
        <v>466.66685714285717</v>
      </c>
      <c r="J64" s="667">
        <v>31</v>
      </c>
      <c r="K64" s="667">
        <v>14466.67</v>
      </c>
      <c r="L64" s="664">
        <v>0.88571412827994767</v>
      </c>
      <c r="M64" s="664">
        <v>466.66677419354841</v>
      </c>
      <c r="N64" s="667">
        <v>36</v>
      </c>
      <c r="O64" s="667">
        <v>16800.009999999998</v>
      </c>
      <c r="P64" s="680">
        <v>1.0285716209911751</v>
      </c>
      <c r="Q64" s="668">
        <v>466.66694444444443</v>
      </c>
    </row>
    <row r="65" spans="1:17" ht="14.4" customHeight="1" x14ac:dyDescent="0.3">
      <c r="A65" s="663" t="s">
        <v>2273</v>
      </c>
      <c r="B65" s="664" t="s">
        <v>2262</v>
      </c>
      <c r="C65" s="664" t="s">
        <v>2293</v>
      </c>
      <c r="D65" s="664" t="s">
        <v>2310</v>
      </c>
      <c r="E65" s="664" t="s">
        <v>2309</v>
      </c>
      <c r="F65" s="667">
        <v>10</v>
      </c>
      <c r="G65" s="667">
        <v>10000</v>
      </c>
      <c r="H65" s="664">
        <v>1</v>
      </c>
      <c r="I65" s="664">
        <v>1000</v>
      </c>
      <c r="J65" s="667">
        <v>7</v>
      </c>
      <c r="K65" s="667">
        <v>7000</v>
      </c>
      <c r="L65" s="664">
        <v>0.7</v>
      </c>
      <c r="M65" s="664">
        <v>1000</v>
      </c>
      <c r="N65" s="667">
        <v>14</v>
      </c>
      <c r="O65" s="667">
        <v>14000</v>
      </c>
      <c r="P65" s="680">
        <v>1.4</v>
      </c>
      <c r="Q65" s="668">
        <v>1000</v>
      </c>
    </row>
    <row r="66" spans="1:17" ht="14.4" customHeight="1" x14ac:dyDescent="0.3">
      <c r="A66" s="663" t="s">
        <v>2273</v>
      </c>
      <c r="B66" s="664" t="s">
        <v>2262</v>
      </c>
      <c r="C66" s="664" t="s">
        <v>2293</v>
      </c>
      <c r="D66" s="664" t="s">
        <v>2313</v>
      </c>
      <c r="E66" s="664" t="s">
        <v>2314</v>
      </c>
      <c r="F66" s="667">
        <v>1</v>
      </c>
      <c r="G66" s="667">
        <v>50</v>
      </c>
      <c r="H66" s="664">
        <v>1</v>
      </c>
      <c r="I66" s="664">
        <v>50</v>
      </c>
      <c r="J66" s="667">
        <v>3</v>
      </c>
      <c r="K66" s="667">
        <v>150</v>
      </c>
      <c r="L66" s="664">
        <v>3</v>
      </c>
      <c r="M66" s="664">
        <v>50</v>
      </c>
      <c r="N66" s="667">
        <v>1</v>
      </c>
      <c r="O66" s="667">
        <v>50</v>
      </c>
      <c r="P66" s="680">
        <v>1</v>
      </c>
      <c r="Q66" s="668">
        <v>50</v>
      </c>
    </row>
    <row r="67" spans="1:17" ht="14.4" customHeight="1" x14ac:dyDescent="0.3">
      <c r="A67" s="663" t="s">
        <v>2273</v>
      </c>
      <c r="B67" s="664" t="s">
        <v>2262</v>
      </c>
      <c r="C67" s="664" t="s">
        <v>2293</v>
      </c>
      <c r="D67" s="664" t="s">
        <v>2315</v>
      </c>
      <c r="E67" s="664" t="s">
        <v>2316</v>
      </c>
      <c r="F67" s="667"/>
      <c r="G67" s="667"/>
      <c r="H67" s="664"/>
      <c r="I67" s="664"/>
      <c r="J67" s="667"/>
      <c r="K67" s="667"/>
      <c r="L67" s="664"/>
      <c r="M67" s="664"/>
      <c r="N67" s="667">
        <v>1</v>
      </c>
      <c r="O67" s="667">
        <v>5.5600000000000005</v>
      </c>
      <c r="P67" s="680"/>
      <c r="Q67" s="668">
        <v>5.5600000000000005</v>
      </c>
    </row>
    <row r="68" spans="1:17" ht="14.4" customHeight="1" x14ac:dyDescent="0.3">
      <c r="A68" s="663" t="s">
        <v>2273</v>
      </c>
      <c r="B68" s="664" t="s">
        <v>2262</v>
      </c>
      <c r="C68" s="664" t="s">
        <v>2293</v>
      </c>
      <c r="D68" s="664" t="s">
        <v>2325</v>
      </c>
      <c r="E68" s="664" t="s">
        <v>2326</v>
      </c>
      <c r="F68" s="667">
        <v>10</v>
      </c>
      <c r="G68" s="667">
        <v>3055.56</v>
      </c>
      <c r="H68" s="664">
        <v>1</v>
      </c>
      <c r="I68" s="664">
        <v>305.55599999999998</v>
      </c>
      <c r="J68" s="667">
        <v>5</v>
      </c>
      <c r="K68" s="667">
        <v>1527.78</v>
      </c>
      <c r="L68" s="664">
        <v>0.5</v>
      </c>
      <c r="M68" s="664">
        <v>305.55599999999998</v>
      </c>
      <c r="N68" s="667">
        <v>4</v>
      </c>
      <c r="O68" s="667">
        <v>1222.23</v>
      </c>
      <c r="P68" s="680">
        <v>0.40000196363350743</v>
      </c>
      <c r="Q68" s="668">
        <v>305.5575</v>
      </c>
    </row>
    <row r="69" spans="1:17" ht="14.4" customHeight="1" x14ac:dyDescent="0.3">
      <c r="A69" s="663" t="s">
        <v>2273</v>
      </c>
      <c r="B69" s="664" t="s">
        <v>2262</v>
      </c>
      <c r="C69" s="664" t="s">
        <v>2293</v>
      </c>
      <c r="D69" s="664" t="s">
        <v>2329</v>
      </c>
      <c r="E69" s="664" t="s">
        <v>2330</v>
      </c>
      <c r="F69" s="667">
        <v>34</v>
      </c>
      <c r="G69" s="667">
        <v>15488.9</v>
      </c>
      <c r="H69" s="664">
        <v>1</v>
      </c>
      <c r="I69" s="664">
        <v>455.55588235294118</v>
      </c>
      <c r="J69" s="667">
        <v>60</v>
      </c>
      <c r="K69" s="667">
        <v>27333.340000000004</v>
      </c>
      <c r="L69" s="664">
        <v>1.7647050468399954</v>
      </c>
      <c r="M69" s="664">
        <v>455.55566666666675</v>
      </c>
      <c r="N69" s="667">
        <v>62</v>
      </c>
      <c r="O69" s="667">
        <v>28244.440000000002</v>
      </c>
      <c r="P69" s="680">
        <v>1.8235278166945363</v>
      </c>
      <c r="Q69" s="668">
        <v>455.55548387096781</v>
      </c>
    </row>
    <row r="70" spans="1:17" ht="14.4" customHeight="1" x14ac:dyDescent="0.3">
      <c r="A70" s="663" t="s">
        <v>2273</v>
      </c>
      <c r="B70" s="664" t="s">
        <v>2262</v>
      </c>
      <c r="C70" s="664" t="s">
        <v>2293</v>
      </c>
      <c r="D70" s="664" t="s">
        <v>2333</v>
      </c>
      <c r="E70" s="664" t="s">
        <v>2334</v>
      </c>
      <c r="F70" s="667">
        <v>1</v>
      </c>
      <c r="G70" s="667">
        <v>58.89</v>
      </c>
      <c r="H70" s="664">
        <v>1</v>
      </c>
      <c r="I70" s="664">
        <v>58.89</v>
      </c>
      <c r="J70" s="667"/>
      <c r="K70" s="667"/>
      <c r="L70" s="664"/>
      <c r="M70" s="664"/>
      <c r="N70" s="667"/>
      <c r="O70" s="667"/>
      <c r="P70" s="680"/>
      <c r="Q70" s="668"/>
    </row>
    <row r="71" spans="1:17" ht="14.4" customHeight="1" x14ac:dyDescent="0.3">
      <c r="A71" s="663" t="s">
        <v>2273</v>
      </c>
      <c r="B71" s="664" t="s">
        <v>2262</v>
      </c>
      <c r="C71" s="664" t="s">
        <v>2293</v>
      </c>
      <c r="D71" s="664" t="s">
        <v>2335</v>
      </c>
      <c r="E71" s="664" t="s">
        <v>2336</v>
      </c>
      <c r="F71" s="667">
        <v>17</v>
      </c>
      <c r="G71" s="667">
        <v>1322.23</v>
      </c>
      <c r="H71" s="664">
        <v>1</v>
      </c>
      <c r="I71" s="664">
        <v>77.77823529411765</v>
      </c>
      <c r="J71" s="667">
        <v>16</v>
      </c>
      <c r="K71" s="667">
        <v>1244.45</v>
      </c>
      <c r="L71" s="664">
        <v>0.94117513594457847</v>
      </c>
      <c r="M71" s="664">
        <v>77.778125000000003</v>
      </c>
      <c r="N71" s="667">
        <v>15</v>
      </c>
      <c r="O71" s="667">
        <v>1166.67</v>
      </c>
      <c r="P71" s="680">
        <v>0.88235027188915705</v>
      </c>
      <c r="Q71" s="668">
        <v>77.778000000000006</v>
      </c>
    </row>
    <row r="72" spans="1:17" ht="14.4" customHeight="1" x14ac:dyDescent="0.3">
      <c r="A72" s="663" t="s">
        <v>2273</v>
      </c>
      <c r="B72" s="664" t="s">
        <v>2262</v>
      </c>
      <c r="C72" s="664" t="s">
        <v>2293</v>
      </c>
      <c r="D72" s="664" t="s">
        <v>2361</v>
      </c>
      <c r="E72" s="664" t="s">
        <v>2362</v>
      </c>
      <c r="F72" s="667"/>
      <c r="G72" s="667"/>
      <c r="H72" s="664"/>
      <c r="I72" s="664"/>
      <c r="J72" s="667">
        <v>1</v>
      </c>
      <c r="K72" s="667">
        <v>700</v>
      </c>
      <c r="L72" s="664"/>
      <c r="M72" s="664">
        <v>700</v>
      </c>
      <c r="N72" s="667"/>
      <c r="O72" s="667"/>
      <c r="P72" s="680"/>
      <c r="Q72" s="668"/>
    </row>
    <row r="73" spans="1:17" ht="14.4" customHeight="1" x14ac:dyDescent="0.3">
      <c r="A73" s="663" t="s">
        <v>2273</v>
      </c>
      <c r="B73" s="664" t="s">
        <v>2262</v>
      </c>
      <c r="C73" s="664" t="s">
        <v>2293</v>
      </c>
      <c r="D73" s="664" t="s">
        <v>2363</v>
      </c>
      <c r="E73" s="664" t="s">
        <v>2364</v>
      </c>
      <c r="F73" s="667"/>
      <c r="G73" s="667"/>
      <c r="H73" s="664"/>
      <c r="I73" s="664"/>
      <c r="J73" s="667"/>
      <c r="K73" s="667"/>
      <c r="L73" s="664"/>
      <c r="M73" s="664"/>
      <c r="N73" s="667">
        <v>1</v>
      </c>
      <c r="O73" s="667">
        <v>1111.1099999999999</v>
      </c>
      <c r="P73" s="680"/>
      <c r="Q73" s="668">
        <v>1111.1099999999999</v>
      </c>
    </row>
    <row r="74" spans="1:17" ht="14.4" customHeight="1" x14ac:dyDescent="0.3">
      <c r="A74" s="663" t="s">
        <v>2273</v>
      </c>
      <c r="B74" s="664" t="s">
        <v>2262</v>
      </c>
      <c r="C74" s="664" t="s">
        <v>2293</v>
      </c>
      <c r="D74" s="664" t="s">
        <v>2337</v>
      </c>
      <c r="E74" s="664" t="s">
        <v>2338</v>
      </c>
      <c r="F74" s="667">
        <v>110</v>
      </c>
      <c r="G74" s="667">
        <v>9777.7999999999993</v>
      </c>
      <c r="H74" s="664">
        <v>1</v>
      </c>
      <c r="I74" s="664">
        <v>88.889090909090896</v>
      </c>
      <c r="J74" s="667">
        <v>92</v>
      </c>
      <c r="K74" s="667">
        <v>8177.77</v>
      </c>
      <c r="L74" s="664">
        <v>0.8363609400887726</v>
      </c>
      <c r="M74" s="664">
        <v>88.888804347826095</v>
      </c>
      <c r="N74" s="667">
        <v>119</v>
      </c>
      <c r="O74" s="667">
        <v>11238.900000000001</v>
      </c>
      <c r="P74" s="680">
        <v>1.1494303422037679</v>
      </c>
      <c r="Q74" s="668">
        <v>94.444537815126068</v>
      </c>
    </row>
    <row r="75" spans="1:17" ht="14.4" customHeight="1" x14ac:dyDescent="0.3">
      <c r="A75" s="663" t="s">
        <v>2273</v>
      </c>
      <c r="B75" s="664" t="s">
        <v>2262</v>
      </c>
      <c r="C75" s="664" t="s">
        <v>2293</v>
      </c>
      <c r="D75" s="664" t="s">
        <v>2341</v>
      </c>
      <c r="E75" s="664" t="s">
        <v>2342</v>
      </c>
      <c r="F75" s="667">
        <v>25</v>
      </c>
      <c r="G75" s="667">
        <v>2416.67</v>
      </c>
      <c r="H75" s="664">
        <v>1</v>
      </c>
      <c r="I75" s="664">
        <v>96.666800000000009</v>
      </c>
      <c r="J75" s="667">
        <v>34</v>
      </c>
      <c r="K75" s="667">
        <v>3286.67</v>
      </c>
      <c r="L75" s="664">
        <v>1.3599995034489607</v>
      </c>
      <c r="M75" s="664">
        <v>96.666764705882358</v>
      </c>
      <c r="N75" s="667">
        <v>12</v>
      </c>
      <c r="O75" s="667">
        <v>1160</v>
      </c>
      <c r="P75" s="680">
        <v>0.47999933793194766</v>
      </c>
      <c r="Q75" s="668">
        <v>96.666666666666671</v>
      </c>
    </row>
    <row r="76" spans="1:17" ht="14.4" customHeight="1" x14ac:dyDescent="0.3">
      <c r="A76" s="663" t="s">
        <v>2273</v>
      </c>
      <c r="B76" s="664" t="s">
        <v>2262</v>
      </c>
      <c r="C76" s="664" t="s">
        <v>2293</v>
      </c>
      <c r="D76" s="664" t="s">
        <v>2345</v>
      </c>
      <c r="E76" s="664" t="s">
        <v>2346</v>
      </c>
      <c r="F76" s="667">
        <v>345</v>
      </c>
      <c r="G76" s="667">
        <v>442750</v>
      </c>
      <c r="H76" s="664">
        <v>1</v>
      </c>
      <c r="I76" s="664">
        <v>1283.3333333333333</v>
      </c>
      <c r="J76" s="667">
        <v>320</v>
      </c>
      <c r="K76" s="667">
        <v>410666.67</v>
      </c>
      <c r="L76" s="664">
        <v>0.92753623941276109</v>
      </c>
      <c r="M76" s="664">
        <v>1283.33334375</v>
      </c>
      <c r="N76" s="667">
        <v>314</v>
      </c>
      <c r="O76" s="667">
        <v>402966.67</v>
      </c>
      <c r="P76" s="680">
        <v>0.91014493506493499</v>
      </c>
      <c r="Q76" s="668">
        <v>1283.3333439490445</v>
      </c>
    </row>
    <row r="77" spans="1:17" ht="14.4" customHeight="1" x14ac:dyDescent="0.3">
      <c r="A77" s="663" t="s">
        <v>2273</v>
      </c>
      <c r="B77" s="664" t="s">
        <v>2262</v>
      </c>
      <c r="C77" s="664" t="s">
        <v>2293</v>
      </c>
      <c r="D77" s="664" t="s">
        <v>2365</v>
      </c>
      <c r="E77" s="664" t="s">
        <v>2366</v>
      </c>
      <c r="F77" s="667">
        <v>13</v>
      </c>
      <c r="G77" s="667">
        <v>6066.67</v>
      </c>
      <c r="H77" s="664">
        <v>1</v>
      </c>
      <c r="I77" s="664">
        <v>466.66692307692307</v>
      </c>
      <c r="J77" s="667">
        <v>26</v>
      </c>
      <c r="K77" s="667">
        <v>12133.33</v>
      </c>
      <c r="L77" s="664">
        <v>1.9999983516492572</v>
      </c>
      <c r="M77" s="664">
        <v>466.66653846153844</v>
      </c>
      <c r="N77" s="667">
        <v>12</v>
      </c>
      <c r="O77" s="667">
        <v>5600</v>
      </c>
      <c r="P77" s="680">
        <v>0.92307641589207912</v>
      </c>
      <c r="Q77" s="668">
        <v>466.66666666666669</v>
      </c>
    </row>
    <row r="78" spans="1:17" ht="14.4" customHeight="1" x14ac:dyDescent="0.3">
      <c r="A78" s="663" t="s">
        <v>2273</v>
      </c>
      <c r="B78" s="664" t="s">
        <v>2262</v>
      </c>
      <c r="C78" s="664" t="s">
        <v>2293</v>
      </c>
      <c r="D78" s="664" t="s">
        <v>2367</v>
      </c>
      <c r="E78" s="664" t="s">
        <v>2368</v>
      </c>
      <c r="F78" s="667">
        <v>2</v>
      </c>
      <c r="G78" s="667">
        <v>584.44000000000005</v>
      </c>
      <c r="H78" s="664">
        <v>1</v>
      </c>
      <c r="I78" s="664">
        <v>292.22000000000003</v>
      </c>
      <c r="J78" s="667"/>
      <c r="K78" s="667"/>
      <c r="L78" s="664"/>
      <c r="M78" s="664"/>
      <c r="N78" s="667"/>
      <c r="O78" s="667"/>
      <c r="P78" s="680"/>
      <c r="Q78" s="668"/>
    </row>
    <row r="79" spans="1:17" ht="14.4" customHeight="1" x14ac:dyDescent="0.3">
      <c r="A79" s="663" t="s">
        <v>2369</v>
      </c>
      <c r="B79" s="664" t="s">
        <v>526</v>
      </c>
      <c r="C79" s="664" t="s">
        <v>2293</v>
      </c>
      <c r="D79" s="664" t="s">
        <v>2294</v>
      </c>
      <c r="E79" s="664" t="s">
        <v>2295</v>
      </c>
      <c r="F79" s="667">
        <v>194</v>
      </c>
      <c r="G79" s="667">
        <v>15088.940000000008</v>
      </c>
      <c r="H79" s="664">
        <v>1</v>
      </c>
      <c r="I79" s="664">
        <v>77.778041237113442</v>
      </c>
      <c r="J79" s="667">
        <v>242</v>
      </c>
      <c r="K79" s="667">
        <v>18822.290000000008</v>
      </c>
      <c r="L79" s="664">
        <v>1.2474229468736704</v>
      </c>
      <c r="M79" s="664">
        <v>77.778057851239708</v>
      </c>
      <c r="N79" s="667">
        <v>226</v>
      </c>
      <c r="O79" s="667">
        <v>17577.86</v>
      </c>
      <c r="P79" s="680">
        <v>1.1649499567232682</v>
      </c>
      <c r="Q79" s="668">
        <v>77.778141592920363</v>
      </c>
    </row>
    <row r="80" spans="1:17" ht="14.4" customHeight="1" x14ac:dyDescent="0.3">
      <c r="A80" s="663" t="s">
        <v>2369</v>
      </c>
      <c r="B80" s="664" t="s">
        <v>526</v>
      </c>
      <c r="C80" s="664" t="s">
        <v>2293</v>
      </c>
      <c r="D80" s="664" t="s">
        <v>2298</v>
      </c>
      <c r="E80" s="664" t="s">
        <v>2299</v>
      </c>
      <c r="F80" s="667">
        <v>737</v>
      </c>
      <c r="G80" s="667">
        <v>81888.820000000022</v>
      </c>
      <c r="H80" s="664">
        <v>1</v>
      </c>
      <c r="I80" s="664">
        <v>111.11101763907737</v>
      </c>
      <c r="J80" s="667">
        <v>694</v>
      </c>
      <c r="K80" s="667">
        <v>77111.070000000007</v>
      </c>
      <c r="L80" s="664">
        <v>0.9416556496967472</v>
      </c>
      <c r="M80" s="664">
        <v>111.11105187319886</v>
      </c>
      <c r="N80" s="667">
        <v>941</v>
      </c>
      <c r="O80" s="667">
        <v>109783.34</v>
      </c>
      <c r="P80" s="680">
        <v>1.3406389297098185</v>
      </c>
      <c r="Q80" s="668">
        <v>116.66667375132837</v>
      </c>
    </row>
    <row r="81" spans="1:17" ht="14.4" customHeight="1" x14ac:dyDescent="0.3">
      <c r="A81" s="663" t="s">
        <v>2369</v>
      </c>
      <c r="B81" s="664" t="s">
        <v>526</v>
      </c>
      <c r="C81" s="664" t="s">
        <v>2293</v>
      </c>
      <c r="D81" s="664" t="s">
        <v>2304</v>
      </c>
      <c r="E81" s="664" t="s">
        <v>2305</v>
      </c>
      <c r="F81" s="667">
        <v>489</v>
      </c>
      <c r="G81" s="667">
        <v>91280</v>
      </c>
      <c r="H81" s="664">
        <v>1</v>
      </c>
      <c r="I81" s="664">
        <v>186.66666666666666</v>
      </c>
      <c r="J81" s="667">
        <v>350</v>
      </c>
      <c r="K81" s="667">
        <v>65333.359999999993</v>
      </c>
      <c r="L81" s="664">
        <v>0.71574671340928997</v>
      </c>
      <c r="M81" s="664">
        <v>186.66674285714285</v>
      </c>
      <c r="N81" s="667">
        <v>473</v>
      </c>
      <c r="O81" s="667">
        <v>99855.47000000003</v>
      </c>
      <c r="P81" s="680">
        <v>1.0939468667835235</v>
      </c>
      <c r="Q81" s="668">
        <v>211.11093023255819</v>
      </c>
    </row>
    <row r="82" spans="1:17" ht="14.4" customHeight="1" x14ac:dyDescent="0.3">
      <c r="A82" s="663" t="s">
        <v>2369</v>
      </c>
      <c r="B82" s="664" t="s">
        <v>526</v>
      </c>
      <c r="C82" s="664" t="s">
        <v>2293</v>
      </c>
      <c r="D82" s="664" t="s">
        <v>2306</v>
      </c>
      <c r="E82" s="664" t="s">
        <v>2307</v>
      </c>
      <c r="F82" s="667">
        <v>201</v>
      </c>
      <c r="G82" s="667">
        <v>117249.92000000004</v>
      </c>
      <c r="H82" s="664">
        <v>1</v>
      </c>
      <c r="I82" s="664">
        <v>583.33293532338325</v>
      </c>
      <c r="J82" s="667">
        <v>278</v>
      </c>
      <c r="K82" s="667">
        <v>162166.66</v>
      </c>
      <c r="L82" s="664">
        <v>1.3830854639389087</v>
      </c>
      <c r="M82" s="664">
        <v>583.33330935251797</v>
      </c>
      <c r="N82" s="667">
        <v>274</v>
      </c>
      <c r="O82" s="667">
        <v>159833.28999999998</v>
      </c>
      <c r="P82" s="680">
        <v>1.3631846401259797</v>
      </c>
      <c r="Q82" s="668">
        <v>583.33317518248168</v>
      </c>
    </row>
    <row r="83" spans="1:17" ht="14.4" customHeight="1" x14ac:dyDescent="0.3">
      <c r="A83" s="663" t="s">
        <v>2369</v>
      </c>
      <c r="B83" s="664" t="s">
        <v>526</v>
      </c>
      <c r="C83" s="664" t="s">
        <v>2293</v>
      </c>
      <c r="D83" s="664" t="s">
        <v>2308</v>
      </c>
      <c r="E83" s="664" t="s">
        <v>2309</v>
      </c>
      <c r="F83" s="667">
        <v>42</v>
      </c>
      <c r="G83" s="667">
        <v>19600.079999999991</v>
      </c>
      <c r="H83" s="664">
        <v>1</v>
      </c>
      <c r="I83" s="664">
        <v>466.66857142857123</v>
      </c>
      <c r="J83" s="667">
        <v>45</v>
      </c>
      <c r="K83" s="667">
        <v>21000.049999999996</v>
      </c>
      <c r="L83" s="664">
        <v>1.0714267492785747</v>
      </c>
      <c r="M83" s="664">
        <v>466.6677777777777</v>
      </c>
      <c r="N83" s="667">
        <v>60</v>
      </c>
      <c r="O83" s="667">
        <v>28000.049999999988</v>
      </c>
      <c r="P83" s="680">
        <v>1.4285681487014339</v>
      </c>
      <c r="Q83" s="668">
        <v>466.66749999999979</v>
      </c>
    </row>
    <row r="84" spans="1:17" ht="14.4" customHeight="1" x14ac:dyDescent="0.3">
      <c r="A84" s="663" t="s">
        <v>2369</v>
      </c>
      <c r="B84" s="664" t="s">
        <v>526</v>
      </c>
      <c r="C84" s="664" t="s">
        <v>2293</v>
      </c>
      <c r="D84" s="664" t="s">
        <v>2310</v>
      </c>
      <c r="E84" s="664" t="s">
        <v>2309</v>
      </c>
      <c r="F84" s="667">
        <v>3</v>
      </c>
      <c r="G84" s="667">
        <v>3000</v>
      </c>
      <c r="H84" s="664">
        <v>1</v>
      </c>
      <c r="I84" s="664">
        <v>1000</v>
      </c>
      <c r="J84" s="667">
        <v>2</v>
      </c>
      <c r="K84" s="667">
        <v>2000</v>
      </c>
      <c r="L84" s="664">
        <v>0.66666666666666663</v>
      </c>
      <c r="M84" s="664">
        <v>1000</v>
      </c>
      <c r="N84" s="667">
        <v>1</v>
      </c>
      <c r="O84" s="667">
        <v>1000</v>
      </c>
      <c r="P84" s="680">
        <v>0.33333333333333331</v>
      </c>
      <c r="Q84" s="668">
        <v>1000</v>
      </c>
    </row>
    <row r="85" spans="1:17" ht="14.4" customHeight="1" x14ac:dyDescent="0.3">
      <c r="A85" s="663" t="s">
        <v>2369</v>
      </c>
      <c r="B85" s="664" t="s">
        <v>526</v>
      </c>
      <c r="C85" s="664" t="s">
        <v>2293</v>
      </c>
      <c r="D85" s="664" t="s">
        <v>2313</v>
      </c>
      <c r="E85" s="664" t="s">
        <v>2314</v>
      </c>
      <c r="F85" s="667">
        <v>467</v>
      </c>
      <c r="G85" s="667">
        <v>23350</v>
      </c>
      <c r="H85" s="664">
        <v>1</v>
      </c>
      <c r="I85" s="664">
        <v>50</v>
      </c>
      <c r="J85" s="667">
        <v>499</v>
      </c>
      <c r="K85" s="667">
        <v>24950</v>
      </c>
      <c r="L85" s="664">
        <v>1.0685224839400429</v>
      </c>
      <c r="M85" s="664">
        <v>50</v>
      </c>
      <c r="N85" s="667">
        <v>600</v>
      </c>
      <c r="O85" s="667">
        <v>30000</v>
      </c>
      <c r="P85" s="680">
        <v>1.2847965738758029</v>
      </c>
      <c r="Q85" s="668">
        <v>50</v>
      </c>
    </row>
    <row r="86" spans="1:17" ht="14.4" customHeight="1" x14ac:dyDescent="0.3">
      <c r="A86" s="663" t="s">
        <v>2369</v>
      </c>
      <c r="B86" s="664" t="s">
        <v>526</v>
      </c>
      <c r="C86" s="664" t="s">
        <v>2293</v>
      </c>
      <c r="D86" s="664" t="s">
        <v>2317</v>
      </c>
      <c r="E86" s="664" t="s">
        <v>2318</v>
      </c>
      <c r="F86" s="667">
        <v>8</v>
      </c>
      <c r="G86" s="667">
        <v>808.88</v>
      </c>
      <c r="H86" s="664">
        <v>1</v>
      </c>
      <c r="I86" s="664">
        <v>101.11</v>
      </c>
      <c r="J86" s="667">
        <v>1</v>
      </c>
      <c r="K86" s="667">
        <v>101.11</v>
      </c>
      <c r="L86" s="664">
        <v>0.125</v>
      </c>
      <c r="M86" s="664">
        <v>101.11</v>
      </c>
      <c r="N86" s="667">
        <v>11</v>
      </c>
      <c r="O86" s="667">
        <v>1112.21</v>
      </c>
      <c r="P86" s="680">
        <v>1.375</v>
      </c>
      <c r="Q86" s="668">
        <v>101.11</v>
      </c>
    </row>
    <row r="87" spans="1:17" ht="14.4" customHeight="1" x14ac:dyDescent="0.3">
      <c r="A87" s="663" t="s">
        <v>2369</v>
      </c>
      <c r="B87" s="664" t="s">
        <v>526</v>
      </c>
      <c r="C87" s="664" t="s">
        <v>2293</v>
      </c>
      <c r="D87" s="664" t="s">
        <v>2321</v>
      </c>
      <c r="E87" s="664" t="s">
        <v>2322</v>
      </c>
      <c r="F87" s="667">
        <v>54</v>
      </c>
      <c r="G87" s="667">
        <v>0</v>
      </c>
      <c r="H87" s="664"/>
      <c r="I87" s="664">
        <v>0</v>
      </c>
      <c r="J87" s="667">
        <v>29</v>
      </c>
      <c r="K87" s="667">
        <v>0</v>
      </c>
      <c r="L87" s="664"/>
      <c r="M87" s="664">
        <v>0</v>
      </c>
      <c r="N87" s="667">
        <v>7</v>
      </c>
      <c r="O87" s="667">
        <v>0</v>
      </c>
      <c r="P87" s="680"/>
      <c r="Q87" s="668">
        <v>0</v>
      </c>
    </row>
    <row r="88" spans="1:17" ht="14.4" customHeight="1" x14ac:dyDescent="0.3">
      <c r="A88" s="663" t="s">
        <v>2369</v>
      </c>
      <c r="B88" s="664" t="s">
        <v>526</v>
      </c>
      <c r="C88" s="664" t="s">
        <v>2293</v>
      </c>
      <c r="D88" s="664" t="s">
        <v>2331</v>
      </c>
      <c r="E88" s="664" t="s">
        <v>2332</v>
      </c>
      <c r="F88" s="667">
        <v>2410</v>
      </c>
      <c r="G88" s="667">
        <v>0</v>
      </c>
      <c r="H88" s="664"/>
      <c r="I88" s="664">
        <v>0</v>
      </c>
      <c r="J88" s="667">
        <v>2496</v>
      </c>
      <c r="K88" s="667">
        <v>0</v>
      </c>
      <c r="L88" s="664"/>
      <c r="M88" s="664">
        <v>0</v>
      </c>
      <c r="N88" s="667">
        <v>3034</v>
      </c>
      <c r="O88" s="667">
        <v>0</v>
      </c>
      <c r="P88" s="680"/>
      <c r="Q88" s="668">
        <v>0</v>
      </c>
    </row>
    <row r="89" spans="1:17" ht="14.4" customHeight="1" x14ac:dyDescent="0.3">
      <c r="A89" s="663" t="s">
        <v>2369</v>
      </c>
      <c r="B89" s="664" t="s">
        <v>526</v>
      </c>
      <c r="C89" s="664" t="s">
        <v>2293</v>
      </c>
      <c r="D89" s="664" t="s">
        <v>2335</v>
      </c>
      <c r="E89" s="664" t="s">
        <v>2336</v>
      </c>
      <c r="F89" s="667">
        <v>1</v>
      </c>
      <c r="G89" s="667">
        <v>77.78</v>
      </c>
      <c r="H89" s="664">
        <v>1</v>
      </c>
      <c r="I89" s="664">
        <v>77.78</v>
      </c>
      <c r="J89" s="667">
        <v>2</v>
      </c>
      <c r="K89" s="667">
        <v>155.56</v>
      </c>
      <c r="L89" s="664">
        <v>2</v>
      </c>
      <c r="M89" s="664">
        <v>77.78</v>
      </c>
      <c r="N89" s="667">
        <v>5</v>
      </c>
      <c r="O89" s="667">
        <v>388.9</v>
      </c>
      <c r="P89" s="680">
        <v>5</v>
      </c>
      <c r="Q89" s="668">
        <v>77.78</v>
      </c>
    </row>
    <row r="90" spans="1:17" ht="14.4" customHeight="1" x14ac:dyDescent="0.3">
      <c r="A90" s="663" t="s">
        <v>2369</v>
      </c>
      <c r="B90" s="664" t="s">
        <v>526</v>
      </c>
      <c r="C90" s="664" t="s">
        <v>2293</v>
      </c>
      <c r="D90" s="664" t="s">
        <v>2337</v>
      </c>
      <c r="E90" s="664" t="s">
        <v>2338</v>
      </c>
      <c r="F90" s="667">
        <v>798</v>
      </c>
      <c r="G90" s="667">
        <v>70933.36</v>
      </c>
      <c r="H90" s="664">
        <v>1</v>
      </c>
      <c r="I90" s="664">
        <v>88.88892230576441</v>
      </c>
      <c r="J90" s="667">
        <v>829</v>
      </c>
      <c r="K90" s="667">
        <v>73688.919999999969</v>
      </c>
      <c r="L90" s="664">
        <v>1.0388471658469296</v>
      </c>
      <c r="M90" s="664">
        <v>88.888926417370286</v>
      </c>
      <c r="N90" s="667">
        <v>1011</v>
      </c>
      <c r="O90" s="667">
        <v>95483.31</v>
      </c>
      <c r="P90" s="680">
        <v>1.3460987890606055</v>
      </c>
      <c r="Q90" s="668">
        <v>94.44442136498516</v>
      </c>
    </row>
    <row r="91" spans="1:17" ht="14.4" customHeight="1" x14ac:dyDescent="0.3">
      <c r="A91" s="663" t="s">
        <v>2369</v>
      </c>
      <c r="B91" s="664" t="s">
        <v>526</v>
      </c>
      <c r="C91" s="664" t="s">
        <v>2293</v>
      </c>
      <c r="D91" s="664" t="s">
        <v>2341</v>
      </c>
      <c r="E91" s="664" t="s">
        <v>2342</v>
      </c>
      <c r="F91" s="667">
        <v>159</v>
      </c>
      <c r="G91" s="667">
        <v>15370.03</v>
      </c>
      <c r="H91" s="664">
        <v>1</v>
      </c>
      <c r="I91" s="664">
        <v>96.666855345911955</v>
      </c>
      <c r="J91" s="667">
        <v>181</v>
      </c>
      <c r="K91" s="667">
        <v>17496.709999999995</v>
      </c>
      <c r="L91" s="664">
        <v>1.138365377295945</v>
      </c>
      <c r="M91" s="664">
        <v>96.666906077348045</v>
      </c>
      <c r="N91" s="667">
        <v>196</v>
      </c>
      <c r="O91" s="667">
        <v>18946.690000000002</v>
      </c>
      <c r="P91" s="680">
        <v>1.2327035145669853</v>
      </c>
      <c r="Q91" s="668">
        <v>96.666785714285723</v>
      </c>
    </row>
    <row r="92" spans="1:17" ht="14.4" customHeight="1" x14ac:dyDescent="0.3">
      <c r="A92" s="663" t="s">
        <v>2369</v>
      </c>
      <c r="B92" s="664" t="s">
        <v>526</v>
      </c>
      <c r="C92" s="664" t="s">
        <v>2293</v>
      </c>
      <c r="D92" s="664" t="s">
        <v>2343</v>
      </c>
      <c r="E92" s="664" t="s">
        <v>2344</v>
      </c>
      <c r="F92" s="667"/>
      <c r="G92" s="667"/>
      <c r="H92" s="664"/>
      <c r="I92" s="664"/>
      <c r="J92" s="667"/>
      <c r="K92" s="667"/>
      <c r="L92" s="664"/>
      <c r="M92" s="664"/>
      <c r="N92" s="667">
        <v>3</v>
      </c>
      <c r="O92" s="667">
        <v>999.99</v>
      </c>
      <c r="P92" s="680"/>
      <c r="Q92" s="668">
        <v>333.33</v>
      </c>
    </row>
    <row r="93" spans="1:17" ht="14.4" customHeight="1" x14ac:dyDescent="0.3">
      <c r="A93" s="663" t="s">
        <v>2369</v>
      </c>
      <c r="B93" s="664" t="s">
        <v>526</v>
      </c>
      <c r="C93" s="664" t="s">
        <v>2293</v>
      </c>
      <c r="D93" s="664" t="s">
        <v>2345</v>
      </c>
      <c r="E93" s="664" t="s">
        <v>2346</v>
      </c>
      <c r="F93" s="667">
        <v>6</v>
      </c>
      <c r="G93" s="667">
        <v>7699.98</v>
      </c>
      <c r="H93" s="664">
        <v>1</v>
      </c>
      <c r="I93" s="664">
        <v>1283.33</v>
      </c>
      <c r="J93" s="667">
        <v>3</v>
      </c>
      <c r="K93" s="667">
        <v>3850</v>
      </c>
      <c r="L93" s="664">
        <v>0.50000129870467203</v>
      </c>
      <c r="M93" s="664">
        <v>1283.3333333333333</v>
      </c>
      <c r="N93" s="667">
        <v>4</v>
      </c>
      <c r="O93" s="667">
        <v>5133.32</v>
      </c>
      <c r="P93" s="680">
        <v>0.66666666666666663</v>
      </c>
      <c r="Q93" s="668">
        <v>1283.33</v>
      </c>
    </row>
    <row r="94" spans="1:17" ht="14.4" customHeight="1" x14ac:dyDescent="0.3">
      <c r="A94" s="663" t="s">
        <v>2369</v>
      </c>
      <c r="B94" s="664" t="s">
        <v>526</v>
      </c>
      <c r="C94" s="664" t="s">
        <v>2293</v>
      </c>
      <c r="D94" s="664" t="s">
        <v>2347</v>
      </c>
      <c r="E94" s="664" t="s">
        <v>2348</v>
      </c>
      <c r="F94" s="667">
        <v>2</v>
      </c>
      <c r="G94" s="667">
        <v>933.34</v>
      </c>
      <c r="H94" s="664">
        <v>1</v>
      </c>
      <c r="I94" s="664">
        <v>466.67</v>
      </c>
      <c r="J94" s="667">
        <v>2</v>
      </c>
      <c r="K94" s="667">
        <v>933.34</v>
      </c>
      <c r="L94" s="664">
        <v>1</v>
      </c>
      <c r="M94" s="664">
        <v>466.67</v>
      </c>
      <c r="N94" s="667">
        <v>2</v>
      </c>
      <c r="O94" s="667">
        <v>933.34</v>
      </c>
      <c r="P94" s="680">
        <v>1</v>
      </c>
      <c r="Q94" s="668">
        <v>466.67</v>
      </c>
    </row>
    <row r="95" spans="1:17" ht="14.4" customHeight="1" x14ac:dyDescent="0.3">
      <c r="A95" s="663" t="s">
        <v>2369</v>
      </c>
      <c r="B95" s="664" t="s">
        <v>526</v>
      </c>
      <c r="C95" s="664" t="s">
        <v>2293</v>
      </c>
      <c r="D95" s="664" t="s">
        <v>2349</v>
      </c>
      <c r="E95" s="664" t="s">
        <v>2350</v>
      </c>
      <c r="F95" s="667">
        <v>167</v>
      </c>
      <c r="G95" s="667">
        <v>19483.369999999995</v>
      </c>
      <c r="H95" s="664">
        <v>1</v>
      </c>
      <c r="I95" s="664">
        <v>116.66688622754488</v>
      </c>
      <c r="J95" s="667">
        <v>155</v>
      </c>
      <c r="K95" s="667">
        <v>18083.390000000007</v>
      </c>
      <c r="L95" s="664">
        <v>0.9281448743210241</v>
      </c>
      <c r="M95" s="664">
        <v>116.66703225806457</v>
      </c>
      <c r="N95" s="667">
        <v>235</v>
      </c>
      <c r="O95" s="667">
        <v>27416.69999999999</v>
      </c>
      <c r="P95" s="680">
        <v>1.4071846913547295</v>
      </c>
      <c r="Q95" s="668">
        <v>116.66680851063825</v>
      </c>
    </row>
    <row r="96" spans="1:17" ht="14.4" customHeight="1" x14ac:dyDescent="0.3">
      <c r="A96" s="663" t="s">
        <v>2369</v>
      </c>
      <c r="B96" s="664" t="s">
        <v>526</v>
      </c>
      <c r="C96" s="664" t="s">
        <v>2293</v>
      </c>
      <c r="D96" s="664" t="s">
        <v>2351</v>
      </c>
      <c r="E96" s="664" t="s">
        <v>2352</v>
      </c>
      <c r="F96" s="667">
        <v>2536</v>
      </c>
      <c r="G96" s="667">
        <v>831244.48000000021</v>
      </c>
      <c r="H96" s="664">
        <v>1</v>
      </c>
      <c r="I96" s="664">
        <v>327.77779179810733</v>
      </c>
      <c r="J96" s="667">
        <v>2550</v>
      </c>
      <c r="K96" s="667">
        <v>835833.2799999998</v>
      </c>
      <c r="L96" s="664">
        <v>1.0055203975610154</v>
      </c>
      <c r="M96" s="664">
        <v>327.77775686274504</v>
      </c>
      <c r="N96" s="667">
        <v>3156</v>
      </c>
      <c r="O96" s="667">
        <v>1087066.6500000001</v>
      </c>
      <c r="P96" s="680">
        <v>1.3077580376834501</v>
      </c>
      <c r="Q96" s="668">
        <v>344.44443916349815</v>
      </c>
    </row>
    <row r="97" spans="1:17" ht="14.4" customHeight="1" x14ac:dyDescent="0.3">
      <c r="A97" s="663" t="s">
        <v>2370</v>
      </c>
      <c r="B97" s="664" t="s">
        <v>523</v>
      </c>
      <c r="C97" s="664" t="s">
        <v>2371</v>
      </c>
      <c r="D97" s="664" t="s">
        <v>2372</v>
      </c>
      <c r="E97" s="664" t="s">
        <v>2373</v>
      </c>
      <c r="F97" s="667">
        <v>0.06</v>
      </c>
      <c r="G97" s="667">
        <v>15.899999999999999</v>
      </c>
      <c r="H97" s="664">
        <v>1</v>
      </c>
      <c r="I97" s="664">
        <v>265</v>
      </c>
      <c r="J97" s="667"/>
      <c r="K97" s="667"/>
      <c r="L97" s="664"/>
      <c r="M97" s="664"/>
      <c r="N97" s="667"/>
      <c r="O97" s="667"/>
      <c r="P97" s="680"/>
      <c r="Q97" s="668"/>
    </row>
    <row r="98" spans="1:17" ht="14.4" customHeight="1" x14ac:dyDescent="0.3">
      <c r="A98" s="663" t="s">
        <v>2370</v>
      </c>
      <c r="B98" s="664" t="s">
        <v>523</v>
      </c>
      <c r="C98" s="664" t="s">
        <v>2371</v>
      </c>
      <c r="D98" s="664" t="s">
        <v>2374</v>
      </c>
      <c r="E98" s="664" t="s">
        <v>1395</v>
      </c>
      <c r="F98" s="667">
        <v>11</v>
      </c>
      <c r="G98" s="667">
        <v>194.03999999999996</v>
      </c>
      <c r="H98" s="664">
        <v>1</v>
      </c>
      <c r="I98" s="664">
        <v>17.639999999999997</v>
      </c>
      <c r="J98" s="667">
        <v>2</v>
      </c>
      <c r="K98" s="667">
        <v>42.26</v>
      </c>
      <c r="L98" s="664">
        <v>0.21779014636157495</v>
      </c>
      <c r="M98" s="664">
        <v>21.13</v>
      </c>
      <c r="N98" s="667">
        <v>4</v>
      </c>
      <c r="O98" s="667">
        <v>84.52</v>
      </c>
      <c r="P98" s="680">
        <v>0.43558029272314991</v>
      </c>
      <c r="Q98" s="668">
        <v>21.13</v>
      </c>
    </row>
    <row r="99" spans="1:17" ht="14.4" customHeight="1" x14ac:dyDescent="0.3">
      <c r="A99" s="663" t="s">
        <v>2370</v>
      </c>
      <c r="B99" s="664" t="s">
        <v>523</v>
      </c>
      <c r="C99" s="664" t="s">
        <v>2371</v>
      </c>
      <c r="D99" s="664" t="s">
        <v>2375</v>
      </c>
      <c r="E99" s="664" t="s">
        <v>809</v>
      </c>
      <c r="F99" s="667">
        <v>0.5</v>
      </c>
      <c r="G99" s="667">
        <v>50.400000000000006</v>
      </c>
      <c r="H99" s="664">
        <v>1</v>
      </c>
      <c r="I99" s="664">
        <v>100.80000000000001</v>
      </c>
      <c r="J99" s="667"/>
      <c r="K99" s="667"/>
      <c r="L99" s="664"/>
      <c r="M99" s="664"/>
      <c r="N99" s="667"/>
      <c r="O99" s="667"/>
      <c r="P99" s="680"/>
      <c r="Q99" s="668"/>
    </row>
    <row r="100" spans="1:17" ht="14.4" customHeight="1" x14ac:dyDescent="0.3">
      <c r="A100" s="663" t="s">
        <v>2370</v>
      </c>
      <c r="B100" s="664" t="s">
        <v>523</v>
      </c>
      <c r="C100" s="664" t="s">
        <v>2293</v>
      </c>
      <c r="D100" s="664" t="s">
        <v>2376</v>
      </c>
      <c r="E100" s="664" t="s">
        <v>2377</v>
      </c>
      <c r="F100" s="667">
        <v>1</v>
      </c>
      <c r="G100" s="667">
        <v>1359</v>
      </c>
      <c r="H100" s="664">
        <v>1</v>
      </c>
      <c r="I100" s="664">
        <v>1359</v>
      </c>
      <c r="J100" s="667"/>
      <c r="K100" s="667"/>
      <c r="L100" s="664"/>
      <c r="M100" s="664"/>
      <c r="N100" s="667"/>
      <c r="O100" s="667"/>
      <c r="P100" s="680"/>
      <c r="Q100" s="668"/>
    </row>
    <row r="101" spans="1:17" ht="14.4" customHeight="1" x14ac:dyDescent="0.3">
      <c r="A101" s="663" t="s">
        <v>2370</v>
      </c>
      <c r="B101" s="664" t="s">
        <v>523</v>
      </c>
      <c r="C101" s="664" t="s">
        <v>2293</v>
      </c>
      <c r="D101" s="664" t="s">
        <v>2378</v>
      </c>
      <c r="E101" s="664" t="s">
        <v>2379</v>
      </c>
      <c r="F101" s="667">
        <v>2</v>
      </c>
      <c r="G101" s="667">
        <v>702</v>
      </c>
      <c r="H101" s="664">
        <v>1</v>
      </c>
      <c r="I101" s="664">
        <v>351</v>
      </c>
      <c r="J101" s="667">
        <v>2</v>
      </c>
      <c r="K101" s="667">
        <v>712</v>
      </c>
      <c r="L101" s="664">
        <v>1.0142450142450143</v>
      </c>
      <c r="M101" s="664">
        <v>356</v>
      </c>
      <c r="N101" s="667">
        <v>2</v>
      </c>
      <c r="O101" s="667">
        <v>758</v>
      </c>
      <c r="P101" s="680">
        <v>1.0797720797720798</v>
      </c>
      <c r="Q101" s="668">
        <v>379</v>
      </c>
    </row>
    <row r="102" spans="1:17" ht="14.4" customHeight="1" x14ac:dyDescent="0.3">
      <c r="A102" s="663" t="s">
        <v>2370</v>
      </c>
      <c r="B102" s="664" t="s">
        <v>523</v>
      </c>
      <c r="C102" s="664" t="s">
        <v>2293</v>
      </c>
      <c r="D102" s="664" t="s">
        <v>2380</v>
      </c>
      <c r="E102" s="664" t="s">
        <v>2381</v>
      </c>
      <c r="F102" s="667">
        <v>1</v>
      </c>
      <c r="G102" s="667">
        <v>152</v>
      </c>
      <c r="H102" s="664">
        <v>1</v>
      </c>
      <c r="I102" s="664">
        <v>152</v>
      </c>
      <c r="J102" s="667">
        <v>1</v>
      </c>
      <c r="K102" s="667">
        <v>155</v>
      </c>
      <c r="L102" s="664">
        <v>1.0197368421052631</v>
      </c>
      <c r="M102" s="664">
        <v>155</v>
      </c>
      <c r="N102" s="667">
        <v>1</v>
      </c>
      <c r="O102" s="667">
        <v>164</v>
      </c>
      <c r="P102" s="680">
        <v>1.0789473684210527</v>
      </c>
      <c r="Q102" s="668">
        <v>164</v>
      </c>
    </row>
    <row r="103" spans="1:17" ht="14.4" customHeight="1" x14ac:dyDescent="0.3">
      <c r="A103" s="663" t="s">
        <v>2370</v>
      </c>
      <c r="B103" s="664" t="s">
        <v>523</v>
      </c>
      <c r="C103" s="664" t="s">
        <v>2293</v>
      </c>
      <c r="D103" s="664" t="s">
        <v>2382</v>
      </c>
      <c r="E103" s="664" t="s">
        <v>2383</v>
      </c>
      <c r="F103" s="667">
        <v>91</v>
      </c>
      <c r="G103" s="667">
        <v>7280</v>
      </c>
      <c r="H103" s="664">
        <v>1</v>
      </c>
      <c r="I103" s="664">
        <v>80</v>
      </c>
      <c r="J103" s="667">
        <v>75</v>
      </c>
      <c r="K103" s="667">
        <v>6075</v>
      </c>
      <c r="L103" s="664">
        <v>0.83447802197802201</v>
      </c>
      <c r="M103" s="664">
        <v>81</v>
      </c>
      <c r="N103" s="667">
        <v>88</v>
      </c>
      <c r="O103" s="667">
        <v>7304</v>
      </c>
      <c r="P103" s="680">
        <v>1.0032967032967033</v>
      </c>
      <c r="Q103" s="668">
        <v>83</v>
      </c>
    </row>
    <row r="104" spans="1:17" ht="14.4" customHeight="1" x14ac:dyDescent="0.3">
      <c r="A104" s="663" t="s">
        <v>2370</v>
      </c>
      <c r="B104" s="664" t="s">
        <v>523</v>
      </c>
      <c r="C104" s="664" t="s">
        <v>2293</v>
      </c>
      <c r="D104" s="664" t="s">
        <v>2384</v>
      </c>
      <c r="E104" s="664" t="s">
        <v>2385</v>
      </c>
      <c r="F104" s="667">
        <v>318</v>
      </c>
      <c r="G104" s="667">
        <v>10812</v>
      </c>
      <c r="H104" s="664">
        <v>1</v>
      </c>
      <c r="I104" s="664">
        <v>34</v>
      </c>
      <c r="J104" s="667">
        <v>236</v>
      </c>
      <c r="K104" s="667">
        <v>8260</v>
      </c>
      <c r="L104" s="664">
        <v>0.76396596374398817</v>
      </c>
      <c r="M104" s="664">
        <v>35</v>
      </c>
      <c r="N104" s="667">
        <v>277</v>
      </c>
      <c r="O104" s="667">
        <v>10249</v>
      </c>
      <c r="P104" s="680">
        <v>0.94792822789493159</v>
      </c>
      <c r="Q104" s="668">
        <v>37</v>
      </c>
    </row>
    <row r="105" spans="1:17" ht="14.4" customHeight="1" x14ac:dyDescent="0.3">
      <c r="A105" s="663" t="s">
        <v>2370</v>
      </c>
      <c r="B105" s="664" t="s">
        <v>523</v>
      </c>
      <c r="C105" s="664" t="s">
        <v>2293</v>
      </c>
      <c r="D105" s="664" t="s">
        <v>2386</v>
      </c>
      <c r="E105" s="664" t="s">
        <v>2387</v>
      </c>
      <c r="F105" s="667">
        <v>1</v>
      </c>
      <c r="G105" s="667">
        <v>1001</v>
      </c>
      <c r="H105" s="664">
        <v>1</v>
      </c>
      <c r="I105" s="664">
        <v>1001</v>
      </c>
      <c r="J105" s="667">
        <v>1</v>
      </c>
      <c r="K105" s="667">
        <v>1012</v>
      </c>
      <c r="L105" s="664">
        <v>1.0109890109890109</v>
      </c>
      <c r="M105" s="664">
        <v>1012</v>
      </c>
      <c r="N105" s="667">
        <v>1</v>
      </c>
      <c r="O105" s="667">
        <v>1031</v>
      </c>
      <c r="P105" s="680">
        <v>1.0299700299700301</v>
      </c>
      <c r="Q105" s="668">
        <v>1031</v>
      </c>
    </row>
    <row r="106" spans="1:17" ht="14.4" customHeight="1" x14ac:dyDescent="0.3">
      <c r="A106" s="663" t="s">
        <v>2370</v>
      </c>
      <c r="B106" s="664" t="s">
        <v>523</v>
      </c>
      <c r="C106" s="664" t="s">
        <v>2293</v>
      </c>
      <c r="D106" s="664" t="s">
        <v>2388</v>
      </c>
      <c r="E106" s="664" t="s">
        <v>2389</v>
      </c>
      <c r="F106" s="667">
        <v>87</v>
      </c>
      <c r="G106" s="667">
        <v>10092</v>
      </c>
      <c r="H106" s="664">
        <v>1</v>
      </c>
      <c r="I106" s="664">
        <v>116</v>
      </c>
      <c r="J106" s="667">
        <v>128</v>
      </c>
      <c r="K106" s="667">
        <v>15104</v>
      </c>
      <c r="L106" s="664">
        <v>1.4966309948474039</v>
      </c>
      <c r="M106" s="664">
        <v>118</v>
      </c>
      <c r="N106" s="667">
        <v>161</v>
      </c>
      <c r="O106" s="667">
        <v>20286</v>
      </c>
      <c r="P106" s="680">
        <v>2.0101070154577885</v>
      </c>
      <c r="Q106" s="668">
        <v>126</v>
      </c>
    </row>
    <row r="107" spans="1:17" ht="14.4" customHeight="1" x14ac:dyDescent="0.3">
      <c r="A107" s="663" t="s">
        <v>2370</v>
      </c>
      <c r="B107" s="664" t="s">
        <v>523</v>
      </c>
      <c r="C107" s="664" t="s">
        <v>2293</v>
      </c>
      <c r="D107" s="664" t="s">
        <v>2327</v>
      </c>
      <c r="E107" s="664" t="s">
        <v>2328</v>
      </c>
      <c r="F107" s="667"/>
      <c r="G107" s="667"/>
      <c r="H107" s="664"/>
      <c r="I107" s="664"/>
      <c r="J107" s="667">
        <v>123</v>
      </c>
      <c r="K107" s="667">
        <v>0</v>
      </c>
      <c r="L107" s="664"/>
      <c r="M107" s="664">
        <v>0</v>
      </c>
      <c r="N107" s="667">
        <v>92</v>
      </c>
      <c r="O107" s="667">
        <v>3066.67</v>
      </c>
      <c r="P107" s="680"/>
      <c r="Q107" s="668">
        <v>33.333369565217389</v>
      </c>
    </row>
    <row r="108" spans="1:17" ht="14.4" customHeight="1" x14ac:dyDescent="0.3">
      <c r="A108" s="663" t="s">
        <v>2370</v>
      </c>
      <c r="B108" s="664" t="s">
        <v>523</v>
      </c>
      <c r="C108" s="664" t="s">
        <v>2293</v>
      </c>
      <c r="D108" s="664" t="s">
        <v>2390</v>
      </c>
      <c r="E108" s="664" t="s">
        <v>2391</v>
      </c>
      <c r="F108" s="667">
        <v>3</v>
      </c>
      <c r="G108" s="667">
        <v>105</v>
      </c>
      <c r="H108" s="664">
        <v>1</v>
      </c>
      <c r="I108" s="664">
        <v>35</v>
      </c>
      <c r="J108" s="667">
        <v>9</v>
      </c>
      <c r="K108" s="667">
        <v>324</v>
      </c>
      <c r="L108" s="664">
        <v>3.0857142857142859</v>
      </c>
      <c r="M108" s="664">
        <v>36</v>
      </c>
      <c r="N108" s="667">
        <v>9</v>
      </c>
      <c r="O108" s="667">
        <v>333</v>
      </c>
      <c r="P108" s="680">
        <v>3.1714285714285713</v>
      </c>
      <c r="Q108" s="668">
        <v>37</v>
      </c>
    </row>
    <row r="109" spans="1:17" ht="14.4" customHeight="1" x14ac:dyDescent="0.3">
      <c r="A109" s="663" t="s">
        <v>2370</v>
      </c>
      <c r="B109" s="664" t="s">
        <v>523</v>
      </c>
      <c r="C109" s="664" t="s">
        <v>2293</v>
      </c>
      <c r="D109" s="664" t="s">
        <v>2392</v>
      </c>
      <c r="E109" s="664" t="s">
        <v>2393</v>
      </c>
      <c r="F109" s="667">
        <v>8</v>
      </c>
      <c r="G109" s="667">
        <v>648</v>
      </c>
      <c r="H109" s="664">
        <v>1</v>
      </c>
      <c r="I109" s="664">
        <v>81</v>
      </c>
      <c r="J109" s="667">
        <v>2</v>
      </c>
      <c r="K109" s="667">
        <v>164</v>
      </c>
      <c r="L109" s="664">
        <v>0.25308641975308643</v>
      </c>
      <c r="M109" s="664">
        <v>82</v>
      </c>
      <c r="N109" s="667">
        <v>2</v>
      </c>
      <c r="O109" s="667">
        <v>172</v>
      </c>
      <c r="P109" s="680">
        <v>0.26543209876543211</v>
      </c>
      <c r="Q109" s="668">
        <v>86</v>
      </c>
    </row>
    <row r="110" spans="1:17" ht="14.4" customHeight="1" x14ac:dyDescent="0.3">
      <c r="A110" s="663" t="s">
        <v>2370</v>
      </c>
      <c r="B110" s="664" t="s">
        <v>523</v>
      </c>
      <c r="C110" s="664" t="s">
        <v>2293</v>
      </c>
      <c r="D110" s="664" t="s">
        <v>2394</v>
      </c>
      <c r="E110" s="664" t="s">
        <v>2395</v>
      </c>
      <c r="F110" s="667">
        <v>19</v>
      </c>
      <c r="G110" s="667">
        <v>570</v>
      </c>
      <c r="H110" s="664">
        <v>1</v>
      </c>
      <c r="I110" s="664">
        <v>30</v>
      </c>
      <c r="J110" s="667">
        <v>8</v>
      </c>
      <c r="K110" s="667">
        <v>248</v>
      </c>
      <c r="L110" s="664">
        <v>0.43508771929824563</v>
      </c>
      <c r="M110" s="664">
        <v>31</v>
      </c>
      <c r="N110" s="667">
        <v>14</v>
      </c>
      <c r="O110" s="667">
        <v>448</v>
      </c>
      <c r="P110" s="680">
        <v>0.78596491228070176</v>
      </c>
      <c r="Q110" s="668">
        <v>32</v>
      </c>
    </row>
    <row r="111" spans="1:17" ht="14.4" customHeight="1" x14ac:dyDescent="0.3">
      <c r="A111" s="663" t="s">
        <v>2370</v>
      </c>
      <c r="B111" s="664" t="s">
        <v>523</v>
      </c>
      <c r="C111" s="664" t="s">
        <v>2293</v>
      </c>
      <c r="D111" s="664" t="s">
        <v>2396</v>
      </c>
      <c r="E111" s="664" t="s">
        <v>2397</v>
      </c>
      <c r="F111" s="667"/>
      <c r="G111" s="667"/>
      <c r="H111" s="664"/>
      <c r="I111" s="664"/>
      <c r="J111" s="667"/>
      <c r="K111" s="667"/>
      <c r="L111" s="664"/>
      <c r="M111" s="664"/>
      <c r="N111" s="667">
        <v>1</v>
      </c>
      <c r="O111" s="667">
        <v>123</v>
      </c>
      <c r="P111" s="680"/>
      <c r="Q111" s="668">
        <v>123</v>
      </c>
    </row>
    <row r="112" spans="1:17" ht="14.4" customHeight="1" x14ac:dyDescent="0.3">
      <c r="A112" s="663" t="s">
        <v>2370</v>
      </c>
      <c r="B112" s="664" t="s">
        <v>523</v>
      </c>
      <c r="C112" s="664" t="s">
        <v>2293</v>
      </c>
      <c r="D112" s="664" t="s">
        <v>2398</v>
      </c>
      <c r="E112" s="664" t="s">
        <v>2399</v>
      </c>
      <c r="F112" s="667"/>
      <c r="G112" s="667"/>
      <c r="H112" s="664"/>
      <c r="I112" s="664"/>
      <c r="J112" s="667"/>
      <c r="K112" s="667"/>
      <c r="L112" s="664"/>
      <c r="M112" s="664"/>
      <c r="N112" s="667">
        <v>2</v>
      </c>
      <c r="O112" s="667">
        <v>118</v>
      </c>
      <c r="P112" s="680"/>
      <c r="Q112" s="668">
        <v>59</v>
      </c>
    </row>
    <row r="113" spans="1:17" ht="14.4" customHeight="1" x14ac:dyDescent="0.3">
      <c r="A113" s="663" t="s">
        <v>2370</v>
      </c>
      <c r="B113" s="664" t="s">
        <v>523</v>
      </c>
      <c r="C113" s="664" t="s">
        <v>2293</v>
      </c>
      <c r="D113" s="664" t="s">
        <v>2400</v>
      </c>
      <c r="E113" s="664" t="s">
        <v>2401</v>
      </c>
      <c r="F113" s="667">
        <v>3</v>
      </c>
      <c r="G113" s="667">
        <v>264</v>
      </c>
      <c r="H113" s="664">
        <v>1</v>
      </c>
      <c r="I113" s="664">
        <v>88</v>
      </c>
      <c r="J113" s="667"/>
      <c r="K113" s="667"/>
      <c r="L113" s="664"/>
      <c r="M113" s="664"/>
      <c r="N113" s="667"/>
      <c r="O113" s="667"/>
      <c r="P113" s="680"/>
      <c r="Q113" s="668"/>
    </row>
    <row r="114" spans="1:17" ht="14.4" customHeight="1" x14ac:dyDescent="0.3">
      <c r="A114" s="663" t="s">
        <v>2370</v>
      </c>
      <c r="B114" s="664" t="s">
        <v>523</v>
      </c>
      <c r="C114" s="664" t="s">
        <v>2293</v>
      </c>
      <c r="D114" s="664" t="s">
        <v>2402</v>
      </c>
      <c r="E114" s="664" t="s">
        <v>2403</v>
      </c>
      <c r="F114" s="667">
        <v>7</v>
      </c>
      <c r="G114" s="667">
        <v>2184</v>
      </c>
      <c r="H114" s="664">
        <v>1</v>
      </c>
      <c r="I114" s="664">
        <v>312</v>
      </c>
      <c r="J114" s="667">
        <v>9</v>
      </c>
      <c r="K114" s="667">
        <v>2853</v>
      </c>
      <c r="L114" s="664">
        <v>1.3063186813186813</v>
      </c>
      <c r="M114" s="664">
        <v>317</v>
      </c>
      <c r="N114" s="667">
        <v>8</v>
      </c>
      <c r="O114" s="667">
        <v>2664</v>
      </c>
      <c r="P114" s="680">
        <v>1.2197802197802199</v>
      </c>
      <c r="Q114" s="668">
        <v>333</v>
      </c>
    </row>
    <row r="115" spans="1:17" ht="14.4" customHeight="1" x14ac:dyDescent="0.3">
      <c r="A115" s="663" t="s">
        <v>2370</v>
      </c>
      <c r="B115" s="664" t="s">
        <v>523</v>
      </c>
      <c r="C115" s="664" t="s">
        <v>2293</v>
      </c>
      <c r="D115" s="664" t="s">
        <v>2404</v>
      </c>
      <c r="E115" s="664" t="s">
        <v>2405</v>
      </c>
      <c r="F115" s="667">
        <v>2</v>
      </c>
      <c r="G115" s="667">
        <v>580</v>
      </c>
      <c r="H115" s="664">
        <v>1</v>
      </c>
      <c r="I115" s="664">
        <v>290</v>
      </c>
      <c r="J115" s="667"/>
      <c r="K115" s="667"/>
      <c r="L115" s="664"/>
      <c r="M115" s="664"/>
      <c r="N115" s="667">
        <v>4</v>
      </c>
      <c r="O115" s="667">
        <v>1240</v>
      </c>
      <c r="P115" s="680">
        <v>2.1379310344827585</v>
      </c>
      <c r="Q115" s="668">
        <v>310</v>
      </c>
    </row>
    <row r="116" spans="1:17" ht="14.4" customHeight="1" x14ac:dyDescent="0.3">
      <c r="A116" s="663" t="s">
        <v>2370</v>
      </c>
      <c r="B116" s="664" t="s">
        <v>2261</v>
      </c>
      <c r="C116" s="664" t="s">
        <v>2371</v>
      </c>
      <c r="D116" s="664" t="s">
        <v>2375</v>
      </c>
      <c r="E116" s="664" t="s">
        <v>809</v>
      </c>
      <c r="F116" s="667">
        <v>4.7</v>
      </c>
      <c r="G116" s="667">
        <v>473.88</v>
      </c>
      <c r="H116" s="664">
        <v>1</v>
      </c>
      <c r="I116" s="664">
        <v>100.82553191489362</v>
      </c>
      <c r="J116" s="667">
        <v>0.4</v>
      </c>
      <c r="K116" s="667">
        <v>54.21</v>
      </c>
      <c r="L116" s="664">
        <v>0.11439604963281844</v>
      </c>
      <c r="M116" s="664">
        <v>135.52500000000001</v>
      </c>
      <c r="N116" s="667">
        <v>0.9</v>
      </c>
      <c r="O116" s="667">
        <v>121.96</v>
      </c>
      <c r="P116" s="680">
        <v>0.25736473368785345</v>
      </c>
      <c r="Q116" s="668">
        <v>135.51111111111109</v>
      </c>
    </row>
    <row r="117" spans="1:17" ht="14.4" customHeight="1" x14ac:dyDescent="0.3">
      <c r="A117" s="663" t="s">
        <v>2370</v>
      </c>
      <c r="B117" s="664" t="s">
        <v>2261</v>
      </c>
      <c r="C117" s="664" t="s">
        <v>2293</v>
      </c>
      <c r="D117" s="664" t="s">
        <v>2384</v>
      </c>
      <c r="E117" s="664" t="s">
        <v>2385</v>
      </c>
      <c r="F117" s="667"/>
      <c r="G117" s="667"/>
      <c r="H117" s="664"/>
      <c r="I117" s="664"/>
      <c r="J117" s="667"/>
      <c r="K117" s="667"/>
      <c r="L117" s="664"/>
      <c r="M117" s="664"/>
      <c r="N117" s="667">
        <v>2</v>
      </c>
      <c r="O117" s="667">
        <v>74</v>
      </c>
      <c r="P117" s="680"/>
      <c r="Q117" s="668">
        <v>37</v>
      </c>
    </row>
    <row r="118" spans="1:17" ht="14.4" customHeight="1" x14ac:dyDescent="0.3">
      <c r="A118" s="663" t="s">
        <v>2370</v>
      </c>
      <c r="B118" s="664" t="s">
        <v>2261</v>
      </c>
      <c r="C118" s="664" t="s">
        <v>2293</v>
      </c>
      <c r="D118" s="664" t="s">
        <v>2386</v>
      </c>
      <c r="E118" s="664" t="s">
        <v>2387</v>
      </c>
      <c r="F118" s="667">
        <v>38</v>
      </c>
      <c r="G118" s="667">
        <v>38038</v>
      </c>
      <c r="H118" s="664">
        <v>1</v>
      </c>
      <c r="I118" s="664">
        <v>1001</v>
      </c>
      <c r="J118" s="667">
        <v>21</v>
      </c>
      <c r="K118" s="667">
        <v>21252</v>
      </c>
      <c r="L118" s="664">
        <v>0.5587044534412956</v>
      </c>
      <c r="M118" s="664">
        <v>1012</v>
      </c>
      <c r="N118" s="667">
        <v>22</v>
      </c>
      <c r="O118" s="667">
        <v>22682</v>
      </c>
      <c r="P118" s="680">
        <v>0.59629843840370156</v>
      </c>
      <c r="Q118" s="668">
        <v>1031</v>
      </c>
    </row>
    <row r="119" spans="1:17" ht="14.4" customHeight="1" x14ac:dyDescent="0.3">
      <c r="A119" s="663" t="s">
        <v>2370</v>
      </c>
      <c r="B119" s="664" t="s">
        <v>2261</v>
      </c>
      <c r="C119" s="664" t="s">
        <v>2293</v>
      </c>
      <c r="D119" s="664" t="s">
        <v>2392</v>
      </c>
      <c r="E119" s="664" t="s">
        <v>2393</v>
      </c>
      <c r="F119" s="667">
        <v>28</v>
      </c>
      <c r="G119" s="667">
        <v>2268</v>
      </c>
      <c r="H119" s="664">
        <v>1</v>
      </c>
      <c r="I119" s="664">
        <v>81</v>
      </c>
      <c r="J119" s="667">
        <v>17</v>
      </c>
      <c r="K119" s="667">
        <v>1394</v>
      </c>
      <c r="L119" s="664">
        <v>0.61463844797178135</v>
      </c>
      <c r="M119" s="664">
        <v>82</v>
      </c>
      <c r="N119" s="667">
        <v>25</v>
      </c>
      <c r="O119" s="667">
        <v>2150</v>
      </c>
      <c r="P119" s="680">
        <v>0.94797178130511461</v>
      </c>
      <c r="Q119" s="668">
        <v>86</v>
      </c>
    </row>
    <row r="120" spans="1:17" ht="14.4" customHeight="1" x14ac:dyDescent="0.3">
      <c r="A120" s="663" t="s">
        <v>2370</v>
      </c>
      <c r="B120" s="664" t="s">
        <v>2261</v>
      </c>
      <c r="C120" s="664" t="s">
        <v>2293</v>
      </c>
      <c r="D120" s="664" t="s">
        <v>2400</v>
      </c>
      <c r="E120" s="664" t="s">
        <v>2401</v>
      </c>
      <c r="F120" s="667"/>
      <c r="G120" s="667"/>
      <c r="H120" s="664"/>
      <c r="I120" s="664"/>
      <c r="J120" s="667">
        <v>1</v>
      </c>
      <c r="K120" s="667">
        <v>89</v>
      </c>
      <c r="L120" s="664"/>
      <c r="M120" s="664">
        <v>89</v>
      </c>
      <c r="N120" s="667"/>
      <c r="O120" s="667"/>
      <c r="P120" s="680"/>
      <c r="Q120" s="668"/>
    </row>
    <row r="121" spans="1:17" ht="14.4" customHeight="1" thickBot="1" x14ac:dyDescent="0.35">
      <c r="A121" s="669" t="s">
        <v>2370</v>
      </c>
      <c r="B121" s="670" t="s">
        <v>2261</v>
      </c>
      <c r="C121" s="670" t="s">
        <v>2293</v>
      </c>
      <c r="D121" s="670" t="s">
        <v>2406</v>
      </c>
      <c r="E121" s="670" t="s">
        <v>2407</v>
      </c>
      <c r="F121" s="673"/>
      <c r="G121" s="673"/>
      <c r="H121" s="670"/>
      <c r="I121" s="670"/>
      <c r="J121" s="673"/>
      <c r="K121" s="673"/>
      <c r="L121" s="670"/>
      <c r="M121" s="670"/>
      <c r="N121" s="673">
        <v>1</v>
      </c>
      <c r="O121" s="673">
        <v>2760</v>
      </c>
      <c r="P121" s="681"/>
      <c r="Q121" s="674">
        <v>2760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490" t="s">
        <v>157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</row>
    <row r="2" spans="1:19" ht="14.4" customHeight="1" thickBot="1" x14ac:dyDescent="0.35">
      <c r="A2" s="382" t="s">
        <v>309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  <c r="N2" s="355"/>
      <c r="O2" s="224"/>
      <c r="P2" s="355"/>
      <c r="Q2" s="224"/>
      <c r="R2" s="355"/>
      <c r="S2" s="356"/>
    </row>
    <row r="3" spans="1:19" ht="14.4" customHeight="1" thickBot="1" x14ac:dyDescent="0.35">
      <c r="A3" s="349" t="s">
        <v>159</v>
      </c>
      <c r="B3" s="350">
        <f>SUBTOTAL(9,B6:B1048576)</f>
        <v>1693971</v>
      </c>
      <c r="C3" s="351">
        <f t="shared" ref="C3:R3" si="0">SUBTOTAL(9,C6:C1048576)</f>
        <v>1</v>
      </c>
      <c r="D3" s="351">
        <f t="shared" si="0"/>
        <v>1567407</v>
      </c>
      <c r="E3" s="351">
        <f t="shared" si="0"/>
        <v>0.92463979607679236</v>
      </c>
      <c r="F3" s="351">
        <f t="shared" si="0"/>
        <v>2114603</v>
      </c>
      <c r="G3" s="354">
        <f>IF(B3&lt;&gt;0,F3/B3,"")</f>
        <v>1.2483112166619146</v>
      </c>
      <c r="H3" s="350">
        <f t="shared" si="0"/>
        <v>145383.27000000005</v>
      </c>
      <c r="I3" s="351">
        <f t="shared" si="0"/>
        <v>1</v>
      </c>
      <c r="J3" s="351">
        <f t="shared" si="0"/>
        <v>157465.54000000004</v>
      </c>
      <c r="K3" s="351">
        <f t="shared" si="0"/>
        <v>1.0831063299098995</v>
      </c>
      <c r="L3" s="351">
        <f t="shared" si="0"/>
        <v>595048.99999999988</v>
      </c>
      <c r="M3" s="352">
        <f>IF(H3&lt;&gt;0,L3/H3,"")</f>
        <v>4.0929675058209911</v>
      </c>
      <c r="N3" s="353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5" t="s">
        <v>129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  <c r="N4" s="556" t="s">
        <v>125</v>
      </c>
      <c r="O4" s="557"/>
      <c r="P4" s="557"/>
      <c r="Q4" s="557"/>
      <c r="R4" s="557"/>
      <c r="S4" s="558"/>
    </row>
    <row r="5" spans="1:19" ht="14.4" customHeight="1" thickBot="1" x14ac:dyDescent="0.35">
      <c r="A5" s="791"/>
      <c r="B5" s="792">
        <v>2014</v>
      </c>
      <c r="C5" s="793"/>
      <c r="D5" s="793">
        <v>2015</v>
      </c>
      <c r="E5" s="793"/>
      <c r="F5" s="793">
        <v>2016</v>
      </c>
      <c r="G5" s="794" t="s">
        <v>2</v>
      </c>
      <c r="H5" s="792">
        <v>2014</v>
      </c>
      <c r="I5" s="793"/>
      <c r="J5" s="793">
        <v>2015</v>
      </c>
      <c r="K5" s="793"/>
      <c r="L5" s="793">
        <v>2016</v>
      </c>
      <c r="M5" s="794" t="s">
        <v>2</v>
      </c>
      <c r="N5" s="792">
        <v>2014</v>
      </c>
      <c r="O5" s="793"/>
      <c r="P5" s="793">
        <v>2015</v>
      </c>
      <c r="Q5" s="793"/>
      <c r="R5" s="793">
        <v>2016</v>
      </c>
      <c r="S5" s="794" t="s">
        <v>2</v>
      </c>
    </row>
    <row r="6" spans="1:19" ht="14.4" customHeight="1" x14ac:dyDescent="0.3">
      <c r="A6" s="753" t="s">
        <v>2409</v>
      </c>
      <c r="B6" s="795"/>
      <c r="C6" s="739"/>
      <c r="D6" s="795">
        <v>1094</v>
      </c>
      <c r="E6" s="739"/>
      <c r="F6" s="795"/>
      <c r="G6" s="744"/>
      <c r="H6" s="795"/>
      <c r="I6" s="739"/>
      <c r="J6" s="795"/>
      <c r="K6" s="739"/>
      <c r="L6" s="795"/>
      <c r="M6" s="744"/>
      <c r="N6" s="795"/>
      <c r="O6" s="739"/>
      <c r="P6" s="795"/>
      <c r="Q6" s="739"/>
      <c r="R6" s="795"/>
      <c r="S6" s="235"/>
    </row>
    <row r="7" spans="1:19" ht="14.4" customHeight="1" thickBot="1" x14ac:dyDescent="0.35">
      <c r="A7" s="798" t="s">
        <v>1399</v>
      </c>
      <c r="B7" s="797">
        <v>1693971</v>
      </c>
      <c r="C7" s="670">
        <v>1</v>
      </c>
      <c r="D7" s="797">
        <v>1566313</v>
      </c>
      <c r="E7" s="670">
        <v>0.92463979607679236</v>
      </c>
      <c r="F7" s="797">
        <v>2114603</v>
      </c>
      <c r="G7" s="681">
        <v>1.2483112166619146</v>
      </c>
      <c r="H7" s="797">
        <v>145383.27000000005</v>
      </c>
      <c r="I7" s="670">
        <v>1</v>
      </c>
      <c r="J7" s="797">
        <v>157465.54000000004</v>
      </c>
      <c r="K7" s="670">
        <v>1.0831063299098995</v>
      </c>
      <c r="L7" s="797">
        <v>595048.99999999988</v>
      </c>
      <c r="M7" s="681">
        <v>4.0929675058209911</v>
      </c>
      <c r="N7" s="797"/>
      <c r="O7" s="670"/>
      <c r="P7" s="797"/>
      <c r="Q7" s="670"/>
      <c r="R7" s="797"/>
      <c r="S7" s="70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17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1" t="s">
        <v>2688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309</v>
      </c>
      <c r="B2" s="255"/>
      <c r="C2" s="255"/>
      <c r="D2" s="255"/>
      <c r="E2" s="255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2737</v>
      </c>
      <c r="G3" s="212">
        <f t="shared" si="0"/>
        <v>1839354.27</v>
      </c>
      <c r="H3" s="212"/>
      <c r="I3" s="212"/>
      <c r="J3" s="212">
        <f t="shared" si="0"/>
        <v>2492.8000000000002</v>
      </c>
      <c r="K3" s="212">
        <f t="shared" si="0"/>
        <v>1724872.54</v>
      </c>
      <c r="L3" s="212"/>
      <c r="M3" s="212"/>
      <c r="N3" s="212">
        <f t="shared" si="0"/>
        <v>3576.51</v>
      </c>
      <c r="O3" s="212">
        <f t="shared" si="0"/>
        <v>2709652</v>
      </c>
      <c r="P3" s="79">
        <f>IF(G3=0,0,O3/G3)</f>
        <v>1.4731539454876195</v>
      </c>
      <c r="Q3" s="213">
        <f>IF(N3=0,0,O3/N3)</f>
        <v>757.62461170246968</v>
      </c>
    </row>
    <row r="4" spans="1:17" ht="14.4" customHeight="1" x14ac:dyDescent="0.3">
      <c r="A4" s="564" t="s">
        <v>74</v>
      </c>
      <c r="B4" s="563" t="s">
        <v>119</v>
      </c>
      <c r="C4" s="564" t="s">
        <v>120</v>
      </c>
      <c r="D4" s="573" t="s">
        <v>121</v>
      </c>
      <c r="E4" s="565" t="s">
        <v>81</v>
      </c>
      <c r="F4" s="571">
        <v>2014</v>
      </c>
      <c r="G4" s="572"/>
      <c r="H4" s="214"/>
      <c r="I4" s="214"/>
      <c r="J4" s="571">
        <v>2015</v>
      </c>
      <c r="K4" s="572"/>
      <c r="L4" s="214"/>
      <c r="M4" s="214"/>
      <c r="N4" s="571">
        <v>2016</v>
      </c>
      <c r="O4" s="572"/>
      <c r="P4" s="574" t="s">
        <v>2</v>
      </c>
      <c r="Q4" s="562" t="s">
        <v>122</v>
      </c>
    </row>
    <row r="5" spans="1:17" ht="14.4" customHeight="1" thickBot="1" x14ac:dyDescent="0.35">
      <c r="A5" s="804"/>
      <c r="B5" s="802"/>
      <c r="C5" s="804"/>
      <c r="D5" s="812"/>
      <c r="E5" s="806"/>
      <c r="F5" s="813" t="s">
        <v>91</v>
      </c>
      <c r="G5" s="814" t="s">
        <v>14</v>
      </c>
      <c r="H5" s="815"/>
      <c r="I5" s="815"/>
      <c r="J5" s="813" t="s">
        <v>91</v>
      </c>
      <c r="K5" s="814" t="s">
        <v>14</v>
      </c>
      <c r="L5" s="815"/>
      <c r="M5" s="815"/>
      <c r="N5" s="813" t="s">
        <v>91</v>
      </c>
      <c r="O5" s="814" t="s">
        <v>14</v>
      </c>
      <c r="P5" s="816"/>
      <c r="Q5" s="811"/>
    </row>
    <row r="6" spans="1:17" ht="14.4" customHeight="1" x14ac:dyDescent="0.3">
      <c r="A6" s="738" t="s">
        <v>2410</v>
      </c>
      <c r="B6" s="739" t="s">
        <v>2370</v>
      </c>
      <c r="C6" s="739" t="s">
        <v>2293</v>
      </c>
      <c r="D6" s="739" t="s">
        <v>2386</v>
      </c>
      <c r="E6" s="739" t="s">
        <v>2387</v>
      </c>
      <c r="F6" s="229"/>
      <c r="G6" s="229"/>
      <c r="H6" s="229"/>
      <c r="I6" s="229"/>
      <c r="J6" s="229">
        <v>1</v>
      </c>
      <c r="K6" s="229">
        <v>1012</v>
      </c>
      <c r="L6" s="229"/>
      <c r="M6" s="229">
        <v>1012</v>
      </c>
      <c r="N6" s="229"/>
      <c r="O6" s="229"/>
      <c r="P6" s="744"/>
      <c r="Q6" s="752"/>
    </row>
    <row r="7" spans="1:17" ht="14.4" customHeight="1" x14ac:dyDescent="0.3">
      <c r="A7" s="663" t="s">
        <v>2410</v>
      </c>
      <c r="B7" s="664" t="s">
        <v>2370</v>
      </c>
      <c r="C7" s="664" t="s">
        <v>2293</v>
      </c>
      <c r="D7" s="664" t="s">
        <v>2392</v>
      </c>
      <c r="E7" s="664" t="s">
        <v>2393</v>
      </c>
      <c r="F7" s="667"/>
      <c r="G7" s="667"/>
      <c r="H7" s="667"/>
      <c r="I7" s="667"/>
      <c r="J7" s="667">
        <v>1</v>
      </c>
      <c r="K7" s="667">
        <v>82</v>
      </c>
      <c r="L7" s="667"/>
      <c r="M7" s="667">
        <v>82</v>
      </c>
      <c r="N7" s="667"/>
      <c r="O7" s="667"/>
      <c r="P7" s="680"/>
      <c r="Q7" s="668"/>
    </row>
    <row r="8" spans="1:17" ht="14.4" customHeight="1" x14ac:dyDescent="0.3">
      <c r="A8" s="663" t="s">
        <v>513</v>
      </c>
      <c r="B8" s="664" t="s">
        <v>2411</v>
      </c>
      <c r="C8" s="664" t="s">
        <v>2293</v>
      </c>
      <c r="D8" s="664" t="s">
        <v>546</v>
      </c>
      <c r="E8" s="664" t="s">
        <v>2412</v>
      </c>
      <c r="F8" s="667"/>
      <c r="G8" s="667"/>
      <c r="H8" s="667"/>
      <c r="I8" s="667"/>
      <c r="J8" s="667"/>
      <c r="K8" s="667"/>
      <c r="L8" s="667"/>
      <c r="M8" s="667"/>
      <c r="N8" s="667">
        <v>2</v>
      </c>
      <c r="O8" s="667">
        <v>4924</v>
      </c>
      <c r="P8" s="680"/>
      <c r="Q8" s="668">
        <v>2462</v>
      </c>
    </row>
    <row r="9" spans="1:17" ht="14.4" customHeight="1" x14ac:dyDescent="0.3">
      <c r="A9" s="663" t="s">
        <v>513</v>
      </c>
      <c r="B9" s="664" t="s">
        <v>2411</v>
      </c>
      <c r="C9" s="664" t="s">
        <v>2293</v>
      </c>
      <c r="D9" s="664" t="s">
        <v>2413</v>
      </c>
      <c r="E9" s="664" t="s">
        <v>2414</v>
      </c>
      <c r="F9" s="667"/>
      <c r="G9" s="667"/>
      <c r="H9" s="667"/>
      <c r="I9" s="667"/>
      <c r="J9" s="667">
        <v>1</v>
      </c>
      <c r="K9" s="667">
        <v>2242</v>
      </c>
      <c r="L9" s="667"/>
      <c r="M9" s="667">
        <v>2242</v>
      </c>
      <c r="N9" s="667"/>
      <c r="O9" s="667"/>
      <c r="P9" s="680"/>
      <c r="Q9" s="668"/>
    </row>
    <row r="10" spans="1:17" ht="14.4" customHeight="1" x14ac:dyDescent="0.3">
      <c r="A10" s="663" t="s">
        <v>513</v>
      </c>
      <c r="B10" s="664" t="s">
        <v>2415</v>
      </c>
      <c r="C10" s="664" t="s">
        <v>2293</v>
      </c>
      <c r="D10" s="664" t="s">
        <v>657</v>
      </c>
      <c r="E10" s="664" t="s">
        <v>2416</v>
      </c>
      <c r="F10" s="667"/>
      <c r="G10" s="667"/>
      <c r="H10" s="667"/>
      <c r="I10" s="667"/>
      <c r="J10" s="667">
        <v>1</v>
      </c>
      <c r="K10" s="667">
        <v>1193</v>
      </c>
      <c r="L10" s="667"/>
      <c r="M10" s="667">
        <v>1193</v>
      </c>
      <c r="N10" s="667"/>
      <c r="O10" s="667"/>
      <c r="P10" s="680"/>
      <c r="Q10" s="668"/>
    </row>
    <row r="11" spans="1:17" ht="14.4" customHeight="1" x14ac:dyDescent="0.3">
      <c r="A11" s="663" t="s">
        <v>513</v>
      </c>
      <c r="B11" s="664" t="s">
        <v>2415</v>
      </c>
      <c r="C11" s="664" t="s">
        <v>2293</v>
      </c>
      <c r="D11" s="664" t="s">
        <v>2417</v>
      </c>
      <c r="E11" s="664" t="s">
        <v>2418</v>
      </c>
      <c r="F11" s="667"/>
      <c r="G11" s="667"/>
      <c r="H11" s="667"/>
      <c r="I11" s="667"/>
      <c r="J11" s="667">
        <v>1</v>
      </c>
      <c r="K11" s="667">
        <v>691</v>
      </c>
      <c r="L11" s="667"/>
      <c r="M11" s="667">
        <v>691</v>
      </c>
      <c r="N11" s="667"/>
      <c r="O11" s="667"/>
      <c r="P11" s="680"/>
      <c r="Q11" s="668"/>
    </row>
    <row r="12" spans="1:17" ht="14.4" customHeight="1" x14ac:dyDescent="0.3">
      <c r="A12" s="663" t="s">
        <v>513</v>
      </c>
      <c r="B12" s="664" t="s">
        <v>2415</v>
      </c>
      <c r="C12" s="664" t="s">
        <v>2293</v>
      </c>
      <c r="D12" s="664" t="s">
        <v>2419</v>
      </c>
      <c r="E12" s="664" t="s">
        <v>2420</v>
      </c>
      <c r="F12" s="667"/>
      <c r="G12" s="667"/>
      <c r="H12" s="667"/>
      <c r="I12" s="667"/>
      <c r="J12" s="667">
        <v>1</v>
      </c>
      <c r="K12" s="667">
        <v>1803</v>
      </c>
      <c r="L12" s="667"/>
      <c r="M12" s="667">
        <v>1803</v>
      </c>
      <c r="N12" s="667"/>
      <c r="O12" s="667"/>
      <c r="P12" s="680"/>
      <c r="Q12" s="668"/>
    </row>
    <row r="13" spans="1:17" ht="14.4" customHeight="1" x14ac:dyDescent="0.3">
      <c r="A13" s="663" t="s">
        <v>513</v>
      </c>
      <c r="B13" s="664" t="s">
        <v>2421</v>
      </c>
      <c r="C13" s="664" t="s">
        <v>2371</v>
      </c>
      <c r="D13" s="664" t="s">
        <v>2422</v>
      </c>
      <c r="E13" s="664" t="s">
        <v>2423</v>
      </c>
      <c r="F13" s="667">
        <v>6</v>
      </c>
      <c r="G13" s="667">
        <v>499.8</v>
      </c>
      <c r="H13" s="667">
        <v>1</v>
      </c>
      <c r="I13" s="667">
        <v>83.3</v>
      </c>
      <c r="J13" s="667"/>
      <c r="K13" s="667"/>
      <c r="L13" s="667"/>
      <c r="M13" s="667"/>
      <c r="N13" s="667"/>
      <c r="O13" s="667"/>
      <c r="P13" s="680"/>
      <c r="Q13" s="668"/>
    </row>
    <row r="14" spans="1:17" ht="14.4" customHeight="1" x14ac:dyDescent="0.3">
      <c r="A14" s="663" t="s">
        <v>513</v>
      </c>
      <c r="B14" s="664" t="s">
        <v>2421</v>
      </c>
      <c r="C14" s="664" t="s">
        <v>2371</v>
      </c>
      <c r="D14" s="664" t="s">
        <v>2424</v>
      </c>
      <c r="E14" s="664" t="s">
        <v>2425</v>
      </c>
      <c r="F14" s="667">
        <v>83</v>
      </c>
      <c r="G14" s="667">
        <v>9790.68</v>
      </c>
      <c r="H14" s="667">
        <v>1</v>
      </c>
      <c r="I14" s="667">
        <v>117.96000000000001</v>
      </c>
      <c r="J14" s="667">
        <v>103</v>
      </c>
      <c r="K14" s="667">
        <v>11631.75</v>
      </c>
      <c r="L14" s="667">
        <v>1.1880431185576488</v>
      </c>
      <c r="M14" s="667">
        <v>112.92961165048544</v>
      </c>
      <c r="N14" s="667">
        <v>193</v>
      </c>
      <c r="O14" s="667">
        <v>16497.64</v>
      </c>
      <c r="P14" s="680">
        <v>1.6850351558829417</v>
      </c>
      <c r="Q14" s="668">
        <v>85.48</v>
      </c>
    </row>
    <row r="15" spans="1:17" ht="14.4" customHeight="1" x14ac:dyDescent="0.3">
      <c r="A15" s="663" t="s">
        <v>513</v>
      </c>
      <c r="B15" s="664" t="s">
        <v>2421</v>
      </c>
      <c r="C15" s="664" t="s">
        <v>2371</v>
      </c>
      <c r="D15" s="664" t="s">
        <v>2426</v>
      </c>
      <c r="E15" s="664" t="s">
        <v>2425</v>
      </c>
      <c r="F15" s="667">
        <v>3</v>
      </c>
      <c r="G15" s="667">
        <v>238.77</v>
      </c>
      <c r="H15" s="667">
        <v>1</v>
      </c>
      <c r="I15" s="667">
        <v>79.59</v>
      </c>
      <c r="J15" s="667"/>
      <c r="K15" s="667"/>
      <c r="L15" s="667"/>
      <c r="M15" s="667"/>
      <c r="N15" s="667">
        <v>110</v>
      </c>
      <c r="O15" s="667">
        <v>8374.2999999999993</v>
      </c>
      <c r="P15" s="680">
        <v>35.072664070025546</v>
      </c>
      <c r="Q15" s="668">
        <v>76.13</v>
      </c>
    </row>
    <row r="16" spans="1:17" ht="14.4" customHeight="1" x14ac:dyDescent="0.3">
      <c r="A16" s="663" t="s">
        <v>513</v>
      </c>
      <c r="B16" s="664" t="s">
        <v>2421</v>
      </c>
      <c r="C16" s="664" t="s">
        <v>2371</v>
      </c>
      <c r="D16" s="664" t="s">
        <v>2427</v>
      </c>
      <c r="E16" s="664" t="s">
        <v>2428</v>
      </c>
      <c r="F16" s="667"/>
      <c r="G16" s="667"/>
      <c r="H16" s="667"/>
      <c r="I16" s="667"/>
      <c r="J16" s="667"/>
      <c r="K16" s="667"/>
      <c r="L16" s="667"/>
      <c r="M16" s="667"/>
      <c r="N16" s="667">
        <v>1</v>
      </c>
      <c r="O16" s="667">
        <v>58.4</v>
      </c>
      <c r="P16" s="680"/>
      <c r="Q16" s="668">
        <v>58.4</v>
      </c>
    </row>
    <row r="17" spans="1:17" ht="14.4" customHeight="1" x14ac:dyDescent="0.3">
      <c r="A17" s="663" t="s">
        <v>513</v>
      </c>
      <c r="B17" s="664" t="s">
        <v>2421</v>
      </c>
      <c r="C17" s="664" t="s">
        <v>2371</v>
      </c>
      <c r="D17" s="664" t="s">
        <v>2429</v>
      </c>
      <c r="E17" s="664" t="s">
        <v>1373</v>
      </c>
      <c r="F17" s="667">
        <v>20</v>
      </c>
      <c r="G17" s="667">
        <v>14475.2</v>
      </c>
      <c r="H17" s="667">
        <v>1</v>
      </c>
      <c r="I17" s="667">
        <v>723.76</v>
      </c>
      <c r="J17" s="667"/>
      <c r="K17" s="667"/>
      <c r="L17" s="667"/>
      <c r="M17" s="667"/>
      <c r="N17" s="667">
        <v>2</v>
      </c>
      <c r="O17" s="667">
        <v>1384.5</v>
      </c>
      <c r="P17" s="680">
        <v>9.5646346855311148E-2</v>
      </c>
      <c r="Q17" s="668">
        <v>692.25</v>
      </c>
    </row>
    <row r="18" spans="1:17" ht="14.4" customHeight="1" x14ac:dyDescent="0.3">
      <c r="A18" s="663" t="s">
        <v>513</v>
      </c>
      <c r="B18" s="664" t="s">
        <v>2421</v>
      </c>
      <c r="C18" s="664" t="s">
        <v>2371</v>
      </c>
      <c r="D18" s="664" t="s">
        <v>2430</v>
      </c>
      <c r="E18" s="664" t="s">
        <v>2431</v>
      </c>
      <c r="F18" s="667"/>
      <c r="G18" s="667"/>
      <c r="H18" s="667"/>
      <c r="I18" s="667"/>
      <c r="J18" s="667">
        <v>16</v>
      </c>
      <c r="K18" s="667">
        <v>53602.080000000002</v>
      </c>
      <c r="L18" s="667"/>
      <c r="M18" s="667">
        <v>3350.13</v>
      </c>
      <c r="N18" s="667"/>
      <c r="O18" s="667"/>
      <c r="P18" s="680"/>
      <c r="Q18" s="668"/>
    </row>
    <row r="19" spans="1:17" ht="14.4" customHeight="1" x14ac:dyDescent="0.3">
      <c r="A19" s="663" t="s">
        <v>513</v>
      </c>
      <c r="B19" s="664" t="s">
        <v>2421</v>
      </c>
      <c r="C19" s="664" t="s">
        <v>2371</v>
      </c>
      <c r="D19" s="664" t="s">
        <v>2432</v>
      </c>
      <c r="E19" s="664" t="s">
        <v>2433</v>
      </c>
      <c r="F19" s="667">
        <v>10</v>
      </c>
      <c r="G19" s="667">
        <v>475</v>
      </c>
      <c r="H19" s="667">
        <v>1</v>
      </c>
      <c r="I19" s="667">
        <v>47.5</v>
      </c>
      <c r="J19" s="667"/>
      <c r="K19" s="667"/>
      <c r="L19" s="667"/>
      <c r="M19" s="667"/>
      <c r="N19" s="667"/>
      <c r="O19" s="667"/>
      <c r="P19" s="680"/>
      <c r="Q19" s="668"/>
    </row>
    <row r="20" spans="1:17" ht="14.4" customHeight="1" x14ac:dyDescent="0.3">
      <c r="A20" s="663" t="s">
        <v>513</v>
      </c>
      <c r="B20" s="664" t="s">
        <v>2421</v>
      </c>
      <c r="C20" s="664" t="s">
        <v>2371</v>
      </c>
      <c r="D20" s="664" t="s">
        <v>2434</v>
      </c>
      <c r="E20" s="664" t="s">
        <v>1351</v>
      </c>
      <c r="F20" s="667">
        <v>44.600000000000009</v>
      </c>
      <c r="G20" s="667">
        <v>16936.850000000002</v>
      </c>
      <c r="H20" s="667">
        <v>1</v>
      </c>
      <c r="I20" s="667">
        <v>379.75</v>
      </c>
      <c r="J20" s="667">
        <v>49.199999999999996</v>
      </c>
      <c r="K20" s="667">
        <v>17871.900000000001</v>
      </c>
      <c r="L20" s="667">
        <v>1.0552080227433083</v>
      </c>
      <c r="M20" s="667">
        <v>363.25000000000006</v>
      </c>
      <c r="N20" s="667">
        <v>71.899999999999991</v>
      </c>
      <c r="O20" s="667">
        <v>19536.53</v>
      </c>
      <c r="P20" s="680">
        <v>1.1534925325547547</v>
      </c>
      <c r="Q20" s="668">
        <v>271.71808066759388</v>
      </c>
    </row>
    <row r="21" spans="1:17" ht="14.4" customHeight="1" x14ac:dyDescent="0.3">
      <c r="A21" s="663" t="s">
        <v>513</v>
      </c>
      <c r="B21" s="664" t="s">
        <v>2421</v>
      </c>
      <c r="C21" s="664" t="s">
        <v>2371</v>
      </c>
      <c r="D21" s="664" t="s">
        <v>2435</v>
      </c>
      <c r="E21" s="664" t="s">
        <v>2436</v>
      </c>
      <c r="F21" s="667"/>
      <c r="G21" s="667"/>
      <c r="H21" s="667"/>
      <c r="I21" s="667"/>
      <c r="J21" s="667"/>
      <c r="K21" s="667"/>
      <c r="L21" s="667"/>
      <c r="M21" s="667"/>
      <c r="N21" s="667">
        <v>4</v>
      </c>
      <c r="O21" s="667">
        <v>543.46</v>
      </c>
      <c r="P21" s="680"/>
      <c r="Q21" s="668">
        <v>135.86500000000001</v>
      </c>
    </row>
    <row r="22" spans="1:17" ht="14.4" customHeight="1" x14ac:dyDescent="0.3">
      <c r="A22" s="663" t="s">
        <v>513</v>
      </c>
      <c r="B22" s="664" t="s">
        <v>2421</v>
      </c>
      <c r="C22" s="664" t="s">
        <v>2371</v>
      </c>
      <c r="D22" s="664" t="s">
        <v>2437</v>
      </c>
      <c r="E22" s="664" t="s">
        <v>2438</v>
      </c>
      <c r="F22" s="667"/>
      <c r="G22" s="667"/>
      <c r="H22" s="667"/>
      <c r="I22" s="667"/>
      <c r="J22" s="667">
        <v>6</v>
      </c>
      <c r="K22" s="667">
        <v>412.44</v>
      </c>
      <c r="L22" s="667"/>
      <c r="M22" s="667">
        <v>68.739999999999995</v>
      </c>
      <c r="N22" s="667"/>
      <c r="O22" s="667"/>
      <c r="P22" s="680"/>
      <c r="Q22" s="668"/>
    </row>
    <row r="23" spans="1:17" ht="14.4" customHeight="1" x14ac:dyDescent="0.3">
      <c r="A23" s="663" t="s">
        <v>513</v>
      </c>
      <c r="B23" s="664" t="s">
        <v>2421</v>
      </c>
      <c r="C23" s="664" t="s">
        <v>2371</v>
      </c>
      <c r="D23" s="664" t="s">
        <v>2439</v>
      </c>
      <c r="E23" s="664" t="s">
        <v>2440</v>
      </c>
      <c r="F23" s="667"/>
      <c r="G23" s="667"/>
      <c r="H23" s="667"/>
      <c r="I23" s="667"/>
      <c r="J23" s="667"/>
      <c r="K23" s="667"/>
      <c r="L23" s="667"/>
      <c r="M23" s="667"/>
      <c r="N23" s="667">
        <v>19</v>
      </c>
      <c r="O23" s="667">
        <v>2498.12</v>
      </c>
      <c r="P23" s="680"/>
      <c r="Q23" s="668">
        <v>131.47999999999999</v>
      </c>
    </row>
    <row r="24" spans="1:17" ht="14.4" customHeight="1" x14ac:dyDescent="0.3">
      <c r="A24" s="663" t="s">
        <v>513</v>
      </c>
      <c r="B24" s="664" t="s">
        <v>2421</v>
      </c>
      <c r="C24" s="664" t="s">
        <v>2371</v>
      </c>
      <c r="D24" s="664" t="s">
        <v>2441</v>
      </c>
      <c r="E24" s="664" t="s">
        <v>2442</v>
      </c>
      <c r="F24" s="667">
        <v>3</v>
      </c>
      <c r="G24" s="667">
        <v>122.85</v>
      </c>
      <c r="H24" s="667">
        <v>1</v>
      </c>
      <c r="I24" s="667">
        <v>40.949999999999996</v>
      </c>
      <c r="J24" s="667"/>
      <c r="K24" s="667"/>
      <c r="L24" s="667"/>
      <c r="M24" s="667"/>
      <c r="N24" s="667"/>
      <c r="O24" s="667"/>
      <c r="P24" s="680"/>
      <c r="Q24" s="668"/>
    </row>
    <row r="25" spans="1:17" ht="14.4" customHeight="1" x14ac:dyDescent="0.3">
      <c r="A25" s="663" t="s">
        <v>513</v>
      </c>
      <c r="B25" s="664" t="s">
        <v>2421</v>
      </c>
      <c r="C25" s="664" t="s">
        <v>2371</v>
      </c>
      <c r="D25" s="664" t="s">
        <v>2443</v>
      </c>
      <c r="E25" s="664" t="s">
        <v>1091</v>
      </c>
      <c r="F25" s="667">
        <v>1</v>
      </c>
      <c r="G25" s="667">
        <v>4445.99</v>
      </c>
      <c r="H25" s="667">
        <v>1</v>
      </c>
      <c r="I25" s="667">
        <v>4445.99</v>
      </c>
      <c r="J25" s="667"/>
      <c r="K25" s="667"/>
      <c r="L25" s="667"/>
      <c r="M25" s="667"/>
      <c r="N25" s="667">
        <v>10</v>
      </c>
      <c r="O25" s="667">
        <v>38274.300000000003</v>
      </c>
      <c r="P25" s="680">
        <v>8.6087238162928852</v>
      </c>
      <c r="Q25" s="668">
        <v>3827.4300000000003</v>
      </c>
    </row>
    <row r="26" spans="1:17" ht="14.4" customHeight="1" x14ac:dyDescent="0.3">
      <c r="A26" s="663" t="s">
        <v>513</v>
      </c>
      <c r="B26" s="664" t="s">
        <v>2421</v>
      </c>
      <c r="C26" s="664" t="s">
        <v>2371</v>
      </c>
      <c r="D26" s="664" t="s">
        <v>2444</v>
      </c>
      <c r="E26" s="664" t="s">
        <v>2445</v>
      </c>
      <c r="F26" s="667"/>
      <c r="G26" s="667"/>
      <c r="H26" s="667"/>
      <c r="I26" s="667"/>
      <c r="J26" s="667"/>
      <c r="K26" s="667"/>
      <c r="L26" s="667"/>
      <c r="M26" s="667"/>
      <c r="N26" s="667">
        <v>21</v>
      </c>
      <c r="O26" s="667">
        <v>178613.19</v>
      </c>
      <c r="P26" s="680"/>
      <c r="Q26" s="668">
        <v>8505.39</v>
      </c>
    </row>
    <row r="27" spans="1:17" ht="14.4" customHeight="1" x14ac:dyDescent="0.3">
      <c r="A27" s="663" t="s">
        <v>513</v>
      </c>
      <c r="B27" s="664" t="s">
        <v>2421</v>
      </c>
      <c r="C27" s="664" t="s">
        <v>2371</v>
      </c>
      <c r="D27" s="664" t="s">
        <v>2446</v>
      </c>
      <c r="E27" s="664" t="s">
        <v>1098</v>
      </c>
      <c r="F27" s="667"/>
      <c r="G27" s="667"/>
      <c r="H27" s="667"/>
      <c r="I27" s="667"/>
      <c r="J27" s="667">
        <v>2.1</v>
      </c>
      <c r="K27" s="667">
        <v>194.74</v>
      </c>
      <c r="L27" s="667"/>
      <c r="M27" s="667">
        <v>92.733333333333334</v>
      </c>
      <c r="N27" s="667">
        <v>2.2000000000000002</v>
      </c>
      <c r="O27" s="667">
        <v>173.36</v>
      </c>
      <c r="P27" s="680"/>
      <c r="Q27" s="668">
        <v>78.8</v>
      </c>
    </row>
    <row r="28" spans="1:17" ht="14.4" customHeight="1" x14ac:dyDescent="0.3">
      <c r="A28" s="663" t="s">
        <v>513</v>
      </c>
      <c r="B28" s="664" t="s">
        <v>2421</v>
      </c>
      <c r="C28" s="664" t="s">
        <v>2371</v>
      </c>
      <c r="D28" s="664" t="s">
        <v>2447</v>
      </c>
      <c r="E28" s="664" t="s">
        <v>1376</v>
      </c>
      <c r="F28" s="667">
        <v>15</v>
      </c>
      <c r="G28" s="667">
        <v>960</v>
      </c>
      <c r="H28" s="667">
        <v>1</v>
      </c>
      <c r="I28" s="667">
        <v>64</v>
      </c>
      <c r="J28" s="667">
        <v>8</v>
      </c>
      <c r="K28" s="667">
        <v>489.68</v>
      </c>
      <c r="L28" s="667">
        <v>0.51008333333333333</v>
      </c>
      <c r="M28" s="667">
        <v>61.21</v>
      </c>
      <c r="N28" s="667">
        <v>5</v>
      </c>
      <c r="O28" s="667">
        <v>350.75</v>
      </c>
      <c r="P28" s="680">
        <v>0.36536458333333333</v>
      </c>
      <c r="Q28" s="668">
        <v>70.150000000000006</v>
      </c>
    </row>
    <row r="29" spans="1:17" ht="14.4" customHeight="1" x14ac:dyDescent="0.3">
      <c r="A29" s="663" t="s">
        <v>513</v>
      </c>
      <c r="B29" s="664" t="s">
        <v>2421</v>
      </c>
      <c r="C29" s="664" t="s">
        <v>2371</v>
      </c>
      <c r="D29" s="664" t="s">
        <v>2448</v>
      </c>
      <c r="E29" s="664" t="s">
        <v>1356</v>
      </c>
      <c r="F29" s="667"/>
      <c r="G29" s="667"/>
      <c r="H29" s="667"/>
      <c r="I29" s="667"/>
      <c r="J29" s="667">
        <v>7.1</v>
      </c>
      <c r="K29" s="667">
        <v>5721.93</v>
      </c>
      <c r="L29" s="667"/>
      <c r="M29" s="667">
        <v>805.90563380281696</v>
      </c>
      <c r="N29" s="667"/>
      <c r="O29" s="667"/>
      <c r="P29" s="680"/>
      <c r="Q29" s="668"/>
    </row>
    <row r="30" spans="1:17" ht="14.4" customHeight="1" x14ac:dyDescent="0.3">
      <c r="A30" s="663" t="s">
        <v>513</v>
      </c>
      <c r="B30" s="664" t="s">
        <v>2421</v>
      </c>
      <c r="C30" s="664" t="s">
        <v>2371</v>
      </c>
      <c r="D30" s="664" t="s">
        <v>2449</v>
      </c>
      <c r="E30" s="664" t="s">
        <v>2450</v>
      </c>
      <c r="F30" s="667"/>
      <c r="G30" s="667"/>
      <c r="H30" s="667"/>
      <c r="I30" s="667"/>
      <c r="J30" s="667"/>
      <c r="K30" s="667"/>
      <c r="L30" s="667"/>
      <c r="M30" s="667"/>
      <c r="N30" s="667">
        <v>3.1</v>
      </c>
      <c r="O30" s="667">
        <v>4897.2199999999993</v>
      </c>
      <c r="P30" s="680"/>
      <c r="Q30" s="668">
        <v>1579.748387096774</v>
      </c>
    </row>
    <row r="31" spans="1:17" ht="14.4" customHeight="1" x14ac:dyDescent="0.3">
      <c r="A31" s="663" t="s">
        <v>513</v>
      </c>
      <c r="B31" s="664" t="s">
        <v>2421</v>
      </c>
      <c r="C31" s="664" t="s">
        <v>2371</v>
      </c>
      <c r="D31" s="664" t="s">
        <v>2451</v>
      </c>
      <c r="E31" s="664" t="s">
        <v>2452</v>
      </c>
      <c r="F31" s="667"/>
      <c r="G31" s="667"/>
      <c r="H31" s="667"/>
      <c r="I31" s="667"/>
      <c r="J31" s="667"/>
      <c r="K31" s="667"/>
      <c r="L31" s="667"/>
      <c r="M31" s="667"/>
      <c r="N31" s="667">
        <v>11</v>
      </c>
      <c r="O31" s="667">
        <v>2411.1999999999998</v>
      </c>
      <c r="P31" s="680"/>
      <c r="Q31" s="668">
        <v>219.2</v>
      </c>
    </row>
    <row r="32" spans="1:17" ht="14.4" customHeight="1" x14ac:dyDescent="0.3">
      <c r="A32" s="663" t="s">
        <v>513</v>
      </c>
      <c r="B32" s="664" t="s">
        <v>2421</v>
      </c>
      <c r="C32" s="664" t="s">
        <v>2371</v>
      </c>
      <c r="D32" s="664" t="s">
        <v>2453</v>
      </c>
      <c r="E32" s="664" t="s">
        <v>1138</v>
      </c>
      <c r="F32" s="667"/>
      <c r="G32" s="667"/>
      <c r="H32" s="667"/>
      <c r="I32" s="667"/>
      <c r="J32" s="667"/>
      <c r="K32" s="667"/>
      <c r="L32" s="667"/>
      <c r="M32" s="667"/>
      <c r="N32" s="667">
        <v>5.2</v>
      </c>
      <c r="O32" s="667">
        <v>2007.46</v>
      </c>
      <c r="P32" s="680"/>
      <c r="Q32" s="668">
        <v>386.05</v>
      </c>
    </row>
    <row r="33" spans="1:17" ht="14.4" customHeight="1" x14ac:dyDescent="0.3">
      <c r="A33" s="663" t="s">
        <v>513</v>
      </c>
      <c r="B33" s="664" t="s">
        <v>2421</v>
      </c>
      <c r="C33" s="664" t="s">
        <v>2371</v>
      </c>
      <c r="D33" s="664" t="s">
        <v>2454</v>
      </c>
      <c r="E33" s="664" t="s">
        <v>2455</v>
      </c>
      <c r="F33" s="667"/>
      <c r="G33" s="667"/>
      <c r="H33" s="667"/>
      <c r="I33" s="667"/>
      <c r="J33" s="667">
        <v>5.4</v>
      </c>
      <c r="K33" s="667">
        <v>4288.9399999999996</v>
      </c>
      <c r="L33" s="667"/>
      <c r="M33" s="667">
        <v>794.24814814814806</v>
      </c>
      <c r="N33" s="667"/>
      <c r="O33" s="667"/>
      <c r="P33" s="680"/>
      <c r="Q33" s="668"/>
    </row>
    <row r="34" spans="1:17" ht="14.4" customHeight="1" x14ac:dyDescent="0.3">
      <c r="A34" s="663" t="s">
        <v>513</v>
      </c>
      <c r="B34" s="664" t="s">
        <v>2421</v>
      </c>
      <c r="C34" s="664" t="s">
        <v>2371</v>
      </c>
      <c r="D34" s="664" t="s">
        <v>2456</v>
      </c>
      <c r="E34" s="664" t="s">
        <v>2457</v>
      </c>
      <c r="F34" s="667">
        <v>2.4</v>
      </c>
      <c r="G34" s="667">
        <v>8707.2800000000007</v>
      </c>
      <c r="H34" s="667">
        <v>1</v>
      </c>
      <c r="I34" s="667">
        <v>3628.0333333333338</v>
      </c>
      <c r="J34" s="667">
        <v>1.7</v>
      </c>
      <c r="K34" s="667">
        <v>4795.99</v>
      </c>
      <c r="L34" s="667">
        <v>0.55080231714151828</v>
      </c>
      <c r="M34" s="667">
        <v>2821.170588235294</v>
      </c>
      <c r="N34" s="667"/>
      <c r="O34" s="667"/>
      <c r="P34" s="680"/>
      <c r="Q34" s="668"/>
    </row>
    <row r="35" spans="1:17" ht="14.4" customHeight="1" x14ac:dyDescent="0.3">
      <c r="A35" s="663" t="s">
        <v>513</v>
      </c>
      <c r="B35" s="664" t="s">
        <v>2421</v>
      </c>
      <c r="C35" s="664" t="s">
        <v>2371</v>
      </c>
      <c r="D35" s="664" t="s">
        <v>2458</v>
      </c>
      <c r="E35" s="664" t="s">
        <v>1171</v>
      </c>
      <c r="F35" s="667"/>
      <c r="G35" s="667"/>
      <c r="H35" s="667"/>
      <c r="I35" s="667"/>
      <c r="J35" s="667"/>
      <c r="K35" s="667"/>
      <c r="L35" s="667"/>
      <c r="M35" s="667"/>
      <c r="N35" s="667">
        <v>6</v>
      </c>
      <c r="O35" s="667">
        <v>61976.94</v>
      </c>
      <c r="P35" s="680"/>
      <c r="Q35" s="668">
        <v>10329.49</v>
      </c>
    </row>
    <row r="36" spans="1:17" ht="14.4" customHeight="1" x14ac:dyDescent="0.3">
      <c r="A36" s="663" t="s">
        <v>513</v>
      </c>
      <c r="B36" s="664" t="s">
        <v>2421</v>
      </c>
      <c r="C36" s="664" t="s">
        <v>2371</v>
      </c>
      <c r="D36" s="664" t="s">
        <v>2459</v>
      </c>
      <c r="E36" s="664" t="s">
        <v>1174</v>
      </c>
      <c r="F36" s="667"/>
      <c r="G36" s="667"/>
      <c r="H36" s="667"/>
      <c r="I36" s="667"/>
      <c r="J36" s="667">
        <v>0.3</v>
      </c>
      <c r="K36" s="667">
        <v>257.26</v>
      </c>
      <c r="L36" s="667"/>
      <c r="M36" s="667">
        <v>857.5333333333333</v>
      </c>
      <c r="N36" s="667">
        <v>3.9</v>
      </c>
      <c r="O36" s="667">
        <v>3344.46</v>
      </c>
      <c r="P36" s="680"/>
      <c r="Q36" s="668">
        <v>857.55384615384617</v>
      </c>
    </row>
    <row r="37" spans="1:17" ht="14.4" customHeight="1" x14ac:dyDescent="0.3">
      <c r="A37" s="663" t="s">
        <v>513</v>
      </c>
      <c r="B37" s="664" t="s">
        <v>2421</v>
      </c>
      <c r="C37" s="664" t="s">
        <v>2371</v>
      </c>
      <c r="D37" s="664" t="s">
        <v>2460</v>
      </c>
      <c r="E37" s="664" t="s">
        <v>1135</v>
      </c>
      <c r="F37" s="667"/>
      <c r="G37" s="667"/>
      <c r="H37" s="667"/>
      <c r="I37" s="667"/>
      <c r="J37" s="667"/>
      <c r="K37" s="667"/>
      <c r="L37" s="667"/>
      <c r="M37" s="667"/>
      <c r="N37" s="667">
        <v>13</v>
      </c>
      <c r="O37" s="667">
        <v>27632.799999999999</v>
      </c>
      <c r="P37" s="680"/>
      <c r="Q37" s="668">
        <v>2125.6</v>
      </c>
    </row>
    <row r="38" spans="1:17" ht="14.4" customHeight="1" x14ac:dyDescent="0.3">
      <c r="A38" s="663" t="s">
        <v>513</v>
      </c>
      <c r="B38" s="664" t="s">
        <v>2421</v>
      </c>
      <c r="C38" s="664" t="s">
        <v>2371</v>
      </c>
      <c r="D38" s="664" t="s">
        <v>2461</v>
      </c>
      <c r="E38" s="664" t="s">
        <v>2462</v>
      </c>
      <c r="F38" s="667"/>
      <c r="G38" s="667"/>
      <c r="H38" s="667"/>
      <c r="I38" s="667"/>
      <c r="J38" s="667"/>
      <c r="K38" s="667"/>
      <c r="L38" s="667"/>
      <c r="M38" s="667"/>
      <c r="N38" s="667">
        <v>2.8</v>
      </c>
      <c r="O38" s="667">
        <v>9138.4500000000007</v>
      </c>
      <c r="P38" s="680"/>
      <c r="Q38" s="668">
        <v>3263.7321428571431</v>
      </c>
    </row>
    <row r="39" spans="1:17" ht="14.4" customHeight="1" x14ac:dyDescent="0.3">
      <c r="A39" s="663" t="s">
        <v>513</v>
      </c>
      <c r="B39" s="664" t="s">
        <v>2421</v>
      </c>
      <c r="C39" s="664" t="s">
        <v>2371</v>
      </c>
      <c r="D39" s="664" t="s">
        <v>2463</v>
      </c>
      <c r="E39" s="664" t="s">
        <v>1361</v>
      </c>
      <c r="F39" s="667"/>
      <c r="G39" s="667"/>
      <c r="H39" s="667"/>
      <c r="I39" s="667"/>
      <c r="J39" s="667"/>
      <c r="K39" s="667"/>
      <c r="L39" s="667"/>
      <c r="M39" s="667"/>
      <c r="N39" s="667">
        <v>1.41</v>
      </c>
      <c r="O39" s="667">
        <v>1614.5</v>
      </c>
      <c r="P39" s="680"/>
      <c r="Q39" s="668">
        <v>1145.0354609929079</v>
      </c>
    </row>
    <row r="40" spans="1:17" ht="14.4" customHeight="1" x14ac:dyDescent="0.3">
      <c r="A40" s="663" t="s">
        <v>513</v>
      </c>
      <c r="B40" s="664" t="s">
        <v>2421</v>
      </c>
      <c r="C40" s="664" t="s">
        <v>2464</v>
      </c>
      <c r="D40" s="664" t="s">
        <v>2465</v>
      </c>
      <c r="E40" s="664"/>
      <c r="F40" s="667">
        <v>2</v>
      </c>
      <c r="G40" s="667">
        <v>3626</v>
      </c>
      <c r="H40" s="667">
        <v>1</v>
      </c>
      <c r="I40" s="667">
        <v>1813</v>
      </c>
      <c r="J40" s="667">
        <v>6</v>
      </c>
      <c r="K40" s="667">
        <v>10872</v>
      </c>
      <c r="L40" s="667">
        <v>2.9983452840595697</v>
      </c>
      <c r="M40" s="667">
        <v>1812</v>
      </c>
      <c r="N40" s="667">
        <v>16</v>
      </c>
      <c r="O40" s="667">
        <v>32000</v>
      </c>
      <c r="P40" s="680">
        <v>8.8251516822945391</v>
      </c>
      <c r="Q40" s="668">
        <v>2000</v>
      </c>
    </row>
    <row r="41" spans="1:17" ht="14.4" customHeight="1" x14ac:dyDescent="0.3">
      <c r="A41" s="663" t="s">
        <v>513</v>
      </c>
      <c r="B41" s="664" t="s">
        <v>2421</v>
      </c>
      <c r="C41" s="664" t="s">
        <v>2464</v>
      </c>
      <c r="D41" s="664" t="s">
        <v>2466</v>
      </c>
      <c r="E41" s="664"/>
      <c r="F41" s="667"/>
      <c r="G41" s="667"/>
      <c r="H41" s="667"/>
      <c r="I41" s="667"/>
      <c r="J41" s="667"/>
      <c r="K41" s="667"/>
      <c r="L41" s="667"/>
      <c r="M41" s="667"/>
      <c r="N41" s="667">
        <v>4</v>
      </c>
      <c r="O41" s="667">
        <v>9841</v>
      </c>
      <c r="P41" s="680"/>
      <c r="Q41" s="668">
        <v>2460.25</v>
      </c>
    </row>
    <row r="42" spans="1:17" ht="14.4" customHeight="1" x14ac:dyDescent="0.3">
      <c r="A42" s="663" t="s">
        <v>513</v>
      </c>
      <c r="B42" s="664" t="s">
        <v>2421</v>
      </c>
      <c r="C42" s="664" t="s">
        <v>2464</v>
      </c>
      <c r="D42" s="664" t="s">
        <v>2467</v>
      </c>
      <c r="E42" s="664"/>
      <c r="F42" s="667">
        <v>2</v>
      </c>
      <c r="G42" s="667">
        <v>1851.14</v>
      </c>
      <c r="H42" s="667">
        <v>1</v>
      </c>
      <c r="I42" s="667">
        <v>925.57</v>
      </c>
      <c r="J42" s="667">
        <v>3</v>
      </c>
      <c r="K42" s="667">
        <v>2748</v>
      </c>
      <c r="L42" s="667">
        <v>1.4844906382013245</v>
      </c>
      <c r="M42" s="667">
        <v>916</v>
      </c>
      <c r="N42" s="667">
        <v>9</v>
      </c>
      <c r="O42" s="667">
        <v>8604</v>
      </c>
      <c r="P42" s="680">
        <v>4.6479466707002173</v>
      </c>
      <c r="Q42" s="668">
        <v>956</v>
      </c>
    </row>
    <row r="43" spans="1:17" ht="14.4" customHeight="1" x14ac:dyDescent="0.3">
      <c r="A43" s="663" t="s">
        <v>513</v>
      </c>
      <c r="B43" s="664" t="s">
        <v>2421</v>
      </c>
      <c r="C43" s="664" t="s">
        <v>2468</v>
      </c>
      <c r="D43" s="664" t="s">
        <v>2469</v>
      </c>
      <c r="E43" s="664" t="s">
        <v>2470</v>
      </c>
      <c r="F43" s="667">
        <v>3</v>
      </c>
      <c r="G43" s="667">
        <v>13854</v>
      </c>
      <c r="H43" s="667">
        <v>1</v>
      </c>
      <c r="I43" s="667">
        <v>4618</v>
      </c>
      <c r="J43" s="667">
        <v>2</v>
      </c>
      <c r="K43" s="667">
        <v>9236</v>
      </c>
      <c r="L43" s="667">
        <v>0.66666666666666663</v>
      </c>
      <c r="M43" s="667">
        <v>4618</v>
      </c>
      <c r="N43" s="667"/>
      <c r="O43" s="667"/>
      <c r="P43" s="680"/>
      <c r="Q43" s="668"/>
    </row>
    <row r="44" spans="1:17" ht="14.4" customHeight="1" x14ac:dyDescent="0.3">
      <c r="A44" s="663" t="s">
        <v>513</v>
      </c>
      <c r="B44" s="664" t="s">
        <v>2421</v>
      </c>
      <c r="C44" s="664" t="s">
        <v>2468</v>
      </c>
      <c r="D44" s="664" t="s">
        <v>2471</v>
      </c>
      <c r="E44" s="664" t="s">
        <v>2472</v>
      </c>
      <c r="F44" s="667"/>
      <c r="G44" s="667"/>
      <c r="H44" s="667"/>
      <c r="I44" s="667"/>
      <c r="J44" s="667">
        <v>1</v>
      </c>
      <c r="K44" s="667">
        <v>556.5</v>
      </c>
      <c r="L44" s="667"/>
      <c r="M44" s="667">
        <v>556.5</v>
      </c>
      <c r="N44" s="667">
        <v>5</v>
      </c>
      <c r="O44" s="667">
        <v>2782.5</v>
      </c>
      <c r="P44" s="680"/>
      <c r="Q44" s="668">
        <v>556.5</v>
      </c>
    </row>
    <row r="45" spans="1:17" ht="14.4" customHeight="1" x14ac:dyDescent="0.3">
      <c r="A45" s="663" t="s">
        <v>513</v>
      </c>
      <c r="B45" s="664" t="s">
        <v>2421</v>
      </c>
      <c r="C45" s="664" t="s">
        <v>2468</v>
      </c>
      <c r="D45" s="664" t="s">
        <v>2473</v>
      </c>
      <c r="E45" s="664" t="s">
        <v>2474</v>
      </c>
      <c r="F45" s="667">
        <v>2</v>
      </c>
      <c r="G45" s="667">
        <v>271.38</v>
      </c>
      <c r="H45" s="667">
        <v>1</v>
      </c>
      <c r="I45" s="667">
        <v>135.69</v>
      </c>
      <c r="J45" s="667">
        <v>3</v>
      </c>
      <c r="K45" s="667">
        <v>407.07</v>
      </c>
      <c r="L45" s="667">
        <v>1.5</v>
      </c>
      <c r="M45" s="667">
        <v>135.69</v>
      </c>
      <c r="N45" s="667">
        <v>4</v>
      </c>
      <c r="O45" s="667">
        <v>542.76</v>
      </c>
      <c r="P45" s="680">
        <v>2</v>
      </c>
      <c r="Q45" s="668">
        <v>135.69</v>
      </c>
    </row>
    <row r="46" spans="1:17" ht="14.4" customHeight="1" x14ac:dyDescent="0.3">
      <c r="A46" s="663" t="s">
        <v>513</v>
      </c>
      <c r="B46" s="664" t="s">
        <v>2421</v>
      </c>
      <c r="C46" s="664" t="s">
        <v>2468</v>
      </c>
      <c r="D46" s="664" t="s">
        <v>2475</v>
      </c>
      <c r="E46" s="664" t="s">
        <v>2474</v>
      </c>
      <c r="F46" s="667">
        <v>4</v>
      </c>
      <c r="G46" s="667">
        <v>681.2</v>
      </c>
      <c r="H46" s="667">
        <v>1</v>
      </c>
      <c r="I46" s="667">
        <v>170.3</v>
      </c>
      <c r="J46" s="667">
        <v>1</v>
      </c>
      <c r="K46" s="667">
        <v>170.3</v>
      </c>
      <c r="L46" s="667">
        <v>0.25</v>
      </c>
      <c r="M46" s="667">
        <v>170.3</v>
      </c>
      <c r="N46" s="667">
        <v>11</v>
      </c>
      <c r="O46" s="667">
        <v>1873.3000000000002</v>
      </c>
      <c r="P46" s="680">
        <v>2.75</v>
      </c>
      <c r="Q46" s="668">
        <v>170.3</v>
      </c>
    </row>
    <row r="47" spans="1:17" ht="14.4" customHeight="1" x14ac:dyDescent="0.3">
      <c r="A47" s="663" t="s">
        <v>513</v>
      </c>
      <c r="B47" s="664" t="s">
        <v>2421</v>
      </c>
      <c r="C47" s="664" t="s">
        <v>2468</v>
      </c>
      <c r="D47" s="664" t="s">
        <v>2476</v>
      </c>
      <c r="E47" s="664" t="s">
        <v>2477</v>
      </c>
      <c r="F47" s="667"/>
      <c r="G47" s="667"/>
      <c r="H47" s="667"/>
      <c r="I47" s="667"/>
      <c r="J47" s="667">
        <v>1</v>
      </c>
      <c r="K47" s="667">
        <v>96.6</v>
      </c>
      <c r="L47" s="667"/>
      <c r="M47" s="667">
        <v>96.6</v>
      </c>
      <c r="N47" s="667"/>
      <c r="O47" s="667"/>
      <c r="P47" s="680"/>
      <c r="Q47" s="668"/>
    </row>
    <row r="48" spans="1:17" ht="14.4" customHeight="1" x14ac:dyDescent="0.3">
      <c r="A48" s="663" t="s">
        <v>513</v>
      </c>
      <c r="B48" s="664" t="s">
        <v>2421</v>
      </c>
      <c r="C48" s="664" t="s">
        <v>2468</v>
      </c>
      <c r="D48" s="664" t="s">
        <v>2478</v>
      </c>
      <c r="E48" s="664" t="s">
        <v>2479</v>
      </c>
      <c r="F48" s="667">
        <v>41</v>
      </c>
      <c r="G48" s="667">
        <v>6416.09</v>
      </c>
      <c r="H48" s="667">
        <v>1</v>
      </c>
      <c r="I48" s="667">
        <v>156.49</v>
      </c>
      <c r="J48" s="667">
        <v>60</v>
      </c>
      <c r="K48" s="667">
        <v>9389.4000000000015</v>
      </c>
      <c r="L48" s="667">
        <v>1.4634146341463417</v>
      </c>
      <c r="M48" s="667">
        <v>156.49000000000004</v>
      </c>
      <c r="N48" s="667">
        <v>13</v>
      </c>
      <c r="O48" s="667">
        <v>2034.3700000000001</v>
      </c>
      <c r="P48" s="680">
        <v>0.31707317073170732</v>
      </c>
      <c r="Q48" s="668">
        <v>156.49</v>
      </c>
    </row>
    <row r="49" spans="1:17" ht="14.4" customHeight="1" x14ac:dyDescent="0.3">
      <c r="A49" s="663" t="s">
        <v>513</v>
      </c>
      <c r="B49" s="664" t="s">
        <v>2421</v>
      </c>
      <c r="C49" s="664" t="s">
        <v>2468</v>
      </c>
      <c r="D49" s="664" t="s">
        <v>2480</v>
      </c>
      <c r="E49" s="664" t="s">
        <v>2479</v>
      </c>
      <c r="F49" s="667">
        <v>67</v>
      </c>
      <c r="G49" s="667">
        <v>11526.68</v>
      </c>
      <c r="H49" s="667">
        <v>1</v>
      </c>
      <c r="I49" s="667">
        <v>172.04</v>
      </c>
      <c r="J49" s="667">
        <v>34</v>
      </c>
      <c r="K49" s="667">
        <v>5849.3600000000006</v>
      </c>
      <c r="L49" s="667">
        <v>0.5074626865671642</v>
      </c>
      <c r="M49" s="667">
        <v>172.04000000000002</v>
      </c>
      <c r="N49" s="667">
        <v>22</v>
      </c>
      <c r="O49" s="667">
        <v>3784.88</v>
      </c>
      <c r="P49" s="680">
        <v>0.32835820895522388</v>
      </c>
      <c r="Q49" s="668">
        <v>172.04</v>
      </c>
    </row>
    <row r="50" spans="1:17" ht="14.4" customHeight="1" x14ac:dyDescent="0.3">
      <c r="A50" s="663" t="s">
        <v>513</v>
      </c>
      <c r="B50" s="664" t="s">
        <v>2421</v>
      </c>
      <c r="C50" s="664" t="s">
        <v>2468</v>
      </c>
      <c r="D50" s="664" t="s">
        <v>2481</v>
      </c>
      <c r="E50" s="664" t="s">
        <v>2479</v>
      </c>
      <c r="F50" s="667">
        <v>14</v>
      </c>
      <c r="G50" s="667">
        <v>2756.74</v>
      </c>
      <c r="H50" s="667">
        <v>1</v>
      </c>
      <c r="I50" s="667">
        <v>196.91</v>
      </c>
      <c r="J50" s="667">
        <v>4</v>
      </c>
      <c r="K50" s="667">
        <v>787.64</v>
      </c>
      <c r="L50" s="667">
        <v>0.28571428571428575</v>
      </c>
      <c r="M50" s="667">
        <v>196.91</v>
      </c>
      <c r="N50" s="667"/>
      <c r="O50" s="667"/>
      <c r="P50" s="680"/>
      <c r="Q50" s="668"/>
    </row>
    <row r="51" spans="1:17" ht="14.4" customHeight="1" x14ac:dyDescent="0.3">
      <c r="A51" s="663" t="s">
        <v>513</v>
      </c>
      <c r="B51" s="664" t="s">
        <v>2421</v>
      </c>
      <c r="C51" s="664" t="s">
        <v>2468</v>
      </c>
      <c r="D51" s="664" t="s">
        <v>2482</v>
      </c>
      <c r="E51" s="664" t="s">
        <v>2479</v>
      </c>
      <c r="F51" s="667"/>
      <c r="G51" s="667"/>
      <c r="H51" s="667"/>
      <c r="I51" s="667"/>
      <c r="J51" s="667">
        <v>6</v>
      </c>
      <c r="K51" s="667">
        <v>1877.88</v>
      </c>
      <c r="L51" s="667"/>
      <c r="M51" s="667">
        <v>312.98</v>
      </c>
      <c r="N51" s="667">
        <v>2</v>
      </c>
      <c r="O51" s="667">
        <v>625.96</v>
      </c>
      <c r="P51" s="680"/>
      <c r="Q51" s="668">
        <v>312.98</v>
      </c>
    </row>
    <row r="52" spans="1:17" ht="14.4" customHeight="1" x14ac:dyDescent="0.3">
      <c r="A52" s="663" t="s">
        <v>513</v>
      </c>
      <c r="B52" s="664" t="s">
        <v>2421</v>
      </c>
      <c r="C52" s="664" t="s">
        <v>2468</v>
      </c>
      <c r="D52" s="664" t="s">
        <v>2483</v>
      </c>
      <c r="E52" s="664" t="s">
        <v>2479</v>
      </c>
      <c r="F52" s="667">
        <v>16</v>
      </c>
      <c r="G52" s="667">
        <v>6002.5599999999995</v>
      </c>
      <c r="H52" s="667">
        <v>1</v>
      </c>
      <c r="I52" s="667">
        <v>375.15999999999997</v>
      </c>
      <c r="J52" s="667">
        <v>10</v>
      </c>
      <c r="K52" s="667">
        <v>3751.6</v>
      </c>
      <c r="L52" s="667">
        <v>0.625</v>
      </c>
      <c r="M52" s="667">
        <v>375.15999999999997</v>
      </c>
      <c r="N52" s="667">
        <v>4</v>
      </c>
      <c r="O52" s="667">
        <v>1500.64</v>
      </c>
      <c r="P52" s="680">
        <v>0.25000000000000006</v>
      </c>
      <c r="Q52" s="668">
        <v>375.16</v>
      </c>
    </row>
    <row r="53" spans="1:17" ht="14.4" customHeight="1" x14ac:dyDescent="0.3">
      <c r="A53" s="663" t="s">
        <v>513</v>
      </c>
      <c r="B53" s="664" t="s">
        <v>2421</v>
      </c>
      <c r="C53" s="664" t="s">
        <v>2468</v>
      </c>
      <c r="D53" s="664" t="s">
        <v>2484</v>
      </c>
      <c r="E53" s="664" t="s">
        <v>2479</v>
      </c>
      <c r="F53" s="667">
        <v>3</v>
      </c>
      <c r="G53" s="667">
        <v>1256.07</v>
      </c>
      <c r="H53" s="667">
        <v>1</v>
      </c>
      <c r="I53" s="667">
        <v>418.69</v>
      </c>
      <c r="J53" s="667"/>
      <c r="K53" s="667"/>
      <c r="L53" s="667"/>
      <c r="M53" s="667"/>
      <c r="N53" s="667">
        <v>1</v>
      </c>
      <c r="O53" s="667">
        <v>418.69</v>
      </c>
      <c r="P53" s="680">
        <v>0.33333333333333337</v>
      </c>
      <c r="Q53" s="668">
        <v>418.69</v>
      </c>
    </row>
    <row r="54" spans="1:17" ht="14.4" customHeight="1" x14ac:dyDescent="0.3">
      <c r="A54" s="663" t="s">
        <v>513</v>
      </c>
      <c r="B54" s="664" t="s">
        <v>2421</v>
      </c>
      <c r="C54" s="664" t="s">
        <v>2468</v>
      </c>
      <c r="D54" s="664" t="s">
        <v>2485</v>
      </c>
      <c r="E54" s="664" t="s">
        <v>2479</v>
      </c>
      <c r="F54" s="667"/>
      <c r="G54" s="667"/>
      <c r="H54" s="667"/>
      <c r="I54" s="667"/>
      <c r="J54" s="667">
        <v>1</v>
      </c>
      <c r="K54" s="667">
        <v>536.84</v>
      </c>
      <c r="L54" s="667"/>
      <c r="M54" s="667">
        <v>536.84</v>
      </c>
      <c r="N54" s="667"/>
      <c r="O54" s="667"/>
      <c r="P54" s="680"/>
      <c r="Q54" s="668"/>
    </row>
    <row r="55" spans="1:17" ht="14.4" customHeight="1" x14ac:dyDescent="0.3">
      <c r="A55" s="663" t="s">
        <v>513</v>
      </c>
      <c r="B55" s="664" t="s">
        <v>2421</v>
      </c>
      <c r="C55" s="664" t="s">
        <v>2468</v>
      </c>
      <c r="D55" s="664" t="s">
        <v>2486</v>
      </c>
      <c r="E55" s="664" t="s">
        <v>2479</v>
      </c>
      <c r="F55" s="667"/>
      <c r="G55" s="667"/>
      <c r="H55" s="667"/>
      <c r="I55" s="667"/>
      <c r="J55" s="667">
        <v>1</v>
      </c>
      <c r="K55" s="667">
        <v>417.65</v>
      </c>
      <c r="L55" s="667"/>
      <c r="M55" s="667">
        <v>417.65</v>
      </c>
      <c r="N55" s="667"/>
      <c r="O55" s="667"/>
      <c r="P55" s="680"/>
      <c r="Q55" s="668"/>
    </row>
    <row r="56" spans="1:17" ht="14.4" customHeight="1" x14ac:dyDescent="0.3">
      <c r="A56" s="663" t="s">
        <v>513</v>
      </c>
      <c r="B56" s="664" t="s">
        <v>2421</v>
      </c>
      <c r="C56" s="664" t="s">
        <v>2468</v>
      </c>
      <c r="D56" s="664" t="s">
        <v>2487</v>
      </c>
      <c r="E56" s="664" t="s">
        <v>2479</v>
      </c>
      <c r="F56" s="667"/>
      <c r="G56" s="667"/>
      <c r="H56" s="667"/>
      <c r="I56" s="667"/>
      <c r="J56" s="667">
        <v>1</v>
      </c>
      <c r="K56" s="667">
        <v>519.22</v>
      </c>
      <c r="L56" s="667"/>
      <c r="M56" s="667">
        <v>519.22</v>
      </c>
      <c r="N56" s="667"/>
      <c r="O56" s="667"/>
      <c r="P56" s="680"/>
      <c r="Q56" s="668"/>
    </row>
    <row r="57" spans="1:17" ht="14.4" customHeight="1" x14ac:dyDescent="0.3">
      <c r="A57" s="663" t="s">
        <v>513</v>
      </c>
      <c r="B57" s="664" t="s">
        <v>2421</v>
      </c>
      <c r="C57" s="664" t="s">
        <v>2468</v>
      </c>
      <c r="D57" s="664" t="s">
        <v>2488</v>
      </c>
      <c r="E57" s="664" t="s">
        <v>2489</v>
      </c>
      <c r="F57" s="667">
        <v>12</v>
      </c>
      <c r="G57" s="667">
        <v>2064.48</v>
      </c>
      <c r="H57" s="667">
        <v>1</v>
      </c>
      <c r="I57" s="667">
        <v>172.04</v>
      </c>
      <c r="J57" s="667">
        <v>3</v>
      </c>
      <c r="K57" s="667">
        <v>516.12</v>
      </c>
      <c r="L57" s="667">
        <v>0.25</v>
      </c>
      <c r="M57" s="667">
        <v>172.04</v>
      </c>
      <c r="N57" s="667">
        <v>13</v>
      </c>
      <c r="O57" s="667">
        <v>2236.52</v>
      </c>
      <c r="P57" s="680">
        <v>1.0833333333333333</v>
      </c>
      <c r="Q57" s="668">
        <v>172.04</v>
      </c>
    </row>
    <row r="58" spans="1:17" ht="14.4" customHeight="1" x14ac:dyDescent="0.3">
      <c r="A58" s="663" t="s">
        <v>513</v>
      </c>
      <c r="B58" s="664" t="s">
        <v>2421</v>
      </c>
      <c r="C58" s="664" t="s">
        <v>2468</v>
      </c>
      <c r="D58" s="664" t="s">
        <v>2490</v>
      </c>
      <c r="E58" s="664" t="s">
        <v>2489</v>
      </c>
      <c r="F58" s="667">
        <v>3</v>
      </c>
      <c r="G58" s="667">
        <v>590.73</v>
      </c>
      <c r="H58" s="667">
        <v>1</v>
      </c>
      <c r="I58" s="667">
        <v>196.91</v>
      </c>
      <c r="J58" s="667">
        <v>1</v>
      </c>
      <c r="K58" s="667">
        <v>196.91</v>
      </c>
      <c r="L58" s="667">
        <v>0.33333333333333331</v>
      </c>
      <c r="M58" s="667">
        <v>196.91</v>
      </c>
      <c r="N58" s="667"/>
      <c r="O58" s="667"/>
      <c r="P58" s="680"/>
      <c r="Q58" s="668"/>
    </row>
    <row r="59" spans="1:17" ht="14.4" customHeight="1" x14ac:dyDescent="0.3">
      <c r="A59" s="663" t="s">
        <v>513</v>
      </c>
      <c r="B59" s="664" t="s">
        <v>2421</v>
      </c>
      <c r="C59" s="664" t="s">
        <v>2468</v>
      </c>
      <c r="D59" s="664" t="s">
        <v>2491</v>
      </c>
      <c r="E59" s="664" t="s">
        <v>2489</v>
      </c>
      <c r="F59" s="667">
        <v>1</v>
      </c>
      <c r="G59" s="667">
        <v>2370.16</v>
      </c>
      <c r="H59" s="667">
        <v>1</v>
      </c>
      <c r="I59" s="667">
        <v>2370.16</v>
      </c>
      <c r="J59" s="667">
        <v>1</v>
      </c>
      <c r="K59" s="667">
        <v>2370.16</v>
      </c>
      <c r="L59" s="667">
        <v>1</v>
      </c>
      <c r="M59" s="667">
        <v>2370.16</v>
      </c>
      <c r="N59" s="667"/>
      <c r="O59" s="667"/>
      <c r="P59" s="680"/>
      <c r="Q59" s="668"/>
    </row>
    <row r="60" spans="1:17" ht="14.4" customHeight="1" x14ac:dyDescent="0.3">
      <c r="A60" s="663" t="s">
        <v>513</v>
      </c>
      <c r="B60" s="664" t="s">
        <v>2421</v>
      </c>
      <c r="C60" s="664" t="s">
        <v>2468</v>
      </c>
      <c r="D60" s="664" t="s">
        <v>2492</v>
      </c>
      <c r="E60" s="664" t="s">
        <v>2489</v>
      </c>
      <c r="F60" s="667">
        <v>1</v>
      </c>
      <c r="G60" s="667">
        <v>4349.62</v>
      </c>
      <c r="H60" s="667">
        <v>1</v>
      </c>
      <c r="I60" s="667">
        <v>4349.62</v>
      </c>
      <c r="J60" s="667"/>
      <c r="K60" s="667"/>
      <c r="L60" s="667"/>
      <c r="M60" s="667"/>
      <c r="N60" s="667">
        <v>2</v>
      </c>
      <c r="O60" s="667">
        <v>8699.24</v>
      </c>
      <c r="P60" s="680">
        <v>2</v>
      </c>
      <c r="Q60" s="668">
        <v>4349.62</v>
      </c>
    </row>
    <row r="61" spans="1:17" ht="14.4" customHeight="1" x14ac:dyDescent="0.3">
      <c r="A61" s="663" t="s">
        <v>513</v>
      </c>
      <c r="B61" s="664" t="s">
        <v>2421</v>
      </c>
      <c r="C61" s="664" t="s">
        <v>2468</v>
      </c>
      <c r="D61" s="664" t="s">
        <v>2493</v>
      </c>
      <c r="E61" s="664" t="s">
        <v>2494</v>
      </c>
      <c r="F61" s="667"/>
      <c r="G61" s="667"/>
      <c r="H61" s="667"/>
      <c r="I61" s="667"/>
      <c r="J61" s="667">
        <v>5</v>
      </c>
      <c r="K61" s="667">
        <v>2815</v>
      </c>
      <c r="L61" s="667"/>
      <c r="M61" s="667">
        <v>563</v>
      </c>
      <c r="N61" s="667"/>
      <c r="O61" s="667"/>
      <c r="P61" s="680"/>
      <c r="Q61" s="668"/>
    </row>
    <row r="62" spans="1:17" ht="14.4" customHeight="1" x14ac:dyDescent="0.3">
      <c r="A62" s="663" t="s">
        <v>513</v>
      </c>
      <c r="B62" s="664" t="s">
        <v>2421</v>
      </c>
      <c r="C62" s="664" t="s">
        <v>2468</v>
      </c>
      <c r="D62" s="664" t="s">
        <v>2495</v>
      </c>
      <c r="E62" s="664" t="s">
        <v>2496</v>
      </c>
      <c r="F62" s="667">
        <v>2</v>
      </c>
      <c r="G62" s="667">
        <v>31114</v>
      </c>
      <c r="H62" s="667">
        <v>1</v>
      </c>
      <c r="I62" s="667">
        <v>15557</v>
      </c>
      <c r="J62" s="667"/>
      <c r="K62" s="667"/>
      <c r="L62" s="667"/>
      <c r="M62" s="667"/>
      <c r="N62" s="667"/>
      <c r="O62" s="667"/>
      <c r="P62" s="680"/>
      <c r="Q62" s="668"/>
    </row>
    <row r="63" spans="1:17" ht="14.4" customHeight="1" x14ac:dyDescent="0.3">
      <c r="A63" s="663" t="s">
        <v>513</v>
      </c>
      <c r="B63" s="664" t="s">
        <v>2421</v>
      </c>
      <c r="C63" s="664" t="s">
        <v>2468</v>
      </c>
      <c r="D63" s="664" t="s">
        <v>2497</v>
      </c>
      <c r="E63" s="664" t="s">
        <v>2479</v>
      </c>
      <c r="F63" s="667"/>
      <c r="G63" s="667"/>
      <c r="H63" s="667"/>
      <c r="I63" s="667"/>
      <c r="J63" s="667"/>
      <c r="K63" s="667"/>
      <c r="L63" s="667"/>
      <c r="M63" s="667"/>
      <c r="N63" s="667">
        <v>1</v>
      </c>
      <c r="O63" s="667">
        <v>417.65</v>
      </c>
      <c r="P63" s="680"/>
      <c r="Q63" s="668">
        <v>417.65</v>
      </c>
    </row>
    <row r="64" spans="1:17" ht="14.4" customHeight="1" x14ac:dyDescent="0.3">
      <c r="A64" s="663" t="s">
        <v>513</v>
      </c>
      <c r="B64" s="664" t="s">
        <v>2421</v>
      </c>
      <c r="C64" s="664" t="s">
        <v>2468</v>
      </c>
      <c r="D64" s="664" t="s">
        <v>2498</v>
      </c>
      <c r="E64" s="664" t="s">
        <v>2499</v>
      </c>
      <c r="F64" s="667"/>
      <c r="G64" s="667"/>
      <c r="H64" s="667"/>
      <c r="I64" s="667"/>
      <c r="J64" s="667">
        <v>6</v>
      </c>
      <c r="K64" s="667">
        <v>1181.46</v>
      </c>
      <c r="L64" s="667"/>
      <c r="M64" s="667">
        <v>196.91</v>
      </c>
      <c r="N64" s="667"/>
      <c r="O64" s="667"/>
      <c r="P64" s="680"/>
      <c r="Q64" s="668"/>
    </row>
    <row r="65" spans="1:17" ht="14.4" customHeight="1" x14ac:dyDescent="0.3">
      <c r="A65" s="663" t="s">
        <v>513</v>
      </c>
      <c r="B65" s="664" t="s">
        <v>2421</v>
      </c>
      <c r="C65" s="664" t="s">
        <v>2468</v>
      </c>
      <c r="D65" s="664" t="s">
        <v>2500</v>
      </c>
      <c r="E65" s="664" t="s">
        <v>2499</v>
      </c>
      <c r="F65" s="667"/>
      <c r="G65" s="667"/>
      <c r="H65" s="667"/>
      <c r="I65" s="667"/>
      <c r="J65" s="667">
        <v>1</v>
      </c>
      <c r="K65" s="667">
        <v>1356.6</v>
      </c>
      <c r="L65" s="667"/>
      <c r="M65" s="667">
        <v>1356.6</v>
      </c>
      <c r="N65" s="667"/>
      <c r="O65" s="667"/>
      <c r="P65" s="680"/>
      <c r="Q65" s="668"/>
    </row>
    <row r="66" spans="1:17" ht="14.4" customHeight="1" x14ac:dyDescent="0.3">
      <c r="A66" s="663" t="s">
        <v>513</v>
      </c>
      <c r="B66" s="664" t="s">
        <v>2421</v>
      </c>
      <c r="C66" s="664" t="s">
        <v>2468</v>
      </c>
      <c r="D66" s="664" t="s">
        <v>2501</v>
      </c>
      <c r="E66" s="664" t="s">
        <v>2479</v>
      </c>
      <c r="F66" s="667"/>
      <c r="G66" s="667"/>
      <c r="H66" s="667"/>
      <c r="I66" s="667"/>
      <c r="J66" s="667"/>
      <c r="K66" s="667"/>
      <c r="L66" s="667"/>
      <c r="M66" s="667"/>
      <c r="N66" s="667">
        <v>4</v>
      </c>
      <c r="O66" s="667">
        <v>630.12</v>
      </c>
      <c r="P66" s="680"/>
      <c r="Q66" s="668">
        <v>157.53</v>
      </c>
    </row>
    <row r="67" spans="1:17" ht="14.4" customHeight="1" x14ac:dyDescent="0.3">
      <c r="A67" s="663" t="s">
        <v>513</v>
      </c>
      <c r="B67" s="664" t="s">
        <v>2421</v>
      </c>
      <c r="C67" s="664" t="s">
        <v>2468</v>
      </c>
      <c r="D67" s="664" t="s">
        <v>2502</v>
      </c>
      <c r="E67" s="664" t="s">
        <v>2503</v>
      </c>
      <c r="F67" s="667"/>
      <c r="G67" s="667"/>
      <c r="H67" s="667"/>
      <c r="I67" s="667"/>
      <c r="J67" s="667">
        <v>5</v>
      </c>
      <c r="K67" s="667">
        <v>1243.6500000000001</v>
      </c>
      <c r="L67" s="667"/>
      <c r="M67" s="667">
        <v>248.73000000000002</v>
      </c>
      <c r="N67" s="667"/>
      <c r="O67" s="667"/>
      <c r="P67" s="680"/>
      <c r="Q67" s="668"/>
    </row>
    <row r="68" spans="1:17" ht="14.4" customHeight="1" x14ac:dyDescent="0.3">
      <c r="A68" s="663" t="s">
        <v>513</v>
      </c>
      <c r="B68" s="664" t="s">
        <v>2421</v>
      </c>
      <c r="C68" s="664" t="s">
        <v>2468</v>
      </c>
      <c r="D68" s="664" t="s">
        <v>2504</v>
      </c>
      <c r="E68" s="664" t="s">
        <v>2489</v>
      </c>
      <c r="F68" s="667"/>
      <c r="G68" s="667"/>
      <c r="H68" s="667"/>
      <c r="I68" s="667"/>
      <c r="J68" s="667">
        <v>1</v>
      </c>
      <c r="K68" s="667">
        <v>195.87</v>
      </c>
      <c r="L68" s="667"/>
      <c r="M68" s="667">
        <v>195.87</v>
      </c>
      <c r="N68" s="667"/>
      <c r="O68" s="667"/>
      <c r="P68" s="680"/>
      <c r="Q68" s="668"/>
    </row>
    <row r="69" spans="1:17" ht="14.4" customHeight="1" x14ac:dyDescent="0.3">
      <c r="A69" s="663" t="s">
        <v>513</v>
      </c>
      <c r="B69" s="664" t="s">
        <v>2421</v>
      </c>
      <c r="C69" s="664" t="s">
        <v>2468</v>
      </c>
      <c r="D69" s="664" t="s">
        <v>2505</v>
      </c>
      <c r="E69" s="664" t="s">
        <v>2479</v>
      </c>
      <c r="F69" s="667"/>
      <c r="G69" s="667"/>
      <c r="H69" s="667"/>
      <c r="I69" s="667"/>
      <c r="J69" s="667"/>
      <c r="K69" s="667"/>
      <c r="L69" s="667"/>
      <c r="M69" s="667"/>
      <c r="N69" s="667">
        <v>132</v>
      </c>
      <c r="O69" s="667">
        <v>73324.679999999993</v>
      </c>
      <c r="P69" s="680"/>
      <c r="Q69" s="668">
        <v>555.4899999999999</v>
      </c>
    </row>
    <row r="70" spans="1:17" ht="14.4" customHeight="1" x14ac:dyDescent="0.3">
      <c r="A70" s="663" t="s">
        <v>513</v>
      </c>
      <c r="B70" s="664" t="s">
        <v>2421</v>
      </c>
      <c r="C70" s="664" t="s">
        <v>2468</v>
      </c>
      <c r="D70" s="664" t="s">
        <v>2506</v>
      </c>
      <c r="E70" s="664" t="s">
        <v>2479</v>
      </c>
      <c r="F70" s="667"/>
      <c r="G70" s="667"/>
      <c r="H70" s="667"/>
      <c r="I70" s="667"/>
      <c r="J70" s="667"/>
      <c r="K70" s="667"/>
      <c r="L70" s="667"/>
      <c r="M70" s="667"/>
      <c r="N70" s="667">
        <v>7</v>
      </c>
      <c r="O70" s="667">
        <v>15002.400000000001</v>
      </c>
      <c r="P70" s="680"/>
      <c r="Q70" s="668">
        <v>2143.2000000000003</v>
      </c>
    </row>
    <row r="71" spans="1:17" ht="14.4" customHeight="1" x14ac:dyDescent="0.3">
      <c r="A71" s="663" t="s">
        <v>513</v>
      </c>
      <c r="B71" s="664" t="s">
        <v>2421</v>
      </c>
      <c r="C71" s="664" t="s">
        <v>2468</v>
      </c>
      <c r="D71" s="664" t="s">
        <v>2507</v>
      </c>
      <c r="E71" s="664" t="s">
        <v>2508</v>
      </c>
      <c r="F71" s="667"/>
      <c r="G71" s="667"/>
      <c r="H71" s="667"/>
      <c r="I71" s="667"/>
      <c r="J71" s="667"/>
      <c r="K71" s="667"/>
      <c r="L71" s="667"/>
      <c r="M71" s="667"/>
      <c r="N71" s="667">
        <v>7</v>
      </c>
      <c r="O71" s="667">
        <v>9953.23</v>
      </c>
      <c r="P71" s="680"/>
      <c r="Q71" s="668">
        <v>1421.8899999999999</v>
      </c>
    </row>
    <row r="72" spans="1:17" ht="14.4" customHeight="1" x14ac:dyDescent="0.3">
      <c r="A72" s="663" t="s">
        <v>513</v>
      </c>
      <c r="B72" s="664" t="s">
        <v>2421</v>
      </c>
      <c r="C72" s="664" t="s">
        <v>2468</v>
      </c>
      <c r="D72" s="664" t="s">
        <v>2509</v>
      </c>
      <c r="E72" s="664" t="s">
        <v>2479</v>
      </c>
      <c r="F72" s="667"/>
      <c r="G72" s="667"/>
      <c r="H72" s="667"/>
      <c r="I72" s="667"/>
      <c r="J72" s="667"/>
      <c r="K72" s="667"/>
      <c r="L72" s="667"/>
      <c r="M72" s="667"/>
      <c r="N72" s="667">
        <v>12</v>
      </c>
      <c r="O72" s="667">
        <v>24350.400000000001</v>
      </c>
      <c r="P72" s="680"/>
      <c r="Q72" s="668">
        <v>2029.2</v>
      </c>
    </row>
    <row r="73" spans="1:17" ht="14.4" customHeight="1" x14ac:dyDescent="0.3">
      <c r="A73" s="663" t="s">
        <v>513</v>
      </c>
      <c r="B73" s="664" t="s">
        <v>2421</v>
      </c>
      <c r="C73" s="664" t="s">
        <v>2468</v>
      </c>
      <c r="D73" s="664" t="s">
        <v>2510</v>
      </c>
      <c r="E73" s="664" t="s">
        <v>2511</v>
      </c>
      <c r="F73" s="667"/>
      <c r="G73" s="667"/>
      <c r="H73" s="667"/>
      <c r="I73" s="667"/>
      <c r="J73" s="667"/>
      <c r="K73" s="667"/>
      <c r="L73" s="667"/>
      <c r="M73" s="667"/>
      <c r="N73" s="667">
        <v>1</v>
      </c>
      <c r="O73" s="667">
        <v>2467.58</v>
      </c>
      <c r="P73" s="680"/>
      <c r="Q73" s="668">
        <v>2467.58</v>
      </c>
    </row>
    <row r="74" spans="1:17" ht="14.4" customHeight="1" x14ac:dyDescent="0.3">
      <c r="A74" s="663" t="s">
        <v>513</v>
      </c>
      <c r="B74" s="664" t="s">
        <v>2421</v>
      </c>
      <c r="C74" s="664" t="s">
        <v>2468</v>
      </c>
      <c r="D74" s="664" t="s">
        <v>2512</v>
      </c>
      <c r="E74" s="664" t="s">
        <v>2513</v>
      </c>
      <c r="F74" s="667"/>
      <c r="G74" s="667"/>
      <c r="H74" s="667"/>
      <c r="I74" s="667"/>
      <c r="J74" s="667"/>
      <c r="K74" s="667"/>
      <c r="L74" s="667"/>
      <c r="M74" s="667"/>
      <c r="N74" s="667">
        <v>26</v>
      </c>
      <c r="O74" s="667">
        <v>14631.5</v>
      </c>
      <c r="P74" s="680"/>
      <c r="Q74" s="668">
        <v>562.75</v>
      </c>
    </row>
    <row r="75" spans="1:17" ht="14.4" customHeight="1" x14ac:dyDescent="0.3">
      <c r="A75" s="663" t="s">
        <v>513</v>
      </c>
      <c r="B75" s="664" t="s">
        <v>2421</v>
      </c>
      <c r="C75" s="664" t="s">
        <v>2274</v>
      </c>
      <c r="D75" s="664" t="s">
        <v>2514</v>
      </c>
      <c r="E75" s="664"/>
      <c r="F75" s="667"/>
      <c r="G75" s="667"/>
      <c r="H75" s="667"/>
      <c r="I75" s="667"/>
      <c r="J75" s="667">
        <v>1</v>
      </c>
      <c r="K75" s="667">
        <v>1107</v>
      </c>
      <c r="L75" s="667"/>
      <c r="M75" s="667">
        <v>1107</v>
      </c>
      <c r="N75" s="667"/>
      <c r="O75" s="667"/>
      <c r="P75" s="680"/>
      <c r="Q75" s="668"/>
    </row>
    <row r="76" spans="1:17" ht="14.4" customHeight="1" x14ac:dyDescent="0.3">
      <c r="A76" s="663" t="s">
        <v>513</v>
      </c>
      <c r="B76" s="664" t="s">
        <v>2421</v>
      </c>
      <c r="C76" s="664" t="s">
        <v>2293</v>
      </c>
      <c r="D76" s="664" t="s">
        <v>2515</v>
      </c>
      <c r="E76" s="664" t="s">
        <v>2516</v>
      </c>
      <c r="F76" s="667">
        <v>1</v>
      </c>
      <c r="G76" s="667">
        <v>71</v>
      </c>
      <c r="H76" s="667">
        <v>1</v>
      </c>
      <c r="I76" s="667">
        <v>71</v>
      </c>
      <c r="J76" s="667">
        <v>1</v>
      </c>
      <c r="K76" s="667">
        <v>72</v>
      </c>
      <c r="L76" s="667">
        <v>1.0140845070422535</v>
      </c>
      <c r="M76" s="667">
        <v>72</v>
      </c>
      <c r="N76" s="667"/>
      <c r="O76" s="667"/>
      <c r="P76" s="680"/>
      <c r="Q76" s="668"/>
    </row>
    <row r="77" spans="1:17" ht="14.4" customHeight="1" x14ac:dyDescent="0.3">
      <c r="A77" s="663" t="s">
        <v>513</v>
      </c>
      <c r="B77" s="664" t="s">
        <v>2421</v>
      </c>
      <c r="C77" s="664" t="s">
        <v>2293</v>
      </c>
      <c r="D77" s="664" t="s">
        <v>2517</v>
      </c>
      <c r="E77" s="664" t="s">
        <v>2326</v>
      </c>
      <c r="F77" s="667">
        <v>33</v>
      </c>
      <c r="G77" s="667">
        <v>9141</v>
      </c>
      <c r="H77" s="667">
        <v>1</v>
      </c>
      <c r="I77" s="667">
        <v>277</v>
      </c>
      <c r="J77" s="667">
        <v>28</v>
      </c>
      <c r="K77" s="667">
        <v>7896</v>
      </c>
      <c r="L77" s="667">
        <v>0.86380045946832951</v>
      </c>
      <c r="M77" s="667">
        <v>282</v>
      </c>
      <c r="N77" s="667">
        <v>57</v>
      </c>
      <c r="O77" s="667">
        <v>16758</v>
      </c>
      <c r="P77" s="680">
        <v>1.8332786347226779</v>
      </c>
      <c r="Q77" s="668">
        <v>294</v>
      </c>
    </row>
    <row r="78" spans="1:17" ht="14.4" customHeight="1" x14ac:dyDescent="0.3">
      <c r="A78" s="663" t="s">
        <v>513</v>
      </c>
      <c r="B78" s="664" t="s">
        <v>2421</v>
      </c>
      <c r="C78" s="664" t="s">
        <v>2293</v>
      </c>
      <c r="D78" s="664" t="s">
        <v>2518</v>
      </c>
      <c r="E78" s="664" t="s">
        <v>2336</v>
      </c>
      <c r="F78" s="667">
        <v>54</v>
      </c>
      <c r="G78" s="667">
        <v>4104</v>
      </c>
      <c r="H78" s="667">
        <v>1</v>
      </c>
      <c r="I78" s="667">
        <v>76</v>
      </c>
      <c r="J78" s="667">
        <v>79</v>
      </c>
      <c r="K78" s="667">
        <v>6162</v>
      </c>
      <c r="L78" s="667">
        <v>1.5014619883040936</v>
      </c>
      <c r="M78" s="667">
        <v>78</v>
      </c>
      <c r="N78" s="667">
        <v>117</v>
      </c>
      <c r="O78" s="667">
        <v>9594</v>
      </c>
      <c r="P78" s="680">
        <v>2.3377192982456139</v>
      </c>
      <c r="Q78" s="668">
        <v>82</v>
      </c>
    </row>
    <row r="79" spans="1:17" ht="14.4" customHeight="1" x14ac:dyDescent="0.3">
      <c r="A79" s="663" t="s">
        <v>513</v>
      </c>
      <c r="B79" s="664" t="s">
        <v>2421</v>
      </c>
      <c r="C79" s="664" t="s">
        <v>2293</v>
      </c>
      <c r="D79" s="664" t="s">
        <v>2519</v>
      </c>
      <c r="E79" s="664" t="s">
        <v>2520</v>
      </c>
      <c r="F79" s="667">
        <v>98</v>
      </c>
      <c r="G79" s="667">
        <v>12544</v>
      </c>
      <c r="H79" s="667">
        <v>1</v>
      </c>
      <c r="I79" s="667">
        <v>128</v>
      </c>
      <c r="J79" s="667">
        <v>96</v>
      </c>
      <c r="K79" s="667">
        <v>12480</v>
      </c>
      <c r="L79" s="667">
        <v>0.99489795918367352</v>
      </c>
      <c r="M79" s="667">
        <v>130</v>
      </c>
      <c r="N79" s="667">
        <v>98</v>
      </c>
      <c r="O79" s="667">
        <v>13426</v>
      </c>
      <c r="P79" s="680">
        <v>1.0703125</v>
      </c>
      <c r="Q79" s="668">
        <v>137</v>
      </c>
    </row>
    <row r="80" spans="1:17" ht="14.4" customHeight="1" x14ac:dyDescent="0.3">
      <c r="A80" s="663" t="s">
        <v>513</v>
      </c>
      <c r="B80" s="664" t="s">
        <v>2421</v>
      </c>
      <c r="C80" s="664" t="s">
        <v>2293</v>
      </c>
      <c r="D80" s="664" t="s">
        <v>2521</v>
      </c>
      <c r="E80" s="664" t="s">
        <v>2522</v>
      </c>
      <c r="F80" s="667">
        <v>103</v>
      </c>
      <c r="G80" s="667">
        <v>9270</v>
      </c>
      <c r="H80" s="667">
        <v>1</v>
      </c>
      <c r="I80" s="667">
        <v>90</v>
      </c>
      <c r="J80" s="667">
        <v>88</v>
      </c>
      <c r="K80" s="667">
        <v>8095</v>
      </c>
      <c r="L80" s="667">
        <v>0.87324703344120824</v>
      </c>
      <c r="M80" s="667">
        <v>91.98863636363636</v>
      </c>
      <c r="N80" s="667">
        <v>134</v>
      </c>
      <c r="O80" s="667">
        <v>12864</v>
      </c>
      <c r="P80" s="680">
        <v>1.3877022653721682</v>
      </c>
      <c r="Q80" s="668">
        <v>96</v>
      </c>
    </row>
    <row r="81" spans="1:17" ht="14.4" customHeight="1" x14ac:dyDescent="0.3">
      <c r="A81" s="663" t="s">
        <v>513</v>
      </c>
      <c r="B81" s="664" t="s">
        <v>2421</v>
      </c>
      <c r="C81" s="664" t="s">
        <v>2293</v>
      </c>
      <c r="D81" s="664" t="s">
        <v>2523</v>
      </c>
      <c r="E81" s="664" t="s">
        <v>2524</v>
      </c>
      <c r="F81" s="667">
        <v>51</v>
      </c>
      <c r="G81" s="667">
        <v>7854</v>
      </c>
      <c r="H81" s="667">
        <v>1</v>
      </c>
      <c r="I81" s="667">
        <v>154</v>
      </c>
      <c r="J81" s="667">
        <v>3</v>
      </c>
      <c r="K81" s="667">
        <v>471</v>
      </c>
      <c r="L81" s="667">
        <v>5.99694423223835E-2</v>
      </c>
      <c r="M81" s="667">
        <v>157</v>
      </c>
      <c r="N81" s="667">
        <v>26</v>
      </c>
      <c r="O81" s="667">
        <v>4316</v>
      </c>
      <c r="P81" s="680">
        <v>0.54952890247007891</v>
      </c>
      <c r="Q81" s="668">
        <v>166</v>
      </c>
    </row>
    <row r="82" spans="1:17" ht="14.4" customHeight="1" x14ac:dyDescent="0.3">
      <c r="A82" s="663" t="s">
        <v>513</v>
      </c>
      <c r="B82" s="664" t="s">
        <v>2421</v>
      </c>
      <c r="C82" s="664" t="s">
        <v>2293</v>
      </c>
      <c r="D82" s="664" t="s">
        <v>2525</v>
      </c>
      <c r="E82" s="664" t="s">
        <v>2526</v>
      </c>
      <c r="F82" s="667">
        <v>86</v>
      </c>
      <c r="G82" s="667">
        <v>40936</v>
      </c>
      <c r="H82" s="667">
        <v>1</v>
      </c>
      <c r="I82" s="667">
        <v>476</v>
      </c>
      <c r="J82" s="667">
        <v>208</v>
      </c>
      <c r="K82" s="667">
        <v>101296</v>
      </c>
      <c r="L82" s="667">
        <v>2.4744967754543676</v>
      </c>
      <c r="M82" s="667">
        <v>487</v>
      </c>
      <c r="N82" s="667">
        <v>201</v>
      </c>
      <c r="O82" s="667">
        <v>102912</v>
      </c>
      <c r="P82" s="680">
        <v>2.5139730310728945</v>
      </c>
      <c r="Q82" s="668">
        <v>512</v>
      </c>
    </row>
    <row r="83" spans="1:17" ht="14.4" customHeight="1" x14ac:dyDescent="0.3">
      <c r="A83" s="663" t="s">
        <v>513</v>
      </c>
      <c r="B83" s="664" t="s">
        <v>2421</v>
      </c>
      <c r="C83" s="664" t="s">
        <v>2293</v>
      </c>
      <c r="D83" s="664" t="s">
        <v>2527</v>
      </c>
      <c r="E83" s="664" t="s">
        <v>2528</v>
      </c>
      <c r="F83" s="667">
        <v>57</v>
      </c>
      <c r="G83" s="667">
        <v>53010</v>
      </c>
      <c r="H83" s="667">
        <v>1</v>
      </c>
      <c r="I83" s="667">
        <v>930</v>
      </c>
      <c r="J83" s="667">
        <v>24</v>
      </c>
      <c r="K83" s="667">
        <v>22776</v>
      </c>
      <c r="L83" s="667">
        <v>0.42965478211658176</v>
      </c>
      <c r="M83" s="667">
        <v>949</v>
      </c>
      <c r="N83" s="667">
        <v>35</v>
      </c>
      <c r="O83" s="667">
        <v>34930</v>
      </c>
      <c r="P83" s="680">
        <v>0.65893227692888134</v>
      </c>
      <c r="Q83" s="668">
        <v>998</v>
      </c>
    </row>
    <row r="84" spans="1:17" ht="14.4" customHeight="1" x14ac:dyDescent="0.3">
      <c r="A84" s="663" t="s">
        <v>513</v>
      </c>
      <c r="B84" s="664" t="s">
        <v>2421</v>
      </c>
      <c r="C84" s="664" t="s">
        <v>2293</v>
      </c>
      <c r="D84" s="664" t="s">
        <v>2529</v>
      </c>
      <c r="E84" s="664" t="s">
        <v>2530</v>
      </c>
      <c r="F84" s="667">
        <v>72</v>
      </c>
      <c r="G84" s="667">
        <v>135648</v>
      </c>
      <c r="H84" s="667">
        <v>1</v>
      </c>
      <c r="I84" s="667">
        <v>1884</v>
      </c>
      <c r="J84" s="667">
        <v>94</v>
      </c>
      <c r="K84" s="667">
        <v>179728</v>
      </c>
      <c r="L84" s="667">
        <v>1.324958716678462</v>
      </c>
      <c r="M84" s="667">
        <v>1912</v>
      </c>
      <c r="N84" s="667">
        <v>122</v>
      </c>
      <c r="O84" s="667">
        <v>248758</v>
      </c>
      <c r="P84" s="680">
        <v>1.8338493748525595</v>
      </c>
      <c r="Q84" s="668">
        <v>2039</v>
      </c>
    </row>
    <row r="85" spans="1:17" ht="14.4" customHeight="1" x14ac:dyDescent="0.3">
      <c r="A85" s="663" t="s">
        <v>513</v>
      </c>
      <c r="B85" s="664" t="s">
        <v>2421</v>
      </c>
      <c r="C85" s="664" t="s">
        <v>2293</v>
      </c>
      <c r="D85" s="664" t="s">
        <v>2531</v>
      </c>
      <c r="E85" s="664" t="s">
        <v>2532</v>
      </c>
      <c r="F85" s="667">
        <v>31</v>
      </c>
      <c r="G85" s="667">
        <v>2418</v>
      </c>
      <c r="H85" s="667">
        <v>1</v>
      </c>
      <c r="I85" s="667">
        <v>78</v>
      </c>
      <c r="J85" s="667">
        <v>79</v>
      </c>
      <c r="K85" s="667">
        <v>6295</v>
      </c>
      <c r="L85" s="667">
        <v>2.6033912324234905</v>
      </c>
      <c r="M85" s="667">
        <v>79.683544303797461</v>
      </c>
      <c r="N85" s="667">
        <v>12</v>
      </c>
      <c r="O85" s="667">
        <v>1008</v>
      </c>
      <c r="P85" s="680">
        <v>0.41687344913151364</v>
      </c>
      <c r="Q85" s="668">
        <v>84</v>
      </c>
    </row>
    <row r="86" spans="1:17" ht="14.4" customHeight="1" x14ac:dyDescent="0.3">
      <c r="A86" s="663" t="s">
        <v>513</v>
      </c>
      <c r="B86" s="664" t="s">
        <v>2421</v>
      </c>
      <c r="C86" s="664" t="s">
        <v>2293</v>
      </c>
      <c r="D86" s="664" t="s">
        <v>2533</v>
      </c>
      <c r="E86" s="664" t="s">
        <v>2534</v>
      </c>
      <c r="F86" s="667">
        <v>6</v>
      </c>
      <c r="G86" s="667">
        <v>492</v>
      </c>
      <c r="H86" s="667">
        <v>1</v>
      </c>
      <c r="I86" s="667">
        <v>82</v>
      </c>
      <c r="J86" s="667"/>
      <c r="K86" s="667"/>
      <c r="L86" s="667"/>
      <c r="M86" s="667"/>
      <c r="N86" s="667"/>
      <c r="O86" s="667"/>
      <c r="P86" s="680"/>
      <c r="Q86" s="668"/>
    </row>
    <row r="87" spans="1:17" ht="14.4" customHeight="1" x14ac:dyDescent="0.3">
      <c r="A87" s="663" t="s">
        <v>513</v>
      </c>
      <c r="B87" s="664" t="s">
        <v>2421</v>
      </c>
      <c r="C87" s="664" t="s">
        <v>2293</v>
      </c>
      <c r="D87" s="664" t="s">
        <v>2535</v>
      </c>
      <c r="E87" s="664" t="s">
        <v>2536</v>
      </c>
      <c r="F87" s="667">
        <v>1</v>
      </c>
      <c r="G87" s="667">
        <v>156</v>
      </c>
      <c r="H87" s="667">
        <v>1</v>
      </c>
      <c r="I87" s="667">
        <v>156</v>
      </c>
      <c r="J87" s="667"/>
      <c r="K87" s="667"/>
      <c r="L87" s="667"/>
      <c r="M87" s="667"/>
      <c r="N87" s="667">
        <v>4</v>
      </c>
      <c r="O87" s="667">
        <v>672</v>
      </c>
      <c r="P87" s="680">
        <v>4.3076923076923075</v>
      </c>
      <c r="Q87" s="668">
        <v>168</v>
      </c>
    </row>
    <row r="88" spans="1:17" ht="14.4" customHeight="1" x14ac:dyDescent="0.3">
      <c r="A88" s="663" t="s">
        <v>513</v>
      </c>
      <c r="B88" s="664" t="s">
        <v>2421</v>
      </c>
      <c r="C88" s="664" t="s">
        <v>2293</v>
      </c>
      <c r="D88" s="664" t="s">
        <v>2376</v>
      </c>
      <c r="E88" s="664" t="s">
        <v>2377</v>
      </c>
      <c r="F88" s="667">
        <v>4</v>
      </c>
      <c r="G88" s="667">
        <v>5436</v>
      </c>
      <c r="H88" s="667">
        <v>1</v>
      </c>
      <c r="I88" s="667">
        <v>1359</v>
      </c>
      <c r="J88" s="667">
        <v>9</v>
      </c>
      <c r="K88" s="667">
        <v>12402</v>
      </c>
      <c r="L88" s="667">
        <v>2.2814569536423841</v>
      </c>
      <c r="M88" s="667">
        <v>1378</v>
      </c>
      <c r="N88" s="667">
        <v>7</v>
      </c>
      <c r="O88" s="667">
        <v>10290</v>
      </c>
      <c r="P88" s="680">
        <v>1.8929359823399559</v>
      </c>
      <c r="Q88" s="668">
        <v>1470</v>
      </c>
    </row>
    <row r="89" spans="1:17" ht="14.4" customHeight="1" x14ac:dyDescent="0.3">
      <c r="A89" s="663" t="s">
        <v>513</v>
      </c>
      <c r="B89" s="664" t="s">
        <v>2421</v>
      </c>
      <c r="C89" s="664" t="s">
        <v>2293</v>
      </c>
      <c r="D89" s="664" t="s">
        <v>2537</v>
      </c>
      <c r="E89" s="664" t="s">
        <v>2538</v>
      </c>
      <c r="F89" s="667">
        <v>7</v>
      </c>
      <c r="G89" s="667">
        <v>7091</v>
      </c>
      <c r="H89" s="667">
        <v>1</v>
      </c>
      <c r="I89" s="667">
        <v>1013</v>
      </c>
      <c r="J89" s="667">
        <v>2</v>
      </c>
      <c r="K89" s="667">
        <v>2056</v>
      </c>
      <c r="L89" s="667">
        <v>0.28994500070511914</v>
      </c>
      <c r="M89" s="667">
        <v>1028</v>
      </c>
      <c r="N89" s="667">
        <v>4</v>
      </c>
      <c r="O89" s="667">
        <v>4380</v>
      </c>
      <c r="P89" s="680">
        <v>0.61768438866168385</v>
      </c>
      <c r="Q89" s="668">
        <v>1095</v>
      </c>
    </row>
    <row r="90" spans="1:17" ht="14.4" customHeight="1" x14ac:dyDescent="0.3">
      <c r="A90" s="663" t="s">
        <v>513</v>
      </c>
      <c r="B90" s="664" t="s">
        <v>2421</v>
      </c>
      <c r="C90" s="664" t="s">
        <v>2293</v>
      </c>
      <c r="D90" s="664" t="s">
        <v>2539</v>
      </c>
      <c r="E90" s="664" t="s">
        <v>2350</v>
      </c>
      <c r="F90" s="667">
        <v>2</v>
      </c>
      <c r="G90" s="667">
        <v>396</v>
      </c>
      <c r="H90" s="667">
        <v>1</v>
      </c>
      <c r="I90" s="667">
        <v>198</v>
      </c>
      <c r="J90" s="667">
        <v>2</v>
      </c>
      <c r="K90" s="667">
        <v>403</v>
      </c>
      <c r="L90" s="667">
        <v>1.0176767676767677</v>
      </c>
      <c r="M90" s="667">
        <v>201.5</v>
      </c>
      <c r="N90" s="667">
        <v>4</v>
      </c>
      <c r="O90" s="667">
        <v>852</v>
      </c>
      <c r="P90" s="680">
        <v>2.1515151515151514</v>
      </c>
      <c r="Q90" s="668">
        <v>213</v>
      </c>
    </row>
    <row r="91" spans="1:17" ht="14.4" customHeight="1" x14ac:dyDescent="0.3">
      <c r="A91" s="663" t="s">
        <v>513</v>
      </c>
      <c r="B91" s="664" t="s">
        <v>2421</v>
      </c>
      <c r="C91" s="664" t="s">
        <v>2293</v>
      </c>
      <c r="D91" s="664" t="s">
        <v>2540</v>
      </c>
      <c r="E91" s="664" t="s">
        <v>2541</v>
      </c>
      <c r="F91" s="667">
        <v>15</v>
      </c>
      <c r="G91" s="667">
        <v>10380</v>
      </c>
      <c r="H91" s="667">
        <v>1</v>
      </c>
      <c r="I91" s="667">
        <v>692</v>
      </c>
      <c r="J91" s="667">
        <v>10</v>
      </c>
      <c r="K91" s="667">
        <v>7030</v>
      </c>
      <c r="L91" s="667">
        <v>0.67726396917148357</v>
      </c>
      <c r="M91" s="667">
        <v>703</v>
      </c>
      <c r="N91" s="667">
        <v>12</v>
      </c>
      <c r="O91" s="667">
        <v>9012</v>
      </c>
      <c r="P91" s="680">
        <v>0.86820809248554909</v>
      </c>
      <c r="Q91" s="668">
        <v>751</v>
      </c>
    </row>
    <row r="92" spans="1:17" ht="14.4" customHeight="1" x14ac:dyDescent="0.3">
      <c r="A92" s="663" t="s">
        <v>513</v>
      </c>
      <c r="B92" s="664" t="s">
        <v>2421</v>
      </c>
      <c r="C92" s="664" t="s">
        <v>2293</v>
      </c>
      <c r="D92" s="664" t="s">
        <v>2542</v>
      </c>
      <c r="E92" s="664" t="s">
        <v>2543</v>
      </c>
      <c r="F92" s="667">
        <v>4</v>
      </c>
      <c r="G92" s="667">
        <v>2616</v>
      </c>
      <c r="H92" s="667">
        <v>1</v>
      </c>
      <c r="I92" s="667">
        <v>654</v>
      </c>
      <c r="J92" s="667">
        <v>4</v>
      </c>
      <c r="K92" s="667">
        <v>2672</v>
      </c>
      <c r="L92" s="667">
        <v>1.0214067278287462</v>
      </c>
      <c r="M92" s="667">
        <v>668</v>
      </c>
      <c r="N92" s="667">
        <v>8</v>
      </c>
      <c r="O92" s="667">
        <v>5608</v>
      </c>
      <c r="P92" s="680">
        <v>2.143730886850153</v>
      </c>
      <c r="Q92" s="668">
        <v>701</v>
      </c>
    </row>
    <row r="93" spans="1:17" ht="14.4" customHeight="1" x14ac:dyDescent="0.3">
      <c r="A93" s="663" t="s">
        <v>513</v>
      </c>
      <c r="B93" s="664" t="s">
        <v>2421</v>
      </c>
      <c r="C93" s="664" t="s">
        <v>2293</v>
      </c>
      <c r="D93" s="664" t="s">
        <v>2544</v>
      </c>
      <c r="E93" s="664" t="s">
        <v>2545</v>
      </c>
      <c r="F93" s="667">
        <v>3</v>
      </c>
      <c r="G93" s="667">
        <v>2193</v>
      </c>
      <c r="H93" s="667">
        <v>1</v>
      </c>
      <c r="I93" s="667">
        <v>731</v>
      </c>
      <c r="J93" s="667"/>
      <c r="K93" s="667"/>
      <c r="L93" s="667"/>
      <c r="M93" s="667"/>
      <c r="N93" s="667">
        <v>1</v>
      </c>
      <c r="O93" s="667">
        <v>784</v>
      </c>
      <c r="P93" s="680">
        <v>0.35750113999088007</v>
      </c>
      <c r="Q93" s="668">
        <v>784</v>
      </c>
    </row>
    <row r="94" spans="1:17" ht="14.4" customHeight="1" x14ac:dyDescent="0.3">
      <c r="A94" s="663" t="s">
        <v>513</v>
      </c>
      <c r="B94" s="664" t="s">
        <v>2421</v>
      </c>
      <c r="C94" s="664" t="s">
        <v>2293</v>
      </c>
      <c r="D94" s="664" t="s">
        <v>2546</v>
      </c>
      <c r="E94" s="664" t="s">
        <v>2547</v>
      </c>
      <c r="F94" s="667"/>
      <c r="G94" s="667"/>
      <c r="H94" s="667"/>
      <c r="I94" s="667"/>
      <c r="J94" s="667"/>
      <c r="K94" s="667"/>
      <c r="L94" s="667"/>
      <c r="M94" s="667"/>
      <c r="N94" s="667">
        <v>1</v>
      </c>
      <c r="O94" s="667">
        <v>1159</v>
      </c>
      <c r="P94" s="680"/>
      <c r="Q94" s="668">
        <v>1159</v>
      </c>
    </row>
    <row r="95" spans="1:17" ht="14.4" customHeight="1" x14ac:dyDescent="0.3">
      <c r="A95" s="663" t="s">
        <v>513</v>
      </c>
      <c r="B95" s="664" t="s">
        <v>2421</v>
      </c>
      <c r="C95" s="664" t="s">
        <v>2293</v>
      </c>
      <c r="D95" s="664" t="s">
        <v>2548</v>
      </c>
      <c r="E95" s="664" t="s">
        <v>2549</v>
      </c>
      <c r="F95" s="667">
        <v>19</v>
      </c>
      <c r="G95" s="667">
        <v>33592</v>
      </c>
      <c r="H95" s="667">
        <v>1</v>
      </c>
      <c r="I95" s="667">
        <v>1768</v>
      </c>
      <c r="J95" s="667">
        <v>22</v>
      </c>
      <c r="K95" s="667">
        <v>39446</v>
      </c>
      <c r="L95" s="667">
        <v>1.1742676827816148</v>
      </c>
      <c r="M95" s="667">
        <v>1793</v>
      </c>
      <c r="N95" s="667">
        <v>29</v>
      </c>
      <c r="O95" s="667">
        <v>55448</v>
      </c>
      <c r="P95" s="680">
        <v>1.6506311026434866</v>
      </c>
      <c r="Q95" s="668">
        <v>1912</v>
      </c>
    </row>
    <row r="96" spans="1:17" ht="14.4" customHeight="1" x14ac:dyDescent="0.3">
      <c r="A96" s="663" t="s">
        <v>513</v>
      </c>
      <c r="B96" s="664" t="s">
        <v>2421</v>
      </c>
      <c r="C96" s="664" t="s">
        <v>2293</v>
      </c>
      <c r="D96" s="664" t="s">
        <v>2550</v>
      </c>
      <c r="E96" s="664" t="s">
        <v>2551</v>
      </c>
      <c r="F96" s="667">
        <v>7</v>
      </c>
      <c r="G96" s="667">
        <v>2366</v>
      </c>
      <c r="H96" s="667">
        <v>1</v>
      </c>
      <c r="I96" s="667">
        <v>338</v>
      </c>
      <c r="J96" s="667">
        <v>3</v>
      </c>
      <c r="K96" s="667">
        <v>1032</v>
      </c>
      <c r="L96" s="667">
        <v>0.43617920540997462</v>
      </c>
      <c r="M96" s="667">
        <v>344</v>
      </c>
      <c r="N96" s="667">
        <v>2</v>
      </c>
      <c r="O96" s="667">
        <v>722</v>
      </c>
      <c r="P96" s="680">
        <v>0.305156382079459</v>
      </c>
      <c r="Q96" s="668">
        <v>361</v>
      </c>
    </row>
    <row r="97" spans="1:17" ht="14.4" customHeight="1" x14ac:dyDescent="0.3">
      <c r="A97" s="663" t="s">
        <v>513</v>
      </c>
      <c r="B97" s="664" t="s">
        <v>2421</v>
      </c>
      <c r="C97" s="664" t="s">
        <v>2293</v>
      </c>
      <c r="D97" s="664" t="s">
        <v>2552</v>
      </c>
      <c r="E97" s="664" t="s">
        <v>2553</v>
      </c>
      <c r="F97" s="667">
        <v>1</v>
      </c>
      <c r="G97" s="667">
        <v>346</v>
      </c>
      <c r="H97" s="667">
        <v>1</v>
      </c>
      <c r="I97" s="667">
        <v>346</v>
      </c>
      <c r="J97" s="667"/>
      <c r="K97" s="667"/>
      <c r="L97" s="667"/>
      <c r="M97" s="667"/>
      <c r="N97" s="667"/>
      <c r="O97" s="667"/>
      <c r="P97" s="680"/>
      <c r="Q97" s="668"/>
    </row>
    <row r="98" spans="1:17" ht="14.4" customHeight="1" x14ac:dyDescent="0.3">
      <c r="A98" s="663" t="s">
        <v>513</v>
      </c>
      <c r="B98" s="664" t="s">
        <v>2421</v>
      </c>
      <c r="C98" s="664" t="s">
        <v>2293</v>
      </c>
      <c r="D98" s="664" t="s">
        <v>2554</v>
      </c>
      <c r="E98" s="664" t="s">
        <v>2555</v>
      </c>
      <c r="F98" s="667">
        <v>1</v>
      </c>
      <c r="G98" s="667">
        <v>912</v>
      </c>
      <c r="H98" s="667">
        <v>1</v>
      </c>
      <c r="I98" s="667">
        <v>912</v>
      </c>
      <c r="J98" s="667"/>
      <c r="K98" s="667"/>
      <c r="L98" s="667"/>
      <c r="M98" s="667"/>
      <c r="N98" s="667">
        <v>2</v>
      </c>
      <c r="O98" s="667">
        <v>1960</v>
      </c>
      <c r="P98" s="680">
        <v>2.1491228070175437</v>
      </c>
      <c r="Q98" s="668">
        <v>980</v>
      </c>
    </row>
    <row r="99" spans="1:17" ht="14.4" customHeight="1" x14ac:dyDescent="0.3">
      <c r="A99" s="663" t="s">
        <v>513</v>
      </c>
      <c r="B99" s="664" t="s">
        <v>2421</v>
      </c>
      <c r="C99" s="664" t="s">
        <v>2293</v>
      </c>
      <c r="D99" s="664" t="s">
        <v>2556</v>
      </c>
      <c r="E99" s="664" t="s">
        <v>2557</v>
      </c>
      <c r="F99" s="667">
        <v>3</v>
      </c>
      <c r="G99" s="667">
        <v>4260</v>
      </c>
      <c r="H99" s="667">
        <v>1</v>
      </c>
      <c r="I99" s="667">
        <v>1420</v>
      </c>
      <c r="J99" s="667">
        <v>2</v>
      </c>
      <c r="K99" s="667">
        <v>2880</v>
      </c>
      <c r="L99" s="667">
        <v>0.676056338028169</v>
      </c>
      <c r="M99" s="667">
        <v>1440</v>
      </c>
      <c r="N99" s="667">
        <v>10</v>
      </c>
      <c r="O99" s="667">
        <v>15360</v>
      </c>
      <c r="P99" s="680">
        <v>3.6056338028169015</v>
      </c>
      <c r="Q99" s="668">
        <v>1536</v>
      </c>
    </row>
    <row r="100" spans="1:17" ht="14.4" customHeight="1" x14ac:dyDescent="0.3">
      <c r="A100" s="663" t="s">
        <v>513</v>
      </c>
      <c r="B100" s="664" t="s">
        <v>2421</v>
      </c>
      <c r="C100" s="664" t="s">
        <v>2293</v>
      </c>
      <c r="D100" s="664" t="s">
        <v>2558</v>
      </c>
      <c r="E100" s="664" t="s">
        <v>2559</v>
      </c>
      <c r="F100" s="667">
        <v>8</v>
      </c>
      <c r="G100" s="667">
        <v>11600</v>
      </c>
      <c r="H100" s="667">
        <v>1</v>
      </c>
      <c r="I100" s="667">
        <v>1450</v>
      </c>
      <c r="J100" s="667">
        <v>3</v>
      </c>
      <c r="K100" s="667">
        <v>4410</v>
      </c>
      <c r="L100" s="667">
        <v>0.38017241379310346</v>
      </c>
      <c r="M100" s="667">
        <v>1470</v>
      </c>
      <c r="N100" s="667">
        <v>4</v>
      </c>
      <c r="O100" s="667">
        <v>6264</v>
      </c>
      <c r="P100" s="680">
        <v>0.54</v>
      </c>
      <c r="Q100" s="668">
        <v>1566</v>
      </c>
    </row>
    <row r="101" spans="1:17" ht="14.4" customHeight="1" x14ac:dyDescent="0.3">
      <c r="A101" s="663" t="s">
        <v>513</v>
      </c>
      <c r="B101" s="664" t="s">
        <v>2421</v>
      </c>
      <c r="C101" s="664" t="s">
        <v>2293</v>
      </c>
      <c r="D101" s="664" t="s">
        <v>2560</v>
      </c>
      <c r="E101" s="664" t="s">
        <v>2561</v>
      </c>
      <c r="F101" s="667">
        <v>2</v>
      </c>
      <c r="G101" s="667">
        <v>2832</v>
      </c>
      <c r="H101" s="667">
        <v>1</v>
      </c>
      <c r="I101" s="667">
        <v>1416</v>
      </c>
      <c r="J101" s="667"/>
      <c r="K101" s="667"/>
      <c r="L101" s="667"/>
      <c r="M101" s="667"/>
      <c r="N101" s="667">
        <v>1</v>
      </c>
      <c r="O101" s="667">
        <v>1532</v>
      </c>
      <c r="P101" s="680">
        <v>0.54096045197740117</v>
      </c>
      <c r="Q101" s="668">
        <v>1532</v>
      </c>
    </row>
    <row r="102" spans="1:17" ht="14.4" customHeight="1" x14ac:dyDescent="0.3">
      <c r="A102" s="663" t="s">
        <v>513</v>
      </c>
      <c r="B102" s="664" t="s">
        <v>2421</v>
      </c>
      <c r="C102" s="664" t="s">
        <v>2293</v>
      </c>
      <c r="D102" s="664" t="s">
        <v>2378</v>
      </c>
      <c r="E102" s="664" t="s">
        <v>2379</v>
      </c>
      <c r="F102" s="667">
        <v>10</v>
      </c>
      <c r="G102" s="667">
        <v>3510</v>
      </c>
      <c r="H102" s="667">
        <v>1</v>
      </c>
      <c r="I102" s="667">
        <v>351</v>
      </c>
      <c r="J102" s="667">
        <v>7</v>
      </c>
      <c r="K102" s="667">
        <v>2492</v>
      </c>
      <c r="L102" s="667">
        <v>0.70997150997150993</v>
      </c>
      <c r="M102" s="667">
        <v>356</v>
      </c>
      <c r="N102" s="667">
        <v>11</v>
      </c>
      <c r="O102" s="667">
        <v>4169</v>
      </c>
      <c r="P102" s="680">
        <v>1.1877492877492877</v>
      </c>
      <c r="Q102" s="668">
        <v>379</v>
      </c>
    </row>
    <row r="103" spans="1:17" ht="14.4" customHeight="1" x14ac:dyDescent="0.3">
      <c r="A103" s="663" t="s">
        <v>513</v>
      </c>
      <c r="B103" s="664" t="s">
        <v>2421</v>
      </c>
      <c r="C103" s="664" t="s">
        <v>2293</v>
      </c>
      <c r="D103" s="664" t="s">
        <v>2380</v>
      </c>
      <c r="E103" s="664" t="s">
        <v>2381</v>
      </c>
      <c r="F103" s="667"/>
      <c r="G103" s="667"/>
      <c r="H103" s="667"/>
      <c r="I103" s="667"/>
      <c r="J103" s="667"/>
      <c r="K103" s="667"/>
      <c r="L103" s="667"/>
      <c r="M103" s="667"/>
      <c r="N103" s="667">
        <v>1</v>
      </c>
      <c r="O103" s="667">
        <v>164</v>
      </c>
      <c r="P103" s="680"/>
      <c r="Q103" s="668">
        <v>164</v>
      </c>
    </row>
    <row r="104" spans="1:17" ht="14.4" customHeight="1" x14ac:dyDescent="0.3">
      <c r="A104" s="663" t="s">
        <v>513</v>
      </c>
      <c r="B104" s="664" t="s">
        <v>2421</v>
      </c>
      <c r="C104" s="664" t="s">
        <v>2293</v>
      </c>
      <c r="D104" s="664" t="s">
        <v>2562</v>
      </c>
      <c r="E104" s="664" t="s">
        <v>2563</v>
      </c>
      <c r="F104" s="667">
        <v>114</v>
      </c>
      <c r="G104" s="667">
        <v>17328</v>
      </c>
      <c r="H104" s="667">
        <v>1</v>
      </c>
      <c r="I104" s="667">
        <v>152</v>
      </c>
      <c r="J104" s="667">
        <v>67</v>
      </c>
      <c r="K104" s="667">
        <v>10385</v>
      </c>
      <c r="L104" s="667">
        <v>0.59931902123730374</v>
      </c>
      <c r="M104" s="667">
        <v>155</v>
      </c>
      <c r="N104" s="667">
        <v>174</v>
      </c>
      <c r="O104" s="667">
        <v>28536</v>
      </c>
      <c r="P104" s="680">
        <v>1.6468144044321329</v>
      </c>
      <c r="Q104" s="668">
        <v>164</v>
      </c>
    </row>
    <row r="105" spans="1:17" ht="14.4" customHeight="1" x14ac:dyDescent="0.3">
      <c r="A105" s="663" t="s">
        <v>513</v>
      </c>
      <c r="B105" s="664" t="s">
        <v>2421</v>
      </c>
      <c r="C105" s="664" t="s">
        <v>2293</v>
      </c>
      <c r="D105" s="664" t="s">
        <v>2564</v>
      </c>
      <c r="E105" s="664" t="s">
        <v>2565</v>
      </c>
      <c r="F105" s="667">
        <v>1</v>
      </c>
      <c r="G105" s="667">
        <v>185</v>
      </c>
      <c r="H105" s="667">
        <v>1</v>
      </c>
      <c r="I105" s="667">
        <v>185</v>
      </c>
      <c r="J105" s="667">
        <v>3</v>
      </c>
      <c r="K105" s="667">
        <v>566</v>
      </c>
      <c r="L105" s="667">
        <v>3.0594594594594593</v>
      </c>
      <c r="M105" s="667">
        <v>188.66666666666666</v>
      </c>
      <c r="N105" s="667">
        <v>11</v>
      </c>
      <c r="O105" s="667">
        <v>2145</v>
      </c>
      <c r="P105" s="680">
        <v>11.594594594594595</v>
      </c>
      <c r="Q105" s="668">
        <v>195</v>
      </c>
    </row>
    <row r="106" spans="1:17" ht="14.4" customHeight="1" x14ac:dyDescent="0.3">
      <c r="A106" s="663" t="s">
        <v>513</v>
      </c>
      <c r="B106" s="664" t="s">
        <v>2421</v>
      </c>
      <c r="C106" s="664" t="s">
        <v>2293</v>
      </c>
      <c r="D106" s="664" t="s">
        <v>2566</v>
      </c>
      <c r="E106" s="664" t="s">
        <v>2567</v>
      </c>
      <c r="F106" s="667">
        <v>11</v>
      </c>
      <c r="G106" s="667">
        <v>5291</v>
      </c>
      <c r="H106" s="667">
        <v>1</v>
      </c>
      <c r="I106" s="667">
        <v>481</v>
      </c>
      <c r="J106" s="667">
        <v>5</v>
      </c>
      <c r="K106" s="667">
        <v>2430</v>
      </c>
      <c r="L106" s="667">
        <v>0.45927045927045929</v>
      </c>
      <c r="M106" s="667">
        <v>486</v>
      </c>
      <c r="N106" s="667">
        <v>10</v>
      </c>
      <c r="O106" s="667">
        <v>5000</v>
      </c>
      <c r="P106" s="680">
        <v>0.945000945000945</v>
      </c>
      <c r="Q106" s="668">
        <v>500</v>
      </c>
    </row>
    <row r="107" spans="1:17" ht="14.4" customHeight="1" x14ac:dyDescent="0.3">
      <c r="A107" s="663" t="s">
        <v>513</v>
      </c>
      <c r="B107" s="664" t="s">
        <v>2421</v>
      </c>
      <c r="C107" s="664" t="s">
        <v>2293</v>
      </c>
      <c r="D107" s="664" t="s">
        <v>2386</v>
      </c>
      <c r="E107" s="664" t="s">
        <v>2387</v>
      </c>
      <c r="F107" s="667">
        <v>12</v>
      </c>
      <c r="G107" s="667">
        <v>12012</v>
      </c>
      <c r="H107" s="667">
        <v>1</v>
      </c>
      <c r="I107" s="667">
        <v>1001</v>
      </c>
      <c r="J107" s="667">
        <v>7</v>
      </c>
      <c r="K107" s="667">
        <v>7084</v>
      </c>
      <c r="L107" s="667">
        <v>0.58974358974358976</v>
      </c>
      <c r="M107" s="667">
        <v>1012</v>
      </c>
      <c r="N107" s="667">
        <v>11</v>
      </c>
      <c r="O107" s="667">
        <v>11341</v>
      </c>
      <c r="P107" s="680">
        <v>0.94413919413919412</v>
      </c>
      <c r="Q107" s="668">
        <v>1031</v>
      </c>
    </row>
    <row r="108" spans="1:17" ht="14.4" customHeight="1" x14ac:dyDescent="0.3">
      <c r="A108" s="663" t="s">
        <v>513</v>
      </c>
      <c r="B108" s="664" t="s">
        <v>2421</v>
      </c>
      <c r="C108" s="664" t="s">
        <v>2293</v>
      </c>
      <c r="D108" s="664" t="s">
        <v>2568</v>
      </c>
      <c r="E108" s="664" t="s">
        <v>2569</v>
      </c>
      <c r="F108" s="667">
        <v>2</v>
      </c>
      <c r="G108" s="667">
        <v>4000</v>
      </c>
      <c r="H108" s="667">
        <v>1</v>
      </c>
      <c r="I108" s="667">
        <v>2000</v>
      </c>
      <c r="J108" s="667">
        <v>2</v>
      </c>
      <c r="K108" s="667">
        <v>4034</v>
      </c>
      <c r="L108" s="667">
        <v>1.0085</v>
      </c>
      <c r="M108" s="667">
        <v>2017</v>
      </c>
      <c r="N108" s="667">
        <v>2</v>
      </c>
      <c r="O108" s="667">
        <v>4196</v>
      </c>
      <c r="P108" s="680">
        <v>1.0489999999999999</v>
      </c>
      <c r="Q108" s="668">
        <v>2098</v>
      </c>
    </row>
    <row r="109" spans="1:17" ht="14.4" customHeight="1" x14ac:dyDescent="0.3">
      <c r="A109" s="663" t="s">
        <v>513</v>
      </c>
      <c r="B109" s="664" t="s">
        <v>2421</v>
      </c>
      <c r="C109" s="664" t="s">
        <v>2293</v>
      </c>
      <c r="D109" s="664" t="s">
        <v>2570</v>
      </c>
      <c r="E109" s="664" t="s">
        <v>2571</v>
      </c>
      <c r="F109" s="667">
        <v>244</v>
      </c>
      <c r="G109" s="667">
        <v>56608</v>
      </c>
      <c r="H109" s="667">
        <v>1</v>
      </c>
      <c r="I109" s="667">
        <v>232</v>
      </c>
      <c r="J109" s="667">
        <v>188</v>
      </c>
      <c r="K109" s="667">
        <v>44180</v>
      </c>
      <c r="L109" s="667">
        <v>0.78045505935556814</v>
      </c>
      <c r="M109" s="667">
        <v>235</v>
      </c>
      <c r="N109" s="667">
        <v>270</v>
      </c>
      <c r="O109" s="667">
        <v>67754</v>
      </c>
      <c r="P109" s="680">
        <v>1.1968979649519502</v>
      </c>
      <c r="Q109" s="668">
        <v>250.94074074074075</v>
      </c>
    </row>
    <row r="110" spans="1:17" ht="14.4" customHeight="1" x14ac:dyDescent="0.3">
      <c r="A110" s="663" t="s">
        <v>513</v>
      </c>
      <c r="B110" s="664" t="s">
        <v>2421</v>
      </c>
      <c r="C110" s="664" t="s">
        <v>2293</v>
      </c>
      <c r="D110" s="664" t="s">
        <v>2388</v>
      </c>
      <c r="E110" s="664" t="s">
        <v>2389</v>
      </c>
      <c r="F110" s="667">
        <v>1</v>
      </c>
      <c r="G110" s="667">
        <v>116</v>
      </c>
      <c r="H110" s="667">
        <v>1</v>
      </c>
      <c r="I110" s="667">
        <v>116</v>
      </c>
      <c r="J110" s="667"/>
      <c r="K110" s="667"/>
      <c r="L110" s="667"/>
      <c r="M110" s="667"/>
      <c r="N110" s="667"/>
      <c r="O110" s="667"/>
      <c r="P110" s="680"/>
      <c r="Q110" s="668"/>
    </row>
    <row r="111" spans="1:17" ht="14.4" customHeight="1" x14ac:dyDescent="0.3">
      <c r="A111" s="663" t="s">
        <v>513</v>
      </c>
      <c r="B111" s="664" t="s">
        <v>2421</v>
      </c>
      <c r="C111" s="664" t="s">
        <v>2293</v>
      </c>
      <c r="D111" s="664" t="s">
        <v>2572</v>
      </c>
      <c r="E111" s="664" t="s">
        <v>2573</v>
      </c>
      <c r="F111" s="667">
        <v>1</v>
      </c>
      <c r="G111" s="667">
        <v>6819</v>
      </c>
      <c r="H111" s="667">
        <v>1</v>
      </c>
      <c r="I111" s="667">
        <v>6819</v>
      </c>
      <c r="J111" s="667"/>
      <c r="K111" s="667"/>
      <c r="L111" s="667"/>
      <c r="M111" s="667"/>
      <c r="N111" s="667"/>
      <c r="O111" s="667"/>
      <c r="P111" s="680"/>
      <c r="Q111" s="668"/>
    </row>
    <row r="112" spans="1:17" ht="14.4" customHeight="1" x14ac:dyDescent="0.3">
      <c r="A112" s="663" t="s">
        <v>513</v>
      </c>
      <c r="B112" s="664" t="s">
        <v>2421</v>
      </c>
      <c r="C112" s="664" t="s">
        <v>2293</v>
      </c>
      <c r="D112" s="664" t="s">
        <v>2574</v>
      </c>
      <c r="E112" s="664" t="s">
        <v>2575</v>
      </c>
      <c r="F112" s="667"/>
      <c r="G112" s="667"/>
      <c r="H112" s="667"/>
      <c r="I112" s="667"/>
      <c r="J112" s="667"/>
      <c r="K112" s="667"/>
      <c r="L112" s="667"/>
      <c r="M112" s="667"/>
      <c r="N112" s="667">
        <v>2</v>
      </c>
      <c r="O112" s="667">
        <v>10818</v>
      </c>
      <c r="P112" s="680"/>
      <c r="Q112" s="668">
        <v>5409</v>
      </c>
    </row>
    <row r="113" spans="1:17" ht="14.4" customHeight="1" x14ac:dyDescent="0.3">
      <c r="A113" s="663" t="s">
        <v>513</v>
      </c>
      <c r="B113" s="664" t="s">
        <v>2421</v>
      </c>
      <c r="C113" s="664" t="s">
        <v>2293</v>
      </c>
      <c r="D113" s="664" t="s">
        <v>2576</v>
      </c>
      <c r="E113" s="664" t="s">
        <v>2577</v>
      </c>
      <c r="F113" s="667"/>
      <c r="G113" s="667"/>
      <c r="H113" s="667"/>
      <c r="I113" s="667"/>
      <c r="J113" s="667">
        <v>1</v>
      </c>
      <c r="K113" s="667">
        <v>2377</v>
      </c>
      <c r="L113" s="667"/>
      <c r="M113" s="667">
        <v>2377</v>
      </c>
      <c r="N113" s="667">
        <v>2</v>
      </c>
      <c r="O113" s="667">
        <v>4972</v>
      </c>
      <c r="P113" s="680"/>
      <c r="Q113" s="668">
        <v>2486</v>
      </c>
    </row>
    <row r="114" spans="1:17" ht="14.4" customHeight="1" x14ac:dyDescent="0.3">
      <c r="A114" s="663" t="s">
        <v>513</v>
      </c>
      <c r="B114" s="664" t="s">
        <v>2421</v>
      </c>
      <c r="C114" s="664" t="s">
        <v>2293</v>
      </c>
      <c r="D114" s="664" t="s">
        <v>2578</v>
      </c>
      <c r="E114" s="664" t="s">
        <v>2579</v>
      </c>
      <c r="F114" s="667"/>
      <c r="G114" s="667"/>
      <c r="H114" s="667"/>
      <c r="I114" s="667"/>
      <c r="J114" s="667">
        <v>1</v>
      </c>
      <c r="K114" s="667">
        <v>5315</v>
      </c>
      <c r="L114" s="667"/>
      <c r="M114" s="667">
        <v>5315</v>
      </c>
      <c r="N114" s="667">
        <v>3</v>
      </c>
      <c r="O114" s="667">
        <v>16803</v>
      </c>
      <c r="P114" s="680"/>
      <c r="Q114" s="668">
        <v>5601</v>
      </c>
    </row>
    <row r="115" spans="1:17" ht="14.4" customHeight="1" x14ac:dyDescent="0.3">
      <c r="A115" s="663" t="s">
        <v>513</v>
      </c>
      <c r="B115" s="664" t="s">
        <v>2421</v>
      </c>
      <c r="C115" s="664" t="s">
        <v>2293</v>
      </c>
      <c r="D115" s="664" t="s">
        <v>2580</v>
      </c>
      <c r="E115" s="664" t="s">
        <v>2581</v>
      </c>
      <c r="F115" s="667">
        <v>1</v>
      </c>
      <c r="G115" s="667">
        <v>4925</v>
      </c>
      <c r="H115" s="667">
        <v>1</v>
      </c>
      <c r="I115" s="667">
        <v>4925</v>
      </c>
      <c r="J115" s="667"/>
      <c r="K115" s="667"/>
      <c r="L115" s="667"/>
      <c r="M115" s="667"/>
      <c r="N115" s="667"/>
      <c r="O115" s="667"/>
      <c r="P115" s="680"/>
      <c r="Q115" s="668"/>
    </row>
    <row r="116" spans="1:17" ht="14.4" customHeight="1" x14ac:dyDescent="0.3">
      <c r="A116" s="663" t="s">
        <v>513</v>
      </c>
      <c r="B116" s="664" t="s">
        <v>2421</v>
      </c>
      <c r="C116" s="664" t="s">
        <v>2293</v>
      </c>
      <c r="D116" s="664" t="s">
        <v>2582</v>
      </c>
      <c r="E116" s="664" t="s">
        <v>2583</v>
      </c>
      <c r="F116" s="667">
        <v>8</v>
      </c>
      <c r="G116" s="667">
        <v>8664</v>
      </c>
      <c r="H116" s="667">
        <v>1</v>
      </c>
      <c r="I116" s="667">
        <v>1083</v>
      </c>
      <c r="J116" s="667">
        <v>6</v>
      </c>
      <c r="K116" s="667">
        <v>6630</v>
      </c>
      <c r="L116" s="667">
        <v>0.76523545706371188</v>
      </c>
      <c r="M116" s="667">
        <v>1105</v>
      </c>
      <c r="N116" s="667">
        <v>7</v>
      </c>
      <c r="O116" s="667">
        <v>7994</v>
      </c>
      <c r="P116" s="680">
        <v>0.92266851338873501</v>
      </c>
      <c r="Q116" s="668">
        <v>1142</v>
      </c>
    </row>
    <row r="117" spans="1:17" ht="14.4" customHeight="1" x14ac:dyDescent="0.3">
      <c r="A117" s="663" t="s">
        <v>513</v>
      </c>
      <c r="B117" s="664" t="s">
        <v>2421</v>
      </c>
      <c r="C117" s="664" t="s">
        <v>2293</v>
      </c>
      <c r="D117" s="664" t="s">
        <v>2584</v>
      </c>
      <c r="E117" s="664" t="s">
        <v>2585</v>
      </c>
      <c r="F117" s="667">
        <v>1</v>
      </c>
      <c r="G117" s="667">
        <v>1132</v>
      </c>
      <c r="H117" s="667">
        <v>1</v>
      </c>
      <c r="I117" s="667">
        <v>1132</v>
      </c>
      <c r="J117" s="667">
        <v>1</v>
      </c>
      <c r="K117" s="667">
        <v>1154</v>
      </c>
      <c r="L117" s="667">
        <v>1.0194346289752649</v>
      </c>
      <c r="M117" s="667">
        <v>1154</v>
      </c>
      <c r="N117" s="667"/>
      <c r="O117" s="667"/>
      <c r="P117" s="680"/>
      <c r="Q117" s="668"/>
    </row>
    <row r="118" spans="1:17" ht="14.4" customHeight="1" x14ac:dyDescent="0.3">
      <c r="A118" s="663" t="s">
        <v>513</v>
      </c>
      <c r="B118" s="664" t="s">
        <v>2421</v>
      </c>
      <c r="C118" s="664" t="s">
        <v>2293</v>
      </c>
      <c r="D118" s="664" t="s">
        <v>2586</v>
      </c>
      <c r="E118" s="664" t="s">
        <v>2587</v>
      </c>
      <c r="F118" s="667">
        <v>14</v>
      </c>
      <c r="G118" s="667">
        <v>16016</v>
      </c>
      <c r="H118" s="667">
        <v>1</v>
      </c>
      <c r="I118" s="667">
        <v>1144</v>
      </c>
      <c r="J118" s="667">
        <v>9</v>
      </c>
      <c r="K118" s="667">
        <v>10494</v>
      </c>
      <c r="L118" s="667">
        <v>0.65521978021978022</v>
      </c>
      <c r="M118" s="667">
        <v>1166</v>
      </c>
      <c r="N118" s="667">
        <v>11</v>
      </c>
      <c r="O118" s="667">
        <v>13343</v>
      </c>
      <c r="P118" s="680">
        <v>0.83310439560439564</v>
      </c>
      <c r="Q118" s="668">
        <v>1213</v>
      </c>
    </row>
    <row r="119" spans="1:17" ht="14.4" customHeight="1" x14ac:dyDescent="0.3">
      <c r="A119" s="663" t="s">
        <v>513</v>
      </c>
      <c r="B119" s="664" t="s">
        <v>2421</v>
      </c>
      <c r="C119" s="664" t="s">
        <v>2293</v>
      </c>
      <c r="D119" s="664" t="s">
        <v>2588</v>
      </c>
      <c r="E119" s="664" t="s">
        <v>2589</v>
      </c>
      <c r="F119" s="667">
        <v>8</v>
      </c>
      <c r="G119" s="667">
        <v>5376</v>
      </c>
      <c r="H119" s="667">
        <v>1</v>
      </c>
      <c r="I119" s="667">
        <v>672</v>
      </c>
      <c r="J119" s="667">
        <v>6</v>
      </c>
      <c r="K119" s="667">
        <v>4122</v>
      </c>
      <c r="L119" s="667">
        <v>0.7667410714285714</v>
      </c>
      <c r="M119" s="667">
        <v>687</v>
      </c>
      <c r="N119" s="667">
        <v>10</v>
      </c>
      <c r="O119" s="667">
        <v>7110</v>
      </c>
      <c r="P119" s="680">
        <v>1.3225446428571428</v>
      </c>
      <c r="Q119" s="668">
        <v>711</v>
      </c>
    </row>
    <row r="120" spans="1:17" ht="14.4" customHeight="1" x14ac:dyDescent="0.3">
      <c r="A120" s="663" t="s">
        <v>513</v>
      </c>
      <c r="B120" s="664" t="s">
        <v>2421</v>
      </c>
      <c r="C120" s="664" t="s">
        <v>2293</v>
      </c>
      <c r="D120" s="664" t="s">
        <v>2590</v>
      </c>
      <c r="E120" s="664" t="s">
        <v>2591</v>
      </c>
      <c r="F120" s="667"/>
      <c r="G120" s="667"/>
      <c r="H120" s="667"/>
      <c r="I120" s="667"/>
      <c r="J120" s="667">
        <v>1</v>
      </c>
      <c r="K120" s="667">
        <v>4625</v>
      </c>
      <c r="L120" s="667"/>
      <c r="M120" s="667">
        <v>4625</v>
      </c>
      <c r="N120" s="667"/>
      <c r="O120" s="667"/>
      <c r="P120" s="680"/>
      <c r="Q120" s="668"/>
    </row>
    <row r="121" spans="1:17" ht="14.4" customHeight="1" x14ac:dyDescent="0.3">
      <c r="A121" s="663" t="s">
        <v>513</v>
      </c>
      <c r="B121" s="664" t="s">
        <v>2421</v>
      </c>
      <c r="C121" s="664" t="s">
        <v>2293</v>
      </c>
      <c r="D121" s="664" t="s">
        <v>2592</v>
      </c>
      <c r="E121" s="664" t="s">
        <v>2593</v>
      </c>
      <c r="F121" s="667">
        <v>3</v>
      </c>
      <c r="G121" s="667">
        <v>5733</v>
      </c>
      <c r="H121" s="667">
        <v>1</v>
      </c>
      <c r="I121" s="667">
        <v>1911</v>
      </c>
      <c r="J121" s="667">
        <v>2</v>
      </c>
      <c r="K121" s="667">
        <v>3896</v>
      </c>
      <c r="L121" s="667">
        <v>0.67957439386010809</v>
      </c>
      <c r="M121" s="667">
        <v>1948</v>
      </c>
      <c r="N121" s="667"/>
      <c r="O121" s="667"/>
      <c r="P121" s="680"/>
      <c r="Q121" s="668"/>
    </row>
    <row r="122" spans="1:17" ht="14.4" customHeight="1" x14ac:dyDescent="0.3">
      <c r="A122" s="663" t="s">
        <v>513</v>
      </c>
      <c r="B122" s="664" t="s">
        <v>2421</v>
      </c>
      <c r="C122" s="664" t="s">
        <v>2293</v>
      </c>
      <c r="D122" s="664" t="s">
        <v>2594</v>
      </c>
      <c r="E122" s="664" t="s">
        <v>2595</v>
      </c>
      <c r="F122" s="667">
        <v>1</v>
      </c>
      <c r="G122" s="667">
        <v>313</v>
      </c>
      <c r="H122" s="667">
        <v>1</v>
      </c>
      <c r="I122" s="667">
        <v>313</v>
      </c>
      <c r="J122" s="667"/>
      <c r="K122" s="667"/>
      <c r="L122" s="667"/>
      <c r="M122" s="667"/>
      <c r="N122" s="667">
        <v>1</v>
      </c>
      <c r="O122" s="667">
        <v>417</v>
      </c>
      <c r="P122" s="680">
        <v>1.3322683706070289</v>
      </c>
      <c r="Q122" s="668">
        <v>417</v>
      </c>
    </row>
    <row r="123" spans="1:17" ht="14.4" customHeight="1" x14ac:dyDescent="0.3">
      <c r="A123" s="663" t="s">
        <v>513</v>
      </c>
      <c r="B123" s="664" t="s">
        <v>2421</v>
      </c>
      <c r="C123" s="664" t="s">
        <v>2293</v>
      </c>
      <c r="D123" s="664" t="s">
        <v>2596</v>
      </c>
      <c r="E123" s="664" t="s">
        <v>2597</v>
      </c>
      <c r="F123" s="667">
        <v>5</v>
      </c>
      <c r="G123" s="667">
        <v>9320</v>
      </c>
      <c r="H123" s="667">
        <v>1</v>
      </c>
      <c r="I123" s="667">
        <v>1864</v>
      </c>
      <c r="J123" s="667">
        <v>9</v>
      </c>
      <c r="K123" s="667">
        <v>17127</v>
      </c>
      <c r="L123" s="667">
        <v>1.8376609442060086</v>
      </c>
      <c r="M123" s="667">
        <v>1903</v>
      </c>
      <c r="N123" s="667">
        <v>8</v>
      </c>
      <c r="O123" s="667">
        <v>15848</v>
      </c>
      <c r="P123" s="680">
        <v>1.7004291845493562</v>
      </c>
      <c r="Q123" s="668">
        <v>1981</v>
      </c>
    </row>
    <row r="124" spans="1:17" ht="14.4" customHeight="1" x14ac:dyDescent="0.3">
      <c r="A124" s="663" t="s">
        <v>513</v>
      </c>
      <c r="B124" s="664" t="s">
        <v>2421</v>
      </c>
      <c r="C124" s="664" t="s">
        <v>2293</v>
      </c>
      <c r="D124" s="664" t="s">
        <v>2598</v>
      </c>
      <c r="E124" s="664" t="s">
        <v>2599</v>
      </c>
      <c r="F124" s="667"/>
      <c r="G124" s="667"/>
      <c r="H124" s="667"/>
      <c r="I124" s="667"/>
      <c r="J124" s="667">
        <v>1</v>
      </c>
      <c r="K124" s="667">
        <v>819</v>
      </c>
      <c r="L124" s="667"/>
      <c r="M124" s="667">
        <v>819</v>
      </c>
      <c r="N124" s="667">
        <v>4</v>
      </c>
      <c r="O124" s="667">
        <v>3344</v>
      </c>
      <c r="P124" s="680"/>
      <c r="Q124" s="668">
        <v>836</v>
      </c>
    </row>
    <row r="125" spans="1:17" ht="14.4" customHeight="1" x14ac:dyDescent="0.3">
      <c r="A125" s="663" t="s">
        <v>513</v>
      </c>
      <c r="B125" s="664" t="s">
        <v>2421</v>
      </c>
      <c r="C125" s="664" t="s">
        <v>2293</v>
      </c>
      <c r="D125" s="664" t="s">
        <v>2600</v>
      </c>
      <c r="E125" s="664" t="s">
        <v>2601</v>
      </c>
      <c r="F125" s="667">
        <v>3</v>
      </c>
      <c r="G125" s="667">
        <v>7083</v>
      </c>
      <c r="H125" s="667">
        <v>1</v>
      </c>
      <c r="I125" s="667">
        <v>2361</v>
      </c>
      <c r="J125" s="667">
        <v>3</v>
      </c>
      <c r="K125" s="667">
        <v>7173</v>
      </c>
      <c r="L125" s="667">
        <v>1.0127064803049555</v>
      </c>
      <c r="M125" s="667">
        <v>2391</v>
      </c>
      <c r="N125" s="667">
        <v>14</v>
      </c>
      <c r="O125" s="667">
        <v>35000</v>
      </c>
      <c r="P125" s="680">
        <v>4.9414090074827053</v>
      </c>
      <c r="Q125" s="668">
        <v>2500</v>
      </c>
    </row>
    <row r="126" spans="1:17" ht="14.4" customHeight="1" x14ac:dyDescent="0.3">
      <c r="A126" s="663" t="s">
        <v>513</v>
      </c>
      <c r="B126" s="664" t="s">
        <v>2421</v>
      </c>
      <c r="C126" s="664" t="s">
        <v>2293</v>
      </c>
      <c r="D126" s="664" t="s">
        <v>2602</v>
      </c>
      <c r="E126" s="664" t="s">
        <v>2603</v>
      </c>
      <c r="F126" s="667">
        <v>1</v>
      </c>
      <c r="G126" s="667">
        <v>1266</v>
      </c>
      <c r="H126" s="667">
        <v>1</v>
      </c>
      <c r="I126" s="667">
        <v>1266</v>
      </c>
      <c r="J126" s="667">
        <v>1</v>
      </c>
      <c r="K126" s="667">
        <v>1286</v>
      </c>
      <c r="L126" s="667">
        <v>1.0157977883096367</v>
      </c>
      <c r="M126" s="667">
        <v>1286</v>
      </c>
      <c r="N126" s="667"/>
      <c r="O126" s="667"/>
      <c r="P126" s="680"/>
      <c r="Q126" s="668"/>
    </row>
    <row r="127" spans="1:17" ht="14.4" customHeight="1" x14ac:dyDescent="0.3">
      <c r="A127" s="663" t="s">
        <v>513</v>
      </c>
      <c r="B127" s="664" t="s">
        <v>2421</v>
      </c>
      <c r="C127" s="664" t="s">
        <v>2293</v>
      </c>
      <c r="D127" s="664" t="s">
        <v>2604</v>
      </c>
      <c r="E127" s="664" t="s">
        <v>2605</v>
      </c>
      <c r="F127" s="667"/>
      <c r="G127" s="667"/>
      <c r="H127" s="667"/>
      <c r="I127" s="667"/>
      <c r="J127" s="667"/>
      <c r="K127" s="667"/>
      <c r="L127" s="667"/>
      <c r="M127" s="667"/>
      <c r="N127" s="667">
        <v>2</v>
      </c>
      <c r="O127" s="667">
        <v>1118</v>
      </c>
      <c r="P127" s="680"/>
      <c r="Q127" s="668">
        <v>559</v>
      </c>
    </row>
    <row r="128" spans="1:17" ht="14.4" customHeight="1" x14ac:dyDescent="0.3">
      <c r="A128" s="663" t="s">
        <v>513</v>
      </c>
      <c r="B128" s="664" t="s">
        <v>2421</v>
      </c>
      <c r="C128" s="664" t="s">
        <v>2293</v>
      </c>
      <c r="D128" s="664" t="s">
        <v>2606</v>
      </c>
      <c r="E128" s="664" t="s">
        <v>2607</v>
      </c>
      <c r="F128" s="667"/>
      <c r="G128" s="667"/>
      <c r="H128" s="667"/>
      <c r="I128" s="667"/>
      <c r="J128" s="667">
        <v>4</v>
      </c>
      <c r="K128" s="667">
        <v>376</v>
      </c>
      <c r="L128" s="667"/>
      <c r="M128" s="667">
        <v>94</v>
      </c>
      <c r="N128" s="667"/>
      <c r="O128" s="667"/>
      <c r="P128" s="680"/>
      <c r="Q128" s="668"/>
    </row>
    <row r="129" spans="1:17" ht="14.4" customHeight="1" x14ac:dyDescent="0.3">
      <c r="A129" s="663" t="s">
        <v>513</v>
      </c>
      <c r="B129" s="664" t="s">
        <v>2421</v>
      </c>
      <c r="C129" s="664" t="s">
        <v>2293</v>
      </c>
      <c r="D129" s="664" t="s">
        <v>2608</v>
      </c>
      <c r="E129" s="664" t="s">
        <v>2609</v>
      </c>
      <c r="F129" s="667">
        <v>1</v>
      </c>
      <c r="G129" s="667">
        <v>2046</v>
      </c>
      <c r="H129" s="667">
        <v>1</v>
      </c>
      <c r="I129" s="667">
        <v>2046</v>
      </c>
      <c r="J129" s="667"/>
      <c r="K129" s="667"/>
      <c r="L129" s="667"/>
      <c r="M129" s="667"/>
      <c r="N129" s="667">
        <v>2</v>
      </c>
      <c r="O129" s="667">
        <v>4370</v>
      </c>
      <c r="P129" s="680">
        <v>2.1358748778103616</v>
      </c>
      <c r="Q129" s="668">
        <v>2185</v>
      </c>
    </row>
    <row r="130" spans="1:17" ht="14.4" customHeight="1" x14ac:dyDescent="0.3">
      <c r="A130" s="663" t="s">
        <v>513</v>
      </c>
      <c r="B130" s="664" t="s">
        <v>2421</v>
      </c>
      <c r="C130" s="664" t="s">
        <v>2293</v>
      </c>
      <c r="D130" s="664" t="s">
        <v>2610</v>
      </c>
      <c r="E130" s="664" t="s">
        <v>2611</v>
      </c>
      <c r="F130" s="667"/>
      <c r="G130" s="667"/>
      <c r="H130" s="667"/>
      <c r="I130" s="667"/>
      <c r="J130" s="667"/>
      <c r="K130" s="667"/>
      <c r="L130" s="667"/>
      <c r="M130" s="667"/>
      <c r="N130" s="667">
        <v>1</v>
      </c>
      <c r="O130" s="667">
        <v>285</v>
      </c>
      <c r="P130" s="680"/>
      <c r="Q130" s="668">
        <v>285</v>
      </c>
    </row>
    <row r="131" spans="1:17" ht="14.4" customHeight="1" x14ac:dyDescent="0.3">
      <c r="A131" s="663" t="s">
        <v>513</v>
      </c>
      <c r="B131" s="664" t="s">
        <v>2421</v>
      </c>
      <c r="C131" s="664" t="s">
        <v>2293</v>
      </c>
      <c r="D131" s="664" t="s">
        <v>2612</v>
      </c>
      <c r="E131" s="664" t="s">
        <v>2613</v>
      </c>
      <c r="F131" s="667">
        <v>0</v>
      </c>
      <c r="G131" s="667">
        <v>0</v>
      </c>
      <c r="H131" s="667"/>
      <c r="I131" s="667"/>
      <c r="J131" s="667">
        <v>0</v>
      </c>
      <c r="K131" s="667">
        <v>0</v>
      </c>
      <c r="L131" s="667"/>
      <c r="M131" s="667"/>
      <c r="N131" s="667">
        <v>0</v>
      </c>
      <c r="O131" s="667">
        <v>0</v>
      </c>
      <c r="P131" s="680"/>
      <c r="Q131" s="668"/>
    </row>
    <row r="132" spans="1:17" ht="14.4" customHeight="1" x14ac:dyDescent="0.3">
      <c r="A132" s="663" t="s">
        <v>513</v>
      </c>
      <c r="B132" s="664" t="s">
        <v>2421</v>
      </c>
      <c r="C132" s="664" t="s">
        <v>2293</v>
      </c>
      <c r="D132" s="664" t="s">
        <v>2614</v>
      </c>
      <c r="E132" s="664" t="s">
        <v>2615</v>
      </c>
      <c r="F132" s="667">
        <v>64</v>
      </c>
      <c r="G132" s="667">
        <v>0</v>
      </c>
      <c r="H132" s="667"/>
      <c r="I132" s="667">
        <v>0</v>
      </c>
      <c r="J132" s="667">
        <v>56</v>
      </c>
      <c r="K132" s="667">
        <v>0</v>
      </c>
      <c r="L132" s="667"/>
      <c r="M132" s="667">
        <v>0</v>
      </c>
      <c r="N132" s="667">
        <v>82</v>
      </c>
      <c r="O132" s="667">
        <v>0</v>
      </c>
      <c r="P132" s="680"/>
      <c r="Q132" s="668">
        <v>0</v>
      </c>
    </row>
    <row r="133" spans="1:17" ht="14.4" customHeight="1" x14ac:dyDescent="0.3">
      <c r="A133" s="663" t="s">
        <v>513</v>
      </c>
      <c r="B133" s="664" t="s">
        <v>2421</v>
      </c>
      <c r="C133" s="664" t="s">
        <v>2293</v>
      </c>
      <c r="D133" s="664" t="s">
        <v>2616</v>
      </c>
      <c r="E133" s="664" t="s">
        <v>2617</v>
      </c>
      <c r="F133" s="667">
        <v>13</v>
      </c>
      <c r="G133" s="667">
        <v>0</v>
      </c>
      <c r="H133" s="667"/>
      <c r="I133" s="667">
        <v>0</v>
      </c>
      <c r="J133" s="667">
        <v>17</v>
      </c>
      <c r="K133" s="667">
        <v>0</v>
      </c>
      <c r="L133" s="667"/>
      <c r="M133" s="667">
        <v>0</v>
      </c>
      <c r="N133" s="667">
        <v>4</v>
      </c>
      <c r="O133" s="667">
        <v>0</v>
      </c>
      <c r="P133" s="680"/>
      <c r="Q133" s="668">
        <v>0</v>
      </c>
    </row>
    <row r="134" spans="1:17" ht="14.4" customHeight="1" x14ac:dyDescent="0.3">
      <c r="A134" s="663" t="s">
        <v>513</v>
      </c>
      <c r="B134" s="664" t="s">
        <v>2421</v>
      </c>
      <c r="C134" s="664" t="s">
        <v>2293</v>
      </c>
      <c r="D134" s="664" t="s">
        <v>2618</v>
      </c>
      <c r="E134" s="664" t="s">
        <v>2619</v>
      </c>
      <c r="F134" s="667">
        <v>1</v>
      </c>
      <c r="G134" s="667">
        <v>116</v>
      </c>
      <c r="H134" s="667">
        <v>1</v>
      </c>
      <c r="I134" s="667">
        <v>116</v>
      </c>
      <c r="J134" s="667"/>
      <c r="K134" s="667"/>
      <c r="L134" s="667"/>
      <c r="M134" s="667"/>
      <c r="N134" s="667"/>
      <c r="O134" s="667"/>
      <c r="P134" s="680"/>
      <c r="Q134" s="668"/>
    </row>
    <row r="135" spans="1:17" ht="14.4" customHeight="1" x14ac:dyDescent="0.3">
      <c r="A135" s="663" t="s">
        <v>513</v>
      </c>
      <c r="B135" s="664" t="s">
        <v>2421</v>
      </c>
      <c r="C135" s="664" t="s">
        <v>2293</v>
      </c>
      <c r="D135" s="664" t="s">
        <v>2392</v>
      </c>
      <c r="E135" s="664" t="s">
        <v>2393</v>
      </c>
      <c r="F135" s="667">
        <v>6</v>
      </c>
      <c r="G135" s="667">
        <v>486</v>
      </c>
      <c r="H135" s="667">
        <v>1</v>
      </c>
      <c r="I135" s="667">
        <v>81</v>
      </c>
      <c r="J135" s="667">
        <v>6</v>
      </c>
      <c r="K135" s="667">
        <v>492</v>
      </c>
      <c r="L135" s="667">
        <v>1.0123456790123457</v>
      </c>
      <c r="M135" s="667">
        <v>82</v>
      </c>
      <c r="N135" s="667">
        <v>7</v>
      </c>
      <c r="O135" s="667">
        <v>602</v>
      </c>
      <c r="P135" s="680">
        <v>1.2386831275720165</v>
      </c>
      <c r="Q135" s="668">
        <v>86</v>
      </c>
    </row>
    <row r="136" spans="1:17" ht="14.4" customHeight="1" x14ac:dyDescent="0.3">
      <c r="A136" s="663" t="s">
        <v>513</v>
      </c>
      <c r="B136" s="664" t="s">
        <v>2421</v>
      </c>
      <c r="C136" s="664" t="s">
        <v>2293</v>
      </c>
      <c r="D136" s="664" t="s">
        <v>2620</v>
      </c>
      <c r="E136" s="664" t="s">
        <v>2621</v>
      </c>
      <c r="F136" s="667">
        <v>872</v>
      </c>
      <c r="G136" s="667">
        <v>929284</v>
      </c>
      <c r="H136" s="667">
        <v>1</v>
      </c>
      <c r="I136" s="667">
        <v>1065.6926605504586</v>
      </c>
      <c r="J136" s="667">
        <v>723</v>
      </c>
      <c r="K136" s="667">
        <v>762122</v>
      </c>
      <c r="L136" s="667">
        <v>0.8201174237369846</v>
      </c>
      <c r="M136" s="667">
        <v>1054.1106500691562</v>
      </c>
      <c r="N136" s="667">
        <v>913</v>
      </c>
      <c r="O136" s="667">
        <v>952293</v>
      </c>
      <c r="P136" s="680">
        <v>1.0247599226931703</v>
      </c>
      <c r="Q136" s="668">
        <v>1043.0372398685652</v>
      </c>
    </row>
    <row r="137" spans="1:17" ht="14.4" customHeight="1" x14ac:dyDescent="0.3">
      <c r="A137" s="663" t="s">
        <v>513</v>
      </c>
      <c r="B137" s="664" t="s">
        <v>2421</v>
      </c>
      <c r="C137" s="664" t="s">
        <v>2293</v>
      </c>
      <c r="D137" s="664" t="s">
        <v>2622</v>
      </c>
      <c r="E137" s="664" t="s">
        <v>2623</v>
      </c>
      <c r="F137" s="667">
        <v>3</v>
      </c>
      <c r="G137" s="667">
        <v>0</v>
      </c>
      <c r="H137" s="667"/>
      <c r="I137" s="667">
        <v>0</v>
      </c>
      <c r="J137" s="667">
        <v>4</v>
      </c>
      <c r="K137" s="667">
        <v>0</v>
      </c>
      <c r="L137" s="667"/>
      <c r="M137" s="667">
        <v>0</v>
      </c>
      <c r="N137" s="667">
        <v>22</v>
      </c>
      <c r="O137" s="667">
        <v>0</v>
      </c>
      <c r="P137" s="680"/>
      <c r="Q137" s="668">
        <v>0</v>
      </c>
    </row>
    <row r="138" spans="1:17" ht="14.4" customHeight="1" x14ac:dyDescent="0.3">
      <c r="A138" s="663" t="s">
        <v>513</v>
      </c>
      <c r="B138" s="664" t="s">
        <v>2421</v>
      </c>
      <c r="C138" s="664" t="s">
        <v>2293</v>
      </c>
      <c r="D138" s="664" t="s">
        <v>2624</v>
      </c>
      <c r="E138" s="664" t="s">
        <v>2625</v>
      </c>
      <c r="F138" s="667">
        <v>1</v>
      </c>
      <c r="G138" s="667">
        <v>1892</v>
      </c>
      <c r="H138" s="667">
        <v>1</v>
      </c>
      <c r="I138" s="667">
        <v>1892</v>
      </c>
      <c r="J138" s="667">
        <v>3</v>
      </c>
      <c r="K138" s="667">
        <v>5766</v>
      </c>
      <c r="L138" s="667">
        <v>3.0475687103594082</v>
      </c>
      <c r="M138" s="667">
        <v>1922</v>
      </c>
      <c r="N138" s="667"/>
      <c r="O138" s="667"/>
      <c r="P138" s="680"/>
      <c r="Q138" s="668"/>
    </row>
    <row r="139" spans="1:17" ht="14.4" customHeight="1" x14ac:dyDescent="0.3">
      <c r="A139" s="663" t="s">
        <v>513</v>
      </c>
      <c r="B139" s="664" t="s">
        <v>2421</v>
      </c>
      <c r="C139" s="664" t="s">
        <v>2293</v>
      </c>
      <c r="D139" s="664" t="s">
        <v>2626</v>
      </c>
      <c r="E139" s="664" t="s">
        <v>2627</v>
      </c>
      <c r="F139" s="667">
        <v>1</v>
      </c>
      <c r="G139" s="667">
        <v>684</v>
      </c>
      <c r="H139" s="667">
        <v>1</v>
      </c>
      <c r="I139" s="667">
        <v>684</v>
      </c>
      <c r="J139" s="667">
        <v>5</v>
      </c>
      <c r="K139" s="667">
        <v>3455</v>
      </c>
      <c r="L139" s="667">
        <v>5.0511695906432745</v>
      </c>
      <c r="M139" s="667">
        <v>691</v>
      </c>
      <c r="N139" s="667">
        <v>1</v>
      </c>
      <c r="O139" s="667">
        <v>716</v>
      </c>
      <c r="P139" s="680">
        <v>1.0467836257309941</v>
      </c>
      <c r="Q139" s="668">
        <v>716</v>
      </c>
    </row>
    <row r="140" spans="1:17" ht="14.4" customHeight="1" x14ac:dyDescent="0.3">
      <c r="A140" s="663" t="s">
        <v>513</v>
      </c>
      <c r="B140" s="664" t="s">
        <v>2421</v>
      </c>
      <c r="C140" s="664" t="s">
        <v>2293</v>
      </c>
      <c r="D140" s="664" t="s">
        <v>2628</v>
      </c>
      <c r="E140" s="664" t="s">
        <v>2629</v>
      </c>
      <c r="F140" s="667">
        <v>2</v>
      </c>
      <c r="G140" s="667">
        <v>5686</v>
      </c>
      <c r="H140" s="667">
        <v>1</v>
      </c>
      <c r="I140" s="667">
        <v>2843</v>
      </c>
      <c r="J140" s="667">
        <v>4</v>
      </c>
      <c r="K140" s="667">
        <v>11528</v>
      </c>
      <c r="L140" s="667">
        <v>2.0274358072458671</v>
      </c>
      <c r="M140" s="667">
        <v>2882</v>
      </c>
      <c r="N140" s="667">
        <v>1</v>
      </c>
      <c r="O140" s="667">
        <v>3027</v>
      </c>
      <c r="P140" s="680">
        <v>0.53236018290538167</v>
      </c>
      <c r="Q140" s="668">
        <v>3027</v>
      </c>
    </row>
    <row r="141" spans="1:17" ht="14.4" customHeight="1" x14ac:dyDescent="0.3">
      <c r="A141" s="663" t="s">
        <v>513</v>
      </c>
      <c r="B141" s="664" t="s">
        <v>2421</v>
      </c>
      <c r="C141" s="664" t="s">
        <v>2293</v>
      </c>
      <c r="D141" s="664" t="s">
        <v>2406</v>
      </c>
      <c r="E141" s="664" t="s">
        <v>2407</v>
      </c>
      <c r="F141" s="667">
        <v>4</v>
      </c>
      <c r="G141" s="667">
        <v>10528</v>
      </c>
      <c r="H141" s="667">
        <v>1</v>
      </c>
      <c r="I141" s="667">
        <v>2632</v>
      </c>
      <c r="J141" s="667">
        <v>5</v>
      </c>
      <c r="K141" s="667">
        <v>13264</v>
      </c>
      <c r="L141" s="667">
        <v>1.2598784194528876</v>
      </c>
      <c r="M141" s="667">
        <v>2652.8</v>
      </c>
      <c r="N141" s="667">
        <v>2</v>
      </c>
      <c r="O141" s="667">
        <v>5520</v>
      </c>
      <c r="P141" s="680">
        <v>0.5243161094224924</v>
      </c>
      <c r="Q141" s="668">
        <v>2760</v>
      </c>
    </row>
    <row r="142" spans="1:17" ht="14.4" customHeight="1" x14ac:dyDescent="0.3">
      <c r="A142" s="663" t="s">
        <v>513</v>
      </c>
      <c r="B142" s="664" t="s">
        <v>2421</v>
      </c>
      <c r="C142" s="664" t="s">
        <v>2293</v>
      </c>
      <c r="D142" s="664" t="s">
        <v>2630</v>
      </c>
      <c r="E142" s="664" t="s">
        <v>2631</v>
      </c>
      <c r="F142" s="667">
        <v>5</v>
      </c>
      <c r="G142" s="667">
        <v>12340</v>
      </c>
      <c r="H142" s="667">
        <v>1</v>
      </c>
      <c r="I142" s="667">
        <v>2468</v>
      </c>
      <c r="J142" s="667">
        <v>4</v>
      </c>
      <c r="K142" s="667">
        <v>10034</v>
      </c>
      <c r="L142" s="667">
        <v>0.81312803889789298</v>
      </c>
      <c r="M142" s="667">
        <v>2508.5</v>
      </c>
      <c r="N142" s="667">
        <v>1</v>
      </c>
      <c r="O142" s="667">
        <v>2621</v>
      </c>
      <c r="P142" s="680">
        <v>0.21239870340356565</v>
      </c>
      <c r="Q142" s="668">
        <v>2621</v>
      </c>
    </row>
    <row r="143" spans="1:17" ht="14.4" customHeight="1" x14ac:dyDescent="0.3">
      <c r="A143" s="663" t="s">
        <v>513</v>
      </c>
      <c r="B143" s="664" t="s">
        <v>2421</v>
      </c>
      <c r="C143" s="664" t="s">
        <v>2293</v>
      </c>
      <c r="D143" s="664" t="s">
        <v>2632</v>
      </c>
      <c r="E143" s="664" t="s">
        <v>2633</v>
      </c>
      <c r="F143" s="667">
        <v>1</v>
      </c>
      <c r="G143" s="667">
        <v>5227</v>
      </c>
      <c r="H143" s="667">
        <v>1</v>
      </c>
      <c r="I143" s="667">
        <v>5227</v>
      </c>
      <c r="J143" s="667"/>
      <c r="K143" s="667"/>
      <c r="L143" s="667"/>
      <c r="M143" s="667"/>
      <c r="N143" s="667">
        <v>1</v>
      </c>
      <c r="O143" s="667">
        <v>5568</v>
      </c>
      <c r="P143" s="680">
        <v>1.0652381863401568</v>
      </c>
      <c r="Q143" s="668">
        <v>5568</v>
      </c>
    </row>
    <row r="144" spans="1:17" ht="14.4" customHeight="1" x14ac:dyDescent="0.3">
      <c r="A144" s="663" t="s">
        <v>513</v>
      </c>
      <c r="B144" s="664" t="s">
        <v>2421</v>
      </c>
      <c r="C144" s="664" t="s">
        <v>2293</v>
      </c>
      <c r="D144" s="664" t="s">
        <v>2634</v>
      </c>
      <c r="E144" s="664" t="s">
        <v>2635</v>
      </c>
      <c r="F144" s="667">
        <v>2</v>
      </c>
      <c r="G144" s="667">
        <v>4378</v>
      </c>
      <c r="H144" s="667">
        <v>1</v>
      </c>
      <c r="I144" s="667">
        <v>2189</v>
      </c>
      <c r="J144" s="667">
        <v>1</v>
      </c>
      <c r="K144" s="667">
        <v>2233</v>
      </c>
      <c r="L144" s="667">
        <v>0.51005025125628145</v>
      </c>
      <c r="M144" s="667">
        <v>2233</v>
      </c>
      <c r="N144" s="667">
        <v>4</v>
      </c>
      <c r="O144" s="667">
        <v>9368</v>
      </c>
      <c r="P144" s="680">
        <v>2.1397898583828234</v>
      </c>
      <c r="Q144" s="668">
        <v>2342</v>
      </c>
    </row>
    <row r="145" spans="1:17" ht="14.4" customHeight="1" x14ac:dyDescent="0.3">
      <c r="A145" s="663" t="s">
        <v>513</v>
      </c>
      <c r="B145" s="664" t="s">
        <v>2421</v>
      </c>
      <c r="C145" s="664" t="s">
        <v>2293</v>
      </c>
      <c r="D145" s="664" t="s">
        <v>2636</v>
      </c>
      <c r="E145" s="664" t="s">
        <v>2637</v>
      </c>
      <c r="F145" s="667">
        <v>212</v>
      </c>
      <c r="G145" s="667">
        <v>72928</v>
      </c>
      <c r="H145" s="667">
        <v>1</v>
      </c>
      <c r="I145" s="667">
        <v>344</v>
      </c>
      <c r="J145" s="667">
        <v>150</v>
      </c>
      <c r="K145" s="667">
        <v>52348</v>
      </c>
      <c r="L145" s="667">
        <v>0.71780386134269414</v>
      </c>
      <c r="M145" s="667">
        <v>348.98666666666668</v>
      </c>
      <c r="N145" s="667">
        <v>206</v>
      </c>
      <c r="O145" s="667">
        <v>76632</v>
      </c>
      <c r="P145" s="680">
        <v>1.0507898200965335</v>
      </c>
      <c r="Q145" s="668">
        <v>372</v>
      </c>
    </row>
    <row r="146" spans="1:17" ht="14.4" customHeight="1" x14ac:dyDescent="0.3">
      <c r="A146" s="663" t="s">
        <v>513</v>
      </c>
      <c r="B146" s="664" t="s">
        <v>2421</v>
      </c>
      <c r="C146" s="664" t="s">
        <v>2293</v>
      </c>
      <c r="D146" s="664" t="s">
        <v>2638</v>
      </c>
      <c r="E146" s="664" t="s">
        <v>2639</v>
      </c>
      <c r="F146" s="667">
        <v>4</v>
      </c>
      <c r="G146" s="667">
        <v>5352</v>
      </c>
      <c r="H146" s="667">
        <v>1</v>
      </c>
      <c r="I146" s="667">
        <v>1338</v>
      </c>
      <c r="J146" s="667"/>
      <c r="K146" s="667"/>
      <c r="L146" s="667"/>
      <c r="M146" s="667"/>
      <c r="N146" s="667">
        <v>1</v>
      </c>
      <c r="O146" s="667">
        <v>1430</v>
      </c>
      <c r="P146" s="680">
        <v>0.26718983557548581</v>
      </c>
      <c r="Q146" s="668">
        <v>1430</v>
      </c>
    </row>
    <row r="147" spans="1:17" ht="14.4" customHeight="1" x14ac:dyDescent="0.3">
      <c r="A147" s="663" t="s">
        <v>513</v>
      </c>
      <c r="B147" s="664" t="s">
        <v>2421</v>
      </c>
      <c r="C147" s="664" t="s">
        <v>2293</v>
      </c>
      <c r="D147" s="664" t="s">
        <v>2640</v>
      </c>
      <c r="E147" s="664" t="s">
        <v>2641</v>
      </c>
      <c r="F147" s="667">
        <v>20</v>
      </c>
      <c r="G147" s="667">
        <v>48160</v>
      </c>
      <c r="H147" s="667">
        <v>1</v>
      </c>
      <c r="I147" s="667">
        <v>2408</v>
      </c>
      <c r="J147" s="667">
        <v>22</v>
      </c>
      <c r="K147" s="667">
        <v>53930</v>
      </c>
      <c r="L147" s="667">
        <v>1.1198089700996678</v>
      </c>
      <c r="M147" s="667">
        <v>2451.3636363636365</v>
      </c>
      <c r="N147" s="667">
        <v>37</v>
      </c>
      <c r="O147" s="667">
        <v>94757</v>
      </c>
      <c r="P147" s="680">
        <v>1.9675456810631229</v>
      </c>
      <c r="Q147" s="668">
        <v>2561</v>
      </c>
    </row>
    <row r="148" spans="1:17" ht="14.4" customHeight="1" x14ac:dyDescent="0.3">
      <c r="A148" s="663" t="s">
        <v>513</v>
      </c>
      <c r="B148" s="664" t="s">
        <v>2421</v>
      </c>
      <c r="C148" s="664" t="s">
        <v>2293</v>
      </c>
      <c r="D148" s="664" t="s">
        <v>2642</v>
      </c>
      <c r="E148" s="664" t="s">
        <v>2643</v>
      </c>
      <c r="F148" s="667">
        <v>1</v>
      </c>
      <c r="G148" s="667">
        <v>4523</v>
      </c>
      <c r="H148" s="667">
        <v>1</v>
      </c>
      <c r="I148" s="667">
        <v>4523</v>
      </c>
      <c r="J148" s="667">
        <v>1</v>
      </c>
      <c r="K148" s="667">
        <v>4612</v>
      </c>
      <c r="L148" s="667">
        <v>1.0196772053946497</v>
      </c>
      <c r="M148" s="667">
        <v>4612</v>
      </c>
      <c r="N148" s="667">
        <v>2</v>
      </c>
      <c r="O148" s="667">
        <v>9660</v>
      </c>
      <c r="P148" s="680">
        <v>2.1357506080035376</v>
      </c>
      <c r="Q148" s="668">
        <v>4830</v>
      </c>
    </row>
    <row r="149" spans="1:17" ht="14.4" customHeight="1" x14ac:dyDescent="0.3">
      <c r="A149" s="663" t="s">
        <v>513</v>
      </c>
      <c r="B149" s="664" t="s">
        <v>2421</v>
      </c>
      <c r="C149" s="664" t="s">
        <v>2293</v>
      </c>
      <c r="D149" s="664" t="s">
        <v>2644</v>
      </c>
      <c r="E149" s="664" t="s">
        <v>2645</v>
      </c>
      <c r="F149" s="667"/>
      <c r="G149" s="667"/>
      <c r="H149" s="667"/>
      <c r="I149" s="667"/>
      <c r="J149" s="667">
        <v>2</v>
      </c>
      <c r="K149" s="667">
        <v>10264</v>
      </c>
      <c r="L149" s="667"/>
      <c r="M149" s="667">
        <v>5132</v>
      </c>
      <c r="N149" s="667">
        <v>5</v>
      </c>
      <c r="O149" s="667">
        <v>27090</v>
      </c>
      <c r="P149" s="680"/>
      <c r="Q149" s="668">
        <v>5418</v>
      </c>
    </row>
    <row r="150" spans="1:17" ht="14.4" customHeight="1" x14ac:dyDescent="0.3">
      <c r="A150" s="663" t="s">
        <v>513</v>
      </c>
      <c r="B150" s="664" t="s">
        <v>2421</v>
      </c>
      <c r="C150" s="664" t="s">
        <v>2293</v>
      </c>
      <c r="D150" s="664" t="s">
        <v>2646</v>
      </c>
      <c r="E150" s="664" t="s">
        <v>2647</v>
      </c>
      <c r="F150" s="667"/>
      <c r="G150" s="667"/>
      <c r="H150" s="667"/>
      <c r="I150" s="667"/>
      <c r="J150" s="667">
        <v>1</v>
      </c>
      <c r="K150" s="667">
        <v>2953</v>
      </c>
      <c r="L150" s="667"/>
      <c r="M150" s="667">
        <v>2953</v>
      </c>
      <c r="N150" s="667">
        <v>1</v>
      </c>
      <c r="O150" s="667">
        <v>3117</v>
      </c>
      <c r="P150" s="680"/>
      <c r="Q150" s="668">
        <v>3117</v>
      </c>
    </row>
    <row r="151" spans="1:17" ht="14.4" customHeight="1" x14ac:dyDescent="0.3">
      <c r="A151" s="663" t="s">
        <v>513</v>
      </c>
      <c r="B151" s="664" t="s">
        <v>2421</v>
      </c>
      <c r="C151" s="664" t="s">
        <v>2293</v>
      </c>
      <c r="D151" s="664" t="s">
        <v>2648</v>
      </c>
      <c r="E151" s="664" t="s">
        <v>2649</v>
      </c>
      <c r="F151" s="667">
        <v>2</v>
      </c>
      <c r="G151" s="667">
        <v>2502</v>
      </c>
      <c r="H151" s="667">
        <v>1</v>
      </c>
      <c r="I151" s="667">
        <v>1251</v>
      </c>
      <c r="J151" s="667"/>
      <c r="K151" s="667"/>
      <c r="L151" s="667"/>
      <c r="M151" s="667"/>
      <c r="N151" s="667"/>
      <c r="O151" s="667"/>
      <c r="P151" s="680"/>
      <c r="Q151" s="668"/>
    </row>
    <row r="152" spans="1:17" ht="14.4" customHeight="1" x14ac:dyDescent="0.3">
      <c r="A152" s="663" t="s">
        <v>513</v>
      </c>
      <c r="B152" s="664" t="s">
        <v>2421</v>
      </c>
      <c r="C152" s="664" t="s">
        <v>2293</v>
      </c>
      <c r="D152" s="664" t="s">
        <v>2650</v>
      </c>
      <c r="E152" s="664" t="s">
        <v>2651</v>
      </c>
      <c r="F152" s="667">
        <v>2</v>
      </c>
      <c r="G152" s="667">
        <v>4666</v>
      </c>
      <c r="H152" s="667">
        <v>1</v>
      </c>
      <c r="I152" s="667">
        <v>2333</v>
      </c>
      <c r="J152" s="667"/>
      <c r="K152" s="667"/>
      <c r="L152" s="667"/>
      <c r="M152" s="667"/>
      <c r="N152" s="667"/>
      <c r="O152" s="667"/>
      <c r="P152" s="680"/>
      <c r="Q152" s="668"/>
    </row>
    <row r="153" spans="1:17" ht="14.4" customHeight="1" x14ac:dyDescent="0.3">
      <c r="A153" s="663" t="s">
        <v>513</v>
      </c>
      <c r="B153" s="664" t="s">
        <v>2421</v>
      </c>
      <c r="C153" s="664" t="s">
        <v>2293</v>
      </c>
      <c r="D153" s="664" t="s">
        <v>2652</v>
      </c>
      <c r="E153" s="664" t="s">
        <v>2653</v>
      </c>
      <c r="F153" s="667">
        <v>14</v>
      </c>
      <c r="G153" s="667">
        <v>8358</v>
      </c>
      <c r="H153" s="667">
        <v>1</v>
      </c>
      <c r="I153" s="667">
        <v>597</v>
      </c>
      <c r="J153" s="667">
        <v>10</v>
      </c>
      <c r="K153" s="667">
        <v>6080</v>
      </c>
      <c r="L153" s="667">
        <v>0.72744675759751132</v>
      </c>
      <c r="M153" s="667">
        <v>608</v>
      </c>
      <c r="N153" s="667">
        <v>6</v>
      </c>
      <c r="O153" s="667">
        <v>3864</v>
      </c>
      <c r="P153" s="680">
        <v>0.46231155778894473</v>
      </c>
      <c r="Q153" s="668">
        <v>644</v>
      </c>
    </row>
    <row r="154" spans="1:17" ht="14.4" customHeight="1" x14ac:dyDescent="0.3">
      <c r="A154" s="663" t="s">
        <v>513</v>
      </c>
      <c r="B154" s="664" t="s">
        <v>2421</v>
      </c>
      <c r="C154" s="664" t="s">
        <v>2293</v>
      </c>
      <c r="D154" s="664" t="s">
        <v>2654</v>
      </c>
      <c r="E154" s="664" t="s">
        <v>2655</v>
      </c>
      <c r="F154" s="667">
        <v>10</v>
      </c>
      <c r="G154" s="667">
        <v>14460</v>
      </c>
      <c r="H154" s="667">
        <v>1</v>
      </c>
      <c r="I154" s="667">
        <v>1446</v>
      </c>
      <c r="J154" s="667">
        <v>5</v>
      </c>
      <c r="K154" s="667">
        <v>7375</v>
      </c>
      <c r="L154" s="667">
        <v>0.51002766251728904</v>
      </c>
      <c r="M154" s="667">
        <v>1475</v>
      </c>
      <c r="N154" s="667">
        <v>8</v>
      </c>
      <c r="O154" s="667">
        <v>12384</v>
      </c>
      <c r="P154" s="680">
        <v>0.8564315352697095</v>
      </c>
      <c r="Q154" s="668">
        <v>1548</v>
      </c>
    </row>
    <row r="155" spans="1:17" ht="14.4" customHeight="1" x14ac:dyDescent="0.3">
      <c r="A155" s="663" t="s">
        <v>513</v>
      </c>
      <c r="B155" s="664" t="s">
        <v>2421</v>
      </c>
      <c r="C155" s="664" t="s">
        <v>2293</v>
      </c>
      <c r="D155" s="664" t="s">
        <v>2656</v>
      </c>
      <c r="E155" s="664" t="s">
        <v>2657</v>
      </c>
      <c r="F155" s="667"/>
      <c r="G155" s="667"/>
      <c r="H155" s="667"/>
      <c r="I155" s="667"/>
      <c r="J155" s="667"/>
      <c r="K155" s="667"/>
      <c r="L155" s="667"/>
      <c r="M155" s="667"/>
      <c r="N155" s="667">
        <v>1</v>
      </c>
      <c r="O155" s="667">
        <v>2459</v>
      </c>
      <c r="P155" s="680"/>
      <c r="Q155" s="668">
        <v>2459</v>
      </c>
    </row>
    <row r="156" spans="1:17" ht="14.4" customHeight="1" x14ac:dyDescent="0.3">
      <c r="A156" s="663" t="s">
        <v>513</v>
      </c>
      <c r="B156" s="664" t="s">
        <v>2421</v>
      </c>
      <c r="C156" s="664" t="s">
        <v>2293</v>
      </c>
      <c r="D156" s="664" t="s">
        <v>2658</v>
      </c>
      <c r="E156" s="664" t="s">
        <v>2659</v>
      </c>
      <c r="F156" s="667">
        <v>3</v>
      </c>
      <c r="G156" s="667">
        <v>9372</v>
      </c>
      <c r="H156" s="667">
        <v>1</v>
      </c>
      <c r="I156" s="667">
        <v>3124</v>
      </c>
      <c r="J156" s="667">
        <v>3</v>
      </c>
      <c r="K156" s="667">
        <v>9489</v>
      </c>
      <c r="L156" s="667">
        <v>1.012483994878361</v>
      </c>
      <c r="M156" s="667">
        <v>3163</v>
      </c>
      <c r="N156" s="667"/>
      <c r="O156" s="667"/>
      <c r="P156" s="680"/>
      <c r="Q156" s="668"/>
    </row>
    <row r="157" spans="1:17" ht="14.4" customHeight="1" x14ac:dyDescent="0.3">
      <c r="A157" s="663" t="s">
        <v>513</v>
      </c>
      <c r="B157" s="664" t="s">
        <v>2421</v>
      </c>
      <c r="C157" s="664" t="s">
        <v>2293</v>
      </c>
      <c r="D157" s="664" t="s">
        <v>2660</v>
      </c>
      <c r="E157" s="664" t="s">
        <v>2661</v>
      </c>
      <c r="F157" s="667">
        <v>2</v>
      </c>
      <c r="G157" s="667">
        <v>6116</v>
      </c>
      <c r="H157" s="667">
        <v>1</v>
      </c>
      <c r="I157" s="667">
        <v>3058</v>
      </c>
      <c r="J157" s="667">
        <v>2</v>
      </c>
      <c r="K157" s="667">
        <v>6194</v>
      </c>
      <c r="L157" s="667">
        <v>1.012753433616743</v>
      </c>
      <c r="M157" s="667">
        <v>3097</v>
      </c>
      <c r="N157" s="667">
        <v>5</v>
      </c>
      <c r="O157" s="667">
        <v>16210</v>
      </c>
      <c r="P157" s="680">
        <v>2.6504251144538915</v>
      </c>
      <c r="Q157" s="668">
        <v>3242</v>
      </c>
    </row>
    <row r="158" spans="1:17" ht="14.4" customHeight="1" x14ac:dyDescent="0.3">
      <c r="A158" s="663" t="s">
        <v>513</v>
      </c>
      <c r="B158" s="664" t="s">
        <v>2421</v>
      </c>
      <c r="C158" s="664" t="s">
        <v>2293</v>
      </c>
      <c r="D158" s="664" t="s">
        <v>2662</v>
      </c>
      <c r="E158" s="664" t="s">
        <v>2663</v>
      </c>
      <c r="F158" s="667"/>
      <c r="G158" s="667"/>
      <c r="H158" s="667"/>
      <c r="I158" s="667"/>
      <c r="J158" s="667">
        <v>2</v>
      </c>
      <c r="K158" s="667">
        <v>7376</v>
      </c>
      <c r="L158" s="667"/>
      <c r="M158" s="667">
        <v>3688</v>
      </c>
      <c r="N158" s="667">
        <v>10</v>
      </c>
      <c r="O158" s="667">
        <v>38790</v>
      </c>
      <c r="P158" s="680"/>
      <c r="Q158" s="668">
        <v>3879</v>
      </c>
    </row>
    <row r="159" spans="1:17" ht="14.4" customHeight="1" x14ac:dyDescent="0.3">
      <c r="A159" s="663" t="s">
        <v>513</v>
      </c>
      <c r="B159" s="664" t="s">
        <v>2421</v>
      </c>
      <c r="C159" s="664" t="s">
        <v>2293</v>
      </c>
      <c r="D159" s="664" t="s">
        <v>2664</v>
      </c>
      <c r="E159" s="664" t="s">
        <v>2665</v>
      </c>
      <c r="F159" s="667">
        <v>5</v>
      </c>
      <c r="G159" s="667">
        <v>8765</v>
      </c>
      <c r="H159" s="667">
        <v>1</v>
      </c>
      <c r="I159" s="667">
        <v>1753</v>
      </c>
      <c r="J159" s="667">
        <v>13</v>
      </c>
      <c r="K159" s="667">
        <v>23166</v>
      </c>
      <c r="L159" s="667">
        <v>2.6430119794637763</v>
      </c>
      <c r="M159" s="667">
        <v>1782</v>
      </c>
      <c r="N159" s="667">
        <v>11</v>
      </c>
      <c r="O159" s="667">
        <v>20405</v>
      </c>
      <c r="P159" s="680">
        <v>2.3280091272104961</v>
      </c>
      <c r="Q159" s="668">
        <v>1855</v>
      </c>
    </row>
    <row r="160" spans="1:17" ht="14.4" customHeight="1" x14ac:dyDescent="0.3">
      <c r="A160" s="663" t="s">
        <v>513</v>
      </c>
      <c r="B160" s="664" t="s">
        <v>2421</v>
      </c>
      <c r="C160" s="664" t="s">
        <v>2293</v>
      </c>
      <c r="D160" s="664" t="s">
        <v>2666</v>
      </c>
      <c r="E160" s="664" t="s">
        <v>2667</v>
      </c>
      <c r="F160" s="667"/>
      <c r="G160" s="667"/>
      <c r="H160" s="667"/>
      <c r="I160" s="667"/>
      <c r="J160" s="667"/>
      <c r="K160" s="667"/>
      <c r="L160" s="667"/>
      <c r="M160" s="667"/>
      <c r="N160" s="667">
        <v>2</v>
      </c>
      <c r="O160" s="667">
        <v>5864</v>
      </c>
      <c r="P160" s="680"/>
      <c r="Q160" s="668">
        <v>2932</v>
      </c>
    </row>
    <row r="161" spans="1:17" ht="14.4" customHeight="1" x14ac:dyDescent="0.3">
      <c r="A161" s="663" t="s">
        <v>513</v>
      </c>
      <c r="B161" s="664" t="s">
        <v>2421</v>
      </c>
      <c r="C161" s="664" t="s">
        <v>2293</v>
      </c>
      <c r="D161" s="664" t="s">
        <v>2668</v>
      </c>
      <c r="E161" s="664" t="s">
        <v>2669</v>
      </c>
      <c r="F161" s="667">
        <v>4</v>
      </c>
      <c r="G161" s="667">
        <v>4312</v>
      </c>
      <c r="H161" s="667">
        <v>1</v>
      </c>
      <c r="I161" s="667">
        <v>1078</v>
      </c>
      <c r="J161" s="667">
        <v>4</v>
      </c>
      <c r="K161" s="667">
        <v>4400</v>
      </c>
      <c r="L161" s="667">
        <v>1.0204081632653061</v>
      </c>
      <c r="M161" s="667">
        <v>1100</v>
      </c>
      <c r="N161" s="667">
        <v>2</v>
      </c>
      <c r="O161" s="667">
        <v>2274</v>
      </c>
      <c r="P161" s="680">
        <v>0.52736549165120594</v>
      </c>
      <c r="Q161" s="668">
        <v>1137</v>
      </c>
    </row>
    <row r="162" spans="1:17" ht="14.4" customHeight="1" x14ac:dyDescent="0.3">
      <c r="A162" s="663" t="s">
        <v>513</v>
      </c>
      <c r="B162" s="664" t="s">
        <v>2421</v>
      </c>
      <c r="C162" s="664" t="s">
        <v>2293</v>
      </c>
      <c r="D162" s="664" t="s">
        <v>2670</v>
      </c>
      <c r="E162" s="664" t="s">
        <v>2671</v>
      </c>
      <c r="F162" s="667">
        <v>10</v>
      </c>
      <c r="G162" s="667">
        <v>5310</v>
      </c>
      <c r="H162" s="667">
        <v>1</v>
      </c>
      <c r="I162" s="667">
        <v>531</v>
      </c>
      <c r="J162" s="667">
        <v>2</v>
      </c>
      <c r="K162" s="667">
        <v>1076</v>
      </c>
      <c r="L162" s="667">
        <v>0.20263653483992466</v>
      </c>
      <c r="M162" s="667">
        <v>538</v>
      </c>
      <c r="N162" s="667">
        <v>3</v>
      </c>
      <c r="O162" s="667">
        <v>1722</v>
      </c>
      <c r="P162" s="680">
        <v>0.32429378531073444</v>
      </c>
      <c r="Q162" s="668">
        <v>574</v>
      </c>
    </row>
    <row r="163" spans="1:17" ht="14.4" customHeight="1" x14ac:dyDescent="0.3">
      <c r="A163" s="663" t="s">
        <v>513</v>
      </c>
      <c r="B163" s="664" t="s">
        <v>2421</v>
      </c>
      <c r="C163" s="664" t="s">
        <v>2293</v>
      </c>
      <c r="D163" s="664" t="s">
        <v>2672</v>
      </c>
      <c r="E163" s="664" t="s">
        <v>2673</v>
      </c>
      <c r="F163" s="667"/>
      <c r="G163" s="667"/>
      <c r="H163" s="667"/>
      <c r="I163" s="667"/>
      <c r="J163" s="667">
        <v>1</v>
      </c>
      <c r="K163" s="667">
        <v>476</v>
      </c>
      <c r="L163" s="667"/>
      <c r="M163" s="667">
        <v>476</v>
      </c>
      <c r="N163" s="667">
        <v>3</v>
      </c>
      <c r="O163" s="667">
        <v>1497</v>
      </c>
      <c r="P163" s="680"/>
      <c r="Q163" s="668">
        <v>499</v>
      </c>
    </row>
    <row r="164" spans="1:17" ht="14.4" customHeight="1" x14ac:dyDescent="0.3">
      <c r="A164" s="663" t="s">
        <v>513</v>
      </c>
      <c r="B164" s="664" t="s">
        <v>2421</v>
      </c>
      <c r="C164" s="664" t="s">
        <v>2293</v>
      </c>
      <c r="D164" s="664" t="s">
        <v>2674</v>
      </c>
      <c r="E164" s="664" t="s">
        <v>2675</v>
      </c>
      <c r="F164" s="667">
        <v>1</v>
      </c>
      <c r="G164" s="667">
        <v>1119</v>
      </c>
      <c r="H164" s="667">
        <v>1</v>
      </c>
      <c r="I164" s="667">
        <v>1119</v>
      </c>
      <c r="J164" s="667"/>
      <c r="K164" s="667"/>
      <c r="L164" s="667"/>
      <c r="M164" s="667"/>
      <c r="N164" s="667"/>
      <c r="O164" s="667"/>
      <c r="P164" s="680"/>
      <c r="Q164" s="668"/>
    </row>
    <row r="165" spans="1:17" ht="14.4" customHeight="1" x14ac:dyDescent="0.3">
      <c r="A165" s="663" t="s">
        <v>513</v>
      </c>
      <c r="B165" s="664" t="s">
        <v>2421</v>
      </c>
      <c r="C165" s="664" t="s">
        <v>2293</v>
      </c>
      <c r="D165" s="664" t="s">
        <v>2676</v>
      </c>
      <c r="E165" s="664" t="s">
        <v>2677</v>
      </c>
      <c r="F165" s="667"/>
      <c r="G165" s="667"/>
      <c r="H165" s="667"/>
      <c r="I165" s="667"/>
      <c r="J165" s="667"/>
      <c r="K165" s="667"/>
      <c r="L165" s="667"/>
      <c r="M165" s="667"/>
      <c r="N165" s="667">
        <v>1</v>
      </c>
      <c r="O165" s="667">
        <v>1307</v>
      </c>
      <c r="P165" s="680"/>
      <c r="Q165" s="668">
        <v>1307</v>
      </c>
    </row>
    <row r="166" spans="1:17" ht="14.4" customHeight="1" x14ac:dyDescent="0.3">
      <c r="A166" s="663" t="s">
        <v>513</v>
      </c>
      <c r="B166" s="664" t="s">
        <v>2421</v>
      </c>
      <c r="C166" s="664" t="s">
        <v>2293</v>
      </c>
      <c r="D166" s="664" t="s">
        <v>2678</v>
      </c>
      <c r="E166" s="664" t="s">
        <v>2679</v>
      </c>
      <c r="F166" s="667"/>
      <c r="G166" s="667"/>
      <c r="H166" s="667"/>
      <c r="I166" s="667"/>
      <c r="J166" s="667">
        <v>1</v>
      </c>
      <c r="K166" s="667">
        <v>3619</v>
      </c>
      <c r="L166" s="667"/>
      <c r="M166" s="667">
        <v>3619</v>
      </c>
      <c r="N166" s="667">
        <v>1</v>
      </c>
      <c r="O166" s="667">
        <v>3801</v>
      </c>
      <c r="P166" s="680"/>
      <c r="Q166" s="668">
        <v>3801</v>
      </c>
    </row>
    <row r="167" spans="1:17" ht="14.4" customHeight="1" x14ac:dyDescent="0.3">
      <c r="A167" s="663" t="s">
        <v>513</v>
      </c>
      <c r="B167" s="664" t="s">
        <v>2421</v>
      </c>
      <c r="C167" s="664" t="s">
        <v>2293</v>
      </c>
      <c r="D167" s="664" t="s">
        <v>2680</v>
      </c>
      <c r="E167" s="664" t="s">
        <v>2681</v>
      </c>
      <c r="F167" s="667"/>
      <c r="G167" s="667"/>
      <c r="H167" s="667"/>
      <c r="I167" s="667"/>
      <c r="J167" s="667">
        <v>1</v>
      </c>
      <c r="K167" s="667">
        <v>2086</v>
      </c>
      <c r="L167" s="667"/>
      <c r="M167" s="667">
        <v>2086</v>
      </c>
      <c r="N167" s="667"/>
      <c r="O167" s="667"/>
      <c r="P167" s="680"/>
      <c r="Q167" s="668"/>
    </row>
    <row r="168" spans="1:17" ht="14.4" customHeight="1" x14ac:dyDescent="0.3">
      <c r="A168" s="663" t="s">
        <v>513</v>
      </c>
      <c r="B168" s="664" t="s">
        <v>2421</v>
      </c>
      <c r="C168" s="664" t="s">
        <v>2293</v>
      </c>
      <c r="D168" s="664" t="s">
        <v>2682</v>
      </c>
      <c r="E168" s="664" t="s">
        <v>2683</v>
      </c>
      <c r="F168" s="667"/>
      <c r="G168" s="667"/>
      <c r="H168" s="667"/>
      <c r="I168" s="667"/>
      <c r="J168" s="667">
        <v>1</v>
      </c>
      <c r="K168" s="667">
        <v>1879</v>
      </c>
      <c r="L168" s="667"/>
      <c r="M168" s="667">
        <v>1879</v>
      </c>
      <c r="N168" s="667"/>
      <c r="O168" s="667"/>
      <c r="P168" s="680"/>
      <c r="Q168" s="668"/>
    </row>
    <row r="169" spans="1:17" ht="14.4" customHeight="1" x14ac:dyDescent="0.3">
      <c r="A169" s="663" t="s">
        <v>513</v>
      </c>
      <c r="B169" s="664" t="s">
        <v>2421</v>
      </c>
      <c r="C169" s="664" t="s">
        <v>2293</v>
      </c>
      <c r="D169" s="664" t="s">
        <v>2684</v>
      </c>
      <c r="E169" s="664" t="s">
        <v>2685</v>
      </c>
      <c r="F169" s="667"/>
      <c r="G169" s="667"/>
      <c r="H169" s="667"/>
      <c r="I169" s="667"/>
      <c r="J169" s="667"/>
      <c r="K169" s="667"/>
      <c r="L169" s="667"/>
      <c r="M169" s="667"/>
      <c r="N169" s="667">
        <v>1</v>
      </c>
      <c r="O169" s="667">
        <v>1723</v>
      </c>
      <c r="P169" s="680"/>
      <c r="Q169" s="668">
        <v>1723</v>
      </c>
    </row>
    <row r="170" spans="1:17" ht="14.4" customHeight="1" thickBot="1" x14ac:dyDescent="0.35">
      <c r="A170" s="669" t="s">
        <v>513</v>
      </c>
      <c r="B170" s="670" t="s">
        <v>2421</v>
      </c>
      <c r="C170" s="670" t="s">
        <v>2293</v>
      </c>
      <c r="D170" s="670" t="s">
        <v>2686</v>
      </c>
      <c r="E170" s="670" t="s">
        <v>2687</v>
      </c>
      <c r="F170" s="673"/>
      <c r="G170" s="673"/>
      <c r="H170" s="673"/>
      <c r="I170" s="673"/>
      <c r="J170" s="673"/>
      <c r="K170" s="673"/>
      <c r="L170" s="673"/>
      <c r="M170" s="673"/>
      <c r="N170" s="673">
        <v>1</v>
      </c>
      <c r="O170" s="673">
        <v>1642</v>
      </c>
      <c r="P170" s="681"/>
      <c r="Q170" s="674">
        <v>1642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0" customWidth="1"/>
    <col min="2" max="4" width="7.88671875" style="360" customWidth="1"/>
    <col min="5" max="5" width="7.88671875" style="369" customWidth="1"/>
    <col min="6" max="8" width="7.88671875" style="360" customWidth="1"/>
    <col min="9" max="9" width="7.88671875" style="370" customWidth="1"/>
    <col min="10" max="13" width="7.88671875" style="360" customWidth="1"/>
    <col min="14" max="16384" width="9.33203125" style="360"/>
  </cols>
  <sheetData>
    <row r="1" spans="1:13" ht="18.600000000000001" customHeight="1" thickBot="1" x14ac:dyDescent="0.4">
      <c r="A1" s="593" t="s">
        <v>135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 ht="14.4" customHeight="1" thickBot="1" x14ac:dyDescent="0.35">
      <c r="A2" s="382" t="s">
        <v>309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ht="14.4" customHeight="1" thickBot="1" x14ac:dyDescent="0.35">
      <c r="A3" s="594" t="s">
        <v>70</v>
      </c>
      <c r="B3" s="556" t="s">
        <v>71</v>
      </c>
      <c r="C3" s="557"/>
      <c r="D3" s="557"/>
      <c r="E3" s="558"/>
      <c r="F3" s="556" t="s">
        <v>258</v>
      </c>
      <c r="G3" s="557"/>
      <c r="H3" s="557"/>
      <c r="I3" s="558"/>
      <c r="J3" s="123"/>
      <c r="K3" s="124"/>
      <c r="L3" s="123"/>
      <c r="M3" s="125"/>
    </row>
    <row r="4" spans="1:13" ht="14.4" customHeight="1" thickBot="1" x14ac:dyDescent="0.35">
      <c r="A4" s="595"/>
      <c r="B4" s="126">
        <v>2014</v>
      </c>
      <c r="C4" s="127">
        <v>2015</v>
      </c>
      <c r="D4" s="127">
        <v>2016</v>
      </c>
      <c r="E4" s="128" t="s">
        <v>2</v>
      </c>
      <c r="F4" s="126">
        <v>2014</v>
      </c>
      <c r="G4" s="127">
        <v>2015</v>
      </c>
      <c r="H4" s="127">
        <v>2016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121.188</v>
      </c>
      <c r="C5" s="114">
        <v>109.816</v>
      </c>
      <c r="D5" s="114">
        <v>138.62</v>
      </c>
      <c r="E5" s="131">
        <v>1.1438426246823119</v>
      </c>
      <c r="F5" s="132">
        <v>96</v>
      </c>
      <c r="G5" s="114">
        <v>76</v>
      </c>
      <c r="H5" s="114">
        <v>94</v>
      </c>
      <c r="I5" s="133">
        <v>0.97916666666666663</v>
      </c>
      <c r="J5" s="123"/>
      <c r="K5" s="123"/>
      <c r="L5" s="7">
        <f>D5-B5</f>
        <v>17.432000000000002</v>
      </c>
      <c r="M5" s="8">
        <f>H5-F5</f>
        <v>-2</v>
      </c>
    </row>
    <row r="6" spans="1:13" ht="14.4" hidden="1" customHeight="1" outlineLevel="1" x14ac:dyDescent="0.3">
      <c r="A6" s="119" t="s">
        <v>169</v>
      </c>
      <c r="B6" s="122">
        <v>29.204999999999998</v>
      </c>
      <c r="C6" s="113">
        <v>16.963000000000001</v>
      </c>
      <c r="D6" s="113">
        <v>32.430999999999997</v>
      </c>
      <c r="E6" s="134">
        <v>1.1104605375791816</v>
      </c>
      <c r="F6" s="135">
        <v>24</v>
      </c>
      <c r="G6" s="113">
        <v>15</v>
      </c>
      <c r="H6" s="113">
        <v>23</v>
      </c>
      <c r="I6" s="136">
        <v>0.95833333333333337</v>
      </c>
      <c r="J6" s="123"/>
      <c r="K6" s="123"/>
      <c r="L6" s="5">
        <f t="shared" ref="L6:L11" si="0">D6-B6</f>
        <v>3.2259999999999991</v>
      </c>
      <c r="M6" s="6">
        <f t="shared" ref="M6:M13" si="1">H6-F6</f>
        <v>-1</v>
      </c>
    </row>
    <row r="7" spans="1:13" ht="14.4" hidden="1" customHeight="1" outlineLevel="1" x14ac:dyDescent="0.3">
      <c r="A7" s="119" t="s">
        <v>170</v>
      </c>
      <c r="B7" s="122">
        <v>62.252000000000002</v>
      </c>
      <c r="C7" s="113">
        <v>60.186</v>
      </c>
      <c r="D7" s="113">
        <v>75.906999999999996</v>
      </c>
      <c r="E7" s="134">
        <v>1.219350382317034</v>
      </c>
      <c r="F7" s="135">
        <v>53</v>
      </c>
      <c r="G7" s="113">
        <v>44</v>
      </c>
      <c r="H7" s="113">
        <v>53</v>
      </c>
      <c r="I7" s="136">
        <v>1</v>
      </c>
      <c r="J7" s="123"/>
      <c r="K7" s="123"/>
      <c r="L7" s="5">
        <f t="shared" si="0"/>
        <v>13.654999999999994</v>
      </c>
      <c r="M7" s="6">
        <f t="shared" si="1"/>
        <v>0</v>
      </c>
    </row>
    <row r="8" spans="1:13" ht="14.4" hidden="1" customHeight="1" outlineLevel="1" x14ac:dyDescent="0.3">
      <c r="A8" s="119" t="s">
        <v>171</v>
      </c>
      <c r="B8" s="122">
        <v>11.429</v>
      </c>
      <c r="C8" s="113">
        <v>21.21</v>
      </c>
      <c r="D8" s="113">
        <v>8.1519999999999992</v>
      </c>
      <c r="E8" s="134">
        <v>0.71327325225304039</v>
      </c>
      <c r="F8" s="135">
        <v>9</v>
      </c>
      <c r="G8" s="113">
        <v>15</v>
      </c>
      <c r="H8" s="113">
        <v>7</v>
      </c>
      <c r="I8" s="136">
        <v>0.77777777777777779</v>
      </c>
      <c r="J8" s="123"/>
      <c r="K8" s="123"/>
      <c r="L8" s="5">
        <f t="shared" si="0"/>
        <v>-3.277000000000001</v>
      </c>
      <c r="M8" s="6">
        <f t="shared" si="1"/>
        <v>-2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0</v>
      </c>
      <c r="E9" s="134" t="s">
        <v>515</v>
      </c>
      <c r="F9" s="135">
        <v>0</v>
      </c>
      <c r="G9" s="113">
        <v>0</v>
      </c>
      <c r="H9" s="113">
        <v>0</v>
      </c>
      <c r="I9" s="136" t="s">
        <v>515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173</v>
      </c>
      <c r="B10" s="122">
        <v>55.936</v>
      </c>
      <c r="C10" s="113">
        <v>31.425000000000001</v>
      </c>
      <c r="D10" s="113">
        <v>42.636000000000003</v>
      </c>
      <c r="E10" s="134">
        <v>0.7622282608695653</v>
      </c>
      <c r="F10" s="135">
        <v>36</v>
      </c>
      <c r="G10" s="113">
        <v>20</v>
      </c>
      <c r="H10" s="113">
        <v>32</v>
      </c>
      <c r="I10" s="136">
        <v>0.88888888888888884</v>
      </c>
      <c r="J10" s="123"/>
      <c r="K10" s="123"/>
      <c r="L10" s="5">
        <f t="shared" si="0"/>
        <v>-13.299999999999997</v>
      </c>
      <c r="M10" s="6">
        <f t="shared" si="1"/>
        <v>-4</v>
      </c>
    </row>
    <row r="11" spans="1:13" ht="14.4" hidden="1" customHeight="1" outlineLevel="1" x14ac:dyDescent="0.3">
      <c r="A11" s="119" t="s">
        <v>174</v>
      </c>
      <c r="B11" s="122">
        <v>17.593</v>
      </c>
      <c r="C11" s="113">
        <v>20.908000000000001</v>
      </c>
      <c r="D11" s="113">
        <v>26.140999999999998</v>
      </c>
      <c r="E11" s="134">
        <v>1.4858750639458875</v>
      </c>
      <c r="F11" s="135">
        <v>12</v>
      </c>
      <c r="G11" s="113">
        <v>15</v>
      </c>
      <c r="H11" s="113">
        <v>20</v>
      </c>
      <c r="I11" s="136">
        <v>1.6666666666666667</v>
      </c>
      <c r="J11" s="123"/>
      <c r="K11" s="123"/>
      <c r="L11" s="5">
        <f t="shared" si="0"/>
        <v>8.5479999999999983</v>
      </c>
      <c r="M11" s="6">
        <f t="shared" si="1"/>
        <v>8</v>
      </c>
    </row>
    <row r="12" spans="1:13" ht="14.4" hidden="1" customHeight="1" outlineLevel="1" thickBot="1" x14ac:dyDescent="0.35">
      <c r="A12" s="244" t="s">
        <v>211</v>
      </c>
      <c r="B12" s="245">
        <v>0</v>
      </c>
      <c r="C12" s="246">
        <v>1.841</v>
      </c>
      <c r="D12" s="246">
        <v>0</v>
      </c>
      <c r="E12" s="247"/>
      <c r="F12" s="248">
        <v>0</v>
      </c>
      <c r="G12" s="246">
        <v>1</v>
      </c>
      <c r="H12" s="246">
        <v>0</v>
      </c>
      <c r="I12" s="249"/>
      <c r="J12" s="123"/>
      <c r="K12" s="123"/>
      <c r="L12" s="250">
        <f>D12-B12</f>
        <v>0</v>
      </c>
      <c r="M12" s="251">
        <f>H12-F12</f>
        <v>0</v>
      </c>
    </row>
    <row r="13" spans="1:13" ht="14.4" customHeight="1" collapsed="1" thickBot="1" x14ac:dyDescent="0.35">
      <c r="A13" s="120" t="s">
        <v>3</v>
      </c>
      <c r="B13" s="115">
        <f>SUM(B5:B12)</f>
        <v>297.60300000000001</v>
      </c>
      <c r="C13" s="116">
        <f>SUM(C5:C12)</f>
        <v>262.34900000000005</v>
      </c>
      <c r="D13" s="116">
        <f>SUM(D5:D12)</f>
        <v>323.887</v>
      </c>
      <c r="E13" s="137">
        <f>IF(OR(D13=0,B13=0),0,D13/B13)</f>
        <v>1.0883190021605964</v>
      </c>
      <c r="F13" s="138">
        <f>SUM(F5:F12)</f>
        <v>230</v>
      </c>
      <c r="G13" s="116">
        <f>SUM(G5:G12)</f>
        <v>186</v>
      </c>
      <c r="H13" s="116">
        <f>SUM(H5:H12)</f>
        <v>229</v>
      </c>
      <c r="I13" s="139">
        <f>IF(OR(H13=0,F13=0),0,H13/F13)</f>
        <v>0.9956521739130435</v>
      </c>
      <c r="J13" s="123"/>
      <c r="K13" s="123"/>
      <c r="L13" s="129">
        <f>D13-B13</f>
        <v>26.283999999999992</v>
      </c>
      <c r="M13" s="140">
        <f t="shared" si="1"/>
        <v>-1</v>
      </c>
    </row>
    <row r="14" spans="1:13" ht="14.4" customHeight="1" x14ac:dyDescent="0.3">
      <c r="A14" s="141"/>
      <c r="B14" s="587"/>
      <c r="C14" s="587"/>
      <c r="D14" s="587"/>
      <c r="E14" s="587"/>
      <c r="F14" s="587"/>
      <c r="G14" s="587"/>
      <c r="H14" s="587"/>
      <c r="I14" s="587"/>
      <c r="J14" s="123"/>
      <c r="K14" s="123"/>
      <c r="L14" s="123"/>
      <c r="M14" s="125"/>
    </row>
    <row r="15" spans="1:13" ht="14.4" customHeight="1" thickBot="1" x14ac:dyDescent="0.35">
      <c r="A15" s="141"/>
      <c r="B15" s="362"/>
      <c r="C15" s="363"/>
      <c r="D15" s="363"/>
      <c r="E15" s="363"/>
      <c r="F15" s="362"/>
      <c r="G15" s="363"/>
      <c r="H15" s="363"/>
      <c r="I15" s="363"/>
      <c r="J15" s="123"/>
      <c r="K15" s="123"/>
      <c r="L15" s="123"/>
      <c r="M15" s="125"/>
    </row>
    <row r="16" spans="1:13" ht="14.4" customHeight="1" thickBot="1" x14ac:dyDescent="0.35">
      <c r="A16" s="582" t="s">
        <v>207</v>
      </c>
      <c r="B16" s="584" t="s">
        <v>71</v>
      </c>
      <c r="C16" s="585"/>
      <c r="D16" s="585"/>
      <c r="E16" s="586"/>
      <c r="F16" s="584" t="s">
        <v>258</v>
      </c>
      <c r="G16" s="585"/>
      <c r="H16" s="585"/>
      <c r="I16" s="586"/>
      <c r="J16" s="589" t="s">
        <v>179</v>
      </c>
      <c r="K16" s="590"/>
      <c r="L16" s="158"/>
      <c r="M16" s="158"/>
    </row>
    <row r="17" spans="1:13" ht="14.4" customHeight="1" thickBot="1" x14ac:dyDescent="0.35">
      <c r="A17" s="583"/>
      <c r="B17" s="142">
        <v>2014</v>
      </c>
      <c r="C17" s="143">
        <v>2015</v>
      </c>
      <c r="D17" s="143">
        <v>2016</v>
      </c>
      <c r="E17" s="144" t="s">
        <v>2</v>
      </c>
      <c r="F17" s="142">
        <v>2014</v>
      </c>
      <c r="G17" s="143">
        <v>2015</v>
      </c>
      <c r="H17" s="143">
        <v>2016</v>
      </c>
      <c r="I17" s="144" t="s">
        <v>2</v>
      </c>
      <c r="J17" s="591" t="s">
        <v>180</v>
      </c>
      <c r="K17" s="592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121.188</v>
      </c>
      <c r="C18" s="114">
        <v>109.816</v>
      </c>
      <c r="D18" s="114">
        <v>138.62</v>
      </c>
      <c r="E18" s="131">
        <v>1.1438426246823119</v>
      </c>
      <c r="F18" s="121">
        <v>96</v>
      </c>
      <c r="G18" s="114">
        <v>76</v>
      </c>
      <c r="H18" s="114">
        <v>94</v>
      </c>
      <c r="I18" s="133">
        <v>0.97916666666666663</v>
      </c>
      <c r="J18" s="575">
        <v>0.91871999999999998</v>
      </c>
      <c r="K18" s="576"/>
      <c r="L18" s="147">
        <f>D18-B18</f>
        <v>17.432000000000002</v>
      </c>
      <c r="M18" s="148">
        <f>H18-F18</f>
        <v>-2</v>
      </c>
    </row>
    <row r="19" spans="1:13" ht="14.4" hidden="1" customHeight="1" outlineLevel="1" x14ac:dyDescent="0.3">
      <c r="A19" s="119" t="s">
        <v>169</v>
      </c>
      <c r="B19" s="122">
        <v>29.204999999999998</v>
      </c>
      <c r="C19" s="113">
        <v>16.963000000000001</v>
      </c>
      <c r="D19" s="113">
        <v>32.430999999999997</v>
      </c>
      <c r="E19" s="134">
        <v>1.1104605375791816</v>
      </c>
      <c r="F19" s="122">
        <v>24</v>
      </c>
      <c r="G19" s="113">
        <v>15</v>
      </c>
      <c r="H19" s="113">
        <v>23</v>
      </c>
      <c r="I19" s="136">
        <v>0.95833333333333337</v>
      </c>
      <c r="J19" s="575">
        <v>0.99456</v>
      </c>
      <c r="K19" s="576"/>
      <c r="L19" s="149">
        <f t="shared" ref="L19:L26" si="2">D19-B19</f>
        <v>3.2259999999999991</v>
      </c>
      <c r="M19" s="150">
        <f t="shared" ref="M19:M26" si="3">H19-F19</f>
        <v>-1</v>
      </c>
    </row>
    <row r="20" spans="1:13" ht="14.4" hidden="1" customHeight="1" outlineLevel="1" x14ac:dyDescent="0.3">
      <c r="A20" s="119" t="s">
        <v>170</v>
      </c>
      <c r="B20" s="122">
        <v>62.252000000000002</v>
      </c>
      <c r="C20" s="113">
        <v>60.186</v>
      </c>
      <c r="D20" s="113">
        <v>75.906999999999996</v>
      </c>
      <c r="E20" s="134">
        <v>1.219350382317034</v>
      </c>
      <c r="F20" s="122">
        <v>53</v>
      </c>
      <c r="G20" s="113">
        <v>44</v>
      </c>
      <c r="H20" s="113">
        <v>53</v>
      </c>
      <c r="I20" s="136">
        <v>1</v>
      </c>
      <c r="J20" s="575">
        <v>0.96671999999999991</v>
      </c>
      <c r="K20" s="576"/>
      <c r="L20" s="149">
        <f t="shared" si="2"/>
        <v>13.654999999999994</v>
      </c>
      <c r="M20" s="150">
        <f t="shared" si="3"/>
        <v>0</v>
      </c>
    </row>
    <row r="21" spans="1:13" ht="14.4" hidden="1" customHeight="1" outlineLevel="1" x14ac:dyDescent="0.3">
      <c r="A21" s="119" t="s">
        <v>171</v>
      </c>
      <c r="B21" s="122">
        <v>11.429</v>
      </c>
      <c r="C21" s="113">
        <v>21.21</v>
      </c>
      <c r="D21" s="113">
        <v>8.1519999999999992</v>
      </c>
      <c r="E21" s="134">
        <v>0.71327325225304039</v>
      </c>
      <c r="F21" s="122">
        <v>9</v>
      </c>
      <c r="G21" s="113">
        <v>15</v>
      </c>
      <c r="H21" s="113">
        <v>7</v>
      </c>
      <c r="I21" s="136">
        <v>0.77777777777777779</v>
      </c>
      <c r="J21" s="575">
        <v>1.11744</v>
      </c>
      <c r="K21" s="576"/>
      <c r="L21" s="149">
        <f t="shared" si="2"/>
        <v>-3.277000000000001</v>
      </c>
      <c r="M21" s="150">
        <f t="shared" si="3"/>
        <v>-2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0</v>
      </c>
      <c r="E22" s="134" t="s">
        <v>515</v>
      </c>
      <c r="F22" s="122">
        <v>0</v>
      </c>
      <c r="G22" s="113">
        <v>0</v>
      </c>
      <c r="H22" s="113">
        <v>0</v>
      </c>
      <c r="I22" s="136" t="s">
        <v>515</v>
      </c>
      <c r="J22" s="575">
        <v>0.96</v>
      </c>
      <c r="K22" s="576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173</v>
      </c>
      <c r="B23" s="122">
        <v>55.936</v>
      </c>
      <c r="C23" s="113">
        <v>31.425000000000001</v>
      </c>
      <c r="D23" s="113">
        <v>42.636000000000003</v>
      </c>
      <c r="E23" s="134">
        <v>0.7622282608695653</v>
      </c>
      <c r="F23" s="122">
        <v>36</v>
      </c>
      <c r="G23" s="113">
        <v>20</v>
      </c>
      <c r="H23" s="113">
        <v>32</v>
      </c>
      <c r="I23" s="136">
        <v>0.88888888888888884</v>
      </c>
      <c r="J23" s="575">
        <v>0.98495999999999995</v>
      </c>
      <c r="K23" s="576"/>
      <c r="L23" s="149">
        <f t="shared" si="2"/>
        <v>-13.299999999999997</v>
      </c>
      <c r="M23" s="150">
        <f t="shared" si="3"/>
        <v>-4</v>
      </c>
    </row>
    <row r="24" spans="1:13" ht="14.4" hidden="1" customHeight="1" outlineLevel="1" x14ac:dyDescent="0.3">
      <c r="A24" s="119" t="s">
        <v>174</v>
      </c>
      <c r="B24" s="122">
        <v>17.593</v>
      </c>
      <c r="C24" s="113">
        <v>20.908000000000001</v>
      </c>
      <c r="D24" s="113">
        <v>26.140999999999998</v>
      </c>
      <c r="E24" s="134">
        <v>1.4858750639458875</v>
      </c>
      <c r="F24" s="122">
        <v>12</v>
      </c>
      <c r="G24" s="113">
        <v>15</v>
      </c>
      <c r="H24" s="113">
        <v>20</v>
      </c>
      <c r="I24" s="136">
        <v>1.6666666666666667</v>
      </c>
      <c r="J24" s="575">
        <v>1.0147199999999998</v>
      </c>
      <c r="K24" s="576"/>
      <c r="L24" s="149">
        <f t="shared" si="2"/>
        <v>8.5479999999999983</v>
      </c>
      <c r="M24" s="150">
        <f t="shared" si="3"/>
        <v>8</v>
      </c>
    </row>
    <row r="25" spans="1:13" ht="14.4" hidden="1" customHeight="1" outlineLevel="1" thickBot="1" x14ac:dyDescent="0.35">
      <c r="A25" s="244" t="s">
        <v>211</v>
      </c>
      <c r="B25" s="245">
        <v>0</v>
      </c>
      <c r="C25" s="246">
        <v>1.841</v>
      </c>
      <c r="D25" s="246">
        <v>0</v>
      </c>
      <c r="E25" s="247"/>
      <c r="F25" s="245">
        <v>0</v>
      </c>
      <c r="G25" s="246">
        <v>1</v>
      </c>
      <c r="H25" s="246">
        <v>0</v>
      </c>
      <c r="I25" s="249"/>
      <c r="J25" s="364"/>
      <c r="K25" s="365"/>
      <c r="L25" s="252">
        <f>D25-B25</f>
        <v>0</v>
      </c>
      <c r="M25" s="253">
        <f>H25-F25</f>
        <v>0</v>
      </c>
    </row>
    <row r="26" spans="1:13" ht="14.4" customHeight="1" collapsed="1" thickBot="1" x14ac:dyDescent="0.35">
      <c r="A26" s="151" t="s">
        <v>3</v>
      </c>
      <c r="B26" s="152">
        <f>SUM(B18:B25)</f>
        <v>297.60300000000001</v>
      </c>
      <c r="C26" s="153">
        <f>SUM(C18:C25)</f>
        <v>262.34900000000005</v>
      </c>
      <c r="D26" s="153">
        <f>SUM(D18:D25)</f>
        <v>323.887</v>
      </c>
      <c r="E26" s="154">
        <f>IF(OR(D26=0,B26=0),0,D26/B26)</f>
        <v>1.0883190021605964</v>
      </c>
      <c r="F26" s="152">
        <f>SUM(F18:F25)</f>
        <v>230</v>
      </c>
      <c r="G26" s="153">
        <f>SUM(G18:G25)</f>
        <v>186</v>
      </c>
      <c r="H26" s="153">
        <f>SUM(H18:H25)</f>
        <v>229</v>
      </c>
      <c r="I26" s="155">
        <f>IF(OR(H26=0,F26=0),0,H26/F26)</f>
        <v>0.9956521739130435</v>
      </c>
      <c r="J26" s="123"/>
      <c r="K26" s="123"/>
      <c r="L26" s="145">
        <f t="shared" si="2"/>
        <v>26.283999999999992</v>
      </c>
      <c r="M26" s="156">
        <f t="shared" si="3"/>
        <v>-1</v>
      </c>
    </row>
    <row r="27" spans="1:13" ht="14.4" customHeight="1" x14ac:dyDescent="0.3">
      <c r="A27" s="157"/>
      <c r="B27" s="587" t="s">
        <v>209</v>
      </c>
      <c r="C27" s="588"/>
      <c r="D27" s="588"/>
      <c r="E27" s="588"/>
      <c r="F27" s="587" t="s">
        <v>210</v>
      </c>
      <c r="G27" s="588"/>
      <c r="H27" s="588"/>
      <c r="I27" s="588"/>
      <c r="J27" s="158"/>
      <c r="K27" s="158"/>
      <c r="L27" s="158"/>
      <c r="M27" s="159"/>
    </row>
    <row r="28" spans="1:13" ht="14.4" customHeight="1" thickBot="1" x14ac:dyDescent="0.35">
      <c r="A28" s="157"/>
      <c r="B28" s="362"/>
      <c r="C28" s="363"/>
      <c r="D28" s="363"/>
      <c r="E28" s="363"/>
      <c r="F28" s="362"/>
      <c r="G28" s="363"/>
      <c r="H28" s="363"/>
      <c r="I28" s="363"/>
      <c r="J28" s="158"/>
      <c r="K28" s="158"/>
      <c r="L28" s="158"/>
      <c r="M28" s="159"/>
    </row>
    <row r="29" spans="1:13" ht="14.4" customHeight="1" thickBot="1" x14ac:dyDescent="0.35">
      <c r="A29" s="577" t="s">
        <v>208</v>
      </c>
      <c r="B29" s="579" t="s">
        <v>71</v>
      </c>
      <c r="C29" s="580"/>
      <c r="D29" s="580"/>
      <c r="E29" s="581"/>
      <c r="F29" s="580" t="s">
        <v>258</v>
      </c>
      <c r="G29" s="580"/>
      <c r="H29" s="580"/>
      <c r="I29" s="581"/>
      <c r="J29" s="158"/>
      <c r="K29" s="158"/>
      <c r="L29" s="158"/>
      <c r="M29" s="159"/>
    </row>
    <row r="30" spans="1:13" ht="14.4" customHeight="1" thickBot="1" x14ac:dyDescent="0.35">
      <c r="A30" s="578"/>
      <c r="B30" s="160">
        <v>2014</v>
      </c>
      <c r="C30" s="161">
        <v>2015</v>
      </c>
      <c r="D30" s="161">
        <v>2016</v>
      </c>
      <c r="E30" s="162" t="s">
        <v>2</v>
      </c>
      <c r="F30" s="161">
        <v>2014</v>
      </c>
      <c r="G30" s="161">
        <v>2015</v>
      </c>
      <c r="H30" s="161">
        <v>2016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0</v>
      </c>
      <c r="C31" s="114">
        <v>0</v>
      </c>
      <c r="D31" s="114">
        <v>0</v>
      </c>
      <c r="E31" s="131" t="s">
        <v>515</v>
      </c>
      <c r="F31" s="132">
        <v>0</v>
      </c>
      <c r="G31" s="114">
        <v>0</v>
      </c>
      <c r="H31" s="114">
        <v>0</v>
      </c>
      <c r="I31" s="133" t="s">
        <v>515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169</v>
      </c>
      <c r="B32" s="122">
        <v>0</v>
      </c>
      <c r="C32" s="113">
        <v>0</v>
      </c>
      <c r="D32" s="113">
        <v>0</v>
      </c>
      <c r="E32" s="134" t="s">
        <v>515</v>
      </c>
      <c r="F32" s="135">
        <v>0</v>
      </c>
      <c r="G32" s="113">
        <v>0</v>
      </c>
      <c r="H32" s="113">
        <v>0</v>
      </c>
      <c r="I32" s="136" t="s">
        <v>515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170</v>
      </c>
      <c r="B33" s="122">
        <v>0</v>
      </c>
      <c r="C33" s="113">
        <v>0</v>
      </c>
      <c r="D33" s="113">
        <v>0</v>
      </c>
      <c r="E33" s="134" t="s">
        <v>515</v>
      </c>
      <c r="F33" s="135">
        <v>0</v>
      </c>
      <c r="G33" s="113">
        <v>0</v>
      </c>
      <c r="H33" s="113">
        <v>0</v>
      </c>
      <c r="I33" s="136" t="s">
        <v>515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171</v>
      </c>
      <c r="B34" s="122">
        <v>0</v>
      </c>
      <c r="C34" s="113">
        <v>0</v>
      </c>
      <c r="D34" s="113">
        <v>0</v>
      </c>
      <c r="E34" s="134" t="s">
        <v>515</v>
      </c>
      <c r="F34" s="135">
        <v>0</v>
      </c>
      <c r="G34" s="113">
        <v>0</v>
      </c>
      <c r="H34" s="113">
        <v>0</v>
      </c>
      <c r="I34" s="136" t="s">
        <v>515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515</v>
      </c>
      <c r="F35" s="135">
        <v>0</v>
      </c>
      <c r="G35" s="113">
        <v>0</v>
      </c>
      <c r="H35" s="113">
        <v>0</v>
      </c>
      <c r="I35" s="136" t="s">
        <v>515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0</v>
      </c>
      <c r="C36" s="113">
        <v>0</v>
      </c>
      <c r="D36" s="113">
        <v>0</v>
      </c>
      <c r="E36" s="134" t="s">
        <v>515</v>
      </c>
      <c r="F36" s="135">
        <v>0</v>
      </c>
      <c r="G36" s="113">
        <v>0</v>
      </c>
      <c r="H36" s="113">
        <v>0</v>
      </c>
      <c r="I36" s="136" t="s">
        <v>515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0</v>
      </c>
      <c r="D37" s="113">
        <v>0</v>
      </c>
      <c r="E37" s="134" t="s">
        <v>515</v>
      </c>
      <c r="F37" s="135">
        <v>0</v>
      </c>
      <c r="G37" s="113">
        <v>0</v>
      </c>
      <c r="H37" s="113">
        <v>0</v>
      </c>
      <c r="I37" s="136" t="s">
        <v>515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211</v>
      </c>
      <c r="B38" s="245">
        <v>0</v>
      </c>
      <c r="C38" s="246">
        <v>0</v>
      </c>
      <c r="D38" s="246">
        <v>0</v>
      </c>
      <c r="E38" s="247" t="s">
        <v>515</v>
      </c>
      <c r="F38" s="248">
        <v>0</v>
      </c>
      <c r="G38" s="246">
        <v>0</v>
      </c>
      <c r="H38" s="246">
        <v>0</v>
      </c>
      <c r="I38" s="249" t="s">
        <v>515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6"/>
      <c r="B40" s="366"/>
      <c r="C40" s="366"/>
      <c r="D40" s="366"/>
      <c r="E40" s="367"/>
      <c r="F40" s="366"/>
      <c r="G40" s="366"/>
      <c r="H40" s="366"/>
      <c r="I40" s="368"/>
      <c r="J40" s="366"/>
      <c r="K40" s="366"/>
      <c r="L40" s="366"/>
      <c r="M40" s="366"/>
    </row>
    <row r="41" spans="1:13" ht="14.4" customHeight="1" x14ac:dyDescent="0.3">
      <c r="A41" s="262" t="s">
        <v>259</v>
      </c>
      <c r="B41" s="366"/>
      <c r="C41" s="366"/>
      <c r="D41" s="366"/>
      <c r="E41" s="367"/>
      <c r="F41" s="366"/>
      <c r="G41" s="366"/>
      <c r="H41" s="366"/>
      <c r="I41" s="368"/>
      <c r="J41" s="366"/>
      <c r="K41" s="366"/>
      <c r="L41" s="366"/>
      <c r="M41" s="366"/>
    </row>
    <row r="42" spans="1:13" ht="14.4" customHeight="1" x14ac:dyDescent="0.25">
      <c r="A42" s="450" t="s">
        <v>304</v>
      </c>
    </row>
    <row r="43" spans="1:13" ht="14.4" customHeight="1" x14ac:dyDescent="0.25">
      <c r="A43" s="451" t="s">
        <v>305</v>
      </c>
    </row>
    <row r="44" spans="1:13" ht="14.4" customHeight="1" x14ac:dyDescent="0.25">
      <c r="A44" s="450" t="s">
        <v>306</v>
      </c>
    </row>
    <row r="45" spans="1:13" ht="14.4" customHeight="1" x14ac:dyDescent="0.25">
      <c r="A45" s="451" t="s">
        <v>307</v>
      </c>
    </row>
    <row r="46" spans="1:13" ht="14.4" customHeight="1" x14ac:dyDescent="0.3">
      <c r="A46" s="243" t="s">
        <v>276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11" t="s">
        <v>115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 ht="14.4" customHeight="1" x14ac:dyDescent="0.3">
      <c r="A2" s="382" t="s">
        <v>309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1"/>
      <c r="C3" s="37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1"/>
      <c r="C4" s="37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1"/>
      <c r="C5" s="37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1"/>
      <c r="C6" s="371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1"/>
      <c r="C7" s="371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1"/>
      <c r="C8" s="371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1"/>
      <c r="C9" s="371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1"/>
      <c r="C10" s="371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1"/>
      <c r="C11" s="371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1"/>
      <c r="C12" s="371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1"/>
      <c r="C13" s="371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1"/>
      <c r="C14" s="371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1"/>
      <c r="C15" s="371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1"/>
      <c r="C16" s="371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1"/>
      <c r="C17" s="371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1"/>
      <c r="C18" s="371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1"/>
      <c r="C19" s="371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1"/>
      <c r="C20" s="371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1"/>
      <c r="C21" s="371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1"/>
      <c r="C22" s="371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1"/>
      <c r="C23" s="371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1"/>
      <c r="C24" s="371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1"/>
      <c r="C25" s="371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1"/>
      <c r="C26" s="371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1"/>
      <c r="C27" s="371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1"/>
      <c r="C28" s="371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1"/>
      <c r="C29" s="371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1"/>
      <c r="C30" s="371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6" t="s">
        <v>83</v>
      </c>
      <c r="C31" s="597"/>
      <c r="D31" s="597"/>
      <c r="E31" s="598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2"/>
      <c r="H32" s="372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272</v>
      </c>
      <c r="C33" s="203">
        <v>258</v>
      </c>
      <c r="D33" s="84">
        <f>IF(C33="","",C33-B33)</f>
        <v>-14</v>
      </c>
      <c r="E33" s="85">
        <f>IF(C33="","",C33/B33)</f>
        <v>0.94852941176470584</v>
      </c>
      <c r="F33" s="86">
        <v>41</v>
      </c>
      <c r="G33" s="372">
        <v>0</v>
      </c>
      <c r="H33" s="373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792</v>
      </c>
      <c r="C34" s="204">
        <v>788</v>
      </c>
      <c r="D34" s="87">
        <f t="shared" ref="D34:D45" si="0">IF(C34="","",C34-B34)</f>
        <v>-4</v>
      </c>
      <c r="E34" s="88">
        <f t="shared" ref="E34:E45" si="1">IF(C34="","",C34/B34)</f>
        <v>0.99494949494949492</v>
      </c>
      <c r="F34" s="89">
        <v>181</v>
      </c>
      <c r="G34" s="372">
        <v>1</v>
      </c>
      <c r="H34" s="373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1244</v>
      </c>
      <c r="C35" s="204">
        <v>1180</v>
      </c>
      <c r="D35" s="87">
        <f t="shared" si="0"/>
        <v>-64</v>
      </c>
      <c r="E35" s="88">
        <f t="shared" si="1"/>
        <v>0.94855305466237938</v>
      </c>
      <c r="F35" s="89">
        <v>242</v>
      </c>
      <c r="G35" s="374"/>
      <c r="H35" s="374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/>
      <c r="C36" s="204"/>
      <c r="D36" s="87" t="str">
        <f t="shared" si="0"/>
        <v/>
      </c>
      <c r="E36" s="88" t="str">
        <f t="shared" si="1"/>
        <v/>
      </c>
      <c r="F36" s="89"/>
      <c r="G36" s="374"/>
      <c r="H36" s="374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/>
      <c r="C37" s="204"/>
      <c r="D37" s="87" t="str">
        <f t="shared" si="0"/>
        <v/>
      </c>
      <c r="E37" s="88" t="str">
        <f t="shared" si="1"/>
        <v/>
      </c>
      <c r="F37" s="89"/>
      <c r="G37" s="374"/>
      <c r="H37" s="374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/>
      <c r="C38" s="204"/>
      <c r="D38" s="87" t="str">
        <f t="shared" si="0"/>
        <v/>
      </c>
      <c r="E38" s="88" t="str">
        <f t="shared" si="1"/>
        <v/>
      </c>
      <c r="F38" s="89"/>
      <c r="G38" s="374"/>
      <c r="H38" s="374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4"/>
      <c r="H39" s="374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4"/>
      <c r="H40" s="374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4"/>
      <c r="H41" s="374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4"/>
      <c r="H42" s="374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4"/>
      <c r="H43" s="374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4"/>
      <c r="H44" s="374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4"/>
      <c r="H45" s="374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65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0" customFormat="1" ht="18.600000000000001" customHeight="1" thickBot="1" x14ac:dyDescent="0.4">
      <c r="A1" s="552" t="s">
        <v>2806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</row>
    <row r="2" spans="1:23" ht="14.4" customHeight="1" thickBot="1" x14ac:dyDescent="0.35">
      <c r="A2" s="382" t="s">
        <v>309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5"/>
      <c r="Q2" s="375"/>
      <c r="R2" s="375"/>
      <c r="S2" s="376"/>
      <c r="T2" s="376"/>
      <c r="U2" s="376"/>
      <c r="V2" s="375"/>
      <c r="W2" s="377"/>
    </row>
    <row r="3" spans="1:23" s="94" customFormat="1" ht="14.4" customHeight="1" x14ac:dyDescent="0.3">
      <c r="A3" s="605" t="s">
        <v>75</v>
      </c>
      <c r="B3" s="606">
        <v>2014</v>
      </c>
      <c r="C3" s="607"/>
      <c r="D3" s="608"/>
      <c r="E3" s="606">
        <v>2015</v>
      </c>
      <c r="F3" s="607"/>
      <c r="G3" s="608"/>
      <c r="H3" s="606">
        <v>2016</v>
      </c>
      <c r="I3" s="607"/>
      <c r="J3" s="608"/>
      <c r="K3" s="609" t="s">
        <v>76</v>
      </c>
      <c r="L3" s="601" t="s">
        <v>77</v>
      </c>
      <c r="M3" s="601" t="s">
        <v>78</v>
      </c>
      <c r="N3" s="601" t="s">
        <v>79</v>
      </c>
      <c r="O3" s="270" t="s">
        <v>80</v>
      </c>
      <c r="P3" s="602" t="s">
        <v>81</v>
      </c>
      <c r="Q3" s="603" t="s">
        <v>82</v>
      </c>
      <c r="R3" s="604"/>
      <c r="S3" s="599" t="s">
        <v>83</v>
      </c>
      <c r="T3" s="600"/>
      <c r="U3" s="600"/>
      <c r="V3" s="600"/>
      <c r="W3" s="218" t="s">
        <v>83</v>
      </c>
    </row>
    <row r="4" spans="1:23" s="95" customFormat="1" ht="14.4" customHeight="1" thickBot="1" x14ac:dyDescent="0.35">
      <c r="A4" s="843"/>
      <c r="B4" s="844" t="s">
        <v>84</v>
      </c>
      <c r="C4" s="845" t="s">
        <v>72</v>
      </c>
      <c r="D4" s="846" t="s">
        <v>85</v>
      </c>
      <c r="E4" s="844" t="s">
        <v>84</v>
      </c>
      <c r="F4" s="845" t="s">
        <v>72</v>
      </c>
      <c r="G4" s="846" t="s">
        <v>85</v>
      </c>
      <c r="H4" s="844" t="s">
        <v>84</v>
      </c>
      <c r="I4" s="845" t="s">
        <v>72</v>
      </c>
      <c r="J4" s="846" t="s">
        <v>85</v>
      </c>
      <c r="K4" s="847"/>
      <c r="L4" s="848"/>
      <c r="M4" s="848"/>
      <c r="N4" s="848"/>
      <c r="O4" s="849"/>
      <c r="P4" s="850"/>
      <c r="Q4" s="851" t="s">
        <v>73</v>
      </c>
      <c r="R4" s="852" t="s">
        <v>72</v>
      </c>
      <c r="S4" s="853" t="s">
        <v>86</v>
      </c>
      <c r="T4" s="854" t="s">
        <v>87</v>
      </c>
      <c r="U4" s="854" t="s">
        <v>88</v>
      </c>
      <c r="V4" s="855" t="s">
        <v>2</v>
      </c>
      <c r="W4" s="856" t="s">
        <v>89</v>
      </c>
    </row>
    <row r="5" spans="1:23" ht="14.4" customHeight="1" x14ac:dyDescent="0.3">
      <c r="A5" s="885" t="s">
        <v>2689</v>
      </c>
      <c r="B5" s="857">
        <v>1</v>
      </c>
      <c r="C5" s="858">
        <v>12.38</v>
      </c>
      <c r="D5" s="859">
        <v>37</v>
      </c>
      <c r="E5" s="860"/>
      <c r="F5" s="861"/>
      <c r="G5" s="862"/>
      <c r="H5" s="863"/>
      <c r="I5" s="861"/>
      <c r="J5" s="862"/>
      <c r="K5" s="864">
        <v>12.38</v>
      </c>
      <c r="L5" s="863">
        <v>5</v>
      </c>
      <c r="M5" s="863">
        <v>60</v>
      </c>
      <c r="N5" s="865">
        <v>20</v>
      </c>
      <c r="O5" s="863" t="s">
        <v>2690</v>
      </c>
      <c r="P5" s="866" t="s">
        <v>2691</v>
      </c>
      <c r="Q5" s="867">
        <f>H5-B5</f>
        <v>-1</v>
      </c>
      <c r="R5" s="867">
        <f>I5-C5</f>
        <v>-12.38</v>
      </c>
      <c r="S5" s="868" t="str">
        <f>IF(H5=0,"",H5*N5)</f>
        <v/>
      </c>
      <c r="T5" s="868" t="str">
        <f>IF(H5=0,"",H5*J5)</f>
        <v/>
      </c>
      <c r="U5" s="868" t="str">
        <f>IF(H5=0,"",T5-S5)</f>
        <v/>
      </c>
      <c r="V5" s="869" t="str">
        <f>IF(H5=0,"",T5/S5)</f>
        <v/>
      </c>
      <c r="W5" s="870"/>
    </row>
    <row r="6" spans="1:23" ht="14.4" customHeight="1" x14ac:dyDescent="0.3">
      <c r="A6" s="886" t="s">
        <v>2692</v>
      </c>
      <c r="B6" s="838"/>
      <c r="C6" s="840"/>
      <c r="D6" s="841"/>
      <c r="E6" s="836"/>
      <c r="F6" s="820"/>
      <c r="G6" s="821"/>
      <c r="H6" s="827">
        <v>1</v>
      </c>
      <c r="I6" s="828">
        <v>1.24</v>
      </c>
      <c r="J6" s="829">
        <v>4</v>
      </c>
      <c r="K6" s="823">
        <v>1.24</v>
      </c>
      <c r="L6" s="822">
        <v>2</v>
      </c>
      <c r="M6" s="822">
        <v>18</v>
      </c>
      <c r="N6" s="824">
        <v>6</v>
      </c>
      <c r="O6" s="822" t="s">
        <v>2690</v>
      </c>
      <c r="P6" s="837" t="s">
        <v>2693</v>
      </c>
      <c r="Q6" s="825">
        <f t="shared" ref="Q6:R65" si="0">H6-B6</f>
        <v>1</v>
      </c>
      <c r="R6" s="825">
        <f t="shared" si="0"/>
        <v>1.24</v>
      </c>
      <c r="S6" s="838">
        <f t="shared" ref="S6:S65" si="1">IF(H6=0,"",H6*N6)</f>
        <v>6</v>
      </c>
      <c r="T6" s="838">
        <f t="shared" ref="T6:T65" si="2">IF(H6=0,"",H6*J6)</f>
        <v>4</v>
      </c>
      <c r="U6" s="838">
        <f t="shared" ref="U6:U65" si="3">IF(H6=0,"",T6-S6)</f>
        <v>-2</v>
      </c>
      <c r="V6" s="839">
        <f t="shared" ref="V6:V65" si="4">IF(H6=0,"",T6/S6)</f>
        <v>0.66666666666666663</v>
      </c>
      <c r="W6" s="826"/>
    </row>
    <row r="7" spans="1:23" ht="14.4" customHeight="1" x14ac:dyDescent="0.3">
      <c r="A7" s="886" t="s">
        <v>2694</v>
      </c>
      <c r="B7" s="838"/>
      <c r="C7" s="840"/>
      <c r="D7" s="841"/>
      <c r="E7" s="836"/>
      <c r="F7" s="820"/>
      <c r="G7" s="821"/>
      <c r="H7" s="827">
        <v>1</v>
      </c>
      <c r="I7" s="828">
        <v>0.5</v>
      </c>
      <c r="J7" s="830">
        <v>8</v>
      </c>
      <c r="K7" s="823">
        <v>0.5</v>
      </c>
      <c r="L7" s="822">
        <v>2</v>
      </c>
      <c r="M7" s="822">
        <v>18</v>
      </c>
      <c r="N7" s="824">
        <v>6</v>
      </c>
      <c r="O7" s="822" t="s">
        <v>2690</v>
      </c>
      <c r="P7" s="837" t="s">
        <v>2695</v>
      </c>
      <c r="Q7" s="825">
        <f t="shared" si="0"/>
        <v>1</v>
      </c>
      <c r="R7" s="825">
        <f t="shared" si="0"/>
        <v>0.5</v>
      </c>
      <c r="S7" s="838">
        <f t="shared" si="1"/>
        <v>6</v>
      </c>
      <c r="T7" s="838">
        <f t="shared" si="2"/>
        <v>8</v>
      </c>
      <c r="U7" s="838">
        <f t="shared" si="3"/>
        <v>2</v>
      </c>
      <c r="V7" s="839">
        <f t="shared" si="4"/>
        <v>1.3333333333333333</v>
      </c>
      <c r="W7" s="826">
        <v>2</v>
      </c>
    </row>
    <row r="8" spans="1:23" ht="14.4" customHeight="1" x14ac:dyDescent="0.3">
      <c r="A8" s="886" t="s">
        <v>2696</v>
      </c>
      <c r="B8" s="838"/>
      <c r="C8" s="840"/>
      <c r="D8" s="841"/>
      <c r="E8" s="827">
        <v>1</v>
      </c>
      <c r="F8" s="828">
        <v>0.67</v>
      </c>
      <c r="G8" s="829">
        <v>5</v>
      </c>
      <c r="H8" s="822"/>
      <c r="I8" s="820"/>
      <c r="J8" s="821"/>
      <c r="K8" s="823">
        <v>0.67</v>
      </c>
      <c r="L8" s="822">
        <v>2</v>
      </c>
      <c r="M8" s="822">
        <v>18</v>
      </c>
      <c r="N8" s="824">
        <v>6</v>
      </c>
      <c r="O8" s="822" t="s">
        <v>2690</v>
      </c>
      <c r="P8" s="837" t="s">
        <v>2697</v>
      </c>
      <c r="Q8" s="825">
        <f t="shared" si="0"/>
        <v>0</v>
      </c>
      <c r="R8" s="825">
        <f t="shared" si="0"/>
        <v>0</v>
      </c>
      <c r="S8" s="838" t="str">
        <f t="shared" si="1"/>
        <v/>
      </c>
      <c r="T8" s="838" t="str">
        <f t="shared" si="2"/>
        <v/>
      </c>
      <c r="U8" s="838" t="str">
        <f t="shared" si="3"/>
        <v/>
      </c>
      <c r="V8" s="839" t="str">
        <f t="shared" si="4"/>
        <v/>
      </c>
      <c r="W8" s="826"/>
    </row>
    <row r="9" spans="1:23" ht="14.4" customHeight="1" x14ac:dyDescent="0.3">
      <c r="A9" s="886" t="s">
        <v>2698</v>
      </c>
      <c r="B9" s="838"/>
      <c r="C9" s="840"/>
      <c r="D9" s="841"/>
      <c r="E9" s="836">
        <v>1</v>
      </c>
      <c r="F9" s="820">
        <v>0.38</v>
      </c>
      <c r="G9" s="821">
        <v>3</v>
      </c>
      <c r="H9" s="827">
        <v>3</v>
      </c>
      <c r="I9" s="828">
        <v>1.1499999999999999</v>
      </c>
      <c r="J9" s="830">
        <v>3.7</v>
      </c>
      <c r="K9" s="823">
        <v>0.38</v>
      </c>
      <c r="L9" s="822">
        <v>1</v>
      </c>
      <c r="M9" s="822">
        <v>9</v>
      </c>
      <c r="N9" s="824">
        <v>3</v>
      </c>
      <c r="O9" s="822" t="s">
        <v>2690</v>
      </c>
      <c r="P9" s="837" t="s">
        <v>2699</v>
      </c>
      <c r="Q9" s="825">
        <f t="shared" si="0"/>
        <v>3</v>
      </c>
      <c r="R9" s="825">
        <f t="shared" si="0"/>
        <v>1.1499999999999999</v>
      </c>
      <c r="S9" s="838">
        <f t="shared" si="1"/>
        <v>9</v>
      </c>
      <c r="T9" s="838">
        <f t="shared" si="2"/>
        <v>11.100000000000001</v>
      </c>
      <c r="U9" s="838">
        <f t="shared" si="3"/>
        <v>2.1000000000000014</v>
      </c>
      <c r="V9" s="839">
        <f t="shared" si="4"/>
        <v>1.2333333333333334</v>
      </c>
      <c r="W9" s="826">
        <v>2</v>
      </c>
    </row>
    <row r="10" spans="1:23" ht="14.4" customHeight="1" x14ac:dyDescent="0.3">
      <c r="A10" s="887" t="s">
        <v>2700</v>
      </c>
      <c r="B10" s="871"/>
      <c r="C10" s="872"/>
      <c r="D10" s="842"/>
      <c r="E10" s="873">
        <v>1</v>
      </c>
      <c r="F10" s="874">
        <v>0.51</v>
      </c>
      <c r="G10" s="831">
        <v>3</v>
      </c>
      <c r="H10" s="875"/>
      <c r="I10" s="876"/>
      <c r="J10" s="832"/>
      <c r="K10" s="877">
        <v>0.51</v>
      </c>
      <c r="L10" s="878">
        <v>2</v>
      </c>
      <c r="M10" s="878">
        <v>18</v>
      </c>
      <c r="N10" s="879">
        <v>6</v>
      </c>
      <c r="O10" s="878" t="s">
        <v>2690</v>
      </c>
      <c r="P10" s="880" t="s">
        <v>2701</v>
      </c>
      <c r="Q10" s="881">
        <f t="shared" si="0"/>
        <v>0</v>
      </c>
      <c r="R10" s="881">
        <f t="shared" si="0"/>
        <v>0</v>
      </c>
      <c r="S10" s="871" t="str">
        <f t="shared" si="1"/>
        <v/>
      </c>
      <c r="T10" s="871" t="str">
        <f t="shared" si="2"/>
        <v/>
      </c>
      <c r="U10" s="871" t="str">
        <f t="shared" si="3"/>
        <v/>
      </c>
      <c r="V10" s="882" t="str">
        <f t="shared" si="4"/>
        <v/>
      </c>
      <c r="W10" s="833"/>
    </row>
    <row r="11" spans="1:23" ht="14.4" customHeight="1" x14ac:dyDescent="0.3">
      <c r="A11" s="886" t="s">
        <v>2702</v>
      </c>
      <c r="B11" s="838">
        <v>3</v>
      </c>
      <c r="C11" s="840">
        <v>3.64</v>
      </c>
      <c r="D11" s="841">
        <v>11.3</v>
      </c>
      <c r="E11" s="827">
        <v>3</v>
      </c>
      <c r="F11" s="828">
        <v>3.41</v>
      </c>
      <c r="G11" s="829">
        <v>6</v>
      </c>
      <c r="H11" s="822"/>
      <c r="I11" s="820"/>
      <c r="J11" s="821"/>
      <c r="K11" s="823">
        <v>1.1399999999999999</v>
      </c>
      <c r="L11" s="822">
        <v>2</v>
      </c>
      <c r="M11" s="822">
        <v>21</v>
      </c>
      <c r="N11" s="824">
        <v>7</v>
      </c>
      <c r="O11" s="822" t="s">
        <v>2690</v>
      </c>
      <c r="P11" s="837" t="s">
        <v>2703</v>
      </c>
      <c r="Q11" s="825">
        <f t="shared" si="0"/>
        <v>-3</v>
      </c>
      <c r="R11" s="825">
        <f t="shared" si="0"/>
        <v>-3.64</v>
      </c>
      <c r="S11" s="838" t="str">
        <f t="shared" si="1"/>
        <v/>
      </c>
      <c r="T11" s="838" t="str">
        <f t="shared" si="2"/>
        <v/>
      </c>
      <c r="U11" s="838" t="str">
        <f t="shared" si="3"/>
        <v/>
      </c>
      <c r="V11" s="839" t="str">
        <f t="shared" si="4"/>
        <v/>
      </c>
      <c r="W11" s="826"/>
    </row>
    <row r="12" spans="1:23" ht="14.4" customHeight="1" x14ac:dyDescent="0.3">
      <c r="A12" s="886" t="s">
        <v>2704</v>
      </c>
      <c r="B12" s="838"/>
      <c r="C12" s="840"/>
      <c r="D12" s="841"/>
      <c r="E12" s="836"/>
      <c r="F12" s="820"/>
      <c r="G12" s="821"/>
      <c r="H12" s="827">
        <v>2</v>
      </c>
      <c r="I12" s="828">
        <v>0.68</v>
      </c>
      <c r="J12" s="829">
        <v>3</v>
      </c>
      <c r="K12" s="823">
        <v>0.34</v>
      </c>
      <c r="L12" s="822">
        <v>1</v>
      </c>
      <c r="M12" s="822">
        <v>12</v>
      </c>
      <c r="N12" s="824">
        <v>4</v>
      </c>
      <c r="O12" s="822" t="s">
        <v>2690</v>
      </c>
      <c r="P12" s="837" t="s">
        <v>2705</v>
      </c>
      <c r="Q12" s="825">
        <f t="shared" si="0"/>
        <v>2</v>
      </c>
      <c r="R12" s="825">
        <f t="shared" si="0"/>
        <v>0.68</v>
      </c>
      <c r="S12" s="838">
        <f t="shared" si="1"/>
        <v>8</v>
      </c>
      <c r="T12" s="838">
        <f t="shared" si="2"/>
        <v>6</v>
      </c>
      <c r="U12" s="838">
        <f t="shared" si="3"/>
        <v>-2</v>
      </c>
      <c r="V12" s="839">
        <f t="shared" si="4"/>
        <v>0.75</v>
      </c>
      <c r="W12" s="826"/>
    </row>
    <row r="13" spans="1:23" ht="14.4" customHeight="1" x14ac:dyDescent="0.3">
      <c r="A13" s="887" t="s">
        <v>2706</v>
      </c>
      <c r="B13" s="871">
        <v>1</v>
      </c>
      <c r="C13" s="872">
        <v>0.41</v>
      </c>
      <c r="D13" s="842">
        <v>6</v>
      </c>
      <c r="E13" s="873"/>
      <c r="F13" s="874"/>
      <c r="G13" s="831"/>
      <c r="H13" s="875"/>
      <c r="I13" s="876"/>
      <c r="J13" s="832"/>
      <c r="K13" s="877">
        <v>0.41</v>
      </c>
      <c r="L13" s="878">
        <v>1</v>
      </c>
      <c r="M13" s="878">
        <v>12</v>
      </c>
      <c r="N13" s="879">
        <v>4</v>
      </c>
      <c r="O13" s="878" t="s">
        <v>2690</v>
      </c>
      <c r="P13" s="880" t="s">
        <v>2707</v>
      </c>
      <c r="Q13" s="881">
        <f t="shared" si="0"/>
        <v>-1</v>
      </c>
      <c r="R13" s="881">
        <f t="shared" si="0"/>
        <v>-0.41</v>
      </c>
      <c r="S13" s="871" t="str">
        <f t="shared" si="1"/>
        <v/>
      </c>
      <c r="T13" s="871" t="str">
        <f t="shared" si="2"/>
        <v/>
      </c>
      <c r="U13" s="871" t="str">
        <f t="shared" si="3"/>
        <v/>
      </c>
      <c r="V13" s="882" t="str">
        <f t="shared" si="4"/>
        <v/>
      </c>
      <c r="W13" s="833"/>
    </row>
    <row r="14" spans="1:23" ht="14.4" customHeight="1" x14ac:dyDescent="0.3">
      <c r="A14" s="886" t="s">
        <v>2708</v>
      </c>
      <c r="B14" s="838">
        <v>3</v>
      </c>
      <c r="C14" s="840">
        <v>9.3800000000000008</v>
      </c>
      <c r="D14" s="841">
        <v>26</v>
      </c>
      <c r="E14" s="836">
        <v>4</v>
      </c>
      <c r="F14" s="820">
        <v>9.5500000000000007</v>
      </c>
      <c r="G14" s="821">
        <v>16.5</v>
      </c>
      <c r="H14" s="827">
        <v>6</v>
      </c>
      <c r="I14" s="828">
        <v>13.89</v>
      </c>
      <c r="J14" s="830">
        <v>9.3000000000000007</v>
      </c>
      <c r="K14" s="823">
        <v>2.19</v>
      </c>
      <c r="L14" s="822">
        <v>3</v>
      </c>
      <c r="M14" s="822">
        <v>27</v>
      </c>
      <c r="N14" s="824">
        <v>9</v>
      </c>
      <c r="O14" s="822" t="s">
        <v>2690</v>
      </c>
      <c r="P14" s="837" t="s">
        <v>2709</v>
      </c>
      <c r="Q14" s="825">
        <f t="shared" si="0"/>
        <v>3</v>
      </c>
      <c r="R14" s="825">
        <f t="shared" si="0"/>
        <v>4.51</v>
      </c>
      <c r="S14" s="838">
        <f t="shared" si="1"/>
        <v>54</v>
      </c>
      <c r="T14" s="838">
        <f t="shared" si="2"/>
        <v>55.800000000000004</v>
      </c>
      <c r="U14" s="838">
        <f t="shared" si="3"/>
        <v>1.8000000000000043</v>
      </c>
      <c r="V14" s="839">
        <f t="shared" si="4"/>
        <v>1.0333333333333334</v>
      </c>
      <c r="W14" s="826">
        <v>12</v>
      </c>
    </row>
    <row r="15" spans="1:23" ht="14.4" customHeight="1" x14ac:dyDescent="0.3">
      <c r="A15" s="887" t="s">
        <v>2710</v>
      </c>
      <c r="B15" s="871"/>
      <c r="C15" s="872"/>
      <c r="D15" s="842"/>
      <c r="E15" s="873">
        <v>3</v>
      </c>
      <c r="F15" s="874">
        <v>13.02</v>
      </c>
      <c r="G15" s="831">
        <v>19</v>
      </c>
      <c r="H15" s="875">
        <v>2</v>
      </c>
      <c r="I15" s="876">
        <v>8.75</v>
      </c>
      <c r="J15" s="834">
        <v>27</v>
      </c>
      <c r="K15" s="877">
        <v>4.29</v>
      </c>
      <c r="L15" s="878">
        <v>5</v>
      </c>
      <c r="M15" s="878">
        <v>45</v>
      </c>
      <c r="N15" s="879">
        <v>15</v>
      </c>
      <c r="O15" s="878" t="s">
        <v>2690</v>
      </c>
      <c r="P15" s="880" t="s">
        <v>2711</v>
      </c>
      <c r="Q15" s="881">
        <f t="shared" si="0"/>
        <v>2</v>
      </c>
      <c r="R15" s="881">
        <f t="shared" si="0"/>
        <v>8.75</v>
      </c>
      <c r="S15" s="871">
        <f t="shared" si="1"/>
        <v>30</v>
      </c>
      <c r="T15" s="871">
        <f t="shared" si="2"/>
        <v>54</v>
      </c>
      <c r="U15" s="871">
        <f t="shared" si="3"/>
        <v>24</v>
      </c>
      <c r="V15" s="882">
        <f t="shared" si="4"/>
        <v>1.8</v>
      </c>
      <c r="W15" s="833">
        <v>24</v>
      </c>
    </row>
    <row r="16" spans="1:23" ht="14.4" customHeight="1" x14ac:dyDescent="0.3">
      <c r="A16" s="886" t="s">
        <v>2712</v>
      </c>
      <c r="B16" s="838">
        <v>18</v>
      </c>
      <c r="C16" s="840">
        <v>53.62</v>
      </c>
      <c r="D16" s="841">
        <v>6</v>
      </c>
      <c r="E16" s="836">
        <v>15</v>
      </c>
      <c r="F16" s="820">
        <v>44.65</v>
      </c>
      <c r="G16" s="821">
        <v>7</v>
      </c>
      <c r="H16" s="827">
        <v>19</v>
      </c>
      <c r="I16" s="828">
        <v>58.18</v>
      </c>
      <c r="J16" s="829">
        <v>4.7</v>
      </c>
      <c r="K16" s="823">
        <v>2.95</v>
      </c>
      <c r="L16" s="822">
        <v>2</v>
      </c>
      <c r="M16" s="822">
        <v>18</v>
      </c>
      <c r="N16" s="824">
        <v>6</v>
      </c>
      <c r="O16" s="822" t="s">
        <v>2690</v>
      </c>
      <c r="P16" s="837" t="s">
        <v>2713</v>
      </c>
      <c r="Q16" s="825">
        <f t="shared" si="0"/>
        <v>1</v>
      </c>
      <c r="R16" s="825">
        <f t="shared" si="0"/>
        <v>4.5600000000000023</v>
      </c>
      <c r="S16" s="838">
        <f t="shared" si="1"/>
        <v>114</v>
      </c>
      <c r="T16" s="838">
        <f t="shared" si="2"/>
        <v>89.3</v>
      </c>
      <c r="U16" s="838">
        <f t="shared" si="3"/>
        <v>-24.700000000000003</v>
      </c>
      <c r="V16" s="839">
        <f t="shared" si="4"/>
        <v>0.78333333333333333</v>
      </c>
      <c r="W16" s="826">
        <v>6</v>
      </c>
    </row>
    <row r="17" spans="1:23" ht="14.4" customHeight="1" x14ac:dyDescent="0.3">
      <c r="A17" s="887" t="s">
        <v>2714</v>
      </c>
      <c r="B17" s="871">
        <v>2</v>
      </c>
      <c r="C17" s="872">
        <v>6.2</v>
      </c>
      <c r="D17" s="842">
        <v>8.5</v>
      </c>
      <c r="E17" s="873">
        <v>1</v>
      </c>
      <c r="F17" s="874">
        <v>3.1</v>
      </c>
      <c r="G17" s="831">
        <v>5</v>
      </c>
      <c r="H17" s="875">
        <v>2</v>
      </c>
      <c r="I17" s="876">
        <v>6.2</v>
      </c>
      <c r="J17" s="832">
        <v>6</v>
      </c>
      <c r="K17" s="877">
        <v>3.1</v>
      </c>
      <c r="L17" s="878">
        <v>3</v>
      </c>
      <c r="M17" s="878">
        <v>24</v>
      </c>
      <c r="N17" s="879">
        <v>8</v>
      </c>
      <c r="O17" s="878" t="s">
        <v>2690</v>
      </c>
      <c r="P17" s="880" t="s">
        <v>2713</v>
      </c>
      <c r="Q17" s="881">
        <f t="shared" si="0"/>
        <v>0</v>
      </c>
      <c r="R17" s="881">
        <f t="shared" si="0"/>
        <v>0</v>
      </c>
      <c r="S17" s="871">
        <f t="shared" si="1"/>
        <v>16</v>
      </c>
      <c r="T17" s="871">
        <f t="shared" si="2"/>
        <v>12</v>
      </c>
      <c r="U17" s="871">
        <f t="shared" si="3"/>
        <v>-4</v>
      </c>
      <c r="V17" s="882">
        <f t="shared" si="4"/>
        <v>0.75</v>
      </c>
      <c r="W17" s="833">
        <v>1</v>
      </c>
    </row>
    <row r="18" spans="1:23" ht="14.4" customHeight="1" x14ac:dyDescent="0.3">
      <c r="A18" s="886" t="s">
        <v>2715</v>
      </c>
      <c r="B18" s="838">
        <v>56</v>
      </c>
      <c r="C18" s="840">
        <v>76.349999999999994</v>
      </c>
      <c r="D18" s="841">
        <v>4.5999999999999996</v>
      </c>
      <c r="E18" s="836">
        <v>54</v>
      </c>
      <c r="F18" s="820">
        <v>73.66</v>
      </c>
      <c r="G18" s="821">
        <v>5.4</v>
      </c>
      <c r="H18" s="827">
        <v>55</v>
      </c>
      <c r="I18" s="828">
        <v>75.42</v>
      </c>
      <c r="J18" s="829">
        <v>4.7</v>
      </c>
      <c r="K18" s="823">
        <v>1.36</v>
      </c>
      <c r="L18" s="822">
        <v>2</v>
      </c>
      <c r="M18" s="822">
        <v>15</v>
      </c>
      <c r="N18" s="824">
        <v>5</v>
      </c>
      <c r="O18" s="822" t="s">
        <v>2690</v>
      </c>
      <c r="P18" s="837" t="s">
        <v>2716</v>
      </c>
      <c r="Q18" s="825">
        <f t="shared" si="0"/>
        <v>-1</v>
      </c>
      <c r="R18" s="825">
        <f t="shared" si="0"/>
        <v>-0.92999999999999261</v>
      </c>
      <c r="S18" s="838">
        <f t="shared" si="1"/>
        <v>275</v>
      </c>
      <c r="T18" s="838">
        <f t="shared" si="2"/>
        <v>258.5</v>
      </c>
      <c r="U18" s="838">
        <f t="shared" si="3"/>
        <v>-16.5</v>
      </c>
      <c r="V18" s="839">
        <f t="shared" si="4"/>
        <v>0.94</v>
      </c>
      <c r="W18" s="826">
        <v>32</v>
      </c>
    </row>
    <row r="19" spans="1:23" ht="14.4" customHeight="1" x14ac:dyDescent="0.3">
      <c r="A19" s="887" t="s">
        <v>2717</v>
      </c>
      <c r="B19" s="871">
        <v>5</v>
      </c>
      <c r="C19" s="872">
        <v>10.6</v>
      </c>
      <c r="D19" s="842">
        <v>5.2</v>
      </c>
      <c r="E19" s="873">
        <v>12</v>
      </c>
      <c r="F19" s="874">
        <v>25.43</v>
      </c>
      <c r="G19" s="831">
        <v>5.5</v>
      </c>
      <c r="H19" s="875">
        <v>12</v>
      </c>
      <c r="I19" s="876">
        <v>25.79</v>
      </c>
      <c r="J19" s="832">
        <v>5.4</v>
      </c>
      <c r="K19" s="877">
        <v>2.12</v>
      </c>
      <c r="L19" s="878">
        <v>3</v>
      </c>
      <c r="M19" s="878">
        <v>24</v>
      </c>
      <c r="N19" s="879">
        <v>8</v>
      </c>
      <c r="O19" s="878" t="s">
        <v>2690</v>
      </c>
      <c r="P19" s="880" t="s">
        <v>2718</v>
      </c>
      <c r="Q19" s="881">
        <f t="shared" si="0"/>
        <v>7</v>
      </c>
      <c r="R19" s="881">
        <f t="shared" si="0"/>
        <v>15.19</v>
      </c>
      <c r="S19" s="871">
        <f t="shared" si="1"/>
        <v>96</v>
      </c>
      <c r="T19" s="871">
        <f t="shared" si="2"/>
        <v>64.800000000000011</v>
      </c>
      <c r="U19" s="871">
        <f t="shared" si="3"/>
        <v>-31.199999999999989</v>
      </c>
      <c r="V19" s="882">
        <f t="shared" si="4"/>
        <v>0.67500000000000016</v>
      </c>
      <c r="W19" s="833">
        <v>9</v>
      </c>
    </row>
    <row r="20" spans="1:23" ht="14.4" customHeight="1" x14ac:dyDescent="0.3">
      <c r="A20" s="887" t="s">
        <v>2719</v>
      </c>
      <c r="B20" s="871">
        <v>1</v>
      </c>
      <c r="C20" s="872">
        <v>2.36</v>
      </c>
      <c r="D20" s="842">
        <v>9</v>
      </c>
      <c r="E20" s="873">
        <v>1</v>
      </c>
      <c r="F20" s="874">
        <v>2.36</v>
      </c>
      <c r="G20" s="831">
        <v>5</v>
      </c>
      <c r="H20" s="875"/>
      <c r="I20" s="876"/>
      <c r="J20" s="832"/>
      <c r="K20" s="877">
        <v>2.36</v>
      </c>
      <c r="L20" s="878">
        <v>2</v>
      </c>
      <c r="M20" s="878">
        <v>21</v>
      </c>
      <c r="N20" s="879">
        <v>7</v>
      </c>
      <c r="O20" s="878" t="s">
        <v>2690</v>
      </c>
      <c r="P20" s="880" t="s">
        <v>2720</v>
      </c>
      <c r="Q20" s="881">
        <f t="shared" si="0"/>
        <v>-1</v>
      </c>
      <c r="R20" s="881">
        <f t="shared" si="0"/>
        <v>-2.36</v>
      </c>
      <c r="S20" s="871" t="str">
        <f t="shared" si="1"/>
        <v/>
      </c>
      <c r="T20" s="871" t="str">
        <f t="shared" si="2"/>
        <v/>
      </c>
      <c r="U20" s="871" t="str">
        <f t="shared" si="3"/>
        <v/>
      </c>
      <c r="V20" s="882" t="str">
        <f t="shared" si="4"/>
        <v/>
      </c>
      <c r="W20" s="833"/>
    </row>
    <row r="21" spans="1:23" ht="14.4" customHeight="1" x14ac:dyDescent="0.3">
      <c r="A21" s="886" t="s">
        <v>2721</v>
      </c>
      <c r="B21" s="838">
        <v>7</v>
      </c>
      <c r="C21" s="840">
        <v>9.1</v>
      </c>
      <c r="D21" s="841">
        <v>5.9</v>
      </c>
      <c r="E21" s="827">
        <v>4</v>
      </c>
      <c r="F21" s="828">
        <v>5.2</v>
      </c>
      <c r="G21" s="829">
        <v>5.5</v>
      </c>
      <c r="H21" s="822">
        <v>5</v>
      </c>
      <c r="I21" s="820">
        <v>6.5</v>
      </c>
      <c r="J21" s="821">
        <v>4</v>
      </c>
      <c r="K21" s="823">
        <v>1.3</v>
      </c>
      <c r="L21" s="822">
        <v>2</v>
      </c>
      <c r="M21" s="822">
        <v>18</v>
      </c>
      <c r="N21" s="824">
        <v>6</v>
      </c>
      <c r="O21" s="822" t="s">
        <v>2690</v>
      </c>
      <c r="P21" s="837" t="s">
        <v>2722</v>
      </c>
      <c r="Q21" s="825">
        <f t="shared" si="0"/>
        <v>-2</v>
      </c>
      <c r="R21" s="825">
        <f t="shared" si="0"/>
        <v>-2.5999999999999996</v>
      </c>
      <c r="S21" s="838">
        <f t="shared" si="1"/>
        <v>30</v>
      </c>
      <c r="T21" s="838">
        <f t="shared" si="2"/>
        <v>20</v>
      </c>
      <c r="U21" s="838">
        <f t="shared" si="3"/>
        <v>-10</v>
      </c>
      <c r="V21" s="839">
        <f t="shared" si="4"/>
        <v>0.66666666666666663</v>
      </c>
      <c r="W21" s="826"/>
    </row>
    <row r="22" spans="1:23" ht="14.4" customHeight="1" x14ac:dyDescent="0.3">
      <c r="A22" s="887" t="s">
        <v>2723</v>
      </c>
      <c r="B22" s="871"/>
      <c r="C22" s="872"/>
      <c r="D22" s="842"/>
      <c r="E22" s="875">
        <v>3</v>
      </c>
      <c r="F22" s="876">
        <v>4.79</v>
      </c>
      <c r="G22" s="832">
        <v>6.3</v>
      </c>
      <c r="H22" s="878">
        <v>1</v>
      </c>
      <c r="I22" s="874">
        <v>1.6</v>
      </c>
      <c r="J22" s="831">
        <v>6</v>
      </c>
      <c r="K22" s="877">
        <v>1.6</v>
      </c>
      <c r="L22" s="878">
        <v>2</v>
      </c>
      <c r="M22" s="878">
        <v>18</v>
      </c>
      <c r="N22" s="879">
        <v>6</v>
      </c>
      <c r="O22" s="878" t="s">
        <v>2690</v>
      </c>
      <c r="P22" s="880" t="s">
        <v>2724</v>
      </c>
      <c r="Q22" s="881">
        <f t="shared" si="0"/>
        <v>1</v>
      </c>
      <c r="R22" s="881">
        <f t="shared" si="0"/>
        <v>1.6</v>
      </c>
      <c r="S22" s="871">
        <f t="shared" si="1"/>
        <v>6</v>
      </c>
      <c r="T22" s="871">
        <f t="shared" si="2"/>
        <v>6</v>
      </c>
      <c r="U22" s="871">
        <f t="shared" si="3"/>
        <v>0</v>
      </c>
      <c r="V22" s="882">
        <f t="shared" si="4"/>
        <v>1</v>
      </c>
      <c r="W22" s="833"/>
    </row>
    <row r="23" spans="1:23" ht="14.4" customHeight="1" x14ac:dyDescent="0.3">
      <c r="A23" s="886" t="s">
        <v>2725</v>
      </c>
      <c r="B23" s="838">
        <v>3</v>
      </c>
      <c r="C23" s="840">
        <v>3.26</v>
      </c>
      <c r="D23" s="841">
        <v>4.7</v>
      </c>
      <c r="E23" s="836">
        <v>2</v>
      </c>
      <c r="F23" s="820">
        <v>2.19</v>
      </c>
      <c r="G23" s="821">
        <v>5.5</v>
      </c>
      <c r="H23" s="827">
        <v>4</v>
      </c>
      <c r="I23" s="828">
        <v>4.3499999999999996</v>
      </c>
      <c r="J23" s="829">
        <v>4.5</v>
      </c>
      <c r="K23" s="823">
        <v>1.0900000000000001</v>
      </c>
      <c r="L23" s="822">
        <v>2</v>
      </c>
      <c r="M23" s="822">
        <v>18</v>
      </c>
      <c r="N23" s="824">
        <v>6</v>
      </c>
      <c r="O23" s="822" t="s">
        <v>2690</v>
      </c>
      <c r="P23" s="837" t="s">
        <v>2726</v>
      </c>
      <c r="Q23" s="825">
        <f t="shared" si="0"/>
        <v>1</v>
      </c>
      <c r="R23" s="825">
        <f t="shared" si="0"/>
        <v>1.0899999999999999</v>
      </c>
      <c r="S23" s="838">
        <f t="shared" si="1"/>
        <v>24</v>
      </c>
      <c r="T23" s="838">
        <f t="shared" si="2"/>
        <v>18</v>
      </c>
      <c r="U23" s="838">
        <f t="shared" si="3"/>
        <v>-6</v>
      </c>
      <c r="V23" s="839">
        <f t="shared" si="4"/>
        <v>0.75</v>
      </c>
      <c r="W23" s="826"/>
    </row>
    <row r="24" spans="1:23" ht="14.4" customHeight="1" x14ac:dyDescent="0.3">
      <c r="A24" s="886" t="s">
        <v>2727</v>
      </c>
      <c r="B24" s="838">
        <v>8</v>
      </c>
      <c r="C24" s="840">
        <v>4.71</v>
      </c>
      <c r="D24" s="841">
        <v>5.4</v>
      </c>
      <c r="E24" s="827">
        <v>6</v>
      </c>
      <c r="F24" s="828">
        <v>3.41</v>
      </c>
      <c r="G24" s="829">
        <v>3.7</v>
      </c>
      <c r="H24" s="822">
        <v>6</v>
      </c>
      <c r="I24" s="820">
        <v>6.57</v>
      </c>
      <c r="J24" s="830">
        <v>10.8</v>
      </c>
      <c r="K24" s="823">
        <v>0.56999999999999995</v>
      </c>
      <c r="L24" s="822">
        <v>1</v>
      </c>
      <c r="M24" s="822">
        <v>12</v>
      </c>
      <c r="N24" s="824">
        <v>4</v>
      </c>
      <c r="O24" s="822" t="s">
        <v>2690</v>
      </c>
      <c r="P24" s="837" t="s">
        <v>2728</v>
      </c>
      <c r="Q24" s="825">
        <f t="shared" si="0"/>
        <v>-2</v>
      </c>
      <c r="R24" s="825">
        <f t="shared" si="0"/>
        <v>1.8600000000000003</v>
      </c>
      <c r="S24" s="838">
        <f t="shared" si="1"/>
        <v>24</v>
      </c>
      <c r="T24" s="838">
        <f t="shared" si="2"/>
        <v>64.800000000000011</v>
      </c>
      <c r="U24" s="838">
        <f t="shared" si="3"/>
        <v>40.800000000000011</v>
      </c>
      <c r="V24" s="839">
        <f t="shared" si="4"/>
        <v>2.7000000000000006</v>
      </c>
      <c r="W24" s="826">
        <v>45</v>
      </c>
    </row>
    <row r="25" spans="1:23" ht="14.4" customHeight="1" x14ac:dyDescent="0.3">
      <c r="A25" s="887" t="s">
        <v>2729</v>
      </c>
      <c r="B25" s="871">
        <v>1</v>
      </c>
      <c r="C25" s="872">
        <v>0.82</v>
      </c>
      <c r="D25" s="842">
        <v>11</v>
      </c>
      <c r="E25" s="875">
        <v>3</v>
      </c>
      <c r="F25" s="876">
        <v>2.4700000000000002</v>
      </c>
      <c r="G25" s="832">
        <v>9</v>
      </c>
      <c r="H25" s="878">
        <v>1</v>
      </c>
      <c r="I25" s="874">
        <v>0.82</v>
      </c>
      <c r="J25" s="831">
        <v>6</v>
      </c>
      <c r="K25" s="877">
        <v>0.82</v>
      </c>
      <c r="L25" s="878">
        <v>2</v>
      </c>
      <c r="M25" s="878">
        <v>18</v>
      </c>
      <c r="N25" s="879">
        <v>6</v>
      </c>
      <c r="O25" s="878" t="s">
        <v>2690</v>
      </c>
      <c r="P25" s="880" t="s">
        <v>2728</v>
      </c>
      <c r="Q25" s="881">
        <f t="shared" si="0"/>
        <v>0</v>
      </c>
      <c r="R25" s="881">
        <f t="shared" si="0"/>
        <v>0</v>
      </c>
      <c r="S25" s="871">
        <f t="shared" si="1"/>
        <v>6</v>
      </c>
      <c r="T25" s="871">
        <f t="shared" si="2"/>
        <v>6</v>
      </c>
      <c r="U25" s="871">
        <f t="shared" si="3"/>
        <v>0</v>
      </c>
      <c r="V25" s="882">
        <f t="shared" si="4"/>
        <v>1</v>
      </c>
      <c r="W25" s="833"/>
    </row>
    <row r="26" spans="1:23" ht="14.4" customHeight="1" x14ac:dyDescent="0.3">
      <c r="A26" s="886" t="s">
        <v>2730</v>
      </c>
      <c r="B26" s="838">
        <v>2</v>
      </c>
      <c r="C26" s="840">
        <v>0.96</v>
      </c>
      <c r="D26" s="841">
        <v>10</v>
      </c>
      <c r="E26" s="836">
        <v>3</v>
      </c>
      <c r="F26" s="820">
        <v>1.71</v>
      </c>
      <c r="G26" s="821">
        <v>6</v>
      </c>
      <c r="H26" s="827">
        <v>7</v>
      </c>
      <c r="I26" s="828">
        <v>3.59</v>
      </c>
      <c r="J26" s="830">
        <v>6.9</v>
      </c>
      <c r="K26" s="823">
        <v>0.45</v>
      </c>
      <c r="L26" s="822">
        <v>2</v>
      </c>
      <c r="M26" s="822">
        <v>15</v>
      </c>
      <c r="N26" s="824">
        <v>5</v>
      </c>
      <c r="O26" s="822" t="s">
        <v>2690</v>
      </c>
      <c r="P26" s="837" t="s">
        <v>2731</v>
      </c>
      <c r="Q26" s="825">
        <f t="shared" si="0"/>
        <v>5</v>
      </c>
      <c r="R26" s="825">
        <f t="shared" si="0"/>
        <v>2.63</v>
      </c>
      <c r="S26" s="838">
        <f t="shared" si="1"/>
        <v>35</v>
      </c>
      <c r="T26" s="838">
        <f t="shared" si="2"/>
        <v>48.300000000000004</v>
      </c>
      <c r="U26" s="838">
        <f t="shared" si="3"/>
        <v>13.300000000000004</v>
      </c>
      <c r="V26" s="839">
        <f t="shared" si="4"/>
        <v>1.3800000000000001</v>
      </c>
      <c r="W26" s="826">
        <v>19</v>
      </c>
    </row>
    <row r="27" spans="1:23" ht="14.4" customHeight="1" x14ac:dyDescent="0.3">
      <c r="A27" s="887" t="s">
        <v>2732</v>
      </c>
      <c r="B27" s="871"/>
      <c r="C27" s="872"/>
      <c r="D27" s="842"/>
      <c r="E27" s="873">
        <v>1</v>
      </c>
      <c r="F27" s="874">
        <v>0.51</v>
      </c>
      <c r="G27" s="831">
        <v>5</v>
      </c>
      <c r="H27" s="875">
        <v>1</v>
      </c>
      <c r="I27" s="876">
        <v>0.51</v>
      </c>
      <c r="J27" s="832">
        <v>5</v>
      </c>
      <c r="K27" s="877">
        <v>0.51</v>
      </c>
      <c r="L27" s="878">
        <v>2</v>
      </c>
      <c r="M27" s="878">
        <v>18</v>
      </c>
      <c r="N27" s="879">
        <v>6</v>
      </c>
      <c r="O27" s="878" t="s">
        <v>2690</v>
      </c>
      <c r="P27" s="880" t="s">
        <v>2733</v>
      </c>
      <c r="Q27" s="881">
        <f t="shared" si="0"/>
        <v>1</v>
      </c>
      <c r="R27" s="881">
        <f t="shared" si="0"/>
        <v>0.51</v>
      </c>
      <c r="S27" s="871">
        <f t="shared" si="1"/>
        <v>6</v>
      </c>
      <c r="T27" s="871">
        <f t="shared" si="2"/>
        <v>5</v>
      </c>
      <c r="U27" s="871">
        <f t="shared" si="3"/>
        <v>-1</v>
      </c>
      <c r="V27" s="882">
        <f t="shared" si="4"/>
        <v>0.83333333333333337</v>
      </c>
      <c r="W27" s="833"/>
    </row>
    <row r="28" spans="1:23" ht="14.4" customHeight="1" x14ac:dyDescent="0.3">
      <c r="A28" s="887" t="s">
        <v>2734</v>
      </c>
      <c r="B28" s="871"/>
      <c r="C28" s="872"/>
      <c r="D28" s="842"/>
      <c r="E28" s="873"/>
      <c r="F28" s="874"/>
      <c r="G28" s="831"/>
      <c r="H28" s="875">
        <v>1</v>
      </c>
      <c r="I28" s="876">
        <v>4.78</v>
      </c>
      <c r="J28" s="834">
        <v>44</v>
      </c>
      <c r="K28" s="877">
        <v>0.86</v>
      </c>
      <c r="L28" s="878">
        <v>3</v>
      </c>
      <c r="M28" s="878">
        <v>27</v>
      </c>
      <c r="N28" s="879">
        <v>9</v>
      </c>
      <c r="O28" s="878" t="s">
        <v>2690</v>
      </c>
      <c r="P28" s="880" t="s">
        <v>2735</v>
      </c>
      <c r="Q28" s="881">
        <f t="shared" si="0"/>
        <v>1</v>
      </c>
      <c r="R28" s="881">
        <f t="shared" si="0"/>
        <v>4.78</v>
      </c>
      <c r="S28" s="871">
        <f t="shared" si="1"/>
        <v>9</v>
      </c>
      <c r="T28" s="871">
        <f t="shared" si="2"/>
        <v>44</v>
      </c>
      <c r="U28" s="871">
        <f t="shared" si="3"/>
        <v>35</v>
      </c>
      <c r="V28" s="882">
        <f t="shared" si="4"/>
        <v>4.8888888888888893</v>
      </c>
      <c r="W28" s="833">
        <v>35</v>
      </c>
    </row>
    <row r="29" spans="1:23" ht="14.4" customHeight="1" x14ac:dyDescent="0.3">
      <c r="A29" s="886" t="s">
        <v>2736</v>
      </c>
      <c r="B29" s="838"/>
      <c r="C29" s="840"/>
      <c r="D29" s="841"/>
      <c r="E29" s="836">
        <v>1</v>
      </c>
      <c r="F29" s="820">
        <v>1.57</v>
      </c>
      <c r="G29" s="821">
        <v>9</v>
      </c>
      <c r="H29" s="827"/>
      <c r="I29" s="828"/>
      <c r="J29" s="829"/>
      <c r="K29" s="823">
        <v>0.32</v>
      </c>
      <c r="L29" s="822">
        <v>1</v>
      </c>
      <c r="M29" s="822">
        <v>12</v>
      </c>
      <c r="N29" s="824">
        <v>4</v>
      </c>
      <c r="O29" s="822" t="s">
        <v>2690</v>
      </c>
      <c r="P29" s="837" t="s">
        <v>2737</v>
      </c>
      <c r="Q29" s="825">
        <f t="shared" si="0"/>
        <v>0</v>
      </c>
      <c r="R29" s="825">
        <f t="shared" si="0"/>
        <v>0</v>
      </c>
      <c r="S29" s="838" t="str">
        <f t="shared" si="1"/>
        <v/>
      </c>
      <c r="T29" s="838" t="str">
        <f t="shared" si="2"/>
        <v/>
      </c>
      <c r="U29" s="838" t="str">
        <f t="shared" si="3"/>
        <v/>
      </c>
      <c r="V29" s="839" t="str">
        <f t="shared" si="4"/>
        <v/>
      </c>
      <c r="W29" s="826"/>
    </row>
    <row r="30" spans="1:23" ht="14.4" customHeight="1" x14ac:dyDescent="0.3">
      <c r="A30" s="887" t="s">
        <v>2738</v>
      </c>
      <c r="B30" s="871"/>
      <c r="C30" s="872"/>
      <c r="D30" s="842"/>
      <c r="E30" s="873"/>
      <c r="F30" s="874"/>
      <c r="G30" s="831"/>
      <c r="H30" s="875">
        <v>1</v>
      </c>
      <c r="I30" s="876">
        <v>0.23</v>
      </c>
      <c r="J30" s="832">
        <v>1</v>
      </c>
      <c r="K30" s="877">
        <v>0.45</v>
      </c>
      <c r="L30" s="878">
        <v>2</v>
      </c>
      <c r="M30" s="878">
        <v>15</v>
      </c>
      <c r="N30" s="879">
        <v>5</v>
      </c>
      <c r="O30" s="878" t="s">
        <v>2690</v>
      </c>
      <c r="P30" s="880" t="s">
        <v>2737</v>
      </c>
      <c r="Q30" s="881">
        <f t="shared" si="0"/>
        <v>1</v>
      </c>
      <c r="R30" s="881">
        <f t="shared" si="0"/>
        <v>0.23</v>
      </c>
      <c r="S30" s="871">
        <f t="shared" si="1"/>
        <v>5</v>
      </c>
      <c r="T30" s="871">
        <f t="shared" si="2"/>
        <v>1</v>
      </c>
      <c r="U30" s="871">
        <f t="shared" si="3"/>
        <v>-4</v>
      </c>
      <c r="V30" s="882">
        <f t="shared" si="4"/>
        <v>0.2</v>
      </c>
      <c r="W30" s="833"/>
    </row>
    <row r="31" spans="1:23" ht="14.4" customHeight="1" x14ac:dyDescent="0.3">
      <c r="A31" s="886" t="s">
        <v>2739</v>
      </c>
      <c r="B31" s="838">
        <v>53</v>
      </c>
      <c r="C31" s="840">
        <v>52.84</v>
      </c>
      <c r="D31" s="841">
        <v>3.8</v>
      </c>
      <c r="E31" s="836">
        <v>38</v>
      </c>
      <c r="F31" s="820">
        <v>37.9</v>
      </c>
      <c r="G31" s="821">
        <v>3.8</v>
      </c>
      <c r="H31" s="827">
        <v>56</v>
      </c>
      <c r="I31" s="828">
        <v>55.82</v>
      </c>
      <c r="J31" s="829">
        <v>3.9</v>
      </c>
      <c r="K31" s="823">
        <v>1</v>
      </c>
      <c r="L31" s="822">
        <v>1</v>
      </c>
      <c r="M31" s="822">
        <v>12</v>
      </c>
      <c r="N31" s="824">
        <v>4</v>
      </c>
      <c r="O31" s="822" t="s">
        <v>2690</v>
      </c>
      <c r="P31" s="837" t="s">
        <v>2740</v>
      </c>
      <c r="Q31" s="825">
        <f t="shared" si="0"/>
        <v>3</v>
      </c>
      <c r="R31" s="825">
        <f t="shared" si="0"/>
        <v>2.9799999999999969</v>
      </c>
      <c r="S31" s="838">
        <f t="shared" si="1"/>
        <v>224</v>
      </c>
      <c r="T31" s="838">
        <f t="shared" si="2"/>
        <v>218.4</v>
      </c>
      <c r="U31" s="838">
        <f t="shared" si="3"/>
        <v>-5.5999999999999943</v>
      </c>
      <c r="V31" s="839">
        <f t="shared" si="4"/>
        <v>0.97499999999999998</v>
      </c>
      <c r="W31" s="826">
        <v>36</v>
      </c>
    </row>
    <row r="32" spans="1:23" ht="14.4" customHeight="1" x14ac:dyDescent="0.3">
      <c r="A32" s="887" t="s">
        <v>2741</v>
      </c>
      <c r="B32" s="871">
        <v>16</v>
      </c>
      <c r="C32" s="872">
        <v>16.23</v>
      </c>
      <c r="D32" s="842">
        <v>3.6</v>
      </c>
      <c r="E32" s="873">
        <v>12</v>
      </c>
      <c r="F32" s="874">
        <v>12.04</v>
      </c>
      <c r="G32" s="831">
        <v>4.7</v>
      </c>
      <c r="H32" s="875">
        <v>12</v>
      </c>
      <c r="I32" s="876">
        <v>12.21</v>
      </c>
      <c r="J32" s="834">
        <v>4.2</v>
      </c>
      <c r="K32" s="877">
        <v>1</v>
      </c>
      <c r="L32" s="878">
        <v>1</v>
      </c>
      <c r="M32" s="878">
        <v>12</v>
      </c>
      <c r="N32" s="879">
        <v>4</v>
      </c>
      <c r="O32" s="878" t="s">
        <v>2690</v>
      </c>
      <c r="P32" s="880" t="s">
        <v>2742</v>
      </c>
      <c r="Q32" s="881">
        <f t="shared" si="0"/>
        <v>-4</v>
      </c>
      <c r="R32" s="881">
        <f t="shared" si="0"/>
        <v>-4.0199999999999996</v>
      </c>
      <c r="S32" s="871">
        <f t="shared" si="1"/>
        <v>48</v>
      </c>
      <c r="T32" s="871">
        <f t="shared" si="2"/>
        <v>50.400000000000006</v>
      </c>
      <c r="U32" s="871">
        <f t="shared" si="3"/>
        <v>2.4000000000000057</v>
      </c>
      <c r="V32" s="882">
        <f t="shared" si="4"/>
        <v>1.05</v>
      </c>
      <c r="W32" s="833">
        <v>10</v>
      </c>
    </row>
    <row r="33" spans="1:23" ht="14.4" customHeight="1" x14ac:dyDescent="0.3">
      <c r="A33" s="887" t="s">
        <v>2743</v>
      </c>
      <c r="B33" s="871">
        <v>2</v>
      </c>
      <c r="C33" s="872">
        <v>6.82</v>
      </c>
      <c r="D33" s="842">
        <v>14</v>
      </c>
      <c r="E33" s="873">
        <v>1</v>
      </c>
      <c r="F33" s="874">
        <v>1.49</v>
      </c>
      <c r="G33" s="831">
        <v>4</v>
      </c>
      <c r="H33" s="875">
        <v>6</v>
      </c>
      <c r="I33" s="876">
        <v>14.04</v>
      </c>
      <c r="J33" s="832">
        <v>4.2</v>
      </c>
      <c r="K33" s="877">
        <v>1.49</v>
      </c>
      <c r="L33" s="878">
        <v>2</v>
      </c>
      <c r="M33" s="878">
        <v>18</v>
      </c>
      <c r="N33" s="879">
        <v>6</v>
      </c>
      <c r="O33" s="878" t="s">
        <v>2690</v>
      </c>
      <c r="P33" s="880" t="s">
        <v>2744</v>
      </c>
      <c r="Q33" s="881">
        <f t="shared" si="0"/>
        <v>4</v>
      </c>
      <c r="R33" s="881">
        <f t="shared" si="0"/>
        <v>7.2199999999999989</v>
      </c>
      <c r="S33" s="871">
        <f t="shared" si="1"/>
        <v>36</v>
      </c>
      <c r="T33" s="871">
        <f t="shared" si="2"/>
        <v>25.200000000000003</v>
      </c>
      <c r="U33" s="871">
        <f t="shared" si="3"/>
        <v>-10.799999999999997</v>
      </c>
      <c r="V33" s="882">
        <f t="shared" si="4"/>
        <v>0.70000000000000007</v>
      </c>
      <c r="W33" s="833">
        <v>2</v>
      </c>
    </row>
    <row r="34" spans="1:23" ht="14.4" customHeight="1" x14ac:dyDescent="0.3">
      <c r="A34" s="886" t="s">
        <v>2745</v>
      </c>
      <c r="B34" s="817">
        <v>2</v>
      </c>
      <c r="C34" s="818">
        <v>0.71</v>
      </c>
      <c r="D34" s="819">
        <v>3.5</v>
      </c>
      <c r="E34" s="836">
        <v>1</v>
      </c>
      <c r="F34" s="820">
        <v>0.37</v>
      </c>
      <c r="G34" s="821">
        <v>7</v>
      </c>
      <c r="H34" s="822"/>
      <c r="I34" s="820"/>
      <c r="J34" s="821"/>
      <c r="K34" s="823">
        <v>0.35</v>
      </c>
      <c r="L34" s="822">
        <v>1</v>
      </c>
      <c r="M34" s="822">
        <v>12</v>
      </c>
      <c r="N34" s="824">
        <v>4</v>
      </c>
      <c r="O34" s="822" t="s">
        <v>2690</v>
      </c>
      <c r="P34" s="837" t="s">
        <v>2746</v>
      </c>
      <c r="Q34" s="825">
        <f t="shared" si="0"/>
        <v>-2</v>
      </c>
      <c r="R34" s="825">
        <f t="shared" si="0"/>
        <v>-0.71</v>
      </c>
      <c r="S34" s="838" t="str">
        <f t="shared" si="1"/>
        <v/>
      </c>
      <c r="T34" s="838" t="str">
        <f t="shared" si="2"/>
        <v/>
      </c>
      <c r="U34" s="838" t="str">
        <f t="shared" si="3"/>
        <v/>
      </c>
      <c r="V34" s="839" t="str">
        <f t="shared" si="4"/>
        <v/>
      </c>
      <c r="W34" s="826"/>
    </row>
    <row r="35" spans="1:23" ht="14.4" customHeight="1" x14ac:dyDescent="0.3">
      <c r="A35" s="887" t="s">
        <v>2747</v>
      </c>
      <c r="B35" s="883">
        <v>1</v>
      </c>
      <c r="C35" s="884">
        <v>0.42</v>
      </c>
      <c r="D35" s="835">
        <v>5</v>
      </c>
      <c r="E35" s="873"/>
      <c r="F35" s="874"/>
      <c r="G35" s="831"/>
      <c r="H35" s="878"/>
      <c r="I35" s="874"/>
      <c r="J35" s="831"/>
      <c r="K35" s="877">
        <v>0.42</v>
      </c>
      <c r="L35" s="878">
        <v>2</v>
      </c>
      <c r="M35" s="878">
        <v>18</v>
      </c>
      <c r="N35" s="879">
        <v>6</v>
      </c>
      <c r="O35" s="878" t="s">
        <v>2690</v>
      </c>
      <c r="P35" s="880" t="s">
        <v>2748</v>
      </c>
      <c r="Q35" s="881">
        <f t="shared" si="0"/>
        <v>-1</v>
      </c>
      <c r="R35" s="881">
        <f t="shared" si="0"/>
        <v>-0.42</v>
      </c>
      <c r="S35" s="871" t="str">
        <f t="shared" si="1"/>
        <v/>
      </c>
      <c r="T35" s="871" t="str">
        <f t="shared" si="2"/>
        <v/>
      </c>
      <c r="U35" s="871" t="str">
        <f t="shared" si="3"/>
        <v/>
      </c>
      <c r="V35" s="882" t="str">
        <f t="shared" si="4"/>
        <v/>
      </c>
      <c r="W35" s="833"/>
    </row>
    <row r="36" spans="1:23" ht="14.4" customHeight="1" x14ac:dyDescent="0.3">
      <c r="A36" s="886" t="s">
        <v>2749</v>
      </c>
      <c r="B36" s="838"/>
      <c r="C36" s="840"/>
      <c r="D36" s="841"/>
      <c r="E36" s="827">
        <v>1</v>
      </c>
      <c r="F36" s="828">
        <v>2.12</v>
      </c>
      <c r="G36" s="829">
        <v>4</v>
      </c>
      <c r="H36" s="822"/>
      <c r="I36" s="820"/>
      <c r="J36" s="821"/>
      <c r="K36" s="823">
        <v>2.12</v>
      </c>
      <c r="L36" s="822">
        <v>3</v>
      </c>
      <c r="M36" s="822">
        <v>24</v>
      </c>
      <c r="N36" s="824">
        <v>8</v>
      </c>
      <c r="O36" s="822" t="s">
        <v>2690</v>
      </c>
      <c r="P36" s="837" t="s">
        <v>2750</v>
      </c>
      <c r="Q36" s="825">
        <f t="shared" si="0"/>
        <v>0</v>
      </c>
      <c r="R36" s="825">
        <f t="shared" si="0"/>
        <v>0</v>
      </c>
      <c r="S36" s="838" t="str">
        <f t="shared" si="1"/>
        <v/>
      </c>
      <c r="T36" s="838" t="str">
        <f t="shared" si="2"/>
        <v/>
      </c>
      <c r="U36" s="838" t="str">
        <f t="shared" si="3"/>
        <v/>
      </c>
      <c r="V36" s="839" t="str">
        <f t="shared" si="4"/>
        <v/>
      </c>
      <c r="W36" s="826"/>
    </row>
    <row r="37" spans="1:23" ht="14.4" customHeight="1" x14ac:dyDescent="0.3">
      <c r="A37" s="886" t="s">
        <v>2751</v>
      </c>
      <c r="B37" s="817">
        <v>1</v>
      </c>
      <c r="C37" s="818">
        <v>0.35</v>
      </c>
      <c r="D37" s="819">
        <v>3</v>
      </c>
      <c r="E37" s="836"/>
      <c r="F37" s="820"/>
      <c r="G37" s="821"/>
      <c r="H37" s="822"/>
      <c r="I37" s="820"/>
      <c r="J37" s="821"/>
      <c r="K37" s="823">
        <v>0.35</v>
      </c>
      <c r="L37" s="822">
        <v>1</v>
      </c>
      <c r="M37" s="822">
        <v>12</v>
      </c>
      <c r="N37" s="824">
        <v>4</v>
      </c>
      <c r="O37" s="822" t="s">
        <v>2690</v>
      </c>
      <c r="P37" s="837" t="s">
        <v>2752</v>
      </c>
      <c r="Q37" s="825">
        <f t="shared" si="0"/>
        <v>-1</v>
      </c>
      <c r="R37" s="825">
        <f t="shared" si="0"/>
        <v>-0.35</v>
      </c>
      <c r="S37" s="838" t="str">
        <f t="shared" si="1"/>
        <v/>
      </c>
      <c r="T37" s="838" t="str">
        <f t="shared" si="2"/>
        <v/>
      </c>
      <c r="U37" s="838" t="str">
        <f t="shared" si="3"/>
        <v/>
      </c>
      <c r="V37" s="839" t="str">
        <f t="shared" si="4"/>
        <v/>
      </c>
      <c r="W37" s="826"/>
    </row>
    <row r="38" spans="1:23" ht="14.4" customHeight="1" x14ac:dyDescent="0.3">
      <c r="A38" s="886" t="s">
        <v>2753</v>
      </c>
      <c r="B38" s="817">
        <v>1</v>
      </c>
      <c r="C38" s="818">
        <v>0.32</v>
      </c>
      <c r="D38" s="819">
        <v>6</v>
      </c>
      <c r="E38" s="836"/>
      <c r="F38" s="820"/>
      <c r="G38" s="821"/>
      <c r="H38" s="822">
        <v>1</v>
      </c>
      <c r="I38" s="820">
        <v>0.32</v>
      </c>
      <c r="J38" s="821">
        <v>2</v>
      </c>
      <c r="K38" s="823">
        <v>0.32</v>
      </c>
      <c r="L38" s="822">
        <v>1</v>
      </c>
      <c r="M38" s="822">
        <v>12</v>
      </c>
      <c r="N38" s="824">
        <v>4</v>
      </c>
      <c r="O38" s="822" t="s">
        <v>2690</v>
      </c>
      <c r="P38" s="837" t="s">
        <v>2754</v>
      </c>
      <c r="Q38" s="825">
        <f t="shared" si="0"/>
        <v>0</v>
      </c>
      <c r="R38" s="825">
        <f t="shared" si="0"/>
        <v>0</v>
      </c>
      <c r="S38" s="838">
        <f t="shared" si="1"/>
        <v>4</v>
      </c>
      <c r="T38" s="838">
        <f t="shared" si="2"/>
        <v>2</v>
      </c>
      <c r="U38" s="838">
        <f t="shared" si="3"/>
        <v>-2</v>
      </c>
      <c r="V38" s="839">
        <f t="shared" si="4"/>
        <v>0.5</v>
      </c>
      <c r="W38" s="826"/>
    </row>
    <row r="39" spans="1:23" ht="14.4" customHeight="1" x14ac:dyDescent="0.3">
      <c r="A39" s="887" t="s">
        <v>2755</v>
      </c>
      <c r="B39" s="883">
        <v>1</v>
      </c>
      <c r="C39" s="884">
        <v>0.45</v>
      </c>
      <c r="D39" s="835">
        <v>4</v>
      </c>
      <c r="E39" s="873"/>
      <c r="F39" s="874"/>
      <c r="G39" s="831"/>
      <c r="H39" s="878"/>
      <c r="I39" s="874"/>
      <c r="J39" s="831"/>
      <c r="K39" s="877">
        <v>0.45</v>
      </c>
      <c r="L39" s="878">
        <v>2</v>
      </c>
      <c r="M39" s="878">
        <v>18</v>
      </c>
      <c r="N39" s="879">
        <v>6</v>
      </c>
      <c r="O39" s="878" t="s">
        <v>2690</v>
      </c>
      <c r="P39" s="880" t="s">
        <v>2756</v>
      </c>
      <c r="Q39" s="881">
        <f t="shared" si="0"/>
        <v>-1</v>
      </c>
      <c r="R39" s="881">
        <f t="shared" si="0"/>
        <v>-0.45</v>
      </c>
      <c r="S39" s="871" t="str">
        <f t="shared" si="1"/>
        <v/>
      </c>
      <c r="T39" s="871" t="str">
        <f t="shared" si="2"/>
        <v/>
      </c>
      <c r="U39" s="871" t="str">
        <f t="shared" si="3"/>
        <v/>
      </c>
      <c r="V39" s="882" t="str">
        <f t="shared" si="4"/>
        <v/>
      </c>
      <c r="W39" s="833"/>
    </row>
    <row r="40" spans="1:23" ht="14.4" customHeight="1" x14ac:dyDescent="0.3">
      <c r="A40" s="886" t="s">
        <v>2757</v>
      </c>
      <c r="B40" s="838"/>
      <c r="C40" s="840"/>
      <c r="D40" s="841"/>
      <c r="E40" s="827">
        <v>1</v>
      </c>
      <c r="F40" s="828">
        <v>0.31</v>
      </c>
      <c r="G40" s="829">
        <v>2</v>
      </c>
      <c r="H40" s="822"/>
      <c r="I40" s="820"/>
      <c r="J40" s="821"/>
      <c r="K40" s="823">
        <v>0.31</v>
      </c>
      <c r="L40" s="822">
        <v>1</v>
      </c>
      <c r="M40" s="822">
        <v>12</v>
      </c>
      <c r="N40" s="824">
        <v>4</v>
      </c>
      <c r="O40" s="822" t="s">
        <v>2690</v>
      </c>
      <c r="P40" s="837" t="s">
        <v>2758</v>
      </c>
      <c r="Q40" s="825">
        <f t="shared" si="0"/>
        <v>0</v>
      </c>
      <c r="R40" s="825">
        <f t="shared" si="0"/>
        <v>0</v>
      </c>
      <c r="S40" s="838" t="str">
        <f t="shared" si="1"/>
        <v/>
      </c>
      <c r="T40" s="838" t="str">
        <f t="shared" si="2"/>
        <v/>
      </c>
      <c r="U40" s="838" t="str">
        <f t="shared" si="3"/>
        <v/>
      </c>
      <c r="V40" s="839" t="str">
        <f t="shared" si="4"/>
        <v/>
      </c>
      <c r="W40" s="826"/>
    </row>
    <row r="41" spans="1:23" ht="14.4" customHeight="1" x14ac:dyDescent="0.3">
      <c r="A41" s="886" t="s">
        <v>2759</v>
      </c>
      <c r="B41" s="838"/>
      <c r="C41" s="840"/>
      <c r="D41" s="841"/>
      <c r="E41" s="827">
        <v>1</v>
      </c>
      <c r="F41" s="828">
        <v>1.84</v>
      </c>
      <c r="G41" s="829">
        <v>6</v>
      </c>
      <c r="H41" s="822"/>
      <c r="I41" s="820"/>
      <c r="J41" s="821"/>
      <c r="K41" s="823">
        <v>1.84</v>
      </c>
      <c r="L41" s="822">
        <v>5</v>
      </c>
      <c r="M41" s="822">
        <v>42</v>
      </c>
      <c r="N41" s="824">
        <v>14</v>
      </c>
      <c r="O41" s="822" t="s">
        <v>2690</v>
      </c>
      <c r="P41" s="837" t="s">
        <v>2760</v>
      </c>
      <c r="Q41" s="825">
        <f t="shared" si="0"/>
        <v>0</v>
      </c>
      <c r="R41" s="825">
        <f t="shared" si="0"/>
        <v>0</v>
      </c>
      <c r="S41" s="838" t="str">
        <f t="shared" si="1"/>
        <v/>
      </c>
      <c r="T41" s="838" t="str">
        <f t="shared" si="2"/>
        <v/>
      </c>
      <c r="U41" s="838" t="str">
        <f t="shared" si="3"/>
        <v/>
      </c>
      <c r="V41" s="839" t="str">
        <f t="shared" si="4"/>
        <v/>
      </c>
      <c r="W41" s="826"/>
    </row>
    <row r="42" spans="1:23" ht="14.4" customHeight="1" x14ac:dyDescent="0.3">
      <c r="A42" s="886" t="s">
        <v>2761</v>
      </c>
      <c r="B42" s="817">
        <v>2</v>
      </c>
      <c r="C42" s="818">
        <v>1.49</v>
      </c>
      <c r="D42" s="819">
        <v>7</v>
      </c>
      <c r="E42" s="836">
        <v>1</v>
      </c>
      <c r="F42" s="820">
        <v>0.74</v>
      </c>
      <c r="G42" s="821">
        <v>4</v>
      </c>
      <c r="H42" s="822"/>
      <c r="I42" s="820"/>
      <c r="J42" s="821"/>
      <c r="K42" s="823">
        <v>0.74</v>
      </c>
      <c r="L42" s="822">
        <v>1</v>
      </c>
      <c r="M42" s="822">
        <v>12</v>
      </c>
      <c r="N42" s="824">
        <v>4</v>
      </c>
      <c r="O42" s="822" t="s">
        <v>2690</v>
      </c>
      <c r="P42" s="837" t="s">
        <v>2762</v>
      </c>
      <c r="Q42" s="825">
        <f t="shared" si="0"/>
        <v>-2</v>
      </c>
      <c r="R42" s="825">
        <f t="shared" si="0"/>
        <v>-1.49</v>
      </c>
      <c r="S42" s="838" t="str">
        <f t="shared" si="1"/>
        <v/>
      </c>
      <c r="T42" s="838" t="str">
        <f t="shared" si="2"/>
        <v/>
      </c>
      <c r="U42" s="838" t="str">
        <f t="shared" si="3"/>
        <v/>
      </c>
      <c r="V42" s="839" t="str">
        <f t="shared" si="4"/>
        <v/>
      </c>
      <c r="W42" s="826"/>
    </row>
    <row r="43" spans="1:23" ht="14.4" customHeight="1" x14ac:dyDescent="0.3">
      <c r="A43" s="886" t="s">
        <v>2763</v>
      </c>
      <c r="B43" s="817">
        <v>1</v>
      </c>
      <c r="C43" s="818">
        <v>0.61</v>
      </c>
      <c r="D43" s="819">
        <v>4</v>
      </c>
      <c r="E43" s="836"/>
      <c r="F43" s="820"/>
      <c r="G43" s="821"/>
      <c r="H43" s="822"/>
      <c r="I43" s="820"/>
      <c r="J43" s="821"/>
      <c r="K43" s="823">
        <v>0.61</v>
      </c>
      <c r="L43" s="822">
        <v>1</v>
      </c>
      <c r="M43" s="822">
        <v>12</v>
      </c>
      <c r="N43" s="824">
        <v>4</v>
      </c>
      <c r="O43" s="822" t="s">
        <v>2690</v>
      </c>
      <c r="P43" s="837" t="s">
        <v>2764</v>
      </c>
      <c r="Q43" s="825">
        <f t="shared" si="0"/>
        <v>-1</v>
      </c>
      <c r="R43" s="825">
        <f t="shared" si="0"/>
        <v>-0.61</v>
      </c>
      <c r="S43" s="838" t="str">
        <f t="shared" si="1"/>
        <v/>
      </c>
      <c r="T43" s="838" t="str">
        <f t="shared" si="2"/>
        <v/>
      </c>
      <c r="U43" s="838" t="str">
        <f t="shared" si="3"/>
        <v/>
      </c>
      <c r="V43" s="839" t="str">
        <f t="shared" si="4"/>
        <v/>
      </c>
      <c r="W43" s="826"/>
    </row>
    <row r="44" spans="1:23" ht="14.4" customHeight="1" x14ac:dyDescent="0.3">
      <c r="A44" s="886" t="s">
        <v>2765</v>
      </c>
      <c r="B44" s="838"/>
      <c r="C44" s="840"/>
      <c r="D44" s="841"/>
      <c r="E44" s="836"/>
      <c r="F44" s="820"/>
      <c r="G44" s="821"/>
      <c r="H44" s="827">
        <v>1</v>
      </c>
      <c r="I44" s="828">
        <v>0.68</v>
      </c>
      <c r="J44" s="829">
        <v>4</v>
      </c>
      <c r="K44" s="823">
        <v>0.68</v>
      </c>
      <c r="L44" s="822">
        <v>3</v>
      </c>
      <c r="M44" s="822">
        <v>24</v>
      </c>
      <c r="N44" s="824">
        <v>8</v>
      </c>
      <c r="O44" s="822" t="s">
        <v>2690</v>
      </c>
      <c r="P44" s="837" t="s">
        <v>2766</v>
      </c>
      <c r="Q44" s="825">
        <f t="shared" si="0"/>
        <v>1</v>
      </c>
      <c r="R44" s="825">
        <f t="shared" si="0"/>
        <v>0.68</v>
      </c>
      <c r="S44" s="838">
        <f t="shared" si="1"/>
        <v>8</v>
      </c>
      <c r="T44" s="838">
        <f t="shared" si="2"/>
        <v>4</v>
      </c>
      <c r="U44" s="838">
        <f t="shared" si="3"/>
        <v>-4</v>
      </c>
      <c r="V44" s="839">
        <f t="shared" si="4"/>
        <v>0.5</v>
      </c>
      <c r="W44" s="826"/>
    </row>
    <row r="45" spans="1:23" ht="14.4" customHeight="1" x14ac:dyDescent="0.3">
      <c r="A45" s="886" t="s">
        <v>2767</v>
      </c>
      <c r="B45" s="817">
        <v>9</v>
      </c>
      <c r="C45" s="818">
        <v>6.78</v>
      </c>
      <c r="D45" s="819">
        <v>4.5999999999999996</v>
      </c>
      <c r="E45" s="836">
        <v>1</v>
      </c>
      <c r="F45" s="820">
        <v>0.74</v>
      </c>
      <c r="G45" s="821">
        <v>5</v>
      </c>
      <c r="H45" s="822">
        <v>4</v>
      </c>
      <c r="I45" s="820">
        <v>2.95</v>
      </c>
      <c r="J45" s="821">
        <v>3</v>
      </c>
      <c r="K45" s="823">
        <v>0.74</v>
      </c>
      <c r="L45" s="822">
        <v>2</v>
      </c>
      <c r="M45" s="822">
        <v>15</v>
      </c>
      <c r="N45" s="824">
        <v>5</v>
      </c>
      <c r="O45" s="822" t="s">
        <v>2690</v>
      </c>
      <c r="P45" s="837" t="s">
        <v>2768</v>
      </c>
      <c r="Q45" s="825">
        <f t="shared" si="0"/>
        <v>-5</v>
      </c>
      <c r="R45" s="825">
        <f t="shared" si="0"/>
        <v>-3.83</v>
      </c>
      <c r="S45" s="838">
        <f t="shared" si="1"/>
        <v>20</v>
      </c>
      <c r="T45" s="838">
        <f t="shared" si="2"/>
        <v>12</v>
      </c>
      <c r="U45" s="838">
        <f t="shared" si="3"/>
        <v>-8</v>
      </c>
      <c r="V45" s="839">
        <f t="shared" si="4"/>
        <v>0.6</v>
      </c>
      <c r="W45" s="826"/>
    </row>
    <row r="46" spans="1:23" ht="14.4" customHeight="1" x14ac:dyDescent="0.3">
      <c r="A46" s="887" t="s">
        <v>2769</v>
      </c>
      <c r="B46" s="883">
        <v>1</v>
      </c>
      <c r="C46" s="884">
        <v>0.94</v>
      </c>
      <c r="D46" s="835">
        <v>3</v>
      </c>
      <c r="E46" s="873">
        <v>1</v>
      </c>
      <c r="F46" s="874">
        <v>1.24</v>
      </c>
      <c r="G46" s="831">
        <v>9</v>
      </c>
      <c r="H46" s="878">
        <v>2</v>
      </c>
      <c r="I46" s="874">
        <v>2.4700000000000002</v>
      </c>
      <c r="J46" s="831">
        <v>5.5</v>
      </c>
      <c r="K46" s="877">
        <v>1.24</v>
      </c>
      <c r="L46" s="878">
        <v>4</v>
      </c>
      <c r="M46" s="878">
        <v>33</v>
      </c>
      <c r="N46" s="879">
        <v>11</v>
      </c>
      <c r="O46" s="878" t="s">
        <v>2690</v>
      </c>
      <c r="P46" s="880" t="s">
        <v>2770</v>
      </c>
      <c r="Q46" s="881">
        <f t="shared" si="0"/>
        <v>1</v>
      </c>
      <c r="R46" s="881">
        <f t="shared" si="0"/>
        <v>1.5300000000000002</v>
      </c>
      <c r="S46" s="871">
        <f t="shared" si="1"/>
        <v>22</v>
      </c>
      <c r="T46" s="871">
        <f t="shared" si="2"/>
        <v>11</v>
      </c>
      <c r="U46" s="871">
        <f t="shared" si="3"/>
        <v>-11</v>
      </c>
      <c r="V46" s="882">
        <f t="shared" si="4"/>
        <v>0.5</v>
      </c>
      <c r="W46" s="833"/>
    </row>
    <row r="47" spans="1:23" ht="14.4" customHeight="1" x14ac:dyDescent="0.3">
      <c r="A47" s="887" t="s">
        <v>2771</v>
      </c>
      <c r="B47" s="883">
        <v>1</v>
      </c>
      <c r="C47" s="884">
        <v>0.93</v>
      </c>
      <c r="D47" s="835">
        <v>2</v>
      </c>
      <c r="E47" s="873"/>
      <c r="F47" s="874"/>
      <c r="G47" s="831"/>
      <c r="H47" s="878">
        <v>1</v>
      </c>
      <c r="I47" s="874">
        <v>1.32</v>
      </c>
      <c r="J47" s="831">
        <v>3</v>
      </c>
      <c r="K47" s="877">
        <v>2.48</v>
      </c>
      <c r="L47" s="878">
        <v>6</v>
      </c>
      <c r="M47" s="878">
        <v>57</v>
      </c>
      <c r="N47" s="879">
        <v>19</v>
      </c>
      <c r="O47" s="878" t="s">
        <v>2690</v>
      </c>
      <c r="P47" s="880" t="s">
        <v>2772</v>
      </c>
      <c r="Q47" s="881">
        <f t="shared" si="0"/>
        <v>0</v>
      </c>
      <c r="R47" s="881">
        <f t="shared" si="0"/>
        <v>0.39</v>
      </c>
      <c r="S47" s="871">
        <f t="shared" si="1"/>
        <v>19</v>
      </c>
      <c r="T47" s="871">
        <f t="shared" si="2"/>
        <v>3</v>
      </c>
      <c r="U47" s="871">
        <f t="shared" si="3"/>
        <v>-16</v>
      </c>
      <c r="V47" s="882">
        <f t="shared" si="4"/>
        <v>0.15789473684210525</v>
      </c>
      <c r="W47" s="833"/>
    </row>
    <row r="48" spans="1:23" ht="14.4" customHeight="1" x14ac:dyDescent="0.3">
      <c r="A48" s="886" t="s">
        <v>2773</v>
      </c>
      <c r="B48" s="838"/>
      <c r="C48" s="840"/>
      <c r="D48" s="841"/>
      <c r="E48" s="836"/>
      <c r="F48" s="820"/>
      <c r="G48" s="821"/>
      <c r="H48" s="827">
        <v>1</v>
      </c>
      <c r="I48" s="828">
        <v>0.72</v>
      </c>
      <c r="J48" s="829">
        <v>4</v>
      </c>
      <c r="K48" s="823">
        <v>0.72</v>
      </c>
      <c r="L48" s="822">
        <v>3</v>
      </c>
      <c r="M48" s="822">
        <v>24</v>
      </c>
      <c r="N48" s="824">
        <v>8</v>
      </c>
      <c r="O48" s="822" t="s">
        <v>2690</v>
      </c>
      <c r="P48" s="837" t="s">
        <v>2774</v>
      </c>
      <c r="Q48" s="825">
        <f t="shared" si="0"/>
        <v>1</v>
      </c>
      <c r="R48" s="825">
        <f t="shared" si="0"/>
        <v>0.72</v>
      </c>
      <c r="S48" s="838">
        <f t="shared" si="1"/>
        <v>8</v>
      </c>
      <c r="T48" s="838">
        <f t="shared" si="2"/>
        <v>4</v>
      </c>
      <c r="U48" s="838">
        <f t="shared" si="3"/>
        <v>-4</v>
      </c>
      <c r="V48" s="839">
        <f t="shared" si="4"/>
        <v>0.5</v>
      </c>
      <c r="W48" s="826"/>
    </row>
    <row r="49" spans="1:23" ht="14.4" customHeight="1" x14ac:dyDescent="0.3">
      <c r="A49" s="887" t="s">
        <v>2775</v>
      </c>
      <c r="B49" s="871"/>
      <c r="C49" s="872"/>
      <c r="D49" s="842"/>
      <c r="E49" s="873"/>
      <c r="F49" s="874"/>
      <c r="G49" s="831"/>
      <c r="H49" s="875">
        <v>1</v>
      </c>
      <c r="I49" s="876">
        <v>1.52</v>
      </c>
      <c r="J49" s="832">
        <v>8</v>
      </c>
      <c r="K49" s="877">
        <v>1.52</v>
      </c>
      <c r="L49" s="878">
        <v>4</v>
      </c>
      <c r="M49" s="878">
        <v>36</v>
      </c>
      <c r="N49" s="879">
        <v>12</v>
      </c>
      <c r="O49" s="878" t="s">
        <v>2690</v>
      </c>
      <c r="P49" s="880" t="s">
        <v>2774</v>
      </c>
      <c r="Q49" s="881">
        <f t="shared" si="0"/>
        <v>1</v>
      </c>
      <c r="R49" s="881">
        <f t="shared" si="0"/>
        <v>1.52</v>
      </c>
      <c r="S49" s="871">
        <f t="shared" si="1"/>
        <v>12</v>
      </c>
      <c r="T49" s="871">
        <f t="shared" si="2"/>
        <v>8</v>
      </c>
      <c r="U49" s="871">
        <f t="shared" si="3"/>
        <v>-4</v>
      </c>
      <c r="V49" s="882">
        <f t="shared" si="4"/>
        <v>0.66666666666666663</v>
      </c>
      <c r="W49" s="833"/>
    </row>
    <row r="50" spans="1:23" ht="14.4" customHeight="1" x14ac:dyDescent="0.3">
      <c r="A50" s="886" t="s">
        <v>2776</v>
      </c>
      <c r="B50" s="838"/>
      <c r="C50" s="840"/>
      <c r="D50" s="841"/>
      <c r="E50" s="827">
        <v>1</v>
      </c>
      <c r="F50" s="828">
        <v>0.49</v>
      </c>
      <c r="G50" s="829">
        <v>3</v>
      </c>
      <c r="H50" s="822"/>
      <c r="I50" s="820"/>
      <c r="J50" s="821"/>
      <c r="K50" s="823">
        <v>0.49</v>
      </c>
      <c r="L50" s="822">
        <v>2</v>
      </c>
      <c r="M50" s="822">
        <v>21</v>
      </c>
      <c r="N50" s="824">
        <v>7</v>
      </c>
      <c r="O50" s="822" t="s">
        <v>2690</v>
      </c>
      <c r="P50" s="837" t="s">
        <v>2777</v>
      </c>
      <c r="Q50" s="825">
        <f t="shared" si="0"/>
        <v>0</v>
      </c>
      <c r="R50" s="825">
        <f t="shared" si="0"/>
        <v>0</v>
      </c>
      <c r="S50" s="838" t="str">
        <f t="shared" si="1"/>
        <v/>
      </c>
      <c r="T50" s="838" t="str">
        <f t="shared" si="2"/>
        <v/>
      </c>
      <c r="U50" s="838" t="str">
        <f t="shared" si="3"/>
        <v/>
      </c>
      <c r="V50" s="839" t="str">
        <f t="shared" si="4"/>
        <v/>
      </c>
      <c r="W50" s="826"/>
    </row>
    <row r="51" spans="1:23" ht="14.4" customHeight="1" x14ac:dyDescent="0.3">
      <c r="A51" s="886" t="s">
        <v>2778</v>
      </c>
      <c r="B51" s="817">
        <v>2</v>
      </c>
      <c r="C51" s="818">
        <v>0.49</v>
      </c>
      <c r="D51" s="819">
        <v>5</v>
      </c>
      <c r="E51" s="836"/>
      <c r="F51" s="820"/>
      <c r="G51" s="821"/>
      <c r="H51" s="822">
        <v>1</v>
      </c>
      <c r="I51" s="820">
        <v>0.25</v>
      </c>
      <c r="J51" s="821">
        <v>2</v>
      </c>
      <c r="K51" s="823">
        <v>0.25</v>
      </c>
      <c r="L51" s="822">
        <v>1</v>
      </c>
      <c r="M51" s="822">
        <v>9</v>
      </c>
      <c r="N51" s="824">
        <v>3</v>
      </c>
      <c r="O51" s="822" t="s">
        <v>2690</v>
      </c>
      <c r="P51" s="837" t="s">
        <v>2779</v>
      </c>
      <c r="Q51" s="825">
        <f t="shared" si="0"/>
        <v>-1</v>
      </c>
      <c r="R51" s="825">
        <f t="shared" si="0"/>
        <v>-0.24</v>
      </c>
      <c r="S51" s="838">
        <f t="shared" si="1"/>
        <v>3</v>
      </c>
      <c r="T51" s="838">
        <f t="shared" si="2"/>
        <v>2</v>
      </c>
      <c r="U51" s="838">
        <f t="shared" si="3"/>
        <v>-1</v>
      </c>
      <c r="V51" s="839">
        <f t="shared" si="4"/>
        <v>0.66666666666666663</v>
      </c>
      <c r="W51" s="826"/>
    </row>
    <row r="52" spans="1:23" ht="14.4" customHeight="1" x14ac:dyDescent="0.3">
      <c r="A52" s="886" t="s">
        <v>2780</v>
      </c>
      <c r="B52" s="817">
        <v>2</v>
      </c>
      <c r="C52" s="818">
        <v>0.52</v>
      </c>
      <c r="D52" s="819">
        <v>2</v>
      </c>
      <c r="E52" s="836">
        <v>1</v>
      </c>
      <c r="F52" s="820">
        <v>0.34</v>
      </c>
      <c r="G52" s="821">
        <v>3</v>
      </c>
      <c r="H52" s="822">
        <v>1</v>
      </c>
      <c r="I52" s="820">
        <v>0.35</v>
      </c>
      <c r="J52" s="830">
        <v>7</v>
      </c>
      <c r="K52" s="823">
        <v>0.34</v>
      </c>
      <c r="L52" s="822">
        <v>2</v>
      </c>
      <c r="M52" s="822">
        <v>15</v>
      </c>
      <c r="N52" s="824">
        <v>5</v>
      </c>
      <c r="O52" s="822" t="s">
        <v>2690</v>
      </c>
      <c r="P52" s="837" t="s">
        <v>2781</v>
      </c>
      <c r="Q52" s="825">
        <f t="shared" si="0"/>
        <v>-1</v>
      </c>
      <c r="R52" s="825">
        <f t="shared" si="0"/>
        <v>-0.17000000000000004</v>
      </c>
      <c r="S52" s="838">
        <f t="shared" si="1"/>
        <v>5</v>
      </c>
      <c r="T52" s="838">
        <f t="shared" si="2"/>
        <v>7</v>
      </c>
      <c r="U52" s="838">
        <f t="shared" si="3"/>
        <v>2</v>
      </c>
      <c r="V52" s="839">
        <f t="shared" si="4"/>
        <v>1.4</v>
      </c>
      <c r="W52" s="826">
        <v>2</v>
      </c>
    </row>
    <row r="53" spans="1:23" ht="14.4" customHeight="1" x14ac:dyDescent="0.3">
      <c r="A53" s="886" t="s">
        <v>2782</v>
      </c>
      <c r="B53" s="838"/>
      <c r="C53" s="840"/>
      <c r="D53" s="841"/>
      <c r="E53" s="836"/>
      <c r="F53" s="820"/>
      <c r="G53" s="821"/>
      <c r="H53" s="827">
        <v>1</v>
      </c>
      <c r="I53" s="828">
        <v>0.7</v>
      </c>
      <c r="J53" s="829">
        <v>4</v>
      </c>
      <c r="K53" s="823">
        <v>0.7</v>
      </c>
      <c r="L53" s="822">
        <v>1</v>
      </c>
      <c r="M53" s="822">
        <v>12</v>
      </c>
      <c r="N53" s="824">
        <v>4</v>
      </c>
      <c r="O53" s="822" t="s">
        <v>2690</v>
      </c>
      <c r="P53" s="837" t="s">
        <v>2783</v>
      </c>
      <c r="Q53" s="825">
        <f t="shared" si="0"/>
        <v>1</v>
      </c>
      <c r="R53" s="825">
        <f t="shared" si="0"/>
        <v>0.7</v>
      </c>
      <c r="S53" s="838">
        <f t="shared" si="1"/>
        <v>4</v>
      </c>
      <c r="T53" s="838">
        <f t="shared" si="2"/>
        <v>4</v>
      </c>
      <c r="U53" s="838">
        <f t="shared" si="3"/>
        <v>0</v>
      </c>
      <c r="V53" s="839">
        <f t="shared" si="4"/>
        <v>1</v>
      </c>
      <c r="W53" s="826"/>
    </row>
    <row r="54" spans="1:23" ht="14.4" customHeight="1" x14ac:dyDescent="0.3">
      <c r="A54" s="886" t="s">
        <v>2784</v>
      </c>
      <c r="B54" s="838">
        <v>1</v>
      </c>
      <c r="C54" s="840">
        <v>1.03</v>
      </c>
      <c r="D54" s="841">
        <v>6</v>
      </c>
      <c r="E54" s="836"/>
      <c r="F54" s="820"/>
      <c r="G54" s="821"/>
      <c r="H54" s="827">
        <v>2</v>
      </c>
      <c r="I54" s="828">
        <v>2.06</v>
      </c>
      <c r="J54" s="829">
        <v>3</v>
      </c>
      <c r="K54" s="823">
        <v>1.03</v>
      </c>
      <c r="L54" s="822">
        <v>2</v>
      </c>
      <c r="M54" s="822">
        <v>18</v>
      </c>
      <c r="N54" s="824">
        <v>6</v>
      </c>
      <c r="O54" s="822" t="s">
        <v>2690</v>
      </c>
      <c r="P54" s="837" t="s">
        <v>2785</v>
      </c>
      <c r="Q54" s="825">
        <f t="shared" si="0"/>
        <v>1</v>
      </c>
      <c r="R54" s="825">
        <f t="shared" si="0"/>
        <v>1.03</v>
      </c>
      <c r="S54" s="838">
        <f t="shared" si="1"/>
        <v>12</v>
      </c>
      <c r="T54" s="838">
        <f t="shared" si="2"/>
        <v>6</v>
      </c>
      <c r="U54" s="838">
        <f t="shared" si="3"/>
        <v>-6</v>
      </c>
      <c r="V54" s="839">
        <f t="shared" si="4"/>
        <v>0.5</v>
      </c>
      <c r="W54" s="826"/>
    </row>
    <row r="55" spans="1:23" ht="14.4" customHeight="1" x14ac:dyDescent="0.3">
      <c r="A55" s="886" t="s">
        <v>2786</v>
      </c>
      <c r="B55" s="817">
        <v>15</v>
      </c>
      <c r="C55" s="818">
        <v>5.81</v>
      </c>
      <c r="D55" s="819">
        <v>4.0999999999999996</v>
      </c>
      <c r="E55" s="836"/>
      <c r="F55" s="820"/>
      <c r="G55" s="821"/>
      <c r="H55" s="822">
        <v>4</v>
      </c>
      <c r="I55" s="820">
        <v>1.55</v>
      </c>
      <c r="J55" s="821">
        <v>2.5</v>
      </c>
      <c r="K55" s="823">
        <v>0.39</v>
      </c>
      <c r="L55" s="822">
        <v>2</v>
      </c>
      <c r="M55" s="822">
        <v>15</v>
      </c>
      <c r="N55" s="824">
        <v>5</v>
      </c>
      <c r="O55" s="822" t="s">
        <v>2690</v>
      </c>
      <c r="P55" s="837" t="s">
        <v>2787</v>
      </c>
      <c r="Q55" s="825">
        <f t="shared" si="0"/>
        <v>-11</v>
      </c>
      <c r="R55" s="825">
        <f t="shared" si="0"/>
        <v>-4.26</v>
      </c>
      <c r="S55" s="838">
        <f t="shared" si="1"/>
        <v>20</v>
      </c>
      <c r="T55" s="838">
        <f t="shared" si="2"/>
        <v>10</v>
      </c>
      <c r="U55" s="838">
        <f t="shared" si="3"/>
        <v>-10</v>
      </c>
      <c r="V55" s="839">
        <f t="shared" si="4"/>
        <v>0.5</v>
      </c>
      <c r="W55" s="826"/>
    </row>
    <row r="56" spans="1:23" ht="14.4" customHeight="1" x14ac:dyDescent="0.3">
      <c r="A56" s="887" t="s">
        <v>2788</v>
      </c>
      <c r="B56" s="883">
        <v>1</v>
      </c>
      <c r="C56" s="884">
        <v>0.64</v>
      </c>
      <c r="D56" s="835">
        <v>5</v>
      </c>
      <c r="E56" s="873">
        <v>1</v>
      </c>
      <c r="F56" s="874">
        <v>0.64</v>
      </c>
      <c r="G56" s="831">
        <v>3</v>
      </c>
      <c r="H56" s="878"/>
      <c r="I56" s="874"/>
      <c r="J56" s="831"/>
      <c r="K56" s="877">
        <v>0.64</v>
      </c>
      <c r="L56" s="878">
        <v>2</v>
      </c>
      <c r="M56" s="878">
        <v>21</v>
      </c>
      <c r="N56" s="879">
        <v>7</v>
      </c>
      <c r="O56" s="878" t="s">
        <v>2690</v>
      </c>
      <c r="P56" s="880" t="s">
        <v>2789</v>
      </c>
      <c r="Q56" s="881">
        <f t="shared" si="0"/>
        <v>-1</v>
      </c>
      <c r="R56" s="881">
        <f t="shared" si="0"/>
        <v>-0.64</v>
      </c>
      <c r="S56" s="871" t="str">
        <f t="shared" si="1"/>
        <v/>
      </c>
      <c r="T56" s="871" t="str">
        <f t="shared" si="2"/>
        <v/>
      </c>
      <c r="U56" s="871" t="str">
        <f t="shared" si="3"/>
        <v/>
      </c>
      <c r="V56" s="882" t="str">
        <f t="shared" si="4"/>
        <v/>
      </c>
      <c r="W56" s="833"/>
    </row>
    <row r="57" spans="1:23" ht="14.4" customHeight="1" x14ac:dyDescent="0.3">
      <c r="A57" s="886" t="s">
        <v>2790</v>
      </c>
      <c r="B57" s="838"/>
      <c r="C57" s="840"/>
      <c r="D57" s="841"/>
      <c r="E57" s="827">
        <v>2</v>
      </c>
      <c r="F57" s="828">
        <v>0.51</v>
      </c>
      <c r="G57" s="829">
        <v>3</v>
      </c>
      <c r="H57" s="822">
        <v>1</v>
      </c>
      <c r="I57" s="820">
        <v>0.26</v>
      </c>
      <c r="J57" s="821">
        <v>3</v>
      </c>
      <c r="K57" s="823">
        <v>0.26</v>
      </c>
      <c r="L57" s="822">
        <v>1</v>
      </c>
      <c r="M57" s="822">
        <v>9</v>
      </c>
      <c r="N57" s="824">
        <v>3</v>
      </c>
      <c r="O57" s="822" t="s">
        <v>2690</v>
      </c>
      <c r="P57" s="837" t="s">
        <v>2791</v>
      </c>
      <c r="Q57" s="825">
        <f t="shared" si="0"/>
        <v>1</v>
      </c>
      <c r="R57" s="825">
        <f t="shared" si="0"/>
        <v>0.26</v>
      </c>
      <c r="S57" s="838">
        <f t="shared" si="1"/>
        <v>3</v>
      </c>
      <c r="T57" s="838">
        <f t="shared" si="2"/>
        <v>3</v>
      </c>
      <c r="U57" s="838">
        <f t="shared" si="3"/>
        <v>0</v>
      </c>
      <c r="V57" s="839">
        <f t="shared" si="4"/>
        <v>1</v>
      </c>
      <c r="W57" s="826"/>
    </row>
    <row r="58" spans="1:23" ht="14.4" customHeight="1" x14ac:dyDescent="0.3">
      <c r="A58" s="887" t="s">
        <v>2792</v>
      </c>
      <c r="B58" s="871"/>
      <c r="C58" s="872"/>
      <c r="D58" s="842"/>
      <c r="E58" s="875">
        <v>1</v>
      </c>
      <c r="F58" s="876">
        <v>0.36</v>
      </c>
      <c r="G58" s="832">
        <v>2</v>
      </c>
      <c r="H58" s="878"/>
      <c r="I58" s="874"/>
      <c r="J58" s="831"/>
      <c r="K58" s="877">
        <v>0.36</v>
      </c>
      <c r="L58" s="878">
        <v>1</v>
      </c>
      <c r="M58" s="878">
        <v>12</v>
      </c>
      <c r="N58" s="879">
        <v>4</v>
      </c>
      <c r="O58" s="878" t="s">
        <v>2690</v>
      </c>
      <c r="P58" s="880" t="s">
        <v>2793</v>
      </c>
      <c r="Q58" s="881">
        <f t="shared" si="0"/>
        <v>0</v>
      </c>
      <c r="R58" s="881">
        <f t="shared" si="0"/>
        <v>0</v>
      </c>
      <c r="S58" s="871" t="str">
        <f t="shared" si="1"/>
        <v/>
      </c>
      <c r="T58" s="871" t="str">
        <f t="shared" si="2"/>
        <v/>
      </c>
      <c r="U58" s="871" t="str">
        <f t="shared" si="3"/>
        <v/>
      </c>
      <c r="V58" s="882" t="str">
        <f t="shared" si="4"/>
        <v/>
      </c>
      <c r="W58" s="833"/>
    </row>
    <row r="59" spans="1:23" ht="14.4" customHeight="1" x14ac:dyDescent="0.3">
      <c r="A59" s="887" t="s">
        <v>2794</v>
      </c>
      <c r="B59" s="871"/>
      <c r="C59" s="872"/>
      <c r="D59" s="842"/>
      <c r="E59" s="875">
        <v>1</v>
      </c>
      <c r="F59" s="876">
        <v>0.59</v>
      </c>
      <c r="G59" s="832">
        <v>2</v>
      </c>
      <c r="H59" s="878"/>
      <c r="I59" s="874"/>
      <c r="J59" s="831"/>
      <c r="K59" s="877">
        <v>0.85</v>
      </c>
      <c r="L59" s="878">
        <v>3</v>
      </c>
      <c r="M59" s="878">
        <v>24</v>
      </c>
      <c r="N59" s="879">
        <v>8</v>
      </c>
      <c r="O59" s="878" t="s">
        <v>2690</v>
      </c>
      <c r="P59" s="880" t="s">
        <v>2795</v>
      </c>
      <c r="Q59" s="881">
        <f t="shared" si="0"/>
        <v>0</v>
      </c>
      <c r="R59" s="881">
        <f t="shared" si="0"/>
        <v>0</v>
      </c>
      <c r="S59" s="871" t="str">
        <f t="shared" si="1"/>
        <v/>
      </c>
      <c r="T59" s="871" t="str">
        <f t="shared" si="2"/>
        <v/>
      </c>
      <c r="U59" s="871" t="str">
        <f t="shared" si="3"/>
        <v/>
      </c>
      <c r="V59" s="882" t="str">
        <f t="shared" si="4"/>
        <v/>
      </c>
      <c r="W59" s="833"/>
    </row>
    <row r="60" spans="1:23" ht="14.4" customHeight="1" x14ac:dyDescent="0.3">
      <c r="A60" s="886" t="s">
        <v>2796</v>
      </c>
      <c r="B60" s="838"/>
      <c r="C60" s="840"/>
      <c r="D60" s="841"/>
      <c r="E60" s="836"/>
      <c r="F60" s="820"/>
      <c r="G60" s="821"/>
      <c r="H60" s="827">
        <v>1</v>
      </c>
      <c r="I60" s="828">
        <v>1.62</v>
      </c>
      <c r="J60" s="829">
        <v>8</v>
      </c>
      <c r="K60" s="823">
        <v>1.62</v>
      </c>
      <c r="L60" s="822">
        <v>4</v>
      </c>
      <c r="M60" s="822">
        <v>36</v>
      </c>
      <c r="N60" s="824">
        <v>12</v>
      </c>
      <c r="O60" s="822" t="s">
        <v>2690</v>
      </c>
      <c r="P60" s="837" t="s">
        <v>2797</v>
      </c>
      <c r="Q60" s="825">
        <f t="shared" si="0"/>
        <v>1</v>
      </c>
      <c r="R60" s="825">
        <f t="shared" si="0"/>
        <v>1.62</v>
      </c>
      <c r="S60" s="838">
        <f t="shared" si="1"/>
        <v>12</v>
      </c>
      <c r="T60" s="838">
        <f t="shared" si="2"/>
        <v>8</v>
      </c>
      <c r="U60" s="838">
        <f t="shared" si="3"/>
        <v>-4</v>
      </c>
      <c r="V60" s="839">
        <f t="shared" si="4"/>
        <v>0.66666666666666663</v>
      </c>
      <c r="W60" s="826"/>
    </row>
    <row r="61" spans="1:23" ht="14.4" customHeight="1" x14ac:dyDescent="0.3">
      <c r="A61" s="886" t="s">
        <v>2798</v>
      </c>
      <c r="B61" s="838">
        <v>1</v>
      </c>
      <c r="C61" s="840">
        <v>1</v>
      </c>
      <c r="D61" s="841">
        <v>4</v>
      </c>
      <c r="E61" s="836">
        <v>2</v>
      </c>
      <c r="F61" s="820">
        <v>2.0099999999999998</v>
      </c>
      <c r="G61" s="821">
        <v>4</v>
      </c>
      <c r="H61" s="827">
        <v>2</v>
      </c>
      <c r="I61" s="828">
        <v>2.0099999999999998</v>
      </c>
      <c r="J61" s="829">
        <v>4.5</v>
      </c>
      <c r="K61" s="823">
        <v>1</v>
      </c>
      <c r="L61" s="822">
        <v>2</v>
      </c>
      <c r="M61" s="822">
        <v>18</v>
      </c>
      <c r="N61" s="824">
        <v>6</v>
      </c>
      <c r="O61" s="822" t="s">
        <v>2690</v>
      </c>
      <c r="P61" s="837" t="s">
        <v>2799</v>
      </c>
      <c r="Q61" s="825">
        <f t="shared" si="0"/>
        <v>1</v>
      </c>
      <c r="R61" s="825">
        <f t="shared" si="0"/>
        <v>1.0099999999999998</v>
      </c>
      <c r="S61" s="838">
        <f t="shared" si="1"/>
        <v>12</v>
      </c>
      <c r="T61" s="838">
        <f t="shared" si="2"/>
        <v>9</v>
      </c>
      <c r="U61" s="838">
        <f t="shared" si="3"/>
        <v>-3</v>
      </c>
      <c r="V61" s="839">
        <f t="shared" si="4"/>
        <v>0.75</v>
      </c>
      <c r="W61" s="826"/>
    </row>
    <row r="62" spans="1:23" ht="14.4" customHeight="1" x14ac:dyDescent="0.3">
      <c r="A62" s="887" t="s">
        <v>2800</v>
      </c>
      <c r="B62" s="871"/>
      <c r="C62" s="872"/>
      <c r="D62" s="842"/>
      <c r="E62" s="873"/>
      <c r="F62" s="874"/>
      <c r="G62" s="831"/>
      <c r="H62" s="875">
        <v>1</v>
      </c>
      <c r="I62" s="876">
        <v>2.2599999999999998</v>
      </c>
      <c r="J62" s="834">
        <v>18</v>
      </c>
      <c r="K62" s="877">
        <v>2.2599999999999998</v>
      </c>
      <c r="L62" s="878">
        <v>4</v>
      </c>
      <c r="M62" s="878">
        <v>39</v>
      </c>
      <c r="N62" s="879">
        <v>13</v>
      </c>
      <c r="O62" s="878" t="s">
        <v>2690</v>
      </c>
      <c r="P62" s="880" t="s">
        <v>2801</v>
      </c>
      <c r="Q62" s="881">
        <f t="shared" si="0"/>
        <v>1</v>
      </c>
      <c r="R62" s="881">
        <f t="shared" si="0"/>
        <v>2.2599999999999998</v>
      </c>
      <c r="S62" s="871">
        <f t="shared" si="1"/>
        <v>13</v>
      </c>
      <c r="T62" s="871">
        <f t="shared" si="2"/>
        <v>18</v>
      </c>
      <c r="U62" s="871">
        <f t="shared" si="3"/>
        <v>5</v>
      </c>
      <c r="V62" s="882">
        <f t="shared" si="4"/>
        <v>1.3846153846153846</v>
      </c>
      <c r="W62" s="833">
        <v>5</v>
      </c>
    </row>
    <row r="63" spans="1:23" ht="14.4" customHeight="1" x14ac:dyDescent="0.3">
      <c r="A63" s="886" t="s">
        <v>2802</v>
      </c>
      <c r="B63" s="817">
        <v>4</v>
      </c>
      <c r="C63" s="818">
        <v>2.72</v>
      </c>
      <c r="D63" s="819">
        <v>3.8</v>
      </c>
      <c r="E63" s="836"/>
      <c r="F63" s="820"/>
      <c r="G63" s="821"/>
      <c r="H63" s="822"/>
      <c r="I63" s="820"/>
      <c r="J63" s="821"/>
      <c r="K63" s="823">
        <v>0.68</v>
      </c>
      <c r="L63" s="822">
        <v>2</v>
      </c>
      <c r="M63" s="822">
        <v>15</v>
      </c>
      <c r="N63" s="824">
        <v>5</v>
      </c>
      <c r="O63" s="822" t="s">
        <v>2690</v>
      </c>
      <c r="P63" s="837" t="s">
        <v>2803</v>
      </c>
      <c r="Q63" s="825">
        <f t="shared" si="0"/>
        <v>-4</v>
      </c>
      <c r="R63" s="825">
        <f t="shared" si="0"/>
        <v>-2.72</v>
      </c>
      <c r="S63" s="838" t="str">
        <f t="shared" si="1"/>
        <v/>
      </c>
      <c r="T63" s="838" t="str">
        <f t="shared" si="2"/>
        <v/>
      </c>
      <c r="U63" s="838" t="str">
        <f t="shared" si="3"/>
        <v/>
      </c>
      <c r="V63" s="839" t="str">
        <f t="shared" si="4"/>
        <v/>
      </c>
      <c r="W63" s="826"/>
    </row>
    <row r="64" spans="1:23" ht="14.4" customHeight="1" x14ac:dyDescent="0.3">
      <c r="A64" s="887" t="s">
        <v>2804</v>
      </c>
      <c r="B64" s="883">
        <v>1</v>
      </c>
      <c r="C64" s="884">
        <v>1.1499999999999999</v>
      </c>
      <c r="D64" s="835">
        <v>4</v>
      </c>
      <c r="E64" s="873"/>
      <c r="F64" s="874"/>
      <c r="G64" s="831"/>
      <c r="H64" s="878"/>
      <c r="I64" s="874"/>
      <c r="J64" s="831"/>
      <c r="K64" s="877">
        <v>1.1499999999999999</v>
      </c>
      <c r="L64" s="878">
        <v>3</v>
      </c>
      <c r="M64" s="878">
        <v>27</v>
      </c>
      <c r="N64" s="879">
        <v>9</v>
      </c>
      <c r="O64" s="878" t="s">
        <v>2690</v>
      </c>
      <c r="P64" s="880" t="s">
        <v>2803</v>
      </c>
      <c r="Q64" s="881">
        <f t="shared" si="0"/>
        <v>-1</v>
      </c>
      <c r="R64" s="881">
        <f t="shared" si="0"/>
        <v>-1.1499999999999999</v>
      </c>
      <c r="S64" s="871" t="str">
        <f t="shared" si="1"/>
        <v/>
      </c>
      <c r="T64" s="871" t="str">
        <f t="shared" si="2"/>
        <v/>
      </c>
      <c r="U64" s="871" t="str">
        <f t="shared" si="3"/>
        <v/>
      </c>
      <c r="V64" s="882" t="str">
        <f t="shared" si="4"/>
        <v/>
      </c>
      <c r="W64" s="833"/>
    </row>
    <row r="65" spans="1:23" ht="14.4" customHeight="1" thickBot="1" x14ac:dyDescent="0.35">
      <c r="A65" s="888" t="s">
        <v>2805</v>
      </c>
      <c r="B65" s="889">
        <v>1</v>
      </c>
      <c r="C65" s="890">
        <v>1.55</v>
      </c>
      <c r="D65" s="891">
        <v>3</v>
      </c>
      <c r="E65" s="892"/>
      <c r="F65" s="893"/>
      <c r="G65" s="894"/>
      <c r="H65" s="895"/>
      <c r="I65" s="893"/>
      <c r="J65" s="894"/>
      <c r="K65" s="896">
        <v>2.44</v>
      </c>
      <c r="L65" s="895">
        <v>5</v>
      </c>
      <c r="M65" s="895">
        <v>45</v>
      </c>
      <c r="N65" s="897">
        <v>15</v>
      </c>
      <c r="O65" s="895" t="s">
        <v>2690</v>
      </c>
      <c r="P65" s="898" t="s">
        <v>2803</v>
      </c>
      <c r="Q65" s="899">
        <f t="shared" si="0"/>
        <v>-1</v>
      </c>
      <c r="R65" s="899">
        <f t="shared" si="0"/>
        <v>-1.55</v>
      </c>
      <c r="S65" s="900" t="str">
        <f t="shared" si="1"/>
        <v/>
      </c>
      <c r="T65" s="900" t="str">
        <f t="shared" si="2"/>
        <v/>
      </c>
      <c r="U65" s="900" t="str">
        <f t="shared" si="3"/>
        <v/>
      </c>
      <c r="V65" s="901" t="str">
        <f t="shared" si="4"/>
        <v/>
      </c>
      <c r="W65" s="902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66:Q1048576">
    <cfRule type="cellIs" dxfId="12" priority="9" stopIfTrue="1" operator="lessThan">
      <formula>0</formula>
    </cfRule>
  </conditionalFormatting>
  <conditionalFormatting sqref="U66:U1048576">
    <cfRule type="cellIs" dxfId="11" priority="8" stopIfTrue="1" operator="greaterThan">
      <formula>0</formula>
    </cfRule>
  </conditionalFormatting>
  <conditionalFormatting sqref="V66:V1048576">
    <cfRule type="cellIs" dxfId="10" priority="7" stopIfTrue="1" operator="greaterThan">
      <formula>1</formula>
    </cfRule>
  </conditionalFormatting>
  <conditionalFormatting sqref="V66:V1048576">
    <cfRule type="cellIs" dxfId="9" priority="4" stopIfTrue="1" operator="greaterThan">
      <formula>1</formula>
    </cfRule>
  </conditionalFormatting>
  <conditionalFormatting sqref="U66:U1048576">
    <cfRule type="cellIs" dxfId="8" priority="5" stopIfTrue="1" operator="greaterThan">
      <formula>0</formula>
    </cfRule>
  </conditionalFormatting>
  <conditionalFormatting sqref="Q66:Q1048576">
    <cfRule type="cellIs" dxfId="7" priority="6" stopIfTrue="1" operator="lessThan">
      <formula>0</formula>
    </cfRule>
  </conditionalFormatting>
  <conditionalFormatting sqref="V5:V65">
    <cfRule type="cellIs" dxfId="6" priority="1" stopIfTrue="1" operator="greaterThan">
      <formula>1</formula>
    </cfRule>
  </conditionalFormatting>
  <conditionalFormatting sqref="U5:U65">
    <cfRule type="cellIs" dxfId="5" priority="2" stopIfTrue="1" operator="greaterThan">
      <formula>0</formula>
    </cfRule>
  </conditionalFormatting>
  <conditionalFormatting sqref="Q5:Q65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39" customWidth="1"/>
    <col min="14" max="16384" width="8.88671875" style="254"/>
  </cols>
  <sheetData>
    <row r="1" spans="1:13" ht="18.600000000000001" customHeight="1" thickBot="1" x14ac:dyDescent="0.4">
      <c r="A1" s="490" t="s">
        <v>158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3" ht="14.4" customHeight="1" thickBot="1" x14ac:dyDescent="0.35">
      <c r="A2" s="382" t="s">
        <v>309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</row>
    <row r="3" spans="1:13" ht="14.4" customHeight="1" thickBot="1" x14ac:dyDescent="0.35">
      <c r="A3" s="349" t="s">
        <v>159</v>
      </c>
      <c r="B3" s="350">
        <f>SUBTOTAL(9,B6:B1048576)</f>
        <v>198568</v>
      </c>
      <c r="C3" s="351">
        <f t="shared" ref="C3:L3" si="0">SUBTOTAL(9,C6:C1048576)</f>
        <v>6</v>
      </c>
      <c r="D3" s="351">
        <f t="shared" si="0"/>
        <v>161163</v>
      </c>
      <c r="E3" s="351">
        <f t="shared" si="0"/>
        <v>4.5543545590734968</v>
      </c>
      <c r="F3" s="351">
        <f t="shared" si="0"/>
        <v>325307</v>
      </c>
      <c r="G3" s="354">
        <f>IF(B3&lt;&gt;0,F3/B3,"")</f>
        <v>1.638264977237017</v>
      </c>
      <c r="H3" s="350">
        <f t="shared" si="0"/>
        <v>3369.58</v>
      </c>
      <c r="I3" s="351">
        <f t="shared" si="0"/>
        <v>1</v>
      </c>
      <c r="J3" s="351">
        <f t="shared" si="0"/>
        <v>18629.420000000002</v>
      </c>
      <c r="K3" s="351">
        <f t="shared" si="0"/>
        <v>0.854453670783896</v>
      </c>
      <c r="L3" s="351">
        <f t="shared" si="0"/>
        <v>30639.79</v>
      </c>
      <c r="M3" s="352">
        <f>IF(H3&lt;&gt;0,L3/H3,"")</f>
        <v>9.0930590756117979</v>
      </c>
    </row>
    <row r="4" spans="1:13" ht="14.4" customHeight="1" x14ac:dyDescent="0.3">
      <c r="A4" s="610" t="s">
        <v>118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</row>
    <row r="5" spans="1:13" s="337" customFormat="1" ht="14.4" customHeight="1" thickBot="1" x14ac:dyDescent="0.35">
      <c r="A5" s="903"/>
      <c r="B5" s="904">
        <v>2014</v>
      </c>
      <c r="C5" s="905"/>
      <c r="D5" s="905">
        <v>2015</v>
      </c>
      <c r="E5" s="905"/>
      <c r="F5" s="905">
        <v>2016</v>
      </c>
      <c r="G5" s="794" t="s">
        <v>2</v>
      </c>
      <c r="H5" s="904">
        <v>2014</v>
      </c>
      <c r="I5" s="905"/>
      <c r="J5" s="905">
        <v>2015</v>
      </c>
      <c r="K5" s="905"/>
      <c r="L5" s="905">
        <v>2016</v>
      </c>
      <c r="M5" s="794" t="s">
        <v>2</v>
      </c>
    </row>
    <row r="6" spans="1:13" ht="14.4" customHeight="1" x14ac:dyDescent="0.3">
      <c r="A6" s="753" t="s">
        <v>2807</v>
      </c>
      <c r="B6" s="795"/>
      <c r="C6" s="739"/>
      <c r="D6" s="795">
        <v>4946</v>
      </c>
      <c r="E6" s="739"/>
      <c r="F6" s="795"/>
      <c r="G6" s="744"/>
      <c r="H6" s="795"/>
      <c r="I6" s="739"/>
      <c r="J6" s="795"/>
      <c r="K6" s="739"/>
      <c r="L6" s="795"/>
      <c r="M6" s="235"/>
    </row>
    <row r="7" spans="1:13" ht="14.4" customHeight="1" x14ac:dyDescent="0.3">
      <c r="A7" s="690" t="s">
        <v>2808</v>
      </c>
      <c r="B7" s="796"/>
      <c r="C7" s="664"/>
      <c r="D7" s="796">
        <v>14340</v>
      </c>
      <c r="E7" s="664"/>
      <c r="F7" s="796">
        <v>48390</v>
      </c>
      <c r="G7" s="680"/>
      <c r="H7" s="796"/>
      <c r="I7" s="664"/>
      <c r="J7" s="796">
        <v>15750.27</v>
      </c>
      <c r="K7" s="664"/>
      <c r="L7" s="796">
        <v>25592.190000000002</v>
      </c>
      <c r="M7" s="703"/>
    </row>
    <row r="8" spans="1:13" ht="14.4" customHeight="1" x14ac:dyDescent="0.3">
      <c r="A8" s="690" t="s">
        <v>2809</v>
      </c>
      <c r="B8" s="796">
        <v>10441</v>
      </c>
      <c r="C8" s="664">
        <v>1</v>
      </c>
      <c r="D8" s="796">
        <v>4303</v>
      </c>
      <c r="E8" s="664">
        <v>0.41212527535676657</v>
      </c>
      <c r="F8" s="796">
        <v>30272</v>
      </c>
      <c r="G8" s="680">
        <v>2.8993391437601761</v>
      </c>
      <c r="H8" s="796"/>
      <c r="I8" s="664"/>
      <c r="J8" s="796"/>
      <c r="K8" s="664"/>
      <c r="L8" s="796"/>
      <c r="M8" s="703"/>
    </row>
    <row r="9" spans="1:13" ht="14.4" customHeight="1" x14ac:dyDescent="0.3">
      <c r="A9" s="690" t="s">
        <v>2810</v>
      </c>
      <c r="B9" s="796">
        <v>15195</v>
      </c>
      <c r="C9" s="664">
        <v>1</v>
      </c>
      <c r="D9" s="796">
        <v>11276</v>
      </c>
      <c r="E9" s="664">
        <v>0.74208621256992435</v>
      </c>
      <c r="F9" s="796">
        <v>40025</v>
      </c>
      <c r="G9" s="680">
        <v>2.6340901612372489</v>
      </c>
      <c r="H9" s="796"/>
      <c r="I9" s="664"/>
      <c r="J9" s="796"/>
      <c r="K9" s="664"/>
      <c r="L9" s="796"/>
      <c r="M9" s="703"/>
    </row>
    <row r="10" spans="1:13" ht="14.4" customHeight="1" x14ac:dyDescent="0.3">
      <c r="A10" s="690" t="s">
        <v>2811</v>
      </c>
      <c r="B10" s="796">
        <v>28174</v>
      </c>
      <c r="C10" s="664">
        <v>1</v>
      </c>
      <c r="D10" s="796">
        <v>44811</v>
      </c>
      <c r="E10" s="664">
        <v>1.5905089799105558</v>
      </c>
      <c r="F10" s="796">
        <v>42189</v>
      </c>
      <c r="G10" s="680">
        <v>1.4974444523319372</v>
      </c>
      <c r="H10" s="796">
        <v>3369.58</v>
      </c>
      <c r="I10" s="664">
        <v>1</v>
      </c>
      <c r="J10" s="796">
        <v>2879.15</v>
      </c>
      <c r="K10" s="664">
        <v>0.854453670783896</v>
      </c>
      <c r="L10" s="796">
        <v>5047.5999999999995</v>
      </c>
      <c r="M10" s="703">
        <v>1.4979908475240236</v>
      </c>
    </row>
    <row r="11" spans="1:13" ht="14.4" customHeight="1" x14ac:dyDescent="0.3">
      <c r="A11" s="690" t="s">
        <v>2812</v>
      </c>
      <c r="B11" s="796">
        <v>10823</v>
      </c>
      <c r="C11" s="664">
        <v>1</v>
      </c>
      <c r="D11" s="796">
        <v>4290</v>
      </c>
      <c r="E11" s="664">
        <v>0.39637808371061628</v>
      </c>
      <c r="F11" s="796">
        <v>12898</v>
      </c>
      <c r="G11" s="680">
        <v>1.1917213341956943</v>
      </c>
      <c r="H11" s="796"/>
      <c r="I11" s="664"/>
      <c r="J11" s="796"/>
      <c r="K11" s="664"/>
      <c r="L11" s="796"/>
      <c r="M11" s="703"/>
    </row>
    <row r="12" spans="1:13" ht="14.4" customHeight="1" x14ac:dyDescent="0.3">
      <c r="A12" s="690" t="s">
        <v>2813</v>
      </c>
      <c r="B12" s="796">
        <v>115861</v>
      </c>
      <c r="C12" s="664">
        <v>1</v>
      </c>
      <c r="D12" s="796">
        <v>61201</v>
      </c>
      <c r="E12" s="664">
        <v>0.52822779019687383</v>
      </c>
      <c r="F12" s="796">
        <v>128236</v>
      </c>
      <c r="G12" s="680">
        <v>1.1068090211546595</v>
      </c>
      <c r="H12" s="796"/>
      <c r="I12" s="664"/>
      <c r="J12" s="796"/>
      <c r="K12" s="664"/>
      <c r="L12" s="796"/>
      <c r="M12" s="703"/>
    </row>
    <row r="13" spans="1:13" ht="14.4" customHeight="1" thickBot="1" x14ac:dyDescent="0.35">
      <c r="A13" s="798" t="s">
        <v>2814</v>
      </c>
      <c r="B13" s="797">
        <v>18074</v>
      </c>
      <c r="C13" s="670">
        <v>1</v>
      </c>
      <c r="D13" s="797">
        <v>15996</v>
      </c>
      <c r="E13" s="670">
        <v>0.88502821732875958</v>
      </c>
      <c r="F13" s="797">
        <v>23297</v>
      </c>
      <c r="G13" s="681">
        <v>1.2889786433550958</v>
      </c>
      <c r="H13" s="797"/>
      <c r="I13" s="670"/>
      <c r="J13" s="797"/>
      <c r="K13" s="670"/>
      <c r="L13" s="797"/>
      <c r="M13" s="704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81" t="s">
        <v>175</v>
      </c>
      <c r="B1" s="481"/>
      <c r="C1" s="481"/>
      <c r="D1" s="481"/>
      <c r="E1" s="481"/>
      <c r="F1" s="481"/>
      <c r="G1" s="482"/>
      <c r="H1" s="482"/>
    </row>
    <row r="2" spans="1:8" ht="14.4" customHeight="1" thickBot="1" x14ac:dyDescent="0.35">
      <c r="A2" s="382" t="s">
        <v>309</v>
      </c>
      <c r="B2" s="224"/>
      <c r="C2" s="224"/>
      <c r="D2" s="224"/>
      <c r="E2" s="224"/>
      <c r="F2" s="224"/>
    </row>
    <row r="3" spans="1:8" ht="14.4" customHeight="1" x14ac:dyDescent="0.3">
      <c r="A3" s="483"/>
      <c r="B3" s="220">
        <v>2014</v>
      </c>
      <c r="C3" s="44">
        <v>2015</v>
      </c>
      <c r="D3" s="11"/>
      <c r="E3" s="487">
        <v>2016</v>
      </c>
      <c r="F3" s="488"/>
      <c r="G3" s="488"/>
      <c r="H3" s="489"/>
    </row>
    <row r="4" spans="1:8" ht="14.4" customHeight="1" thickBot="1" x14ac:dyDescent="0.35">
      <c r="A4" s="484"/>
      <c r="B4" s="485" t="s">
        <v>94</v>
      </c>
      <c r="C4" s="486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219.35478999999998</v>
      </c>
      <c r="C5" s="33">
        <v>263.83564000000001</v>
      </c>
      <c r="D5" s="12"/>
      <c r="E5" s="230">
        <v>522.18864000000008</v>
      </c>
      <c r="F5" s="32">
        <v>413.21455321826141</v>
      </c>
      <c r="G5" s="229">
        <f>E5-F5</f>
        <v>108.97408678173866</v>
      </c>
      <c r="H5" s="235">
        <f>IF(F5&lt;0.00000001,"",E5/F5)</f>
        <v>1.2637227704905596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435.17141999999996</v>
      </c>
      <c r="C6" s="35">
        <v>355.55527999999998</v>
      </c>
      <c r="D6" s="12"/>
      <c r="E6" s="231">
        <v>551.75036999999998</v>
      </c>
      <c r="F6" s="34">
        <v>671.73436278509234</v>
      </c>
      <c r="G6" s="232">
        <f>E6-F6</f>
        <v>-119.98399278509237</v>
      </c>
      <c r="H6" s="236">
        <f>IF(F6&lt;0.00000001,"",E6/F6)</f>
        <v>0.82138178507405202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6011.9301300000116</v>
      </c>
      <c r="C7" s="35">
        <v>6248.6948200000043</v>
      </c>
      <c r="D7" s="12"/>
      <c r="E7" s="231">
        <v>6632.1306199999999</v>
      </c>
      <c r="F7" s="34">
        <v>6331.2517452450229</v>
      </c>
      <c r="G7" s="232">
        <f>E7-F7</f>
        <v>300.87887475497701</v>
      </c>
      <c r="H7" s="236">
        <f>IF(F7&lt;0.00000001,"",E7/F7)</f>
        <v>1.0475228101585041</v>
      </c>
    </row>
    <row r="8" spans="1:8" ht="14.4" customHeight="1" thickBot="1" x14ac:dyDescent="0.35">
      <c r="A8" s="1" t="s">
        <v>97</v>
      </c>
      <c r="B8" s="15">
        <v>2278.2725200000077</v>
      </c>
      <c r="C8" s="37">
        <v>2125.5804200000034</v>
      </c>
      <c r="D8" s="12"/>
      <c r="E8" s="233">
        <v>2390.1196099999997</v>
      </c>
      <c r="F8" s="36">
        <v>2005.7208921705987</v>
      </c>
      <c r="G8" s="234">
        <f>E8-F8</f>
        <v>384.39871782940099</v>
      </c>
      <c r="H8" s="237">
        <f>IF(F8&lt;0.00000001,"",E8/F8)</f>
        <v>1.1916511511297083</v>
      </c>
    </row>
    <row r="9" spans="1:8" ht="14.4" customHeight="1" thickBot="1" x14ac:dyDescent="0.35">
      <c r="A9" s="2" t="s">
        <v>98</v>
      </c>
      <c r="B9" s="3">
        <v>8944.7288600000193</v>
      </c>
      <c r="C9" s="39">
        <v>8993.6661600000079</v>
      </c>
      <c r="D9" s="12"/>
      <c r="E9" s="3">
        <v>10096.18924</v>
      </c>
      <c r="F9" s="38">
        <v>9421.9215534189752</v>
      </c>
      <c r="G9" s="38">
        <f>E9-F9</f>
        <v>674.26768658102446</v>
      </c>
      <c r="H9" s="238">
        <f>IF(F9&lt;0.00000001,"",E9/F9)</f>
        <v>1.071563712641648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4992.5929799999994</v>
      </c>
      <c r="C11" s="33">
        <f>IF(ISERROR(VLOOKUP("Celkem:",'ZV Vykáz.-A'!A:F,4,0)),0,VLOOKUP("Celkem:",'ZV Vykáz.-A'!A:F,4,0)/1000)</f>
        <v>5037.7045399999988</v>
      </c>
      <c r="D11" s="12"/>
      <c r="E11" s="230">
        <f>IF(ISERROR(VLOOKUP("Celkem:",'ZV Vykáz.-A'!A:F,6,0)),0,VLOOKUP("Celkem:",'ZV Vykáz.-A'!A:F,6,0)/1000)</f>
        <v>5764.0593700000018</v>
      </c>
      <c r="F11" s="32">
        <f>B11</f>
        <v>4992.5929799999994</v>
      </c>
      <c r="G11" s="229">
        <f>E11-F11</f>
        <v>771.46639000000232</v>
      </c>
      <c r="H11" s="235">
        <f>IF(F11&lt;0.00000001,"",E11/F11)</f>
        <v>1.154522187787077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8928.09</v>
      </c>
      <c r="C12" s="37">
        <f>IF(ISERROR(VLOOKUP("Celkem",CaseMix!A:D,3,0)),0,VLOOKUP("Celkem",CaseMix!A:D,3,0)*30)</f>
        <v>7870.4700000000012</v>
      </c>
      <c r="D12" s="12"/>
      <c r="E12" s="233">
        <f>IF(ISERROR(VLOOKUP("Celkem",CaseMix!A:D,4,0)),0,VLOOKUP("Celkem",CaseMix!A:D,4,0)*30)</f>
        <v>9716.61</v>
      </c>
      <c r="F12" s="36">
        <f>B12</f>
        <v>8928.09</v>
      </c>
      <c r="G12" s="234">
        <f>E12-F12</f>
        <v>788.52000000000044</v>
      </c>
      <c r="H12" s="237">
        <f>IF(F12&lt;0.00000001,"",E12/F12)</f>
        <v>1.0883190021605966</v>
      </c>
    </row>
    <row r="13" spans="1:8" ht="14.4" customHeight="1" thickBot="1" x14ac:dyDescent="0.35">
      <c r="A13" s="4" t="s">
        <v>101</v>
      </c>
      <c r="B13" s="9">
        <f>SUM(B11:B12)</f>
        <v>13920.68298</v>
      </c>
      <c r="C13" s="41">
        <f>SUM(C11:C12)</f>
        <v>12908.17454</v>
      </c>
      <c r="D13" s="12"/>
      <c r="E13" s="9">
        <f>SUM(E11:E12)</f>
        <v>15480.669370000003</v>
      </c>
      <c r="F13" s="40">
        <f>SUM(F11:F12)</f>
        <v>13920.68298</v>
      </c>
      <c r="G13" s="40">
        <f>E13-F13</f>
        <v>1559.9863900000037</v>
      </c>
      <c r="H13" s="239">
        <f>IF(F13&lt;0.00000001,"",E13/F13)</f>
        <v>1.1120624894799525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1.5563001626859787</v>
      </c>
      <c r="C15" s="43">
        <f>IF(C9=0,"",C13/C9)</f>
        <v>1.4352516882837008</v>
      </c>
      <c r="D15" s="12"/>
      <c r="E15" s="10">
        <f>IF(E9=0,"",E13/E9)</f>
        <v>1.5333180670452651</v>
      </c>
      <c r="F15" s="42">
        <f>IF(F9=0,"",F13/F9)</f>
        <v>1.4774781238704475</v>
      </c>
      <c r="G15" s="42">
        <f>IF(ISERROR(F15-E15),"",E15-F15)</f>
        <v>5.5839943174817552E-2</v>
      </c>
      <c r="H15" s="240">
        <f>IF(ISERROR(F15-E15),"",IF(F15&lt;0.00000001,"",E15/F15))</f>
        <v>1.0377940913456893</v>
      </c>
    </row>
    <row r="17" spans="1:8" ht="14.4" customHeight="1" x14ac:dyDescent="0.3">
      <c r="A17" s="226" t="s">
        <v>202</v>
      </c>
    </row>
    <row r="18" spans="1:8" ht="14.4" customHeight="1" x14ac:dyDescent="0.3">
      <c r="A18" s="437" t="s">
        <v>242</v>
      </c>
      <c r="B18" s="438"/>
      <c r="C18" s="438"/>
      <c r="D18" s="438"/>
      <c r="E18" s="438"/>
      <c r="F18" s="438"/>
      <c r="G18" s="438"/>
      <c r="H18" s="438"/>
    </row>
    <row r="19" spans="1:8" x14ac:dyDescent="0.3">
      <c r="A19" s="436" t="s">
        <v>241</v>
      </c>
      <c r="B19" s="438"/>
      <c r="C19" s="438"/>
      <c r="D19" s="438"/>
      <c r="E19" s="438"/>
      <c r="F19" s="438"/>
      <c r="G19" s="438"/>
      <c r="H19" s="438"/>
    </row>
    <row r="20" spans="1:8" ht="14.4" customHeight="1" x14ac:dyDescent="0.3">
      <c r="A20" s="227" t="s">
        <v>271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308</v>
      </c>
    </row>
    <row r="23" spans="1:8" ht="14.4" customHeight="1" x14ac:dyDescent="0.3">
      <c r="A23" s="228" t="s">
        <v>204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0" priority="4" operator="greaterThan">
      <formula>0</formula>
    </cfRule>
  </conditionalFormatting>
  <conditionalFormatting sqref="G11:G13 G15">
    <cfRule type="cellIs" dxfId="79" priority="3" operator="lessThan">
      <formula>0</formula>
    </cfRule>
  </conditionalFormatting>
  <conditionalFormatting sqref="H5:H9">
    <cfRule type="cellIs" dxfId="78" priority="2" operator="greaterThan">
      <formula>1</formula>
    </cfRule>
  </conditionalFormatting>
  <conditionalFormatting sqref="H11:H13 H15">
    <cfRule type="cellIs" dxfId="7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15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90" t="s">
        <v>3117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309</v>
      </c>
      <c r="B2" s="224"/>
      <c r="C2" s="224"/>
      <c r="D2" s="224"/>
      <c r="E2" s="224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6"/>
      <c r="Q2" s="359"/>
    </row>
    <row r="3" spans="1:17" ht="14.4" customHeight="1" thickBot="1" x14ac:dyDescent="0.35">
      <c r="E3" s="112" t="s">
        <v>159</v>
      </c>
      <c r="F3" s="211">
        <f t="shared" ref="F3:O3" si="0">SUBTOTAL(9,F6:F1048576)</f>
        <v>1157.3600000000001</v>
      </c>
      <c r="G3" s="215">
        <f t="shared" si="0"/>
        <v>201937.58000000002</v>
      </c>
      <c r="H3" s="216"/>
      <c r="I3" s="216"/>
      <c r="J3" s="211">
        <f t="shared" si="0"/>
        <v>1309.69</v>
      </c>
      <c r="K3" s="215">
        <f t="shared" si="0"/>
        <v>179792.41999999998</v>
      </c>
      <c r="L3" s="216"/>
      <c r="M3" s="216"/>
      <c r="N3" s="211">
        <f t="shared" si="0"/>
        <v>2410.3099999999995</v>
      </c>
      <c r="O3" s="215">
        <f t="shared" si="0"/>
        <v>355946.79000000004</v>
      </c>
      <c r="P3" s="181">
        <f>IF(G3=0,"",O3/G3)</f>
        <v>1.762657500401857</v>
      </c>
      <c r="Q3" s="213">
        <f>IF(N3=0,"",O3/N3)</f>
        <v>147.67676771867525</v>
      </c>
    </row>
    <row r="4" spans="1:17" ht="14.4" customHeight="1" x14ac:dyDescent="0.3">
      <c r="A4" s="564" t="s">
        <v>74</v>
      </c>
      <c r="B4" s="563" t="s">
        <v>119</v>
      </c>
      <c r="C4" s="564" t="s">
        <v>120</v>
      </c>
      <c r="D4" s="573" t="s">
        <v>90</v>
      </c>
      <c r="E4" s="565" t="s">
        <v>11</v>
      </c>
      <c r="F4" s="571">
        <v>2014</v>
      </c>
      <c r="G4" s="572"/>
      <c r="H4" s="214"/>
      <c r="I4" s="214"/>
      <c r="J4" s="571">
        <v>2015</v>
      </c>
      <c r="K4" s="572"/>
      <c r="L4" s="214"/>
      <c r="M4" s="214"/>
      <c r="N4" s="571">
        <v>2016</v>
      </c>
      <c r="O4" s="572"/>
      <c r="P4" s="574" t="s">
        <v>2</v>
      </c>
      <c r="Q4" s="562" t="s">
        <v>122</v>
      </c>
    </row>
    <row r="5" spans="1:17" ht="14.4" customHeight="1" thickBot="1" x14ac:dyDescent="0.35">
      <c r="A5" s="804"/>
      <c r="B5" s="802"/>
      <c r="C5" s="804"/>
      <c r="D5" s="812"/>
      <c r="E5" s="806"/>
      <c r="F5" s="813" t="s">
        <v>91</v>
      </c>
      <c r="G5" s="814" t="s">
        <v>14</v>
      </c>
      <c r="H5" s="815"/>
      <c r="I5" s="815"/>
      <c r="J5" s="813" t="s">
        <v>91</v>
      </c>
      <c r="K5" s="814" t="s">
        <v>14</v>
      </c>
      <c r="L5" s="815"/>
      <c r="M5" s="815"/>
      <c r="N5" s="813" t="s">
        <v>91</v>
      </c>
      <c r="O5" s="814" t="s">
        <v>14</v>
      </c>
      <c r="P5" s="816"/>
      <c r="Q5" s="811"/>
    </row>
    <row r="6" spans="1:17" ht="14.4" customHeight="1" x14ac:dyDescent="0.3">
      <c r="A6" s="738" t="s">
        <v>2815</v>
      </c>
      <c r="B6" s="739" t="s">
        <v>2816</v>
      </c>
      <c r="C6" s="739" t="s">
        <v>2293</v>
      </c>
      <c r="D6" s="739" t="s">
        <v>2817</v>
      </c>
      <c r="E6" s="739" t="s">
        <v>2818</v>
      </c>
      <c r="F6" s="229"/>
      <c r="G6" s="229"/>
      <c r="H6" s="229"/>
      <c r="I6" s="229"/>
      <c r="J6" s="229">
        <v>2</v>
      </c>
      <c r="K6" s="229">
        <v>1352</v>
      </c>
      <c r="L6" s="229"/>
      <c r="M6" s="229">
        <v>676</v>
      </c>
      <c r="N6" s="229"/>
      <c r="O6" s="229"/>
      <c r="P6" s="744"/>
      <c r="Q6" s="752"/>
    </row>
    <row r="7" spans="1:17" ht="14.4" customHeight="1" x14ac:dyDescent="0.3">
      <c r="A7" s="663" t="s">
        <v>2815</v>
      </c>
      <c r="B7" s="664" t="s">
        <v>2816</v>
      </c>
      <c r="C7" s="664" t="s">
        <v>2293</v>
      </c>
      <c r="D7" s="664" t="s">
        <v>2819</v>
      </c>
      <c r="E7" s="664" t="s">
        <v>2820</v>
      </c>
      <c r="F7" s="667"/>
      <c r="G7" s="667"/>
      <c r="H7" s="667"/>
      <c r="I7" s="667"/>
      <c r="J7" s="667">
        <v>2</v>
      </c>
      <c r="K7" s="667">
        <v>484</v>
      </c>
      <c r="L7" s="667"/>
      <c r="M7" s="667">
        <v>242</v>
      </c>
      <c r="N7" s="667"/>
      <c r="O7" s="667"/>
      <c r="P7" s="680"/>
      <c r="Q7" s="668"/>
    </row>
    <row r="8" spans="1:17" ht="14.4" customHeight="1" x14ac:dyDescent="0.3">
      <c r="A8" s="663" t="s">
        <v>2815</v>
      </c>
      <c r="B8" s="664" t="s">
        <v>2816</v>
      </c>
      <c r="C8" s="664" t="s">
        <v>2293</v>
      </c>
      <c r="D8" s="664" t="s">
        <v>2821</v>
      </c>
      <c r="E8" s="664" t="s">
        <v>2822</v>
      </c>
      <c r="F8" s="667"/>
      <c r="G8" s="667"/>
      <c r="H8" s="667"/>
      <c r="I8" s="667"/>
      <c r="J8" s="667">
        <v>20</v>
      </c>
      <c r="K8" s="667">
        <v>1620</v>
      </c>
      <c r="L8" s="667"/>
      <c r="M8" s="667">
        <v>81</v>
      </c>
      <c r="N8" s="667"/>
      <c r="O8" s="667"/>
      <c r="P8" s="680"/>
      <c r="Q8" s="668"/>
    </row>
    <row r="9" spans="1:17" ht="14.4" customHeight="1" x14ac:dyDescent="0.3">
      <c r="A9" s="663" t="s">
        <v>2815</v>
      </c>
      <c r="B9" s="664" t="s">
        <v>2816</v>
      </c>
      <c r="C9" s="664" t="s">
        <v>2293</v>
      </c>
      <c r="D9" s="664" t="s">
        <v>2823</v>
      </c>
      <c r="E9" s="664" t="s">
        <v>2824</v>
      </c>
      <c r="F9" s="667"/>
      <c r="G9" s="667"/>
      <c r="H9" s="667"/>
      <c r="I9" s="667"/>
      <c r="J9" s="667">
        <v>2</v>
      </c>
      <c r="K9" s="667">
        <v>332</v>
      </c>
      <c r="L9" s="667"/>
      <c r="M9" s="667">
        <v>166</v>
      </c>
      <c r="N9" s="667"/>
      <c r="O9" s="667"/>
      <c r="P9" s="680"/>
      <c r="Q9" s="668"/>
    </row>
    <row r="10" spans="1:17" ht="14.4" customHeight="1" x14ac:dyDescent="0.3">
      <c r="A10" s="663" t="s">
        <v>2815</v>
      </c>
      <c r="B10" s="664" t="s">
        <v>2816</v>
      </c>
      <c r="C10" s="664" t="s">
        <v>2293</v>
      </c>
      <c r="D10" s="664" t="s">
        <v>2825</v>
      </c>
      <c r="E10" s="664" t="s">
        <v>2826</v>
      </c>
      <c r="F10" s="667"/>
      <c r="G10" s="667"/>
      <c r="H10" s="667"/>
      <c r="I10" s="667"/>
      <c r="J10" s="667">
        <v>1</v>
      </c>
      <c r="K10" s="667">
        <v>170</v>
      </c>
      <c r="L10" s="667"/>
      <c r="M10" s="667">
        <v>170</v>
      </c>
      <c r="N10" s="667"/>
      <c r="O10" s="667"/>
      <c r="P10" s="680"/>
      <c r="Q10" s="668"/>
    </row>
    <row r="11" spans="1:17" ht="14.4" customHeight="1" x14ac:dyDescent="0.3">
      <c r="A11" s="663" t="s">
        <v>2815</v>
      </c>
      <c r="B11" s="664" t="s">
        <v>2816</v>
      </c>
      <c r="C11" s="664" t="s">
        <v>2293</v>
      </c>
      <c r="D11" s="664" t="s">
        <v>2827</v>
      </c>
      <c r="E11" s="664" t="s">
        <v>2828</v>
      </c>
      <c r="F11" s="667"/>
      <c r="G11" s="667"/>
      <c r="H11" s="667"/>
      <c r="I11" s="667"/>
      <c r="J11" s="667">
        <v>4</v>
      </c>
      <c r="K11" s="667">
        <v>988</v>
      </c>
      <c r="L11" s="667"/>
      <c r="M11" s="667">
        <v>247</v>
      </c>
      <c r="N11" s="667"/>
      <c r="O11" s="667"/>
      <c r="P11" s="680"/>
      <c r="Q11" s="668"/>
    </row>
    <row r="12" spans="1:17" ht="14.4" customHeight="1" x14ac:dyDescent="0.3">
      <c r="A12" s="663" t="s">
        <v>2829</v>
      </c>
      <c r="B12" s="664" t="s">
        <v>2830</v>
      </c>
      <c r="C12" s="664" t="s">
        <v>2371</v>
      </c>
      <c r="D12" s="664" t="s">
        <v>2831</v>
      </c>
      <c r="E12" s="664" t="s">
        <v>2832</v>
      </c>
      <c r="F12" s="667"/>
      <c r="G12" s="667"/>
      <c r="H12" s="667"/>
      <c r="I12" s="667"/>
      <c r="J12" s="667"/>
      <c r="K12" s="667"/>
      <c r="L12" s="667"/>
      <c r="M12" s="667"/>
      <c r="N12" s="667">
        <v>0.25</v>
      </c>
      <c r="O12" s="667">
        <v>502.41</v>
      </c>
      <c r="P12" s="680"/>
      <c r="Q12" s="668">
        <v>2009.64</v>
      </c>
    </row>
    <row r="13" spans="1:17" ht="14.4" customHeight="1" x14ac:dyDescent="0.3">
      <c r="A13" s="663" t="s">
        <v>2829</v>
      </c>
      <c r="B13" s="664" t="s">
        <v>2830</v>
      </c>
      <c r="C13" s="664" t="s">
        <v>2371</v>
      </c>
      <c r="D13" s="664" t="s">
        <v>2833</v>
      </c>
      <c r="E13" s="664" t="s">
        <v>2834</v>
      </c>
      <c r="F13" s="667"/>
      <c r="G13" s="667"/>
      <c r="H13" s="667"/>
      <c r="I13" s="667"/>
      <c r="J13" s="667">
        <v>0.45</v>
      </c>
      <c r="K13" s="667">
        <v>796.86</v>
      </c>
      <c r="L13" s="667"/>
      <c r="M13" s="667">
        <v>1770.8</v>
      </c>
      <c r="N13" s="667">
        <v>0.8</v>
      </c>
      <c r="O13" s="667">
        <v>1416.6399999999999</v>
      </c>
      <c r="P13" s="680"/>
      <c r="Q13" s="668">
        <v>1770.7999999999997</v>
      </c>
    </row>
    <row r="14" spans="1:17" ht="14.4" customHeight="1" x14ac:dyDescent="0.3">
      <c r="A14" s="663" t="s">
        <v>2829</v>
      </c>
      <c r="B14" s="664" t="s">
        <v>2830</v>
      </c>
      <c r="C14" s="664" t="s">
        <v>2371</v>
      </c>
      <c r="D14" s="664" t="s">
        <v>2835</v>
      </c>
      <c r="E14" s="664" t="s">
        <v>2836</v>
      </c>
      <c r="F14" s="667"/>
      <c r="G14" s="667"/>
      <c r="H14" s="667"/>
      <c r="I14" s="667"/>
      <c r="J14" s="667">
        <v>0.05</v>
      </c>
      <c r="K14" s="667">
        <v>45.19</v>
      </c>
      <c r="L14" s="667"/>
      <c r="M14" s="667">
        <v>903.8</v>
      </c>
      <c r="N14" s="667">
        <v>0.05</v>
      </c>
      <c r="O14" s="667">
        <v>45.19</v>
      </c>
      <c r="P14" s="680"/>
      <c r="Q14" s="668">
        <v>903.8</v>
      </c>
    </row>
    <row r="15" spans="1:17" ht="14.4" customHeight="1" x14ac:dyDescent="0.3">
      <c r="A15" s="663" t="s">
        <v>2829</v>
      </c>
      <c r="B15" s="664" t="s">
        <v>2830</v>
      </c>
      <c r="C15" s="664" t="s">
        <v>2464</v>
      </c>
      <c r="D15" s="664" t="s">
        <v>2837</v>
      </c>
      <c r="E15" s="664"/>
      <c r="F15" s="667"/>
      <c r="G15" s="667"/>
      <c r="H15" s="667"/>
      <c r="I15" s="667"/>
      <c r="J15" s="667"/>
      <c r="K15" s="667"/>
      <c r="L15" s="667"/>
      <c r="M15" s="667"/>
      <c r="N15" s="667">
        <v>390</v>
      </c>
      <c r="O15" s="667">
        <v>7948.2</v>
      </c>
      <c r="P15" s="680"/>
      <c r="Q15" s="668">
        <v>20.38</v>
      </c>
    </row>
    <row r="16" spans="1:17" ht="14.4" customHeight="1" x14ac:dyDescent="0.3">
      <c r="A16" s="663" t="s">
        <v>2829</v>
      </c>
      <c r="B16" s="664" t="s">
        <v>2830</v>
      </c>
      <c r="C16" s="664" t="s">
        <v>2464</v>
      </c>
      <c r="D16" s="664" t="s">
        <v>2838</v>
      </c>
      <c r="E16" s="664"/>
      <c r="F16" s="667"/>
      <c r="G16" s="667"/>
      <c r="H16" s="667"/>
      <c r="I16" s="667"/>
      <c r="J16" s="667">
        <v>418</v>
      </c>
      <c r="K16" s="667">
        <v>14023.9</v>
      </c>
      <c r="L16" s="667"/>
      <c r="M16" s="667">
        <v>33.549999999999997</v>
      </c>
      <c r="N16" s="667">
        <v>475</v>
      </c>
      <c r="O16" s="667">
        <v>15679.75</v>
      </c>
      <c r="P16" s="680"/>
      <c r="Q16" s="668">
        <v>33.01</v>
      </c>
    </row>
    <row r="17" spans="1:17" ht="14.4" customHeight="1" x14ac:dyDescent="0.3">
      <c r="A17" s="663" t="s">
        <v>2829</v>
      </c>
      <c r="B17" s="664" t="s">
        <v>2830</v>
      </c>
      <c r="C17" s="664" t="s">
        <v>2468</v>
      </c>
      <c r="D17" s="664" t="s">
        <v>2839</v>
      </c>
      <c r="E17" s="664" t="s">
        <v>2840</v>
      </c>
      <c r="F17" s="667"/>
      <c r="G17" s="667"/>
      <c r="H17" s="667"/>
      <c r="I17" s="667"/>
      <c r="J17" s="667">
        <v>1</v>
      </c>
      <c r="K17" s="667">
        <v>884.32</v>
      </c>
      <c r="L17" s="667"/>
      <c r="M17" s="667">
        <v>884.32</v>
      </c>
      <c r="N17" s="667"/>
      <c r="O17" s="667"/>
      <c r="P17" s="680"/>
      <c r="Q17" s="668"/>
    </row>
    <row r="18" spans="1:17" ht="14.4" customHeight="1" x14ac:dyDescent="0.3">
      <c r="A18" s="663" t="s">
        <v>2829</v>
      </c>
      <c r="B18" s="664" t="s">
        <v>2830</v>
      </c>
      <c r="C18" s="664" t="s">
        <v>2293</v>
      </c>
      <c r="D18" s="664" t="s">
        <v>2841</v>
      </c>
      <c r="E18" s="664" t="s">
        <v>2842</v>
      </c>
      <c r="F18" s="667"/>
      <c r="G18" s="667"/>
      <c r="H18" s="667"/>
      <c r="I18" s="667"/>
      <c r="J18" s="667"/>
      <c r="K18" s="667"/>
      <c r="L18" s="667"/>
      <c r="M18" s="667"/>
      <c r="N18" s="667">
        <v>1</v>
      </c>
      <c r="O18" s="667">
        <v>1825</v>
      </c>
      <c r="P18" s="680"/>
      <c r="Q18" s="668">
        <v>1825</v>
      </c>
    </row>
    <row r="19" spans="1:17" ht="14.4" customHeight="1" x14ac:dyDescent="0.3">
      <c r="A19" s="663" t="s">
        <v>2829</v>
      </c>
      <c r="B19" s="664" t="s">
        <v>2830</v>
      </c>
      <c r="C19" s="664" t="s">
        <v>2293</v>
      </c>
      <c r="D19" s="664" t="s">
        <v>2843</v>
      </c>
      <c r="E19" s="664" t="s">
        <v>2844</v>
      </c>
      <c r="F19" s="667"/>
      <c r="G19" s="667"/>
      <c r="H19" s="667"/>
      <c r="I19" s="667"/>
      <c r="J19" s="667">
        <v>1</v>
      </c>
      <c r="K19" s="667">
        <v>14340</v>
      </c>
      <c r="L19" s="667"/>
      <c r="M19" s="667">
        <v>14340</v>
      </c>
      <c r="N19" s="667">
        <v>3</v>
      </c>
      <c r="O19" s="667">
        <v>43518</v>
      </c>
      <c r="P19" s="680"/>
      <c r="Q19" s="668">
        <v>14506</v>
      </c>
    </row>
    <row r="20" spans="1:17" ht="14.4" customHeight="1" x14ac:dyDescent="0.3">
      <c r="A20" s="663" t="s">
        <v>2829</v>
      </c>
      <c r="B20" s="664" t="s">
        <v>2830</v>
      </c>
      <c r="C20" s="664" t="s">
        <v>2293</v>
      </c>
      <c r="D20" s="664" t="s">
        <v>2845</v>
      </c>
      <c r="E20" s="664" t="s">
        <v>2846</v>
      </c>
      <c r="F20" s="667"/>
      <c r="G20" s="667"/>
      <c r="H20" s="667"/>
      <c r="I20" s="667"/>
      <c r="J20" s="667"/>
      <c r="K20" s="667"/>
      <c r="L20" s="667"/>
      <c r="M20" s="667"/>
      <c r="N20" s="667">
        <v>1</v>
      </c>
      <c r="O20" s="667">
        <v>2329</v>
      </c>
      <c r="P20" s="680"/>
      <c r="Q20" s="668">
        <v>2329</v>
      </c>
    </row>
    <row r="21" spans="1:17" ht="14.4" customHeight="1" x14ac:dyDescent="0.3">
      <c r="A21" s="663" t="s">
        <v>2829</v>
      </c>
      <c r="B21" s="664" t="s">
        <v>2830</v>
      </c>
      <c r="C21" s="664" t="s">
        <v>2293</v>
      </c>
      <c r="D21" s="664" t="s">
        <v>2847</v>
      </c>
      <c r="E21" s="664" t="s">
        <v>2848</v>
      </c>
      <c r="F21" s="667"/>
      <c r="G21" s="667"/>
      <c r="H21" s="667"/>
      <c r="I21" s="667"/>
      <c r="J21" s="667"/>
      <c r="K21" s="667"/>
      <c r="L21" s="667"/>
      <c r="M21" s="667"/>
      <c r="N21" s="667">
        <v>1</v>
      </c>
      <c r="O21" s="667">
        <v>718</v>
      </c>
      <c r="P21" s="680"/>
      <c r="Q21" s="668">
        <v>718</v>
      </c>
    </row>
    <row r="22" spans="1:17" ht="14.4" customHeight="1" x14ac:dyDescent="0.3">
      <c r="A22" s="663" t="s">
        <v>2849</v>
      </c>
      <c r="B22" s="664" t="s">
        <v>2850</v>
      </c>
      <c r="C22" s="664" t="s">
        <v>2293</v>
      </c>
      <c r="D22" s="664" t="s">
        <v>2851</v>
      </c>
      <c r="E22" s="664" t="s">
        <v>2852</v>
      </c>
      <c r="F22" s="667"/>
      <c r="G22" s="667"/>
      <c r="H22" s="667"/>
      <c r="I22" s="667"/>
      <c r="J22" s="667"/>
      <c r="K22" s="667"/>
      <c r="L22" s="667"/>
      <c r="M22" s="667"/>
      <c r="N22" s="667">
        <v>1</v>
      </c>
      <c r="O22" s="667">
        <v>314</v>
      </c>
      <c r="P22" s="680"/>
      <c r="Q22" s="668">
        <v>314</v>
      </c>
    </row>
    <row r="23" spans="1:17" ht="14.4" customHeight="1" x14ac:dyDescent="0.3">
      <c r="A23" s="663" t="s">
        <v>2849</v>
      </c>
      <c r="B23" s="664" t="s">
        <v>2850</v>
      </c>
      <c r="C23" s="664" t="s">
        <v>2293</v>
      </c>
      <c r="D23" s="664" t="s">
        <v>2853</v>
      </c>
      <c r="E23" s="664" t="s">
        <v>2854</v>
      </c>
      <c r="F23" s="667"/>
      <c r="G23" s="667"/>
      <c r="H23" s="667"/>
      <c r="I23" s="667"/>
      <c r="J23" s="667"/>
      <c r="K23" s="667"/>
      <c r="L23" s="667"/>
      <c r="M23" s="667"/>
      <c r="N23" s="667">
        <v>2</v>
      </c>
      <c r="O23" s="667">
        <v>2566</v>
      </c>
      <c r="P23" s="680"/>
      <c r="Q23" s="668">
        <v>1283</v>
      </c>
    </row>
    <row r="24" spans="1:17" ht="14.4" customHeight="1" x14ac:dyDescent="0.3">
      <c r="A24" s="663" t="s">
        <v>2849</v>
      </c>
      <c r="B24" s="664" t="s">
        <v>2850</v>
      </c>
      <c r="C24" s="664" t="s">
        <v>2293</v>
      </c>
      <c r="D24" s="664" t="s">
        <v>2855</v>
      </c>
      <c r="E24" s="664" t="s">
        <v>2856</v>
      </c>
      <c r="F24" s="667"/>
      <c r="G24" s="667"/>
      <c r="H24" s="667"/>
      <c r="I24" s="667"/>
      <c r="J24" s="667"/>
      <c r="K24" s="667"/>
      <c r="L24" s="667"/>
      <c r="M24" s="667"/>
      <c r="N24" s="667">
        <v>1</v>
      </c>
      <c r="O24" s="667">
        <v>10372</v>
      </c>
      <c r="P24" s="680"/>
      <c r="Q24" s="668">
        <v>10372</v>
      </c>
    </row>
    <row r="25" spans="1:17" ht="14.4" customHeight="1" x14ac:dyDescent="0.3">
      <c r="A25" s="663" t="s">
        <v>2849</v>
      </c>
      <c r="B25" s="664" t="s">
        <v>2857</v>
      </c>
      <c r="C25" s="664" t="s">
        <v>2293</v>
      </c>
      <c r="D25" s="664" t="s">
        <v>2858</v>
      </c>
      <c r="E25" s="664" t="s">
        <v>2859</v>
      </c>
      <c r="F25" s="667"/>
      <c r="G25" s="667"/>
      <c r="H25" s="667"/>
      <c r="I25" s="667"/>
      <c r="J25" s="667"/>
      <c r="K25" s="667"/>
      <c r="L25" s="667"/>
      <c r="M25" s="667"/>
      <c r="N25" s="667">
        <v>1</v>
      </c>
      <c r="O25" s="667">
        <v>354</v>
      </c>
      <c r="P25" s="680"/>
      <c r="Q25" s="668">
        <v>354</v>
      </c>
    </row>
    <row r="26" spans="1:17" ht="14.4" customHeight="1" x14ac:dyDescent="0.3">
      <c r="A26" s="663" t="s">
        <v>2849</v>
      </c>
      <c r="B26" s="664" t="s">
        <v>2857</v>
      </c>
      <c r="C26" s="664" t="s">
        <v>2293</v>
      </c>
      <c r="D26" s="664" t="s">
        <v>2860</v>
      </c>
      <c r="E26" s="664" t="s">
        <v>2861</v>
      </c>
      <c r="F26" s="667">
        <v>58</v>
      </c>
      <c r="G26" s="667">
        <v>3770</v>
      </c>
      <c r="H26" s="667">
        <v>1</v>
      </c>
      <c r="I26" s="667">
        <v>65</v>
      </c>
      <c r="J26" s="667">
        <v>15</v>
      </c>
      <c r="K26" s="667">
        <v>975</v>
      </c>
      <c r="L26" s="667">
        <v>0.25862068965517243</v>
      </c>
      <c r="M26" s="667">
        <v>65</v>
      </c>
      <c r="N26" s="667">
        <v>47</v>
      </c>
      <c r="O26" s="667">
        <v>3055</v>
      </c>
      <c r="P26" s="680">
        <v>0.81034482758620685</v>
      </c>
      <c r="Q26" s="668">
        <v>65</v>
      </c>
    </row>
    <row r="27" spans="1:17" ht="14.4" customHeight="1" x14ac:dyDescent="0.3">
      <c r="A27" s="663" t="s">
        <v>2849</v>
      </c>
      <c r="B27" s="664" t="s">
        <v>2857</v>
      </c>
      <c r="C27" s="664" t="s">
        <v>2293</v>
      </c>
      <c r="D27" s="664" t="s">
        <v>2862</v>
      </c>
      <c r="E27" s="664" t="s">
        <v>2863</v>
      </c>
      <c r="F27" s="667">
        <v>1</v>
      </c>
      <c r="G27" s="667">
        <v>590</v>
      </c>
      <c r="H27" s="667">
        <v>1</v>
      </c>
      <c r="I27" s="667">
        <v>590</v>
      </c>
      <c r="J27" s="667"/>
      <c r="K27" s="667"/>
      <c r="L27" s="667"/>
      <c r="M27" s="667"/>
      <c r="N27" s="667">
        <v>5</v>
      </c>
      <c r="O27" s="667">
        <v>2960</v>
      </c>
      <c r="P27" s="680">
        <v>5.0169491525423728</v>
      </c>
      <c r="Q27" s="668">
        <v>592</v>
      </c>
    </row>
    <row r="28" spans="1:17" ht="14.4" customHeight="1" x14ac:dyDescent="0.3">
      <c r="A28" s="663" t="s">
        <v>2849</v>
      </c>
      <c r="B28" s="664" t="s">
        <v>2857</v>
      </c>
      <c r="C28" s="664" t="s">
        <v>2293</v>
      </c>
      <c r="D28" s="664" t="s">
        <v>2864</v>
      </c>
      <c r="E28" s="664" t="s">
        <v>2865</v>
      </c>
      <c r="F28" s="667"/>
      <c r="G28" s="667"/>
      <c r="H28" s="667"/>
      <c r="I28" s="667"/>
      <c r="J28" s="667">
        <v>1</v>
      </c>
      <c r="K28" s="667">
        <v>24</v>
      </c>
      <c r="L28" s="667"/>
      <c r="M28" s="667">
        <v>24</v>
      </c>
      <c r="N28" s="667"/>
      <c r="O28" s="667"/>
      <c r="P28" s="680"/>
      <c r="Q28" s="668"/>
    </row>
    <row r="29" spans="1:17" ht="14.4" customHeight="1" x14ac:dyDescent="0.3">
      <c r="A29" s="663" t="s">
        <v>2849</v>
      </c>
      <c r="B29" s="664" t="s">
        <v>2857</v>
      </c>
      <c r="C29" s="664" t="s">
        <v>2293</v>
      </c>
      <c r="D29" s="664" t="s">
        <v>2866</v>
      </c>
      <c r="E29" s="664" t="s">
        <v>2867</v>
      </c>
      <c r="F29" s="667">
        <v>1</v>
      </c>
      <c r="G29" s="667">
        <v>54</v>
      </c>
      <c r="H29" s="667">
        <v>1</v>
      </c>
      <c r="I29" s="667">
        <v>54</v>
      </c>
      <c r="J29" s="667"/>
      <c r="K29" s="667"/>
      <c r="L29" s="667"/>
      <c r="M29" s="667"/>
      <c r="N29" s="667"/>
      <c r="O29" s="667"/>
      <c r="P29" s="680"/>
      <c r="Q29" s="668"/>
    </row>
    <row r="30" spans="1:17" ht="14.4" customHeight="1" x14ac:dyDescent="0.3">
      <c r="A30" s="663" t="s">
        <v>2849</v>
      </c>
      <c r="B30" s="664" t="s">
        <v>2857</v>
      </c>
      <c r="C30" s="664" t="s">
        <v>2293</v>
      </c>
      <c r="D30" s="664" t="s">
        <v>2868</v>
      </c>
      <c r="E30" s="664" t="s">
        <v>2869</v>
      </c>
      <c r="F30" s="667">
        <v>59</v>
      </c>
      <c r="G30" s="667">
        <v>4543</v>
      </c>
      <c r="H30" s="667">
        <v>1</v>
      </c>
      <c r="I30" s="667">
        <v>77</v>
      </c>
      <c r="J30" s="667">
        <v>42</v>
      </c>
      <c r="K30" s="667">
        <v>3234</v>
      </c>
      <c r="L30" s="667">
        <v>0.71186440677966101</v>
      </c>
      <c r="M30" s="667">
        <v>77</v>
      </c>
      <c r="N30" s="667">
        <v>58</v>
      </c>
      <c r="O30" s="667">
        <v>4466</v>
      </c>
      <c r="P30" s="680">
        <v>0.98305084745762716</v>
      </c>
      <c r="Q30" s="668">
        <v>77</v>
      </c>
    </row>
    <row r="31" spans="1:17" ht="14.4" customHeight="1" x14ac:dyDescent="0.3">
      <c r="A31" s="663" t="s">
        <v>2849</v>
      </c>
      <c r="B31" s="664" t="s">
        <v>2857</v>
      </c>
      <c r="C31" s="664" t="s">
        <v>2293</v>
      </c>
      <c r="D31" s="664" t="s">
        <v>2870</v>
      </c>
      <c r="E31" s="664" t="s">
        <v>2871</v>
      </c>
      <c r="F31" s="667">
        <v>6</v>
      </c>
      <c r="G31" s="667">
        <v>132</v>
      </c>
      <c r="H31" s="667">
        <v>1</v>
      </c>
      <c r="I31" s="667">
        <v>22</v>
      </c>
      <c r="J31" s="667">
        <v>2</v>
      </c>
      <c r="K31" s="667">
        <v>46</v>
      </c>
      <c r="L31" s="667">
        <v>0.34848484848484851</v>
      </c>
      <c r="M31" s="667">
        <v>23</v>
      </c>
      <c r="N31" s="667">
        <v>5</v>
      </c>
      <c r="O31" s="667">
        <v>120</v>
      </c>
      <c r="P31" s="680">
        <v>0.90909090909090906</v>
      </c>
      <c r="Q31" s="668">
        <v>24</v>
      </c>
    </row>
    <row r="32" spans="1:17" ht="14.4" customHeight="1" x14ac:dyDescent="0.3">
      <c r="A32" s="663" t="s">
        <v>2849</v>
      </c>
      <c r="B32" s="664" t="s">
        <v>2857</v>
      </c>
      <c r="C32" s="664" t="s">
        <v>2293</v>
      </c>
      <c r="D32" s="664" t="s">
        <v>2872</v>
      </c>
      <c r="E32" s="664" t="s">
        <v>2873</v>
      </c>
      <c r="F32" s="667"/>
      <c r="G32" s="667"/>
      <c r="H32" s="667"/>
      <c r="I32" s="667"/>
      <c r="J32" s="667"/>
      <c r="K32" s="667"/>
      <c r="L32" s="667"/>
      <c r="M32" s="667"/>
      <c r="N32" s="667">
        <v>2</v>
      </c>
      <c r="O32" s="667">
        <v>132</v>
      </c>
      <c r="P32" s="680"/>
      <c r="Q32" s="668">
        <v>66</v>
      </c>
    </row>
    <row r="33" spans="1:17" ht="14.4" customHeight="1" x14ac:dyDescent="0.3">
      <c r="A33" s="663" t="s">
        <v>2849</v>
      </c>
      <c r="B33" s="664" t="s">
        <v>2857</v>
      </c>
      <c r="C33" s="664" t="s">
        <v>2293</v>
      </c>
      <c r="D33" s="664" t="s">
        <v>2874</v>
      </c>
      <c r="E33" s="664" t="s">
        <v>2875</v>
      </c>
      <c r="F33" s="667"/>
      <c r="G33" s="667"/>
      <c r="H33" s="667"/>
      <c r="I33" s="667"/>
      <c r="J33" s="667"/>
      <c r="K33" s="667"/>
      <c r="L33" s="667"/>
      <c r="M33" s="667"/>
      <c r="N33" s="667">
        <v>12</v>
      </c>
      <c r="O33" s="667">
        <v>4200</v>
      </c>
      <c r="P33" s="680"/>
      <c r="Q33" s="668">
        <v>350</v>
      </c>
    </row>
    <row r="34" spans="1:17" ht="14.4" customHeight="1" x14ac:dyDescent="0.3">
      <c r="A34" s="663" t="s">
        <v>2849</v>
      </c>
      <c r="B34" s="664" t="s">
        <v>2857</v>
      </c>
      <c r="C34" s="664" t="s">
        <v>2293</v>
      </c>
      <c r="D34" s="664" t="s">
        <v>2876</v>
      </c>
      <c r="E34" s="664" t="s">
        <v>2877</v>
      </c>
      <c r="F34" s="667">
        <v>6</v>
      </c>
      <c r="G34" s="667">
        <v>144</v>
      </c>
      <c r="H34" s="667">
        <v>1</v>
      </c>
      <c r="I34" s="667">
        <v>24</v>
      </c>
      <c r="J34" s="667">
        <v>1</v>
      </c>
      <c r="K34" s="667">
        <v>24</v>
      </c>
      <c r="L34" s="667">
        <v>0.16666666666666666</v>
      </c>
      <c r="M34" s="667">
        <v>24</v>
      </c>
      <c r="N34" s="667">
        <v>5</v>
      </c>
      <c r="O34" s="667">
        <v>125</v>
      </c>
      <c r="P34" s="680">
        <v>0.86805555555555558</v>
      </c>
      <c r="Q34" s="668">
        <v>25</v>
      </c>
    </row>
    <row r="35" spans="1:17" ht="14.4" customHeight="1" x14ac:dyDescent="0.3">
      <c r="A35" s="663" t="s">
        <v>2849</v>
      </c>
      <c r="B35" s="664" t="s">
        <v>2857</v>
      </c>
      <c r="C35" s="664" t="s">
        <v>2293</v>
      </c>
      <c r="D35" s="664" t="s">
        <v>2878</v>
      </c>
      <c r="E35" s="664" t="s">
        <v>2879</v>
      </c>
      <c r="F35" s="667"/>
      <c r="G35" s="667"/>
      <c r="H35" s="667"/>
      <c r="I35" s="667"/>
      <c r="J35" s="667"/>
      <c r="K35" s="667"/>
      <c r="L35" s="667"/>
      <c r="M35" s="667"/>
      <c r="N35" s="667">
        <v>4</v>
      </c>
      <c r="O35" s="667">
        <v>1016</v>
      </c>
      <c r="P35" s="680"/>
      <c r="Q35" s="668">
        <v>254</v>
      </c>
    </row>
    <row r="36" spans="1:17" ht="14.4" customHeight="1" x14ac:dyDescent="0.3">
      <c r="A36" s="663" t="s">
        <v>2849</v>
      </c>
      <c r="B36" s="664" t="s">
        <v>2857</v>
      </c>
      <c r="C36" s="664" t="s">
        <v>2293</v>
      </c>
      <c r="D36" s="664" t="s">
        <v>2880</v>
      </c>
      <c r="E36" s="664" t="s">
        <v>2881</v>
      </c>
      <c r="F36" s="667">
        <v>1</v>
      </c>
      <c r="G36" s="667">
        <v>216</v>
      </c>
      <c r="H36" s="667">
        <v>1</v>
      </c>
      <c r="I36" s="667">
        <v>216</v>
      </c>
      <c r="J36" s="667"/>
      <c r="K36" s="667"/>
      <c r="L36" s="667"/>
      <c r="M36" s="667"/>
      <c r="N36" s="667"/>
      <c r="O36" s="667"/>
      <c r="P36" s="680"/>
      <c r="Q36" s="668"/>
    </row>
    <row r="37" spans="1:17" ht="14.4" customHeight="1" x14ac:dyDescent="0.3">
      <c r="A37" s="663" t="s">
        <v>2849</v>
      </c>
      <c r="B37" s="664" t="s">
        <v>2857</v>
      </c>
      <c r="C37" s="664" t="s">
        <v>2293</v>
      </c>
      <c r="D37" s="664" t="s">
        <v>2882</v>
      </c>
      <c r="E37" s="664" t="s">
        <v>2883</v>
      </c>
      <c r="F37" s="667"/>
      <c r="G37" s="667"/>
      <c r="H37" s="667"/>
      <c r="I37" s="667"/>
      <c r="J37" s="667"/>
      <c r="K37" s="667"/>
      <c r="L37" s="667"/>
      <c r="M37" s="667"/>
      <c r="N37" s="667">
        <v>1</v>
      </c>
      <c r="O37" s="667">
        <v>592</v>
      </c>
      <c r="P37" s="680"/>
      <c r="Q37" s="668">
        <v>592</v>
      </c>
    </row>
    <row r="38" spans="1:17" ht="14.4" customHeight="1" x14ac:dyDescent="0.3">
      <c r="A38" s="663" t="s">
        <v>2849</v>
      </c>
      <c r="B38" s="664" t="s">
        <v>2857</v>
      </c>
      <c r="C38" s="664" t="s">
        <v>2293</v>
      </c>
      <c r="D38" s="664" t="s">
        <v>2884</v>
      </c>
      <c r="E38" s="664" t="s">
        <v>2885</v>
      </c>
      <c r="F38" s="667">
        <v>1</v>
      </c>
      <c r="G38" s="667">
        <v>406</v>
      </c>
      <c r="H38" s="667">
        <v>1</v>
      </c>
      <c r="I38" s="667">
        <v>406</v>
      </c>
      <c r="J38" s="667"/>
      <c r="K38" s="667"/>
      <c r="L38" s="667"/>
      <c r="M38" s="667"/>
      <c r="N38" s="667"/>
      <c r="O38" s="667"/>
      <c r="P38" s="680"/>
      <c r="Q38" s="668"/>
    </row>
    <row r="39" spans="1:17" ht="14.4" customHeight="1" x14ac:dyDescent="0.3">
      <c r="A39" s="663" t="s">
        <v>2849</v>
      </c>
      <c r="B39" s="664" t="s">
        <v>2857</v>
      </c>
      <c r="C39" s="664" t="s">
        <v>2293</v>
      </c>
      <c r="D39" s="664" t="s">
        <v>2886</v>
      </c>
      <c r="E39" s="664" t="s">
        <v>2887</v>
      </c>
      <c r="F39" s="667">
        <v>1</v>
      </c>
      <c r="G39" s="667">
        <v>586</v>
      </c>
      <c r="H39" s="667">
        <v>1</v>
      </c>
      <c r="I39" s="667">
        <v>586</v>
      </c>
      <c r="J39" s="667"/>
      <c r="K39" s="667"/>
      <c r="L39" s="667"/>
      <c r="M39" s="667"/>
      <c r="N39" s="667"/>
      <c r="O39" s="667"/>
      <c r="P39" s="680"/>
      <c r="Q39" s="668"/>
    </row>
    <row r="40" spans="1:17" ht="14.4" customHeight="1" x14ac:dyDescent="0.3">
      <c r="A40" s="663" t="s">
        <v>2888</v>
      </c>
      <c r="B40" s="664" t="s">
        <v>2889</v>
      </c>
      <c r="C40" s="664" t="s">
        <v>2293</v>
      </c>
      <c r="D40" s="664" t="s">
        <v>2890</v>
      </c>
      <c r="E40" s="664" t="s">
        <v>2891</v>
      </c>
      <c r="F40" s="667">
        <v>19</v>
      </c>
      <c r="G40" s="667">
        <v>513</v>
      </c>
      <c r="H40" s="667">
        <v>1</v>
      </c>
      <c r="I40" s="667">
        <v>27</v>
      </c>
      <c r="J40" s="667">
        <v>20</v>
      </c>
      <c r="K40" s="667">
        <v>540</v>
      </c>
      <c r="L40" s="667">
        <v>1.0526315789473684</v>
      </c>
      <c r="M40" s="667">
        <v>27</v>
      </c>
      <c r="N40" s="667">
        <v>30</v>
      </c>
      <c r="O40" s="667">
        <v>810</v>
      </c>
      <c r="P40" s="680">
        <v>1.5789473684210527</v>
      </c>
      <c r="Q40" s="668">
        <v>27</v>
      </c>
    </row>
    <row r="41" spans="1:17" ht="14.4" customHeight="1" x14ac:dyDescent="0.3">
      <c r="A41" s="663" t="s">
        <v>2888</v>
      </c>
      <c r="B41" s="664" t="s">
        <v>2889</v>
      </c>
      <c r="C41" s="664" t="s">
        <v>2293</v>
      </c>
      <c r="D41" s="664" t="s">
        <v>2892</v>
      </c>
      <c r="E41" s="664" t="s">
        <v>2893</v>
      </c>
      <c r="F41" s="667">
        <v>1</v>
      </c>
      <c r="G41" s="667">
        <v>54</v>
      </c>
      <c r="H41" s="667">
        <v>1</v>
      </c>
      <c r="I41" s="667">
        <v>54</v>
      </c>
      <c r="J41" s="667">
        <v>2</v>
      </c>
      <c r="K41" s="667">
        <v>108</v>
      </c>
      <c r="L41" s="667">
        <v>2</v>
      </c>
      <c r="M41" s="667">
        <v>54</v>
      </c>
      <c r="N41" s="667">
        <v>2</v>
      </c>
      <c r="O41" s="667">
        <v>108</v>
      </c>
      <c r="P41" s="680">
        <v>2</v>
      </c>
      <c r="Q41" s="668">
        <v>54</v>
      </c>
    </row>
    <row r="42" spans="1:17" ht="14.4" customHeight="1" x14ac:dyDescent="0.3">
      <c r="A42" s="663" t="s">
        <v>2888</v>
      </c>
      <c r="B42" s="664" t="s">
        <v>2889</v>
      </c>
      <c r="C42" s="664" t="s">
        <v>2293</v>
      </c>
      <c r="D42" s="664" t="s">
        <v>2894</v>
      </c>
      <c r="E42" s="664" t="s">
        <v>2895</v>
      </c>
      <c r="F42" s="667">
        <v>20</v>
      </c>
      <c r="G42" s="667">
        <v>480</v>
      </c>
      <c r="H42" s="667">
        <v>1</v>
      </c>
      <c r="I42" s="667">
        <v>24</v>
      </c>
      <c r="J42" s="667">
        <v>20</v>
      </c>
      <c r="K42" s="667">
        <v>480</v>
      </c>
      <c r="L42" s="667">
        <v>1</v>
      </c>
      <c r="M42" s="667">
        <v>24</v>
      </c>
      <c r="N42" s="667">
        <v>27</v>
      </c>
      <c r="O42" s="667">
        <v>648</v>
      </c>
      <c r="P42" s="680">
        <v>1.35</v>
      </c>
      <c r="Q42" s="668">
        <v>24</v>
      </c>
    </row>
    <row r="43" spans="1:17" ht="14.4" customHeight="1" x14ac:dyDescent="0.3">
      <c r="A43" s="663" t="s">
        <v>2888</v>
      </c>
      <c r="B43" s="664" t="s">
        <v>2889</v>
      </c>
      <c r="C43" s="664" t="s">
        <v>2293</v>
      </c>
      <c r="D43" s="664" t="s">
        <v>2896</v>
      </c>
      <c r="E43" s="664" t="s">
        <v>2897</v>
      </c>
      <c r="F43" s="667">
        <v>20</v>
      </c>
      <c r="G43" s="667">
        <v>540</v>
      </c>
      <c r="H43" s="667">
        <v>1</v>
      </c>
      <c r="I43" s="667">
        <v>27</v>
      </c>
      <c r="J43" s="667">
        <v>21</v>
      </c>
      <c r="K43" s="667">
        <v>567</v>
      </c>
      <c r="L43" s="667">
        <v>1.05</v>
      </c>
      <c r="M43" s="667">
        <v>27</v>
      </c>
      <c r="N43" s="667">
        <v>34</v>
      </c>
      <c r="O43" s="667">
        <v>918</v>
      </c>
      <c r="P43" s="680">
        <v>1.7</v>
      </c>
      <c r="Q43" s="668">
        <v>27</v>
      </c>
    </row>
    <row r="44" spans="1:17" ht="14.4" customHeight="1" x14ac:dyDescent="0.3">
      <c r="A44" s="663" t="s">
        <v>2888</v>
      </c>
      <c r="B44" s="664" t="s">
        <v>2889</v>
      </c>
      <c r="C44" s="664" t="s">
        <v>2293</v>
      </c>
      <c r="D44" s="664" t="s">
        <v>2898</v>
      </c>
      <c r="E44" s="664" t="s">
        <v>2899</v>
      </c>
      <c r="F44" s="667">
        <v>19</v>
      </c>
      <c r="G44" s="667">
        <v>513</v>
      </c>
      <c r="H44" s="667">
        <v>1</v>
      </c>
      <c r="I44" s="667">
        <v>27</v>
      </c>
      <c r="J44" s="667">
        <v>16</v>
      </c>
      <c r="K44" s="667">
        <v>432</v>
      </c>
      <c r="L44" s="667">
        <v>0.84210526315789469</v>
      </c>
      <c r="M44" s="667">
        <v>27</v>
      </c>
      <c r="N44" s="667">
        <v>10</v>
      </c>
      <c r="O44" s="667">
        <v>270</v>
      </c>
      <c r="P44" s="680">
        <v>0.52631578947368418</v>
      </c>
      <c r="Q44" s="668">
        <v>27</v>
      </c>
    </row>
    <row r="45" spans="1:17" ht="14.4" customHeight="1" x14ac:dyDescent="0.3">
      <c r="A45" s="663" t="s">
        <v>2888</v>
      </c>
      <c r="B45" s="664" t="s">
        <v>2889</v>
      </c>
      <c r="C45" s="664" t="s">
        <v>2293</v>
      </c>
      <c r="D45" s="664" t="s">
        <v>2900</v>
      </c>
      <c r="E45" s="664" t="s">
        <v>2901</v>
      </c>
      <c r="F45" s="667">
        <v>21</v>
      </c>
      <c r="G45" s="667">
        <v>462</v>
      </c>
      <c r="H45" s="667">
        <v>1</v>
      </c>
      <c r="I45" s="667">
        <v>22</v>
      </c>
      <c r="J45" s="667">
        <v>23</v>
      </c>
      <c r="K45" s="667">
        <v>506</v>
      </c>
      <c r="L45" s="667">
        <v>1.0952380952380953</v>
      </c>
      <c r="M45" s="667">
        <v>22</v>
      </c>
      <c r="N45" s="667">
        <v>34</v>
      </c>
      <c r="O45" s="667">
        <v>748</v>
      </c>
      <c r="P45" s="680">
        <v>1.6190476190476191</v>
      </c>
      <c r="Q45" s="668">
        <v>22</v>
      </c>
    </row>
    <row r="46" spans="1:17" ht="14.4" customHeight="1" x14ac:dyDescent="0.3">
      <c r="A46" s="663" t="s">
        <v>2888</v>
      </c>
      <c r="B46" s="664" t="s">
        <v>2889</v>
      </c>
      <c r="C46" s="664" t="s">
        <v>2293</v>
      </c>
      <c r="D46" s="664" t="s">
        <v>2902</v>
      </c>
      <c r="E46" s="664" t="s">
        <v>2903</v>
      </c>
      <c r="F46" s="667"/>
      <c r="G46" s="667"/>
      <c r="H46" s="667"/>
      <c r="I46" s="667"/>
      <c r="J46" s="667">
        <v>2</v>
      </c>
      <c r="K46" s="667">
        <v>124</v>
      </c>
      <c r="L46" s="667"/>
      <c r="M46" s="667">
        <v>62</v>
      </c>
      <c r="N46" s="667">
        <v>2</v>
      </c>
      <c r="O46" s="667">
        <v>124</v>
      </c>
      <c r="P46" s="680"/>
      <c r="Q46" s="668">
        <v>62</v>
      </c>
    </row>
    <row r="47" spans="1:17" ht="14.4" customHeight="1" x14ac:dyDescent="0.3">
      <c r="A47" s="663" t="s">
        <v>2888</v>
      </c>
      <c r="B47" s="664" t="s">
        <v>2889</v>
      </c>
      <c r="C47" s="664" t="s">
        <v>2293</v>
      </c>
      <c r="D47" s="664" t="s">
        <v>2904</v>
      </c>
      <c r="E47" s="664" t="s">
        <v>2905</v>
      </c>
      <c r="F47" s="667">
        <v>2</v>
      </c>
      <c r="G47" s="667">
        <v>1974</v>
      </c>
      <c r="H47" s="667">
        <v>1</v>
      </c>
      <c r="I47" s="667">
        <v>987</v>
      </c>
      <c r="J47" s="667">
        <v>1</v>
      </c>
      <c r="K47" s="667">
        <v>987</v>
      </c>
      <c r="L47" s="667">
        <v>0.5</v>
      </c>
      <c r="M47" s="667">
        <v>987</v>
      </c>
      <c r="N47" s="667">
        <v>13</v>
      </c>
      <c r="O47" s="667">
        <v>12844</v>
      </c>
      <c r="P47" s="680">
        <v>6.5065856129685917</v>
      </c>
      <c r="Q47" s="668">
        <v>988</v>
      </c>
    </row>
    <row r="48" spans="1:17" ht="14.4" customHeight="1" x14ac:dyDescent="0.3">
      <c r="A48" s="663" t="s">
        <v>2888</v>
      </c>
      <c r="B48" s="664" t="s">
        <v>2889</v>
      </c>
      <c r="C48" s="664" t="s">
        <v>2293</v>
      </c>
      <c r="D48" s="664" t="s">
        <v>2906</v>
      </c>
      <c r="E48" s="664" t="s">
        <v>2907</v>
      </c>
      <c r="F48" s="667">
        <v>6</v>
      </c>
      <c r="G48" s="667">
        <v>102</v>
      </c>
      <c r="H48" s="667">
        <v>1</v>
      </c>
      <c r="I48" s="667">
        <v>17</v>
      </c>
      <c r="J48" s="667">
        <v>6</v>
      </c>
      <c r="K48" s="667">
        <v>102</v>
      </c>
      <c r="L48" s="667">
        <v>1</v>
      </c>
      <c r="M48" s="667">
        <v>17</v>
      </c>
      <c r="N48" s="667">
        <v>14</v>
      </c>
      <c r="O48" s="667">
        <v>238</v>
      </c>
      <c r="P48" s="680">
        <v>2.3333333333333335</v>
      </c>
      <c r="Q48" s="668">
        <v>17</v>
      </c>
    </row>
    <row r="49" spans="1:17" ht="14.4" customHeight="1" x14ac:dyDescent="0.3">
      <c r="A49" s="663" t="s">
        <v>2888</v>
      </c>
      <c r="B49" s="664" t="s">
        <v>2889</v>
      </c>
      <c r="C49" s="664" t="s">
        <v>2293</v>
      </c>
      <c r="D49" s="664" t="s">
        <v>2908</v>
      </c>
      <c r="E49" s="664" t="s">
        <v>2909</v>
      </c>
      <c r="F49" s="667"/>
      <c r="G49" s="667"/>
      <c r="H49" s="667"/>
      <c r="I49" s="667"/>
      <c r="J49" s="667"/>
      <c r="K49" s="667"/>
      <c r="L49" s="667"/>
      <c r="M49" s="667"/>
      <c r="N49" s="667">
        <v>1</v>
      </c>
      <c r="O49" s="667">
        <v>19</v>
      </c>
      <c r="P49" s="680"/>
      <c r="Q49" s="668">
        <v>19</v>
      </c>
    </row>
    <row r="50" spans="1:17" ht="14.4" customHeight="1" x14ac:dyDescent="0.3">
      <c r="A50" s="663" t="s">
        <v>2888</v>
      </c>
      <c r="B50" s="664" t="s">
        <v>2889</v>
      </c>
      <c r="C50" s="664" t="s">
        <v>2293</v>
      </c>
      <c r="D50" s="664" t="s">
        <v>2910</v>
      </c>
      <c r="E50" s="664" t="s">
        <v>2911</v>
      </c>
      <c r="F50" s="667"/>
      <c r="G50" s="667"/>
      <c r="H50" s="667"/>
      <c r="I50" s="667"/>
      <c r="J50" s="667"/>
      <c r="K50" s="667"/>
      <c r="L50" s="667"/>
      <c r="M50" s="667"/>
      <c r="N50" s="667">
        <v>1</v>
      </c>
      <c r="O50" s="667">
        <v>313</v>
      </c>
      <c r="P50" s="680"/>
      <c r="Q50" s="668">
        <v>313</v>
      </c>
    </row>
    <row r="51" spans="1:17" ht="14.4" customHeight="1" x14ac:dyDescent="0.3">
      <c r="A51" s="663" t="s">
        <v>2888</v>
      </c>
      <c r="B51" s="664" t="s">
        <v>2889</v>
      </c>
      <c r="C51" s="664" t="s">
        <v>2293</v>
      </c>
      <c r="D51" s="664" t="s">
        <v>2912</v>
      </c>
      <c r="E51" s="664" t="s">
        <v>2913</v>
      </c>
      <c r="F51" s="667">
        <v>1</v>
      </c>
      <c r="G51" s="667">
        <v>851</v>
      </c>
      <c r="H51" s="667">
        <v>1</v>
      </c>
      <c r="I51" s="667">
        <v>851</v>
      </c>
      <c r="J51" s="667"/>
      <c r="K51" s="667"/>
      <c r="L51" s="667"/>
      <c r="M51" s="667"/>
      <c r="N51" s="667">
        <v>3</v>
      </c>
      <c r="O51" s="667">
        <v>2559</v>
      </c>
      <c r="P51" s="680">
        <v>3.0070505287896592</v>
      </c>
      <c r="Q51" s="668">
        <v>853</v>
      </c>
    </row>
    <row r="52" spans="1:17" ht="14.4" customHeight="1" x14ac:dyDescent="0.3">
      <c r="A52" s="663" t="s">
        <v>2888</v>
      </c>
      <c r="B52" s="664" t="s">
        <v>2889</v>
      </c>
      <c r="C52" s="664" t="s">
        <v>2293</v>
      </c>
      <c r="D52" s="664" t="s">
        <v>2914</v>
      </c>
      <c r="E52" s="664" t="s">
        <v>2915</v>
      </c>
      <c r="F52" s="667">
        <v>1</v>
      </c>
      <c r="G52" s="667">
        <v>783</v>
      </c>
      <c r="H52" s="667">
        <v>1</v>
      </c>
      <c r="I52" s="667">
        <v>783</v>
      </c>
      <c r="J52" s="667"/>
      <c r="K52" s="667"/>
      <c r="L52" s="667"/>
      <c r="M52" s="667"/>
      <c r="N52" s="667"/>
      <c r="O52" s="667"/>
      <c r="P52" s="680"/>
      <c r="Q52" s="668"/>
    </row>
    <row r="53" spans="1:17" ht="14.4" customHeight="1" x14ac:dyDescent="0.3">
      <c r="A53" s="663" t="s">
        <v>2888</v>
      </c>
      <c r="B53" s="664" t="s">
        <v>2889</v>
      </c>
      <c r="C53" s="664" t="s">
        <v>2293</v>
      </c>
      <c r="D53" s="664" t="s">
        <v>2916</v>
      </c>
      <c r="E53" s="664" t="s">
        <v>2917</v>
      </c>
      <c r="F53" s="667"/>
      <c r="G53" s="667"/>
      <c r="H53" s="667"/>
      <c r="I53" s="667"/>
      <c r="J53" s="667"/>
      <c r="K53" s="667"/>
      <c r="L53" s="667"/>
      <c r="M53" s="667"/>
      <c r="N53" s="667">
        <v>1</v>
      </c>
      <c r="O53" s="667">
        <v>229</v>
      </c>
      <c r="P53" s="680"/>
      <c r="Q53" s="668">
        <v>229</v>
      </c>
    </row>
    <row r="54" spans="1:17" ht="14.4" customHeight="1" x14ac:dyDescent="0.3">
      <c r="A54" s="663" t="s">
        <v>2888</v>
      </c>
      <c r="B54" s="664" t="s">
        <v>2889</v>
      </c>
      <c r="C54" s="664" t="s">
        <v>2293</v>
      </c>
      <c r="D54" s="664" t="s">
        <v>2918</v>
      </c>
      <c r="E54" s="664" t="s">
        <v>2919</v>
      </c>
      <c r="F54" s="667">
        <v>21</v>
      </c>
      <c r="G54" s="667">
        <v>609</v>
      </c>
      <c r="H54" s="667">
        <v>1</v>
      </c>
      <c r="I54" s="667">
        <v>29</v>
      </c>
      <c r="J54" s="667">
        <v>23</v>
      </c>
      <c r="K54" s="667">
        <v>690</v>
      </c>
      <c r="L54" s="667">
        <v>1.1330049261083743</v>
      </c>
      <c r="M54" s="667">
        <v>30</v>
      </c>
      <c r="N54" s="667">
        <v>37</v>
      </c>
      <c r="O54" s="667">
        <v>1110</v>
      </c>
      <c r="P54" s="680">
        <v>1.8226600985221675</v>
      </c>
      <c r="Q54" s="668">
        <v>30</v>
      </c>
    </row>
    <row r="55" spans="1:17" ht="14.4" customHeight="1" x14ac:dyDescent="0.3">
      <c r="A55" s="663" t="s">
        <v>2888</v>
      </c>
      <c r="B55" s="664" t="s">
        <v>2889</v>
      </c>
      <c r="C55" s="664" t="s">
        <v>2293</v>
      </c>
      <c r="D55" s="664" t="s">
        <v>2920</v>
      </c>
      <c r="E55" s="664" t="s">
        <v>2921</v>
      </c>
      <c r="F55" s="667">
        <v>1</v>
      </c>
      <c r="G55" s="667">
        <v>12</v>
      </c>
      <c r="H55" s="667">
        <v>1</v>
      </c>
      <c r="I55" s="667">
        <v>12</v>
      </c>
      <c r="J55" s="667">
        <v>1</v>
      </c>
      <c r="K55" s="667">
        <v>12</v>
      </c>
      <c r="L55" s="667">
        <v>1</v>
      </c>
      <c r="M55" s="667">
        <v>12</v>
      </c>
      <c r="N55" s="667">
        <v>2</v>
      </c>
      <c r="O55" s="667">
        <v>24</v>
      </c>
      <c r="P55" s="680">
        <v>2</v>
      </c>
      <c r="Q55" s="668">
        <v>12</v>
      </c>
    </row>
    <row r="56" spans="1:17" ht="14.4" customHeight="1" x14ac:dyDescent="0.3">
      <c r="A56" s="663" t="s">
        <v>2888</v>
      </c>
      <c r="B56" s="664" t="s">
        <v>2889</v>
      </c>
      <c r="C56" s="664" t="s">
        <v>2293</v>
      </c>
      <c r="D56" s="664" t="s">
        <v>2922</v>
      </c>
      <c r="E56" s="664" t="s">
        <v>2923</v>
      </c>
      <c r="F56" s="667"/>
      <c r="G56" s="667"/>
      <c r="H56" s="667"/>
      <c r="I56" s="667"/>
      <c r="J56" s="667"/>
      <c r="K56" s="667"/>
      <c r="L56" s="667"/>
      <c r="M56" s="667"/>
      <c r="N56" s="667">
        <v>1</v>
      </c>
      <c r="O56" s="667">
        <v>183</v>
      </c>
      <c r="P56" s="680"/>
      <c r="Q56" s="668">
        <v>183</v>
      </c>
    </row>
    <row r="57" spans="1:17" ht="14.4" customHeight="1" x14ac:dyDescent="0.3">
      <c r="A57" s="663" t="s">
        <v>2888</v>
      </c>
      <c r="B57" s="664" t="s">
        <v>2889</v>
      </c>
      <c r="C57" s="664" t="s">
        <v>2293</v>
      </c>
      <c r="D57" s="664" t="s">
        <v>2924</v>
      </c>
      <c r="E57" s="664" t="s">
        <v>2925</v>
      </c>
      <c r="F57" s="667"/>
      <c r="G57" s="667"/>
      <c r="H57" s="667"/>
      <c r="I57" s="667"/>
      <c r="J57" s="667"/>
      <c r="K57" s="667"/>
      <c r="L57" s="667"/>
      <c r="M57" s="667"/>
      <c r="N57" s="667">
        <v>1</v>
      </c>
      <c r="O57" s="667">
        <v>73</v>
      </c>
      <c r="P57" s="680"/>
      <c r="Q57" s="668">
        <v>73</v>
      </c>
    </row>
    <row r="58" spans="1:17" ht="14.4" customHeight="1" x14ac:dyDescent="0.3">
      <c r="A58" s="663" t="s">
        <v>2888</v>
      </c>
      <c r="B58" s="664" t="s">
        <v>2889</v>
      </c>
      <c r="C58" s="664" t="s">
        <v>2293</v>
      </c>
      <c r="D58" s="664" t="s">
        <v>2853</v>
      </c>
      <c r="E58" s="664" t="s">
        <v>2854</v>
      </c>
      <c r="F58" s="667">
        <v>1</v>
      </c>
      <c r="G58" s="667">
        <v>1245</v>
      </c>
      <c r="H58" s="667">
        <v>1</v>
      </c>
      <c r="I58" s="667">
        <v>1245</v>
      </c>
      <c r="J58" s="667"/>
      <c r="K58" s="667"/>
      <c r="L58" s="667"/>
      <c r="M58" s="667"/>
      <c r="N58" s="667"/>
      <c r="O58" s="667"/>
      <c r="P58" s="680"/>
      <c r="Q58" s="668"/>
    </row>
    <row r="59" spans="1:17" ht="14.4" customHeight="1" x14ac:dyDescent="0.3">
      <c r="A59" s="663" t="s">
        <v>2888</v>
      </c>
      <c r="B59" s="664" t="s">
        <v>2889</v>
      </c>
      <c r="C59" s="664" t="s">
        <v>2293</v>
      </c>
      <c r="D59" s="664" t="s">
        <v>2926</v>
      </c>
      <c r="E59" s="664" t="s">
        <v>2927</v>
      </c>
      <c r="F59" s="667">
        <v>16</v>
      </c>
      <c r="G59" s="667">
        <v>2352</v>
      </c>
      <c r="H59" s="667">
        <v>1</v>
      </c>
      <c r="I59" s="667">
        <v>147</v>
      </c>
      <c r="J59" s="667">
        <v>22</v>
      </c>
      <c r="K59" s="667">
        <v>3256</v>
      </c>
      <c r="L59" s="667">
        <v>1.3843537414965987</v>
      </c>
      <c r="M59" s="667">
        <v>148</v>
      </c>
      <c r="N59" s="667">
        <v>70</v>
      </c>
      <c r="O59" s="667">
        <v>10430</v>
      </c>
      <c r="P59" s="680">
        <v>4.4345238095238093</v>
      </c>
      <c r="Q59" s="668">
        <v>149</v>
      </c>
    </row>
    <row r="60" spans="1:17" ht="14.4" customHeight="1" x14ac:dyDescent="0.3">
      <c r="A60" s="663" t="s">
        <v>2888</v>
      </c>
      <c r="B60" s="664" t="s">
        <v>2889</v>
      </c>
      <c r="C60" s="664" t="s">
        <v>2293</v>
      </c>
      <c r="D60" s="664" t="s">
        <v>2928</v>
      </c>
      <c r="E60" s="664" t="s">
        <v>2929</v>
      </c>
      <c r="F60" s="667">
        <v>24</v>
      </c>
      <c r="G60" s="667">
        <v>696</v>
      </c>
      <c r="H60" s="667">
        <v>1</v>
      </c>
      <c r="I60" s="667">
        <v>29</v>
      </c>
      <c r="J60" s="667">
        <v>26</v>
      </c>
      <c r="K60" s="667">
        <v>780</v>
      </c>
      <c r="L60" s="667">
        <v>1.1206896551724137</v>
      </c>
      <c r="M60" s="667">
        <v>30</v>
      </c>
      <c r="N60" s="667">
        <v>39</v>
      </c>
      <c r="O60" s="667">
        <v>1170</v>
      </c>
      <c r="P60" s="680">
        <v>1.6810344827586208</v>
      </c>
      <c r="Q60" s="668">
        <v>30</v>
      </c>
    </row>
    <row r="61" spans="1:17" ht="14.4" customHeight="1" x14ac:dyDescent="0.3">
      <c r="A61" s="663" t="s">
        <v>2888</v>
      </c>
      <c r="B61" s="664" t="s">
        <v>2889</v>
      </c>
      <c r="C61" s="664" t="s">
        <v>2293</v>
      </c>
      <c r="D61" s="664" t="s">
        <v>2930</v>
      </c>
      <c r="E61" s="664" t="s">
        <v>2931</v>
      </c>
      <c r="F61" s="667">
        <v>19</v>
      </c>
      <c r="G61" s="667">
        <v>589</v>
      </c>
      <c r="H61" s="667">
        <v>1</v>
      </c>
      <c r="I61" s="667">
        <v>31</v>
      </c>
      <c r="J61" s="667">
        <v>15</v>
      </c>
      <c r="K61" s="667">
        <v>465</v>
      </c>
      <c r="L61" s="667">
        <v>0.78947368421052633</v>
      </c>
      <c r="M61" s="667">
        <v>31</v>
      </c>
      <c r="N61" s="667">
        <v>10</v>
      </c>
      <c r="O61" s="667">
        <v>310</v>
      </c>
      <c r="P61" s="680">
        <v>0.52631578947368418</v>
      </c>
      <c r="Q61" s="668">
        <v>31</v>
      </c>
    </row>
    <row r="62" spans="1:17" ht="14.4" customHeight="1" x14ac:dyDescent="0.3">
      <c r="A62" s="663" t="s">
        <v>2888</v>
      </c>
      <c r="B62" s="664" t="s">
        <v>2889</v>
      </c>
      <c r="C62" s="664" t="s">
        <v>2293</v>
      </c>
      <c r="D62" s="664" t="s">
        <v>2932</v>
      </c>
      <c r="E62" s="664" t="s">
        <v>2933</v>
      </c>
      <c r="F62" s="667">
        <v>19</v>
      </c>
      <c r="G62" s="667">
        <v>513</v>
      </c>
      <c r="H62" s="667">
        <v>1</v>
      </c>
      <c r="I62" s="667">
        <v>27</v>
      </c>
      <c r="J62" s="667">
        <v>20</v>
      </c>
      <c r="K62" s="667">
        <v>540</v>
      </c>
      <c r="L62" s="667">
        <v>1.0526315789473684</v>
      </c>
      <c r="M62" s="667">
        <v>27</v>
      </c>
      <c r="N62" s="667">
        <v>30</v>
      </c>
      <c r="O62" s="667">
        <v>810</v>
      </c>
      <c r="P62" s="680">
        <v>1.5789473684210527</v>
      </c>
      <c r="Q62" s="668">
        <v>27</v>
      </c>
    </row>
    <row r="63" spans="1:17" ht="14.4" customHeight="1" x14ac:dyDescent="0.3">
      <c r="A63" s="663" t="s">
        <v>2888</v>
      </c>
      <c r="B63" s="664" t="s">
        <v>2889</v>
      </c>
      <c r="C63" s="664" t="s">
        <v>2293</v>
      </c>
      <c r="D63" s="664" t="s">
        <v>2934</v>
      </c>
      <c r="E63" s="664" t="s">
        <v>2935</v>
      </c>
      <c r="F63" s="667"/>
      <c r="G63" s="667"/>
      <c r="H63" s="667"/>
      <c r="I63" s="667"/>
      <c r="J63" s="667"/>
      <c r="K63" s="667"/>
      <c r="L63" s="667"/>
      <c r="M63" s="667"/>
      <c r="N63" s="667">
        <v>2</v>
      </c>
      <c r="O63" s="667">
        <v>44</v>
      </c>
      <c r="P63" s="680"/>
      <c r="Q63" s="668">
        <v>22</v>
      </c>
    </row>
    <row r="64" spans="1:17" ht="14.4" customHeight="1" x14ac:dyDescent="0.3">
      <c r="A64" s="663" t="s">
        <v>2888</v>
      </c>
      <c r="B64" s="664" t="s">
        <v>2889</v>
      </c>
      <c r="C64" s="664" t="s">
        <v>2293</v>
      </c>
      <c r="D64" s="664" t="s">
        <v>2936</v>
      </c>
      <c r="E64" s="664" t="s">
        <v>2937</v>
      </c>
      <c r="F64" s="667">
        <v>19</v>
      </c>
      <c r="G64" s="667">
        <v>475</v>
      </c>
      <c r="H64" s="667">
        <v>1</v>
      </c>
      <c r="I64" s="667">
        <v>25</v>
      </c>
      <c r="J64" s="667">
        <v>24</v>
      </c>
      <c r="K64" s="667">
        <v>600</v>
      </c>
      <c r="L64" s="667">
        <v>1.263157894736842</v>
      </c>
      <c r="M64" s="667">
        <v>25</v>
      </c>
      <c r="N64" s="667">
        <v>34</v>
      </c>
      <c r="O64" s="667">
        <v>850</v>
      </c>
      <c r="P64" s="680">
        <v>1.7894736842105263</v>
      </c>
      <c r="Q64" s="668">
        <v>25</v>
      </c>
    </row>
    <row r="65" spans="1:17" ht="14.4" customHeight="1" x14ac:dyDescent="0.3">
      <c r="A65" s="663" t="s">
        <v>2888</v>
      </c>
      <c r="B65" s="664" t="s">
        <v>2889</v>
      </c>
      <c r="C65" s="664" t="s">
        <v>2293</v>
      </c>
      <c r="D65" s="664" t="s">
        <v>2938</v>
      </c>
      <c r="E65" s="664" t="s">
        <v>2939</v>
      </c>
      <c r="F65" s="667"/>
      <c r="G65" s="667"/>
      <c r="H65" s="667"/>
      <c r="I65" s="667"/>
      <c r="J65" s="667"/>
      <c r="K65" s="667"/>
      <c r="L65" s="667"/>
      <c r="M65" s="667"/>
      <c r="N65" s="667">
        <v>2</v>
      </c>
      <c r="O65" s="667">
        <v>66</v>
      </c>
      <c r="P65" s="680"/>
      <c r="Q65" s="668">
        <v>33</v>
      </c>
    </row>
    <row r="66" spans="1:17" ht="14.4" customHeight="1" x14ac:dyDescent="0.3">
      <c r="A66" s="663" t="s">
        <v>2888</v>
      </c>
      <c r="B66" s="664" t="s">
        <v>2889</v>
      </c>
      <c r="C66" s="664" t="s">
        <v>2293</v>
      </c>
      <c r="D66" s="664" t="s">
        <v>2940</v>
      </c>
      <c r="E66" s="664" t="s">
        <v>2941</v>
      </c>
      <c r="F66" s="667">
        <v>1</v>
      </c>
      <c r="G66" s="667">
        <v>26</v>
      </c>
      <c r="H66" s="667">
        <v>1</v>
      </c>
      <c r="I66" s="667">
        <v>26</v>
      </c>
      <c r="J66" s="667"/>
      <c r="K66" s="667"/>
      <c r="L66" s="667"/>
      <c r="M66" s="667"/>
      <c r="N66" s="667">
        <v>1</v>
      </c>
      <c r="O66" s="667">
        <v>26</v>
      </c>
      <c r="P66" s="680">
        <v>1</v>
      </c>
      <c r="Q66" s="668">
        <v>26</v>
      </c>
    </row>
    <row r="67" spans="1:17" ht="14.4" customHeight="1" x14ac:dyDescent="0.3">
      <c r="A67" s="663" t="s">
        <v>2888</v>
      </c>
      <c r="B67" s="664" t="s">
        <v>2889</v>
      </c>
      <c r="C67" s="664" t="s">
        <v>2293</v>
      </c>
      <c r="D67" s="664" t="s">
        <v>2942</v>
      </c>
      <c r="E67" s="664" t="s">
        <v>2943</v>
      </c>
      <c r="F67" s="667">
        <v>1</v>
      </c>
      <c r="G67" s="667">
        <v>84</v>
      </c>
      <c r="H67" s="667">
        <v>1</v>
      </c>
      <c r="I67" s="667">
        <v>84</v>
      </c>
      <c r="J67" s="667"/>
      <c r="K67" s="667"/>
      <c r="L67" s="667"/>
      <c r="M67" s="667"/>
      <c r="N67" s="667"/>
      <c r="O67" s="667"/>
      <c r="P67" s="680"/>
      <c r="Q67" s="668"/>
    </row>
    <row r="68" spans="1:17" ht="14.4" customHeight="1" x14ac:dyDescent="0.3">
      <c r="A68" s="663" t="s">
        <v>2888</v>
      </c>
      <c r="B68" s="664" t="s">
        <v>2889</v>
      </c>
      <c r="C68" s="664" t="s">
        <v>2293</v>
      </c>
      <c r="D68" s="664" t="s">
        <v>2944</v>
      </c>
      <c r="E68" s="664" t="s">
        <v>2945</v>
      </c>
      <c r="F68" s="667"/>
      <c r="G68" s="667"/>
      <c r="H68" s="667"/>
      <c r="I68" s="667"/>
      <c r="J68" s="667"/>
      <c r="K68" s="667"/>
      <c r="L68" s="667"/>
      <c r="M68" s="667"/>
      <c r="N68" s="667">
        <v>1</v>
      </c>
      <c r="O68" s="667">
        <v>176</v>
      </c>
      <c r="P68" s="680"/>
      <c r="Q68" s="668">
        <v>176</v>
      </c>
    </row>
    <row r="69" spans="1:17" ht="14.4" customHeight="1" x14ac:dyDescent="0.3">
      <c r="A69" s="663" t="s">
        <v>2888</v>
      </c>
      <c r="B69" s="664" t="s">
        <v>2889</v>
      </c>
      <c r="C69" s="664" t="s">
        <v>2293</v>
      </c>
      <c r="D69" s="664" t="s">
        <v>2946</v>
      </c>
      <c r="E69" s="664" t="s">
        <v>2947</v>
      </c>
      <c r="F69" s="667"/>
      <c r="G69" s="667"/>
      <c r="H69" s="667"/>
      <c r="I69" s="667"/>
      <c r="J69" s="667"/>
      <c r="K69" s="667"/>
      <c r="L69" s="667"/>
      <c r="M69" s="667"/>
      <c r="N69" s="667">
        <v>1</v>
      </c>
      <c r="O69" s="667">
        <v>253</v>
      </c>
      <c r="P69" s="680"/>
      <c r="Q69" s="668">
        <v>253</v>
      </c>
    </row>
    <row r="70" spans="1:17" ht="14.4" customHeight="1" x14ac:dyDescent="0.3">
      <c r="A70" s="663" t="s">
        <v>2888</v>
      </c>
      <c r="B70" s="664" t="s">
        <v>2889</v>
      </c>
      <c r="C70" s="664" t="s">
        <v>2293</v>
      </c>
      <c r="D70" s="664" t="s">
        <v>2948</v>
      </c>
      <c r="E70" s="664" t="s">
        <v>2949</v>
      </c>
      <c r="F70" s="667">
        <v>7</v>
      </c>
      <c r="G70" s="667">
        <v>105</v>
      </c>
      <c r="H70" s="667">
        <v>1</v>
      </c>
      <c r="I70" s="667">
        <v>15</v>
      </c>
      <c r="J70" s="667">
        <v>6</v>
      </c>
      <c r="K70" s="667">
        <v>90</v>
      </c>
      <c r="L70" s="667">
        <v>0.8571428571428571</v>
      </c>
      <c r="M70" s="667">
        <v>15</v>
      </c>
      <c r="N70" s="667">
        <v>17</v>
      </c>
      <c r="O70" s="667">
        <v>255</v>
      </c>
      <c r="P70" s="680">
        <v>2.4285714285714284</v>
      </c>
      <c r="Q70" s="668">
        <v>15</v>
      </c>
    </row>
    <row r="71" spans="1:17" ht="14.4" customHeight="1" x14ac:dyDescent="0.3">
      <c r="A71" s="663" t="s">
        <v>2888</v>
      </c>
      <c r="B71" s="664" t="s">
        <v>2889</v>
      </c>
      <c r="C71" s="664" t="s">
        <v>2293</v>
      </c>
      <c r="D71" s="664" t="s">
        <v>2950</v>
      </c>
      <c r="E71" s="664" t="s">
        <v>2951</v>
      </c>
      <c r="F71" s="667">
        <v>1</v>
      </c>
      <c r="G71" s="667">
        <v>23</v>
      </c>
      <c r="H71" s="667">
        <v>1</v>
      </c>
      <c r="I71" s="667">
        <v>23</v>
      </c>
      <c r="J71" s="667"/>
      <c r="K71" s="667"/>
      <c r="L71" s="667"/>
      <c r="M71" s="667"/>
      <c r="N71" s="667">
        <v>3</v>
      </c>
      <c r="O71" s="667">
        <v>69</v>
      </c>
      <c r="P71" s="680">
        <v>3</v>
      </c>
      <c r="Q71" s="668">
        <v>23</v>
      </c>
    </row>
    <row r="72" spans="1:17" ht="14.4" customHeight="1" x14ac:dyDescent="0.3">
      <c r="A72" s="663" t="s">
        <v>2888</v>
      </c>
      <c r="B72" s="664" t="s">
        <v>2889</v>
      </c>
      <c r="C72" s="664" t="s">
        <v>2293</v>
      </c>
      <c r="D72" s="664" t="s">
        <v>2952</v>
      </c>
      <c r="E72" s="664" t="s">
        <v>2953</v>
      </c>
      <c r="F72" s="667"/>
      <c r="G72" s="667"/>
      <c r="H72" s="667"/>
      <c r="I72" s="667"/>
      <c r="J72" s="667"/>
      <c r="K72" s="667"/>
      <c r="L72" s="667"/>
      <c r="M72" s="667"/>
      <c r="N72" s="667">
        <v>1</v>
      </c>
      <c r="O72" s="667">
        <v>252</v>
      </c>
      <c r="P72" s="680"/>
      <c r="Q72" s="668">
        <v>252</v>
      </c>
    </row>
    <row r="73" spans="1:17" ht="14.4" customHeight="1" x14ac:dyDescent="0.3">
      <c r="A73" s="663" t="s">
        <v>2888</v>
      </c>
      <c r="B73" s="664" t="s">
        <v>2889</v>
      </c>
      <c r="C73" s="664" t="s">
        <v>2293</v>
      </c>
      <c r="D73" s="664" t="s">
        <v>2954</v>
      </c>
      <c r="E73" s="664" t="s">
        <v>2955</v>
      </c>
      <c r="F73" s="667">
        <v>18</v>
      </c>
      <c r="G73" s="667">
        <v>414</v>
      </c>
      <c r="H73" s="667">
        <v>1</v>
      </c>
      <c r="I73" s="667">
        <v>23</v>
      </c>
      <c r="J73" s="667">
        <v>23</v>
      </c>
      <c r="K73" s="667">
        <v>529</v>
      </c>
      <c r="L73" s="667">
        <v>1.2777777777777777</v>
      </c>
      <c r="M73" s="667">
        <v>23</v>
      </c>
      <c r="N73" s="667">
        <v>28</v>
      </c>
      <c r="O73" s="667">
        <v>644</v>
      </c>
      <c r="P73" s="680">
        <v>1.5555555555555556</v>
      </c>
      <c r="Q73" s="668">
        <v>23</v>
      </c>
    </row>
    <row r="74" spans="1:17" ht="14.4" customHeight="1" x14ac:dyDescent="0.3">
      <c r="A74" s="663" t="s">
        <v>2888</v>
      </c>
      <c r="B74" s="664" t="s">
        <v>2889</v>
      </c>
      <c r="C74" s="664" t="s">
        <v>2293</v>
      </c>
      <c r="D74" s="664" t="s">
        <v>2956</v>
      </c>
      <c r="E74" s="664" t="s">
        <v>2957</v>
      </c>
      <c r="F74" s="667">
        <v>2</v>
      </c>
      <c r="G74" s="667">
        <v>58</v>
      </c>
      <c r="H74" s="667">
        <v>1</v>
      </c>
      <c r="I74" s="667">
        <v>29</v>
      </c>
      <c r="J74" s="667"/>
      <c r="K74" s="667"/>
      <c r="L74" s="667"/>
      <c r="M74" s="667"/>
      <c r="N74" s="667">
        <v>5</v>
      </c>
      <c r="O74" s="667">
        <v>145</v>
      </c>
      <c r="P74" s="680">
        <v>2.5</v>
      </c>
      <c r="Q74" s="668">
        <v>29</v>
      </c>
    </row>
    <row r="75" spans="1:17" ht="14.4" customHeight="1" x14ac:dyDescent="0.3">
      <c r="A75" s="663" t="s">
        <v>2888</v>
      </c>
      <c r="B75" s="664" t="s">
        <v>2889</v>
      </c>
      <c r="C75" s="664" t="s">
        <v>2293</v>
      </c>
      <c r="D75" s="664" t="s">
        <v>2958</v>
      </c>
      <c r="E75" s="664" t="s">
        <v>2959</v>
      </c>
      <c r="F75" s="667"/>
      <c r="G75" s="667"/>
      <c r="H75" s="667"/>
      <c r="I75" s="667"/>
      <c r="J75" s="667">
        <v>2</v>
      </c>
      <c r="K75" s="667">
        <v>354</v>
      </c>
      <c r="L75" s="667"/>
      <c r="M75" s="667">
        <v>177</v>
      </c>
      <c r="N75" s="667">
        <v>4</v>
      </c>
      <c r="O75" s="667">
        <v>712</v>
      </c>
      <c r="P75" s="680"/>
      <c r="Q75" s="668">
        <v>178</v>
      </c>
    </row>
    <row r="76" spans="1:17" ht="14.4" customHeight="1" x14ac:dyDescent="0.3">
      <c r="A76" s="663" t="s">
        <v>2888</v>
      </c>
      <c r="B76" s="664" t="s">
        <v>2889</v>
      </c>
      <c r="C76" s="664" t="s">
        <v>2293</v>
      </c>
      <c r="D76" s="664" t="s">
        <v>2960</v>
      </c>
      <c r="E76" s="664" t="s">
        <v>2961</v>
      </c>
      <c r="F76" s="667">
        <v>6</v>
      </c>
      <c r="G76" s="667">
        <v>114</v>
      </c>
      <c r="H76" s="667">
        <v>1</v>
      </c>
      <c r="I76" s="667">
        <v>19</v>
      </c>
      <c r="J76" s="667">
        <v>6</v>
      </c>
      <c r="K76" s="667">
        <v>114</v>
      </c>
      <c r="L76" s="667">
        <v>1</v>
      </c>
      <c r="M76" s="667">
        <v>19</v>
      </c>
      <c r="N76" s="667">
        <v>17</v>
      </c>
      <c r="O76" s="667">
        <v>323</v>
      </c>
      <c r="P76" s="680">
        <v>2.8333333333333335</v>
      </c>
      <c r="Q76" s="668">
        <v>19</v>
      </c>
    </row>
    <row r="77" spans="1:17" ht="14.4" customHeight="1" x14ac:dyDescent="0.3">
      <c r="A77" s="663" t="s">
        <v>2888</v>
      </c>
      <c r="B77" s="664" t="s">
        <v>2889</v>
      </c>
      <c r="C77" s="664" t="s">
        <v>2293</v>
      </c>
      <c r="D77" s="664" t="s">
        <v>2962</v>
      </c>
      <c r="E77" s="664" t="s">
        <v>2963</v>
      </c>
      <c r="F77" s="667">
        <v>1</v>
      </c>
      <c r="G77" s="667">
        <v>20</v>
      </c>
      <c r="H77" s="667">
        <v>1</v>
      </c>
      <c r="I77" s="667">
        <v>20</v>
      </c>
      <c r="J77" s="667"/>
      <c r="K77" s="667"/>
      <c r="L77" s="667"/>
      <c r="M77" s="667"/>
      <c r="N77" s="667">
        <v>6</v>
      </c>
      <c r="O77" s="667">
        <v>120</v>
      </c>
      <c r="P77" s="680">
        <v>6</v>
      </c>
      <c r="Q77" s="668">
        <v>20</v>
      </c>
    </row>
    <row r="78" spans="1:17" ht="14.4" customHeight="1" x14ac:dyDescent="0.3">
      <c r="A78" s="663" t="s">
        <v>2888</v>
      </c>
      <c r="B78" s="664" t="s">
        <v>2889</v>
      </c>
      <c r="C78" s="664" t="s">
        <v>2293</v>
      </c>
      <c r="D78" s="664" t="s">
        <v>2964</v>
      </c>
      <c r="E78" s="664" t="s">
        <v>2965</v>
      </c>
      <c r="F78" s="667"/>
      <c r="G78" s="667"/>
      <c r="H78" s="667"/>
      <c r="I78" s="667"/>
      <c r="J78" s="667"/>
      <c r="K78" s="667"/>
      <c r="L78" s="667"/>
      <c r="M78" s="667"/>
      <c r="N78" s="667">
        <v>1</v>
      </c>
      <c r="O78" s="667">
        <v>21</v>
      </c>
      <c r="P78" s="680"/>
      <c r="Q78" s="668">
        <v>21</v>
      </c>
    </row>
    <row r="79" spans="1:17" ht="14.4" customHeight="1" x14ac:dyDescent="0.3">
      <c r="A79" s="663" t="s">
        <v>2888</v>
      </c>
      <c r="B79" s="664" t="s">
        <v>2889</v>
      </c>
      <c r="C79" s="664" t="s">
        <v>2293</v>
      </c>
      <c r="D79" s="664" t="s">
        <v>2966</v>
      </c>
      <c r="E79" s="664" t="s">
        <v>2967</v>
      </c>
      <c r="F79" s="667">
        <v>1</v>
      </c>
      <c r="G79" s="667">
        <v>22</v>
      </c>
      <c r="H79" s="667">
        <v>1</v>
      </c>
      <c r="I79" s="667">
        <v>22</v>
      </c>
      <c r="J79" s="667"/>
      <c r="K79" s="667"/>
      <c r="L79" s="667"/>
      <c r="M79" s="667"/>
      <c r="N79" s="667">
        <v>3</v>
      </c>
      <c r="O79" s="667">
        <v>66</v>
      </c>
      <c r="P79" s="680">
        <v>3</v>
      </c>
      <c r="Q79" s="668">
        <v>22</v>
      </c>
    </row>
    <row r="80" spans="1:17" ht="14.4" customHeight="1" x14ac:dyDescent="0.3">
      <c r="A80" s="663" t="s">
        <v>2888</v>
      </c>
      <c r="B80" s="664" t="s">
        <v>2889</v>
      </c>
      <c r="C80" s="664" t="s">
        <v>2293</v>
      </c>
      <c r="D80" s="664" t="s">
        <v>2968</v>
      </c>
      <c r="E80" s="664" t="s">
        <v>2969</v>
      </c>
      <c r="F80" s="667">
        <v>1</v>
      </c>
      <c r="G80" s="667">
        <v>564</v>
      </c>
      <c r="H80" s="667">
        <v>1</v>
      </c>
      <c r="I80" s="667">
        <v>564</v>
      </c>
      <c r="J80" s="667"/>
      <c r="K80" s="667"/>
      <c r="L80" s="667"/>
      <c r="M80" s="667"/>
      <c r="N80" s="667"/>
      <c r="O80" s="667"/>
      <c r="P80" s="680"/>
      <c r="Q80" s="668"/>
    </row>
    <row r="81" spans="1:17" ht="14.4" customHeight="1" x14ac:dyDescent="0.3">
      <c r="A81" s="663" t="s">
        <v>2888</v>
      </c>
      <c r="B81" s="664" t="s">
        <v>2889</v>
      </c>
      <c r="C81" s="664" t="s">
        <v>2293</v>
      </c>
      <c r="D81" s="664" t="s">
        <v>2970</v>
      </c>
      <c r="E81" s="664" t="s">
        <v>2971</v>
      </c>
      <c r="F81" s="667">
        <v>1</v>
      </c>
      <c r="G81" s="667">
        <v>1002</v>
      </c>
      <c r="H81" s="667">
        <v>1</v>
      </c>
      <c r="I81" s="667">
        <v>1002</v>
      </c>
      <c r="J81" s="667"/>
      <c r="K81" s="667"/>
      <c r="L81" s="667"/>
      <c r="M81" s="667"/>
      <c r="N81" s="667"/>
      <c r="O81" s="667"/>
      <c r="P81" s="680"/>
      <c r="Q81" s="668"/>
    </row>
    <row r="82" spans="1:17" ht="14.4" customHeight="1" x14ac:dyDescent="0.3">
      <c r="A82" s="663" t="s">
        <v>2888</v>
      </c>
      <c r="B82" s="664" t="s">
        <v>2889</v>
      </c>
      <c r="C82" s="664" t="s">
        <v>2293</v>
      </c>
      <c r="D82" s="664" t="s">
        <v>2972</v>
      </c>
      <c r="E82" s="664" t="s">
        <v>2973</v>
      </c>
      <c r="F82" s="667"/>
      <c r="G82" s="667"/>
      <c r="H82" s="667"/>
      <c r="I82" s="667"/>
      <c r="J82" s="667"/>
      <c r="K82" s="667"/>
      <c r="L82" s="667"/>
      <c r="M82" s="667"/>
      <c r="N82" s="667">
        <v>2</v>
      </c>
      <c r="O82" s="667">
        <v>90</v>
      </c>
      <c r="P82" s="680"/>
      <c r="Q82" s="668">
        <v>45</v>
      </c>
    </row>
    <row r="83" spans="1:17" ht="14.4" customHeight="1" x14ac:dyDescent="0.3">
      <c r="A83" s="663" t="s">
        <v>2888</v>
      </c>
      <c r="B83" s="664" t="s">
        <v>2889</v>
      </c>
      <c r="C83" s="664" t="s">
        <v>2293</v>
      </c>
      <c r="D83" s="664" t="s">
        <v>2974</v>
      </c>
      <c r="E83" s="664" t="s">
        <v>2975</v>
      </c>
      <c r="F83" s="667"/>
      <c r="G83" s="667"/>
      <c r="H83" s="667"/>
      <c r="I83" s="667"/>
      <c r="J83" s="667"/>
      <c r="K83" s="667"/>
      <c r="L83" s="667"/>
      <c r="M83" s="667"/>
      <c r="N83" s="667">
        <v>4</v>
      </c>
      <c r="O83" s="667">
        <v>532</v>
      </c>
      <c r="P83" s="680"/>
      <c r="Q83" s="668">
        <v>133</v>
      </c>
    </row>
    <row r="84" spans="1:17" ht="14.4" customHeight="1" x14ac:dyDescent="0.3">
      <c r="A84" s="663" t="s">
        <v>2888</v>
      </c>
      <c r="B84" s="664" t="s">
        <v>2889</v>
      </c>
      <c r="C84" s="664" t="s">
        <v>2293</v>
      </c>
      <c r="D84" s="664" t="s">
        <v>2976</v>
      </c>
      <c r="E84" s="664" t="s">
        <v>2977</v>
      </c>
      <c r="F84" s="667"/>
      <c r="G84" s="667"/>
      <c r="H84" s="667"/>
      <c r="I84" s="667"/>
      <c r="J84" s="667"/>
      <c r="K84" s="667"/>
      <c r="L84" s="667"/>
      <c r="M84" s="667"/>
      <c r="N84" s="667">
        <v>39</v>
      </c>
      <c r="O84" s="667">
        <v>1443</v>
      </c>
      <c r="P84" s="680"/>
      <c r="Q84" s="668">
        <v>37</v>
      </c>
    </row>
    <row r="85" spans="1:17" ht="14.4" customHeight="1" x14ac:dyDescent="0.3">
      <c r="A85" s="663" t="s">
        <v>2978</v>
      </c>
      <c r="B85" s="664" t="s">
        <v>2979</v>
      </c>
      <c r="C85" s="664" t="s">
        <v>2371</v>
      </c>
      <c r="D85" s="664" t="s">
        <v>2980</v>
      </c>
      <c r="E85" s="664" t="s">
        <v>2832</v>
      </c>
      <c r="F85" s="667"/>
      <c r="G85" s="667"/>
      <c r="H85" s="667"/>
      <c r="I85" s="667"/>
      <c r="J85" s="667"/>
      <c r="K85" s="667"/>
      <c r="L85" s="667"/>
      <c r="M85" s="667"/>
      <c r="N85" s="667">
        <v>0.6</v>
      </c>
      <c r="O85" s="667">
        <v>602.89</v>
      </c>
      <c r="P85" s="680"/>
      <c r="Q85" s="668">
        <v>1004.8166666666667</v>
      </c>
    </row>
    <row r="86" spans="1:17" ht="14.4" customHeight="1" x14ac:dyDescent="0.3">
      <c r="A86" s="663" t="s">
        <v>2978</v>
      </c>
      <c r="B86" s="664" t="s">
        <v>2979</v>
      </c>
      <c r="C86" s="664" t="s">
        <v>2371</v>
      </c>
      <c r="D86" s="664" t="s">
        <v>2981</v>
      </c>
      <c r="E86" s="664" t="s">
        <v>2982</v>
      </c>
      <c r="F86" s="667">
        <v>0.06</v>
      </c>
      <c r="G86" s="667">
        <v>620.24</v>
      </c>
      <c r="H86" s="667">
        <v>1</v>
      </c>
      <c r="I86" s="667">
        <v>10337.333333333334</v>
      </c>
      <c r="J86" s="667">
        <v>0.13</v>
      </c>
      <c r="K86" s="667">
        <v>1285.43</v>
      </c>
      <c r="L86" s="667">
        <v>2.072471946343351</v>
      </c>
      <c r="M86" s="667">
        <v>9887.9230769230762</v>
      </c>
      <c r="N86" s="667"/>
      <c r="O86" s="667"/>
      <c r="P86" s="680"/>
      <c r="Q86" s="668"/>
    </row>
    <row r="87" spans="1:17" ht="14.4" customHeight="1" x14ac:dyDescent="0.3">
      <c r="A87" s="663" t="s">
        <v>2978</v>
      </c>
      <c r="B87" s="664" t="s">
        <v>2979</v>
      </c>
      <c r="C87" s="664" t="s">
        <v>2371</v>
      </c>
      <c r="D87" s="664" t="s">
        <v>2983</v>
      </c>
      <c r="E87" s="664" t="s">
        <v>2834</v>
      </c>
      <c r="F87" s="667">
        <v>0.25</v>
      </c>
      <c r="G87" s="667">
        <v>2730.38</v>
      </c>
      <c r="H87" s="667">
        <v>1</v>
      </c>
      <c r="I87" s="667">
        <v>10921.52</v>
      </c>
      <c r="J87" s="667"/>
      <c r="K87" s="667"/>
      <c r="L87" s="667"/>
      <c r="M87" s="667"/>
      <c r="N87" s="667"/>
      <c r="O87" s="667"/>
      <c r="P87" s="680"/>
      <c r="Q87" s="668"/>
    </row>
    <row r="88" spans="1:17" ht="14.4" customHeight="1" x14ac:dyDescent="0.3">
      <c r="A88" s="663" t="s">
        <v>2978</v>
      </c>
      <c r="B88" s="664" t="s">
        <v>2979</v>
      </c>
      <c r="C88" s="664" t="s">
        <v>2371</v>
      </c>
      <c r="D88" s="664" t="s">
        <v>2833</v>
      </c>
      <c r="E88" s="664" t="s">
        <v>2834</v>
      </c>
      <c r="F88" s="667"/>
      <c r="G88" s="667"/>
      <c r="H88" s="667"/>
      <c r="I88" s="667"/>
      <c r="J88" s="667"/>
      <c r="K88" s="667"/>
      <c r="L88" s="667"/>
      <c r="M88" s="667"/>
      <c r="N88" s="667">
        <v>1.55</v>
      </c>
      <c r="O88" s="667">
        <v>2744.74</v>
      </c>
      <c r="P88" s="680"/>
      <c r="Q88" s="668">
        <v>1770.7999999999997</v>
      </c>
    </row>
    <row r="89" spans="1:17" ht="14.4" customHeight="1" x14ac:dyDescent="0.3">
      <c r="A89" s="663" t="s">
        <v>2978</v>
      </c>
      <c r="B89" s="664" t="s">
        <v>2979</v>
      </c>
      <c r="C89" s="664" t="s">
        <v>2371</v>
      </c>
      <c r="D89" s="664" t="s">
        <v>2984</v>
      </c>
      <c r="E89" s="664" t="s">
        <v>2985</v>
      </c>
      <c r="F89" s="667">
        <v>0.05</v>
      </c>
      <c r="G89" s="667">
        <v>18.96</v>
      </c>
      <c r="H89" s="667">
        <v>1</v>
      </c>
      <c r="I89" s="667">
        <v>379.2</v>
      </c>
      <c r="J89" s="667"/>
      <c r="K89" s="667"/>
      <c r="L89" s="667"/>
      <c r="M89" s="667"/>
      <c r="N89" s="667"/>
      <c r="O89" s="667"/>
      <c r="P89" s="680"/>
      <c r="Q89" s="668"/>
    </row>
    <row r="90" spans="1:17" ht="14.4" customHeight="1" x14ac:dyDescent="0.3">
      <c r="A90" s="663" t="s">
        <v>2978</v>
      </c>
      <c r="B90" s="664" t="s">
        <v>2979</v>
      </c>
      <c r="C90" s="664" t="s">
        <v>2371</v>
      </c>
      <c r="D90" s="664" t="s">
        <v>2986</v>
      </c>
      <c r="E90" s="664" t="s">
        <v>2834</v>
      </c>
      <c r="F90" s="667"/>
      <c r="G90" s="667"/>
      <c r="H90" s="667"/>
      <c r="I90" s="667"/>
      <c r="J90" s="667">
        <v>0.06</v>
      </c>
      <c r="K90" s="667">
        <v>1593.72</v>
      </c>
      <c r="L90" s="667"/>
      <c r="M90" s="667">
        <v>26562</v>
      </c>
      <c r="N90" s="667">
        <v>0.06</v>
      </c>
      <c r="O90" s="667">
        <v>1699.97</v>
      </c>
      <c r="P90" s="680"/>
      <c r="Q90" s="668">
        <v>28332.833333333336</v>
      </c>
    </row>
    <row r="91" spans="1:17" ht="14.4" customHeight="1" x14ac:dyDescent="0.3">
      <c r="A91" s="663" t="s">
        <v>2978</v>
      </c>
      <c r="B91" s="664" t="s">
        <v>2979</v>
      </c>
      <c r="C91" s="664" t="s">
        <v>2293</v>
      </c>
      <c r="D91" s="664" t="s">
        <v>2987</v>
      </c>
      <c r="E91" s="664" t="s">
        <v>2988</v>
      </c>
      <c r="F91" s="667">
        <v>11</v>
      </c>
      <c r="G91" s="667">
        <v>2255</v>
      </c>
      <c r="H91" s="667">
        <v>1</v>
      </c>
      <c r="I91" s="667">
        <v>205</v>
      </c>
      <c r="J91" s="667">
        <v>8</v>
      </c>
      <c r="K91" s="667">
        <v>1656</v>
      </c>
      <c r="L91" s="667">
        <v>0.73436807095343681</v>
      </c>
      <c r="M91" s="667">
        <v>207</v>
      </c>
      <c r="N91" s="667">
        <v>10</v>
      </c>
      <c r="O91" s="667">
        <v>2130</v>
      </c>
      <c r="P91" s="680">
        <v>0.94456762749445677</v>
      </c>
      <c r="Q91" s="668">
        <v>213</v>
      </c>
    </row>
    <row r="92" spans="1:17" ht="14.4" customHeight="1" x14ac:dyDescent="0.3">
      <c r="A92" s="663" t="s">
        <v>2978</v>
      </c>
      <c r="B92" s="664" t="s">
        <v>2979</v>
      </c>
      <c r="C92" s="664" t="s">
        <v>2293</v>
      </c>
      <c r="D92" s="664" t="s">
        <v>2989</v>
      </c>
      <c r="E92" s="664" t="s">
        <v>2990</v>
      </c>
      <c r="F92" s="667">
        <v>1</v>
      </c>
      <c r="G92" s="667">
        <v>150</v>
      </c>
      <c r="H92" s="667">
        <v>1</v>
      </c>
      <c r="I92" s="667">
        <v>150</v>
      </c>
      <c r="J92" s="667">
        <v>1</v>
      </c>
      <c r="K92" s="667">
        <v>151</v>
      </c>
      <c r="L92" s="667">
        <v>1.0066666666666666</v>
      </c>
      <c r="M92" s="667">
        <v>151</v>
      </c>
      <c r="N92" s="667">
        <v>2</v>
      </c>
      <c r="O92" s="667">
        <v>310</v>
      </c>
      <c r="P92" s="680">
        <v>2.0666666666666669</v>
      </c>
      <c r="Q92" s="668">
        <v>155</v>
      </c>
    </row>
    <row r="93" spans="1:17" ht="14.4" customHeight="1" x14ac:dyDescent="0.3">
      <c r="A93" s="663" t="s">
        <v>2978</v>
      </c>
      <c r="B93" s="664" t="s">
        <v>2979</v>
      </c>
      <c r="C93" s="664" t="s">
        <v>2293</v>
      </c>
      <c r="D93" s="664" t="s">
        <v>2991</v>
      </c>
      <c r="E93" s="664" t="s">
        <v>2992</v>
      </c>
      <c r="F93" s="667">
        <v>1</v>
      </c>
      <c r="G93" s="667">
        <v>182</v>
      </c>
      <c r="H93" s="667">
        <v>1</v>
      </c>
      <c r="I93" s="667">
        <v>182</v>
      </c>
      <c r="J93" s="667"/>
      <c r="K93" s="667"/>
      <c r="L93" s="667"/>
      <c r="M93" s="667"/>
      <c r="N93" s="667"/>
      <c r="O93" s="667"/>
      <c r="P93" s="680"/>
      <c r="Q93" s="668"/>
    </row>
    <row r="94" spans="1:17" ht="14.4" customHeight="1" x14ac:dyDescent="0.3">
      <c r="A94" s="663" t="s">
        <v>2978</v>
      </c>
      <c r="B94" s="664" t="s">
        <v>2979</v>
      </c>
      <c r="C94" s="664" t="s">
        <v>2293</v>
      </c>
      <c r="D94" s="664" t="s">
        <v>2993</v>
      </c>
      <c r="E94" s="664" t="s">
        <v>2994</v>
      </c>
      <c r="F94" s="667">
        <v>6</v>
      </c>
      <c r="G94" s="667">
        <v>744</v>
      </c>
      <c r="H94" s="667">
        <v>1</v>
      </c>
      <c r="I94" s="667">
        <v>124</v>
      </c>
      <c r="J94" s="667"/>
      <c r="K94" s="667"/>
      <c r="L94" s="667"/>
      <c r="M94" s="667"/>
      <c r="N94" s="667">
        <v>1</v>
      </c>
      <c r="O94" s="667">
        <v>128</v>
      </c>
      <c r="P94" s="680">
        <v>0.17204301075268819</v>
      </c>
      <c r="Q94" s="668">
        <v>128</v>
      </c>
    </row>
    <row r="95" spans="1:17" ht="14.4" customHeight="1" x14ac:dyDescent="0.3">
      <c r="A95" s="663" t="s">
        <v>2978</v>
      </c>
      <c r="B95" s="664" t="s">
        <v>2979</v>
      </c>
      <c r="C95" s="664" t="s">
        <v>2293</v>
      </c>
      <c r="D95" s="664" t="s">
        <v>2995</v>
      </c>
      <c r="E95" s="664" t="s">
        <v>2996</v>
      </c>
      <c r="F95" s="667"/>
      <c r="G95" s="667"/>
      <c r="H95" s="667"/>
      <c r="I95" s="667"/>
      <c r="J95" s="667"/>
      <c r="K95" s="667"/>
      <c r="L95" s="667"/>
      <c r="M95" s="667"/>
      <c r="N95" s="667">
        <v>4</v>
      </c>
      <c r="O95" s="667">
        <v>892</v>
      </c>
      <c r="P95" s="680"/>
      <c r="Q95" s="668">
        <v>223</v>
      </c>
    </row>
    <row r="96" spans="1:17" ht="14.4" customHeight="1" x14ac:dyDescent="0.3">
      <c r="A96" s="663" t="s">
        <v>2978</v>
      </c>
      <c r="B96" s="664" t="s">
        <v>2979</v>
      </c>
      <c r="C96" s="664" t="s">
        <v>2293</v>
      </c>
      <c r="D96" s="664" t="s">
        <v>2997</v>
      </c>
      <c r="E96" s="664" t="s">
        <v>2998</v>
      </c>
      <c r="F96" s="667">
        <v>1</v>
      </c>
      <c r="G96" s="667">
        <v>217</v>
      </c>
      <c r="H96" s="667">
        <v>1</v>
      </c>
      <c r="I96" s="667">
        <v>217</v>
      </c>
      <c r="J96" s="667">
        <v>1</v>
      </c>
      <c r="K96" s="667">
        <v>219</v>
      </c>
      <c r="L96" s="667">
        <v>1.0092165898617511</v>
      </c>
      <c r="M96" s="667">
        <v>219</v>
      </c>
      <c r="N96" s="667">
        <v>2</v>
      </c>
      <c r="O96" s="667">
        <v>446</v>
      </c>
      <c r="P96" s="680">
        <v>2.0552995391705071</v>
      </c>
      <c r="Q96" s="668">
        <v>223</v>
      </c>
    </row>
    <row r="97" spans="1:17" ht="14.4" customHeight="1" x14ac:dyDescent="0.3">
      <c r="A97" s="663" t="s">
        <v>2978</v>
      </c>
      <c r="B97" s="664" t="s">
        <v>2979</v>
      </c>
      <c r="C97" s="664" t="s">
        <v>2293</v>
      </c>
      <c r="D97" s="664" t="s">
        <v>2999</v>
      </c>
      <c r="E97" s="664" t="s">
        <v>3000</v>
      </c>
      <c r="F97" s="667"/>
      <c r="G97" s="667"/>
      <c r="H97" s="667"/>
      <c r="I97" s="667"/>
      <c r="J97" s="667"/>
      <c r="K97" s="667"/>
      <c r="L97" s="667"/>
      <c r="M97" s="667"/>
      <c r="N97" s="667">
        <v>1</v>
      </c>
      <c r="O97" s="667">
        <v>349</v>
      </c>
      <c r="P97" s="680"/>
      <c r="Q97" s="668">
        <v>349</v>
      </c>
    </row>
    <row r="98" spans="1:17" ht="14.4" customHeight="1" x14ac:dyDescent="0.3">
      <c r="A98" s="663" t="s">
        <v>2978</v>
      </c>
      <c r="B98" s="664" t="s">
        <v>2979</v>
      </c>
      <c r="C98" s="664" t="s">
        <v>2293</v>
      </c>
      <c r="D98" s="664" t="s">
        <v>3001</v>
      </c>
      <c r="E98" s="664" t="s">
        <v>3002</v>
      </c>
      <c r="F98" s="667">
        <v>11</v>
      </c>
      <c r="G98" s="667">
        <v>1903</v>
      </c>
      <c r="H98" s="667">
        <v>1</v>
      </c>
      <c r="I98" s="667">
        <v>173</v>
      </c>
      <c r="J98" s="667">
        <v>14</v>
      </c>
      <c r="K98" s="667">
        <v>2450</v>
      </c>
      <c r="L98" s="667">
        <v>1.2874408828166053</v>
      </c>
      <c r="M98" s="667">
        <v>175</v>
      </c>
      <c r="N98" s="667">
        <v>22</v>
      </c>
      <c r="O98" s="667">
        <v>3894</v>
      </c>
      <c r="P98" s="680">
        <v>2.046242774566474</v>
      </c>
      <c r="Q98" s="668">
        <v>177</v>
      </c>
    </row>
    <row r="99" spans="1:17" ht="14.4" customHeight="1" x14ac:dyDescent="0.3">
      <c r="A99" s="663" t="s">
        <v>2978</v>
      </c>
      <c r="B99" s="664" t="s">
        <v>2979</v>
      </c>
      <c r="C99" s="664" t="s">
        <v>2293</v>
      </c>
      <c r="D99" s="664" t="s">
        <v>3003</v>
      </c>
      <c r="E99" s="664" t="s">
        <v>3004</v>
      </c>
      <c r="F99" s="667">
        <v>5</v>
      </c>
      <c r="G99" s="667">
        <v>9980</v>
      </c>
      <c r="H99" s="667">
        <v>1</v>
      </c>
      <c r="I99" s="667">
        <v>1996</v>
      </c>
      <c r="J99" s="667">
        <v>9</v>
      </c>
      <c r="K99" s="667">
        <v>18009</v>
      </c>
      <c r="L99" s="667">
        <v>1.8045090180360721</v>
      </c>
      <c r="M99" s="667">
        <v>2001</v>
      </c>
      <c r="N99" s="667">
        <v>7</v>
      </c>
      <c r="O99" s="667">
        <v>14336</v>
      </c>
      <c r="P99" s="680">
        <v>1.4364729458917835</v>
      </c>
      <c r="Q99" s="668">
        <v>2048</v>
      </c>
    </row>
    <row r="100" spans="1:17" ht="14.4" customHeight="1" x14ac:dyDescent="0.3">
      <c r="A100" s="663" t="s">
        <v>2978</v>
      </c>
      <c r="B100" s="664" t="s">
        <v>2979</v>
      </c>
      <c r="C100" s="664" t="s">
        <v>2293</v>
      </c>
      <c r="D100" s="664" t="s">
        <v>3005</v>
      </c>
      <c r="E100" s="664" t="s">
        <v>3006</v>
      </c>
      <c r="F100" s="667"/>
      <c r="G100" s="667"/>
      <c r="H100" s="667"/>
      <c r="I100" s="667"/>
      <c r="J100" s="667">
        <v>2</v>
      </c>
      <c r="K100" s="667">
        <v>302</v>
      </c>
      <c r="L100" s="667"/>
      <c r="M100" s="667">
        <v>151</v>
      </c>
      <c r="N100" s="667">
        <v>1</v>
      </c>
      <c r="O100" s="667">
        <v>155</v>
      </c>
      <c r="P100" s="680"/>
      <c r="Q100" s="668">
        <v>155</v>
      </c>
    </row>
    <row r="101" spans="1:17" ht="14.4" customHeight="1" x14ac:dyDescent="0.3">
      <c r="A101" s="663" t="s">
        <v>2978</v>
      </c>
      <c r="B101" s="664" t="s">
        <v>2979</v>
      </c>
      <c r="C101" s="664" t="s">
        <v>2293</v>
      </c>
      <c r="D101" s="664" t="s">
        <v>3007</v>
      </c>
      <c r="E101" s="664" t="s">
        <v>3008</v>
      </c>
      <c r="F101" s="667"/>
      <c r="G101" s="667"/>
      <c r="H101" s="667"/>
      <c r="I101" s="667"/>
      <c r="J101" s="667">
        <v>3</v>
      </c>
      <c r="K101" s="667">
        <v>600</v>
      </c>
      <c r="L101" s="667"/>
      <c r="M101" s="667">
        <v>200</v>
      </c>
      <c r="N101" s="667"/>
      <c r="O101" s="667"/>
      <c r="P101" s="680"/>
      <c r="Q101" s="668"/>
    </row>
    <row r="102" spans="1:17" ht="14.4" customHeight="1" x14ac:dyDescent="0.3">
      <c r="A102" s="663" t="s">
        <v>2978</v>
      </c>
      <c r="B102" s="664" t="s">
        <v>2979</v>
      </c>
      <c r="C102" s="664" t="s">
        <v>2293</v>
      </c>
      <c r="D102" s="664" t="s">
        <v>3009</v>
      </c>
      <c r="E102" s="664" t="s">
        <v>3010</v>
      </c>
      <c r="F102" s="667">
        <v>1</v>
      </c>
      <c r="G102" s="667">
        <v>415</v>
      </c>
      <c r="H102" s="667">
        <v>1</v>
      </c>
      <c r="I102" s="667">
        <v>415</v>
      </c>
      <c r="J102" s="667"/>
      <c r="K102" s="667"/>
      <c r="L102" s="667"/>
      <c r="M102" s="667"/>
      <c r="N102" s="667"/>
      <c r="O102" s="667"/>
      <c r="P102" s="680"/>
      <c r="Q102" s="668"/>
    </row>
    <row r="103" spans="1:17" ht="14.4" customHeight="1" x14ac:dyDescent="0.3">
      <c r="A103" s="663" t="s">
        <v>2978</v>
      </c>
      <c r="B103" s="664" t="s">
        <v>2979</v>
      </c>
      <c r="C103" s="664" t="s">
        <v>2293</v>
      </c>
      <c r="D103" s="664" t="s">
        <v>3011</v>
      </c>
      <c r="E103" s="664" t="s">
        <v>3012</v>
      </c>
      <c r="F103" s="667">
        <v>11</v>
      </c>
      <c r="G103" s="667">
        <v>1738</v>
      </c>
      <c r="H103" s="667">
        <v>1</v>
      </c>
      <c r="I103" s="667">
        <v>158</v>
      </c>
      <c r="J103" s="667">
        <v>5</v>
      </c>
      <c r="K103" s="667">
        <v>795</v>
      </c>
      <c r="L103" s="667">
        <v>0.45742232451093212</v>
      </c>
      <c r="M103" s="667">
        <v>159</v>
      </c>
      <c r="N103" s="667">
        <v>1</v>
      </c>
      <c r="O103" s="667">
        <v>163</v>
      </c>
      <c r="P103" s="680">
        <v>9.3785960874568475E-2</v>
      </c>
      <c r="Q103" s="668">
        <v>163</v>
      </c>
    </row>
    <row r="104" spans="1:17" ht="14.4" customHeight="1" x14ac:dyDescent="0.3">
      <c r="A104" s="663" t="s">
        <v>2978</v>
      </c>
      <c r="B104" s="664" t="s">
        <v>2979</v>
      </c>
      <c r="C104" s="664" t="s">
        <v>2293</v>
      </c>
      <c r="D104" s="664" t="s">
        <v>3013</v>
      </c>
      <c r="E104" s="664" t="s">
        <v>3014</v>
      </c>
      <c r="F104" s="667">
        <v>5</v>
      </c>
      <c r="G104" s="667">
        <v>10590</v>
      </c>
      <c r="H104" s="667">
        <v>1</v>
      </c>
      <c r="I104" s="667">
        <v>2118</v>
      </c>
      <c r="J104" s="667">
        <v>4</v>
      </c>
      <c r="K104" s="667">
        <v>8492</v>
      </c>
      <c r="L104" s="667">
        <v>0.80188857412653447</v>
      </c>
      <c r="M104" s="667">
        <v>2123</v>
      </c>
      <c r="N104" s="667">
        <v>9</v>
      </c>
      <c r="O104" s="667">
        <v>19386</v>
      </c>
      <c r="P104" s="680">
        <v>1.8305949008498583</v>
      </c>
      <c r="Q104" s="668">
        <v>2154</v>
      </c>
    </row>
    <row r="105" spans="1:17" ht="14.4" customHeight="1" x14ac:dyDescent="0.3">
      <c r="A105" s="663" t="s">
        <v>2978</v>
      </c>
      <c r="B105" s="664" t="s">
        <v>2979</v>
      </c>
      <c r="C105" s="664" t="s">
        <v>2293</v>
      </c>
      <c r="D105" s="664" t="s">
        <v>3015</v>
      </c>
      <c r="E105" s="664" t="s">
        <v>3016</v>
      </c>
      <c r="F105" s="667"/>
      <c r="G105" s="667"/>
      <c r="H105" s="667"/>
      <c r="I105" s="667"/>
      <c r="J105" s="667">
        <v>2</v>
      </c>
      <c r="K105" s="667">
        <v>3738</v>
      </c>
      <c r="L105" s="667"/>
      <c r="M105" s="667">
        <v>1869</v>
      </c>
      <c r="N105" s="667"/>
      <c r="O105" s="667"/>
      <c r="P105" s="680"/>
      <c r="Q105" s="668"/>
    </row>
    <row r="106" spans="1:17" ht="14.4" customHeight="1" x14ac:dyDescent="0.3">
      <c r="A106" s="663" t="s">
        <v>2978</v>
      </c>
      <c r="B106" s="664" t="s">
        <v>2979</v>
      </c>
      <c r="C106" s="664" t="s">
        <v>2293</v>
      </c>
      <c r="D106" s="664" t="s">
        <v>3017</v>
      </c>
      <c r="E106" s="664" t="s">
        <v>3018</v>
      </c>
      <c r="F106" s="667"/>
      <c r="G106" s="667"/>
      <c r="H106" s="667"/>
      <c r="I106" s="667"/>
      <c r="J106" s="667">
        <v>1</v>
      </c>
      <c r="K106" s="667">
        <v>8399</v>
      </c>
      <c r="L106" s="667"/>
      <c r="M106" s="667">
        <v>8399</v>
      </c>
      <c r="N106" s="667"/>
      <c r="O106" s="667"/>
      <c r="P106" s="680"/>
      <c r="Q106" s="668"/>
    </row>
    <row r="107" spans="1:17" ht="14.4" customHeight="1" x14ac:dyDescent="0.3">
      <c r="A107" s="663" t="s">
        <v>3019</v>
      </c>
      <c r="B107" s="664" t="s">
        <v>3020</v>
      </c>
      <c r="C107" s="664" t="s">
        <v>2293</v>
      </c>
      <c r="D107" s="664" t="s">
        <v>3021</v>
      </c>
      <c r="E107" s="664" t="s">
        <v>3022</v>
      </c>
      <c r="F107" s="667">
        <v>2</v>
      </c>
      <c r="G107" s="667">
        <v>406</v>
      </c>
      <c r="H107" s="667">
        <v>1</v>
      </c>
      <c r="I107" s="667">
        <v>203</v>
      </c>
      <c r="J107" s="667">
        <v>5</v>
      </c>
      <c r="K107" s="667">
        <v>1030</v>
      </c>
      <c r="L107" s="667">
        <v>2.5369458128078817</v>
      </c>
      <c r="M107" s="667">
        <v>206</v>
      </c>
      <c r="N107" s="667">
        <v>19</v>
      </c>
      <c r="O107" s="667">
        <v>4009</v>
      </c>
      <c r="P107" s="680">
        <v>9.8743842364532028</v>
      </c>
      <c r="Q107" s="668">
        <v>211</v>
      </c>
    </row>
    <row r="108" spans="1:17" ht="14.4" customHeight="1" x14ac:dyDescent="0.3">
      <c r="A108" s="663" t="s">
        <v>3019</v>
      </c>
      <c r="B108" s="664" t="s">
        <v>3020</v>
      </c>
      <c r="C108" s="664" t="s">
        <v>2293</v>
      </c>
      <c r="D108" s="664" t="s">
        <v>3023</v>
      </c>
      <c r="E108" s="664" t="s">
        <v>3024</v>
      </c>
      <c r="F108" s="667">
        <v>12</v>
      </c>
      <c r="G108" s="667">
        <v>3504</v>
      </c>
      <c r="H108" s="667">
        <v>1</v>
      </c>
      <c r="I108" s="667">
        <v>292</v>
      </c>
      <c r="J108" s="667"/>
      <c r="K108" s="667"/>
      <c r="L108" s="667"/>
      <c r="M108" s="667"/>
      <c r="N108" s="667"/>
      <c r="O108" s="667"/>
      <c r="P108" s="680"/>
      <c r="Q108" s="668"/>
    </row>
    <row r="109" spans="1:17" ht="14.4" customHeight="1" x14ac:dyDescent="0.3">
      <c r="A109" s="663" t="s">
        <v>3019</v>
      </c>
      <c r="B109" s="664" t="s">
        <v>3020</v>
      </c>
      <c r="C109" s="664" t="s">
        <v>2293</v>
      </c>
      <c r="D109" s="664" t="s">
        <v>3025</v>
      </c>
      <c r="E109" s="664" t="s">
        <v>3026</v>
      </c>
      <c r="F109" s="667">
        <v>8</v>
      </c>
      <c r="G109" s="667">
        <v>1072</v>
      </c>
      <c r="H109" s="667">
        <v>1</v>
      </c>
      <c r="I109" s="667">
        <v>134</v>
      </c>
      <c r="J109" s="667">
        <v>5</v>
      </c>
      <c r="K109" s="667">
        <v>675</v>
      </c>
      <c r="L109" s="667">
        <v>0.62966417910447758</v>
      </c>
      <c r="M109" s="667">
        <v>135</v>
      </c>
      <c r="N109" s="667">
        <v>11</v>
      </c>
      <c r="O109" s="667">
        <v>1507</v>
      </c>
      <c r="P109" s="680">
        <v>1.4057835820895523</v>
      </c>
      <c r="Q109" s="668">
        <v>137</v>
      </c>
    </row>
    <row r="110" spans="1:17" ht="14.4" customHeight="1" x14ac:dyDescent="0.3">
      <c r="A110" s="663" t="s">
        <v>3019</v>
      </c>
      <c r="B110" s="664" t="s">
        <v>3020</v>
      </c>
      <c r="C110" s="664" t="s">
        <v>2293</v>
      </c>
      <c r="D110" s="664" t="s">
        <v>3027</v>
      </c>
      <c r="E110" s="664" t="s">
        <v>3028</v>
      </c>
      <c r="F110" s="667">
        <v>1</v>
      </c>
      <c r="G110" s="667">
        <v>159</v>
      </c>
      <c r="H110" s="667">
        <v>1</v>
      </c>
      <c r="I110" s="667">
        <v>159</v>
      </c>
      <c r="J110" s="667"/>
      <c r="K110" s="667"/>
      <c r="L110" s="667"/>
      <c r="M110" s="667"/>
      <c r="N110" s="667"/>
      <c r="O110" s="667"/>
      <c r="P110" s="680"/>
      <c r="Q110" s="668"/>
    </row>
    <row r="111" spans="1:17" ht="14.4" customHeight="1" x14ac:dyDescent="0.3">
      <c r="A111" s="663" t="s">
        <v>3019</v>
      </c>
      <c r="B111" s="664" t="s">
        <v>3020</v>
      </c>
      <c r="C111" s="664" t="s">
        <v>2293</v>
      </c>
      <c r="D111" s="664" t="s">
        <v>3029</v>
      </c>
      <c r="E111" s="664" t="s">
        <v>3030</v>
      </c>
      <c r="F111" s="667">
        <v>1</v>
      </c>
      <c r="G111" s="667">
        <v>262</v>
      </c>
      <c r="H111" s="667">
        <v>1</v>
      </c>
      <c r="I111" s="667">
        <v>262</v>
      </c>
      <c r="J111" s="667"/>
      <c r="K111" s="667"/>
      <c r="L111" s="667"/>
      <c r="M111" s="667"/>
      <c r="N111" s="667">
        <v>4</v>
      </c>
      <c r="O111" s="667">
        <v>1092</v>
      </c>
      <c r="P111" s="680">
        <v>4.1679389312977095</v>
      </c>
      <c r="Q111" s="668">
        <v>273</v>
      </c>
    </row>
    <row r="112" spans="1:17" ht="14.4" customHeight="1" x14ac:dyDescent="0.3">
      <c r="A112" s="663" t="s">
        <v>3019</v>
      </c>
      <c r="B112" s="664" t="s">
        <v>3020</v>
      </c>
      <c r="C112" s="664" t="s">
        <v>2293</v>
      </c>
      <c r="D112" s="664" t="s">
        <v>3031</v>
      </c>
      <c r="E112" s="664" t="s">
        <v>3032</v>
      </c>
      <c r="F112" s="667"/>
      <c r="G112" s="667"/>
      <c r="H112" s="667"/>
      <c r="I112" s="667"/>
      <c r="J112" s="667">
        <v>1</v>
      </c>
      <c r="K112" s="667">
        <v>141</v>
      </c>
      <c r="L112" s="667"/>
      <c r="M112" s="667">
        <v>141</v>
      </c>
      <c r="N112" s="667">
        <v>4</v>
      </c>
      <c r="O112" s="667">
        <v>568</v>
      </c>
      <c r="P112" s="680"/>
      <c r="Q112" s="668">
        <v>142</v>
      </c>
    </row>
    <row r="113" spans="1:17" ht="14.4" customHeight="1" x14ac:dyDescent="0.3">
      <c r="A113" s="663" t="s">
        <v>3019</v>
      </c>
      <c r="B113" s="664" t="s">
        <v>3020</v>
      </c>
      <c r="C113" s="664" t="s">
        <v>2293</v>
      </c>
      <c r="D113" s="664" t="s">
        <v>3033</v>
      </c>
      <c r="E113" s="664" t="s">
        <v>3032</v>
      </c>
      <c r="F113" s="667">
        <v>8</v>
      </c>
      <c r="G113" s="667">
        <v>624</v>
      </c>
      <c r="H113" s="667">
        <v>1</v>
      </c>
      <c r="I113" s="667">
        <v>78</v>
      </c>
      <c r="J113" s="667">
        <v>5</v>
      </c>
      <c r="K113" s="667">
        <v>390</v>
      </c>
      <c r="L113" s="667">
        <v>0.625</v>
      </c>
      <c r="M113" s="667">
        <v>78</v>
      </c>
      <c r="N113" s="667">
        <v>11</v>
      </c>
      <c r="O113" s="667">
        <v>858</v>
      </c>
      <c r="P113" s="680">
        <v>1.375</v>
      </c>
      <c r="Q113" s="668">
        <v>78</v>
      </c>
    </row>
    <row r="114" spans="1:17" ht="14.4" customHeight="1" x14ac:dyDescent="0.3">
      <c r="A114" s="663" t="s">
        <v>3019</v>
      </c>
      <c r="B114" s="664" t="s">
        <v>3020</v>
      </c>
      <c r="C114" s="664" t="s">
        <v>2293</v>
      </c>
      <c r="D114" s="664" t="s">
        <v>3034</v>
      </c>
      <c r="E114" s="664" t="s">
        <v>3035</v>
      </c>
      <c r="F114" s="667"/>
      <c r="G114" s="667"/>
      <c r="H114" s="667"/>
      <c r="I114" s="667"/>
      <c r="J114" s="667">
        <v>1</v>
      </c>
      <c r="K114" s="667">
        <v>307</v>
      </c>
      <c r="L114" s="667"/>
      <c r="M114" s="667">
        <v>307</v>
      </c>
      <c r="N114" s="667">
        <v>4</v>
      </c>
      <c r="O114" s="667">
        <v>1252</v>
      </c>
      <c r="P114" s="680"/>
      <c r="Q114" s="668">
        <v>313</v>
      </c>
    </row>
    <row r="115" spans="1:17" ht="14.4" customHeight="1" x14ac:dyDescent="0.3">
      <c r="A115" s="663" t="s">
        <v>3019</v>
      </c>
      <c r="B115" s="664" t="s">
        <v>3020</v>
      </c>
      <c r="C115" s="664" t="s">
        <v>2293</v>
      </c>
      <c r="D115" s="664" t="s">
        <v>3036</v>
      </c>
      <c r="E115" s="664" t="s">
        <v>3037</v>
      </c>
      <c r="F115" s="667">
        <v>7</v>
      </c>
      <c r="G115" s="667">
        <v>1120</v>
      </c>
      <c r="H115" s="667">
        <v>1</v>
      </c>
      <c r="I115" s="667">
        <v>160</v>
      </c>
      <c r="J115" s="667">
        <v>6</v>
      </c>
      <c r="K115" s="667">
        <v>966</v>
      </c>
      <c r="L115" s="667">
        <v>0.86250000000000004</v>
      </c>
      <c r="M115" s="667">
        <v>161</v>
      </c>
      <c r="N115" s="667">
        <v>12</v>
      </c>
      <c r="O115" s="667">
        <v>1956</v>
      </c>
      <c r="P115" s="680">
        <v>1.7464285714285714</v>
      </c>
      <c r="Q115" s="668">
        <v>163</v>
      </c>
    </row>
    <row r="116" spans="1:17" ht="14.4" customHeight="1" x14ac:dyDescent="0.3">
      <c r="A116" s="663" t="s">
        <v>3019</v>
      </c>
      <c r="B116" s="664" t="s">
        <v>3020</v>
      </c>
      <c r="C116" s="664" t="s">
        <v>2293</v>
      </c>
      <c r="D116" s="664" t="s">
        <v>3038</v>
      </c>
      <c r="E116" s="664" t="s">
        <v>3022</v>
      </c>
      <c r="F116" s="667">
        <v>17</v>
      </c>
      <c r="G116" s="667">
        <v>1190</v>
      </c>
      <c r="H116" s="667">
        <v>1</v>
      </c>
      <c r="I116" s="667">
        <v>70</v>
      </c>
      <c r="J116" s="667">
        <v>11</v>
      </c>
      <c r="K116" s="667">
        <v>781</v>
      </c>
      <c r="L116" s="667">
        <v>0.65630252100840336</v>
      </c>
      <c r="M116" s="667">
        <v>71</v>
      </c>
      <c r="N116" s="667">
        <v>23</v>
      </c>
      <c r="O116" s="667">
        <v>1656</v>
      </c>
      <c r="P116" s="680">
        <v>1.3915966386554621</v>
      </c>
      <c r="Q116" s="668">
        <v>72</v>
      </c>
    </row>
    <row r="117" spans="1:17" ht="14.4" customHeight="1" x14ac:dyDescent="0.3">
      <c r="A117" s="663" t="s">
        <v>3019</v>
      </c>
      <c r="B117" s="664" t="s">
        <v>3020</v>
      </c>
      <c r="C117" s="664" t="s">
        <v>2293</v>
      </c>
      <c r="D117" s="664" t="s">
        <v>3039</v>
      </c>
      <c r="E117" s="664" t="s">
        <v>3040</v>
      </c>
      <c r="F117" s="667">
        <v>2</v>
      </c>
      <c r="G117" s="667">
        <v>2378</v>
      </c>
      <c r="H117" s="667">
        <v>1</v>
      </c>
      <c r="I117" s="667">
        <v>1189</v>
      </c>
      <c r="J117" s="667"/>
      <c r="K117" s="667"/>
      <c r="L117" s="667"/>
      <c r="M117" s="667"/>
      <c r="N117" s="667"/>
      <c r="O117" s="667"/>
      <c r="P117" s="680"/>
      <c r="Q117" s="668"/>
    </row>
    <row r="118" spans="1:17" ht="14.4" customHeight="1" x14ac:dyDescent="0.3">
      <c r="A118" s="663" t="s">
        <v>3019</v>
      </c>
      <c r="B118" s="664" t="s">
        <v>3020</v>
      </c>
      <c r="C118" s="664" t="s">
        <v>2293</v>
      </c>
      <c r="D118" s="664" t="s">
        <v>3041</v>
      </c>
      <c r="E118" s="664" t="s">
        <v>3042</v>
      </c>
      <c r="F118" s="667">
        <v>1</v>
      </c>
      <c r="G118" s="667">
        <v>108</v>
      </c>
      <c r="H118" s="667">
        <v>1</v>
      </c>
      <c r="I118" s="667">
        <v>108</v>
      </c>
      <c r="J118" s="667"/>
      <c r="K118" s="667"/>
      <c r="L118" s="667"/>
      <c r="M118" s="667"/>
      <c r="N118" s="667"/>
      <c r="O118" s="667"/>
      <c r="P118" s="680"/>
      <c r="Q118" s="668"/>
    </row>
    <row r="119" spans="1:17" ht="14.4" customHeight="1" x14ac:dyDescent="0.3">
      <c r="A119" s="663" t="s">
        <v>3043</v>
      </c>
      <c r="B119" s="664" t="s">
        <v>3044</v>
      </c>
      <c r="C119" s="664" t="s">
        <v>2293</v>
      </c>
      <c r="D119" s="664" t="s">
        <v>3045</v>
      </c>
      <c r="E119" s="664" t="s">
        <v>3046</v>
      </c>
      <c r="F119" s="667">
        <v>138</v>
      </c>
      <c r="G119" s="667">
        <v>7314</v>
      </c>
      <c r="H119" s="667">
        <v>1</v>
      </c>
      <c r="I119" s="667">
        <v>53</v>
      </c>
      <c r="J119" s="667">
        <v>84</v>
      </c>
      <c r="K119" s="667">
        <v>4536</v>
      </c>
      <c r="L119" s="667">
        <v>0.62018047579983593</v>
      </c>
      <c r="M119" s="667">
        <v>54</v>
      </c>
      <c r="N119" s="667">
        <v>126</v>
      </c>
      <c r="O119" s="667">
        <v>7308</v>
      </c>
      <c r="P119" s="680">
        <v>0.99917965545529119</v>
      </c>
      <c r="Q119" s="668">
        <v>58</v>
      </c>
    </row>
    <row r="120" spans="1:17" ht="14.4" customHeight="1" x14ac:dyDescent="0.3">
      <c r="A120" s="663" t="s">
        <v>3043</v>
      </c>
      <c r="B120" s="664" t="s">
        <v>3044</v>
      </c>
      <c r="C120" s="664" t="s">
        <v>2293</v>
      </c>
      <c r="D120" s="664" t="s">
        <v>3047</v>
      </c>
      <c r="E120" s="664" t="s">
        <v>3048</v>
      </c>
      <c r="F120" s="667">
        <v>20</v>
      </c>
      <c r="G120" s="667">
        <v>2420</v>
      </c>
      <c r="H120" s="667">
        <v>1</v>
      </c>
      <c r="I120" s="667">
        <v>121</v>
      </c>
      <c r="J120" s="667">
        <v>8</v>
      </c>
      <c r="K120" s="667">
        <v>984</v>
      </c>
      <c r="L120" s="667">
        <v>0.40661157024793387</v>
      </c>
      <c r="M120" s="667">
        <v>123</v>
      </c>
      <c r="N120" s="667">
        <v>32</v>
      </c>
      <c r="O120" s="667">
        <v>4192</v>
      </c>
      <c r="P120" s="680">
        <v>1.7322314049586778</v>
      </c>
      <c r="Q120" s="668">
        <v>131</v>
      </c>
    </row>
    <row r="121" spans="1:17" ht="14.4" customHeight="1" x14ac:dyDescent="0.3">
      <c r="A121" s="663" t="s">
        <v>3043</v>
      </c>
      <c r="B121" s="664" t="s">
        <v>3044</v>
      </c>
      <c r="C121" s="664" t="s">
        <v>2293</v>
      </c>
      <c r="D121" s="664" t="s">
        <v>3049</v>
      </c>
      <c r="E121" s="664" t="s">
        <v>3050</v>
      </c>
      <c r="F121" s="667"/>
      <c r="G121" s="667"/>
      <c r="H121" s="667"/>
      <c r="I121" s="667"/>
      <c r="J121" s="667"/>
      <c r="K121" s="667"/>
      <c r="L121" s="667"/>
      <c r="M121" s="667"/>
      <c r="N121" s="667">
        <v>5</v>
      </c>
      <c r="O121" s="667">
        <v>2035</v>
      </c>
      <c r="P121" s="680"/>
      <c r="Q121" s="668">
        <v>407</v>
      </c>
    </row>
    <row r="122" spans="1:17" ht="14.4" customHeight="1" x14ac:dyDescent="0.3">
      <c r="A122" s="663" t="s">
        <v>3043</v>
      </c>
      <c r="B122" s="664" t="s">
        <v>3044</v>
      </c>
      <c r="C122" s="664" t="s">
        <v>2293</v>
      </c>
      <c r="D122" s="664" t="s">
        <v>3051</v>
      </c>
      <c r="E122" s="664" t="s">
        <v>3052</v>
      </c>
      <c r="F122" s="667">
        <v>19</v>
      </c>
      <c r="G122" s="667">
        <v>3192</v>
      </c>
      <c r="H122" s="667">
        <v>1</v>
      </c>
      <c r="I122" s="667">
        <v>168</v>
      </c>
      <c r="J122" s="667">
        <v>14</v>
      </c>
      <c r="K122" s="667">
        <v>2408</v>
      </c>
      <c r="L122" s="667">
        <v>0.75438596491228072</v>
      </c>
      <c r="M122" s="667">
        <v>172</v>
      </c>
      <c r="N122" s="667">
        <v>2</v>
      </c>
      <c r="O122" s="667">
        <v>358</v>
      </c>
      <c r="P122" s="680">
        <v>0.11215538847117794</v>
      </c>
      <c r="Q122" s="668">
        <v>179</v>
      </c>
    </row>
    <row r="123" spans="1:17" ht="14.4" customHeight="1" x14ac:dyDescent="0.3">
      <c r="A123" s="663" t="s">
        <v>3043</v>
      </c>
      <c r="B123" s="664" t="s">
        <v>3044</v>
      </c>
      <c r="C123" s="664" t="s">
        <v>2293</v>
      </c>
      <c r="D123" s="664" t="s">
        <v>3053</v>
      </c>
      <c r="E123" s="664" t="s">
        <v>3054</v>
      </c>
      <c r="F123" s="667">
        <v>6</v>
      </c>
      <c r="G123" s="667">
        <v>1896</v>
      </c>
      <c r="H123" s="667">
        <v>1</v>
      </c>
      <c r="I123" s="667">
        <v>316</v>
      </c>
      <c r="J123" s="667">
        <v>4</v>
      </c>
      <c r="K123" s="667">
        <v>1288</v>
      </c>
      <c r="L123" s="667">
        <v>0.67932489451476796</v>
      </c>
      <c r="M123" s="667">
        <v>322</v>
      </c>
      <c r="N123" s="667"/>
      <c r="O123" s="667"/>
      <c r="P123" s="680"/>
      <c r="Q123" s="668"/>
    </row>
    <row r="124" spans="1:17" ht="14.4" customHeight="1" x14ac:dyDescent="0.3">
      <c r="A124" s="663" t="s">
        <v>3043</v>
      </c>
      <c r="B124" s="664" t="s">
        <v>3044</v>
      </c>
      <c r="C124" s="664" t="s">
        <v>2293</v>
      </c>
      <c r="D124" s="664" t="s">
        <v>3055</v>
      </c>
      <c r="E124" s="664" t="s">
        <v>3056</v>
      </c>
      <c r="F124" s="667">
        <v>1</v>
      </c>
      <c r="G124" s="667">
        <v>435</v>
      </c>
      <c r="H124" s="667">
        <v>1</v>
      </c>
      <c r="I124" s="667">
        <v>435</v>
      </c>
      <c r="J124" s="667"/>
      <c r="K124" s="667"/>
      <c r="L124" s="667"/>
      <c r="M124" s="667"/>
      <c r="N124" s="667"/>
      <c r="O124" s="667"/>
      <c r="P124" s="680"/>
      <c r="Q124" s="668"/>
    </row>
    <row r="125" spans="1:17" ht="14.4" customHeight="1" x14ac:dyDescent="0.3">
      <c r="A125" s="663" t="s">
        <v>3043</v>
      </c>
      <c r="B125" s="664" t="s">
        <v>3044</v>
      </c>
      <c r="C125" s="664" t="s">
        <v>2293</v>
      </c>
      <c r="D125" s="664" t="s">
        <v>3057</v>
      </c>
      <c r="E125" s="664" t="s">
        <v>3058</v>
      </c>
      <c r="F125" s="667">
        <v>35</v>
      </c>
      <c r="G125" s="667">
        <v>11830</v>
      </c>
      <c r="H125" s="667">
        <v>1</v>
      </c>
      <c r="I125" s="667">
        <v>338</v>
      </c>
      <c r="J125" s="667">
        <v>11</v>
      </c>
      <c r="K125" s="667">
        <v>3751</v>
      </c>
      <c r="L125" s="667">
        <v>0.31707523245984787</v>
      </c>
      <c r="M125" s="667">
        <v>341</v>
      </c>
      <c r="N125" s="667">
        <v>28</v>
      </c>
      <c r="O125" s="667">
        <v>9772</v>
      </c>
      <c r="P125" s="680">
        <v>0.82603550295857986</v>
      </c>
      <c r="Q125" s="668">
        <v>349</v>
      </c>
    </row>
    <row r="126" spans="1:17" ht="14.4" customHeight="1" x14ac:dyDescent="0.3">
      <c r="A126" s="663" t="s">
        <v>3043</v>
      </c>
      <c r="B126" s="664" t="s">
        <v>3044</v>
      </c>
      <c r="C126" s="664" t="s">
        <v>2293</v>
      </c>
      <c r="D126" s="664" t="s">
        <v>3059</v>
      </c>
      <c r="E126" s="664" t="s">
        <v>3060</v>
      </c>
      <c r="F126" s="667"/>
      <c r="G126" s="667"/>
      <c r="H126" s="667"/>
      <c r="I126" s="667"/>
      <c r="J126" s="667"/>
      <c r="K126" s="667"/>
      <c r="L126" s="667"/>
      <c r="M126" s="667"/>
      <c r="N126" s="667">
        <v>1</v>
      </c>
      <c r="O126" s="667">
        <v>6226</v>
      </c>
      <c r="P126" s="680"/>
      <c r="Q126" s="668">
        <v>6226</v>
      </c>
    </row>
    <row r="127" spans="1:17" ht="14.4" customHeight="1" x14ac:dyDescent="0.3">
      <c r="A127" s="663" t="s">
        <v>3043</v>
      </c>
      <c r="B127" s="664" t="s">
        <v>3044</v>
      </c>
      <c r="C127" s="664" t="s">
        <v>2293</v>
      </c>
      <c r="D127" s="664" t="s">
        <v>3061</v>
      </c>
      <c r="E127" s="664" t="s">
        <v>3062</v>
      </c>
      <c r="F127" s="667"/>
      <c r="G127" s="667"/>
      <c r="H127" s="667"/>
      <c r="I127" s="667"/>
      <c r="J127" s="667"/>
      <c r="K127" s="667"/>
      <c r="L127" s="667"/>
      <c r="M127" s="667"/>
      <c r="N127" s="667">
        <v>4</v>
      </c>
      <c r="O127" s="667">
        <v>468</v>
      </c>
      <c r="P127" s="680"/>
      <c r="Q127" s="668">
        <v>117</v>
      </c>
    </row>
    <row r="128" spans="1:17" ht="14.4" customHeight="1" x14ac:dyDescent="0.3">
      <c r="A128" s="663" t="s">
        <v>3043</v>
      </c>
      <c r="B128" s="664" t="s">
        <v>3044</v>
      </c>
      <c r="C128" s="664" t="s">
        <v>2293</v>
      </c>
      <c r="D128" s="664" t="s">
        <v>3063</v>
      </c>
      <c r="E128" s="664" t="s">
        <v>3064</v>
      </c>
      <c r="F128" s="667"/>
      <c r="G128" s="667"/>
      <c r="H128" s="667"/>
      <c r="I128" s="667"/>
      <c r="J128" s="667"/>
      <c r="K128" s="667"/>
      <c r="L128" s="667"/>
      <c r="M128" s="667"/>
      <c r="N128" s="667">
        <v>4</v>
      </c>
      <c r="O128" s="667">
        <v>152</v>
      </c>
      <c r="P128" s="680"/>
      <c r="Q128" s="668">
        <v>38</v>
      </c>
    </row>
    <row r="129" spans="1:17" ht="14.4" customHeight="1" x14ac:dyDescent="0.3">
      <c r="A129" s="663" t="s">
        <v>3043</v>
      </c>
      <c r="B129" s="664" t="s">
        <v>3044</v>
      </c>
      <c r="C129" s="664" t="s">
        <v>2293</v>
      </c>
      <c r="D129" s="664" t="s">
        <v>2817</v>
      </c>
      <c r="E129" s="664" t="s">
        <v>2818</v>
      </c>
      <c r="F129" s="667">
        <v>1</v>
      </c>
      <c r="G129" s="667">
        <v>664</v>
      </c>
      <c r="H129" s="667">
        <v>1</v>
      </c>
      <c r="I129" s="667">
        <v>664</v>
      </c>
      <c r="J129" s="667"/>
      <c r="K129" s="667"/>
      <c r="L129" s="667"/>
      <c r="M129" s="667"/>
      <c r="N129" s="667">
        <v>1</v>
      </c>
      <c r="O129" s="667">
        <v>704</v>
      </c>
      <c r="P129" s="680">
        <v>1.0602409638554218</v>
      </c>
      <c r="Q129" s="668">
        <v>704</v>
      </c>
    </row>
    <row r="130" spans="1:17" ht="14.4" customHeight="1" x14ac:dyDescent="0.3">
      <c r="A130" s="663" t="s">
        <v>3043</v>
      </c>
      <c r="B130" s="664" t="s">
        <v>3044</v>
      </c>
      <c r="C130" s="664" t="s">
        <v>2293</v>
      </c>
      <c r="D130" s="664" t="s">
        <v>3065</v>
      </c>
      <c r="E130" s="664" t="s">
        <v>3066</v>
      </c>
      <c r="F130" s="667">
        <v>59</v>
      </c>
      <c r="G130" s="667">
        <v>16579</v>
      </c>
      <c r="H130" s="667">
        <v>1</v>
      </c>
      <c r="I130" s="667">
        <v>281</v>
      </c>
      <c r="J130" s="667">
        <v>47</v>
      </c>
      <c r="K130" s="667">
        <v>13395</v>
      </c>
      <c r="L130" s="667">
        <v>0.80794981603233007</v>
      </c>
      <c r="M130" s="667">
        <v>285</v>
      </c>
      <c r="N130" s="667">
        <v>64</v>
      </c>
      <c r="O130" s="667">
        <v>19456</v>
      </c>
      <c r="P130" s="680">
        <v>1.1735327824356112</v>
      </c>
      <c r="Q130" s="668">
        <v>304</v>
      </c>
    </row>
    <row r="131" spans="1:17" ht="14.4" customHeight="1" x14ac:dyDescent="0.3">
      <c r="A131" s="663" t="s">
        <v>3043</v>
      </c>
      <c r="B131" s="664" t="s">
        <v>3044</v>
      </c>
      <c r="C131" s="664" t="s">
        <v>2293</v>
      </c>
      <c r="D131" s="664" t="s">
        <v>3067</v>
      </c>
      <c r="E131" s="664" t="s">
        <v>3068</v>
      </c>
      <c r="F131" s="667">
        <v>17</v>
      </c>
      <c r="G131" s="667">
        <v>7752</v>
      </c>
      <c r="H131" s="667">
        <v>1</v>
      </c>
      <c r="I131" s="667">
        <v>456</v>
      </c>
      <c r="J131" s="667">
        <v>11</v>
      </c>
      <c r="K131" s="667">
        <v>5082</v>
      </c>
      <c r="L131" s="667">
        <v>0.65557275541795668</v>
      </c>
      <c r="M131" s="667">
        <v>462</v>
      </c>
      <c r="N131" s="667">
        <v>17</v>
      </c>
      <c r="O131" s="667">
        <v>8398</v>
      </c>
      <c r="P131" s="680">
        <v>1.0833333333333333</v>
      </c>
      <c r="Q131" s="668">
        <v>494</v>
      </c>
    </row>
    <row r="132" spans="1:17" ht="14.4" customHeight="1" x14ac:dyDescent="0.3">
      <c r="A132" s="663" t="s">
        <v>3043</v>
      </c>
      <c r="B132" s="664" t="s">
        <v>3044</v>
      </c>
      <c r="C132" s="664" t="s">
        <v>2293</v>
      </c>
      <c r="D132" s="664" t="s">
        <v>3069</v>
      </c>
      <c r="E132" s="664" t="s">
        <v>3070</v>
      </c>
      <c r="F132" s="667">
        <v>74</v>
      </c>
      <c r="G132" s="667">
        <v>25752</v>
      </c>
      <c r="H132" s="667">
        <v>1</v>
      </c>
      <c r="I132" s="667">
        <v>348</v>
      </c>
      <c r="J132" s="667">
        <v>54</v>
      </c>
      <c r="K132" s="667">
        <v>19224</v>
      </c>
      <c r="L132" s="667">
        <v>0.74650512581547068</v>
      </c>
      <c r="M132" s="667">
        <v>356</v>
      </c>
      <c r="N132" s="667">
        <v>77</v>
      </c>
      <c r="O132" s="667">
        <v>28490</v>
      </c>
      <c r="P132" s="680">
        <v>1.1063218390804597</v>
      </c>
      <c r="Q132" s="668">
        <v>370</v>
      </c>
    </row>
    <row r="133" spans="1:17" ht="14.4" customHeight="1" x14ac:dyDescent="0.3">
      <c r="A133" s="663" t="s">
        <v>3043</v>
      </c>
      <c r="B133" s="664" t="s">
        <v>3044</v>
      </c>
      <c r="C133" s="664" t="s">
        <v>2293</v>
      </c>
      <c r="D133" s="664" t="s">
        <v>3071</v>
      </c>
      <c r="E133" s="664" t="s">
        <v>3072</v>
      </c>
      <c r="F133" s="667">
        <v>1</v>
      </c>
      <c r="G133" s="667">
        <v>103</v>
      </c>
      <c r="H133" s="667">
        <v>1</v>
      </c>
      <c r="I133" s="667">
        <v>103</v>
      </c>
      <c r="J133" s="667"/>
      <c r="K133" s="667"/>
      <c r="L133" s="667"/>
      <c r="M133" s="667"/>
      <c r="N133" s="667"/>
      <c r="O133" s="667"/>
      <c r="P133" s="680"/>
      <c r="Q133" s="668"/>
    </row>
    <row r="134" spans="1:17" ht="14.4" customHeight="1" x14ac:dyDescent="0.3">
      <c r="A134" s="663" t="s">
        <v>3043</v>
      </c>
      <c r="B134" s="664" t="s">
        <v>3044</v>
      </c>
      <c r="C134" s="664" t="s">
        <v>2293</v>
      </c>
      <c r="D134" s="664" t="s">
        <v>3073</v>
      </c>
      <c r="E134" s="664" t="s">
        <v>3074</v>
      </c>
      <c r="F134" s="667">
        <v>2</v>
      </c>
      <c r="G134" s="667">
        <v>230</v>
      </c>
      <c r="H134" s="667">
        <v>1</v>
      </c>
      <c r="I134" s="667">
        <v>115</v>
      </c>
      <c r="J134" s="667"/>
      <c r="K134" s="667"/>
      <c r="L134" s="667"/>
      <c r="M134" s="667"/>
      <c r="N134" s="667"/>
      <c r="O134" s="667"/>
      <c r="P134" s="680"/>
      <c r="Q134" s="668"/>
    </row>
    <row r="135" spans="1:17" ht="14.4" customHeight="1" x14ac:dyDescent="0.3">
      <c r="A135" s="663" t="s">
        <v>3043</v>
      </c>
      <c r="B135" s="664" t="s">
        <v>3044</v>
      </c>
      <c r="C135" s="664" t="s">
        <v>2293</v>
      </c>
      <c r="D135" s="664" t="s">
        <v>3075</v>
      </c>
      <c r="E135" s="664" t="s">
        <v>3076</v>
      </c>
      <c r="F135" s="667">
        <v>1</v>
      </c>
      <c r="G135" s="667">
        <v>457</v>
      </c>
      <c r="H135" s="667">
        <v>1</v>
      </c>
      <c r="I135" s="667">
        <v>457</v>
      </c>
      <c r="J135" s="667"/>
      <c r="K135" s="667"/>
      <c r="L135" s="667"/>
      <c r="M135" s="667"/>
      <c r="N135" s="667">
        <v>9</v>
      </c>
      <c r="O135" s="667">
        <v>4455</v>
      </c>
      <c r="P135" s="680">
        <v>9.7483588621444195</v>
      </c>
      <c r="Q135" s="668">
        <v>495</v>
      </c>
    </row>
    <row r="136" spans="1:17" ht="14.4" customHeight="1" x14ac:dyDescent="0.3">
      <c r="A136" s="663" t="s">
        <v>3043</v>
      </c>
      <c r="B136" s="664" t="s">
        <v>3044</v>
      </c>
      <c r="C136" s="664" t="s">
        <v>2293</v>
      </c>
      <c r="D136" s="664" t="s">
        <v>2853</v>
      </c>
      <c r="E136" s="664" t="s">
        <v>2854</v>
      </c>
      <c r="F136" s="667">
        <v>1</v>
      </c>
      <c r="G136" s="667">
        <v>1245</v>
      </c>
      <c r="H136" s="667">
        <v>1</v>
      </c>
      <c r="I136" s="667">
        <v>1245</v>
      </c>
      <c r="J136" s="667"/>
      <c r="K136" s="667"/>
      <c r="L136" s="667"/>
      <c r="M136" s="667"/>
      <c r="N136" s="667"/>
      <c r="O136" s="667"/>
      <c r="P136" s="680"/>
      <c r="Q136" s="668"/>
    </row>
    <row r="137" spans="1:17" ht="14.4" customHeight="1" x14ac:dyDescent="0.3">
      <c r="A137" s="663" t="s">
        <v>3043</v>
      </c>
      <c r="B137" s="664" t="s">
        <v>3044</v>
      </c>
      <c r="C137" s="664" t="s">
        <v>2293</v>
      </c>
      <c r="D137" s="664" t="s">
        <v>3077</v>
      </c>
      <c r="E137" s="664" t="s">
        <v>3078</v>
      </c>
      <c r="F137" s="667">
        <v>3</v>
      </c>
      <c r="G137" s="667">
        <v>1287</v>
      </c>
      <c r="H137" s="667">
        <v>1</v>
      </c>
      <c r="I137" s="667">
        <v>429</v>
      </c>
      <c r="J137" s="667">
        <v>2</v>
      </c>
      <c r="K137" s="667">
        <v>874</v>
      </c>
      <c r="L137" s="667">
        <v>0.67909867909867905</v>
      </c>
      <c r="M137" s="667">
        <v>437</v>
      </c>
      <c r="N137" s="667">
        <v>1</v>
      </c>
      <c r="O137" s="667">
        <v>456</v>
      </c>
      <c r="P137" s="680">
        <v>0.35431235431235431</v>
      </c>
      <c r="Q137" s="668">
        <v>456</v>
      </c>
    </row>
    <row r="138" spans="1:17" ht="14.4" customHeight="1" x14ac:dyDescent="0.3">
      <c r="A138" s="663" t="s">
        <v>3043</v>
      </c>
      <c r="B138" s="664" t="s">
        <v>3044</v>
      </c>
      <c r="C138" s="664" t="s">
        <v>2293</v>
      </c>
      <c r="D138" s="664" t="s">
        <v>3079</v>
      </c>
      <c r="E138" s="664" t="s">
        <v>3080</v>
      </c>
      <c r="F138" s="667">
        <v>32</v>
      </c>
      <c r="G138" s="667">
        <v>1696</v>
      </c>
      <c r="H138" s="667">
        <v>1</v>
      </c>
      <c r="I138" s="667">
        <v>53</v>
      </c>
      <c r="J138" s="667">
        <v>32</v>
      </c>
      <c r="K138" s="667">
        <v>1728</v>
      </c>
      <c r="L138" s="667">
        <v>1.0188679245283019</v>
      </c>
      <c r="M138" s="667">
        <v>54</v>
      </c>
      <c r="N138" s="667">
        <v>30</v>
      </c>
      <c r="O138" s="667">
        <v>1740</v>
      </c>
      <c r="P138" s="680">
        <v>1.0259433962264151</v>
      </c>
      <c r="Q138" s="668">
        <v>58</v>
      </c>
    </row>
    <row r="139" spans="1:17" ht="14.4" customHeight="1" x14ac:dyDescent="0.3">
      <c r="A139" s="663" t="s">
        <v>3043</v>
      </c>
      <c r="B139" s="664" t="s">
        <v>3044</v>
      </c>
      <c r="C139" s="664" t="s">
        <v>2293</v>
      </c>
      <c r="D139" s="664" t="s">
        <v>3081</v>
      </c>
      <c r="E139" s="664" t="s">
        <v>3082</v>
      </c>
      <c r="F139" s="667">
        <v>94</v>
      </c>
      <c r="G139" s="667">
        <v>15510</v>
      </c>
      <c r="H139" s="667">
        <v>1</v>
      </c>
      <c r="I139" s="667">
        <v>165</v>
      </c>
      <c r="J139" s="667">
        <v>45</v>
      </c>
      <c r="K139" s="667">
        <v>7605</v>
      </c>
      <c r="L139" s="667">
        <v>0.49032882011605416</v>
      </c>
      <c r="M139" s="667">
        <v>169</v>
      </c>
      <c r="N139" s="667">
        <v>102</v>
      </c>
      <c r="O139" s="667">
        <v>17850</v>
      </c>
      <c r="P139" s="680">
        <v>1.1508704061895552</v>
      </c>
      <c r="Q139" s="668">
        <v>175</v>
      </c>
    </row>
    <row r="140" spans="1:17" ht="14.4" customHeight="1" x14ac:dyDescent="0.3">
      <c r="A140" s="663" t="s">
        <v>3043</v>
      </c>
      <c r="B140" s="664" t="s">
        <v>3044</v>
      </c>
      <c r="C140" s="664" t="s">
        <v>2293</v>
      </c>
      <c r="D140" s="664" t="s">
        <v>2821</v>
      </c>
      <c r="E140" s="664" t="s">
        <v>2822</v>
      </c>
      <c r="F140" s="667">
        <v>1</v>
      </c>
      <c r="G140" s="667">
        <v>79</v>
      </c>
      <c r="H140" s="667">
        <v>1</v>
      </c>
      <c r="I140" s="667">
        <v>79</v>
      </c>
      <c r="J140" s="667"/>
      <c r="K140" s="667"/>
      <c r="L140" s="667"/>
      <c r="M140" s="667"/>
      <c r="N140" s="667"/>
      <c r="O140" s="667"/>
      <c r="P140" s="680"/>
      <c r="Q140" s="668"/>
    </row>
    <row r="141" spans="1:17" ht="14.4" customHeight="1" x14ac:dyDescent="0.3">
      <c r="A141" s="663" t="s">
        <v>3043</v>
      </c>
      <c r="B141" s="664" t="s">
        <v>3044</v>
      </c>
      <c r="C141" s="664" t="s">
        <v>2293</v>
      </c>
      <c r="D141" s="664" t="s">
        <v>2823</v>
      </c>
      <c r="E141" s="664" t="s">
        <v>2824</v>
      </c>
      <c r="F141" s="667"/>
      <c r="G141" s="667"/>
      <c r="H141" s="667"/>
      <c r="I141" s="667"/>
      <c r="J141" s="667"/>
      <c r="K141" s="667"/>
      <c r="L141" s="667"/>
      <c r="M141" s="667"/>
      <c r="N141" s="667">
        <v>3</v>
      </c>
      <c r="O141" s="667">
        <v>534</v>
      </c>
      <c r="P141" s="680"/>
      <c r="Q141" s="668">
        <v>178</v>
      </c>
    </row>
    <row r="142" spans="1:17" ht="14.4" customHeight="1" x14ac:dyDescent="0.3">
      <c r="A142" s="663" t="s">
        <v>3043</v>
      </c>
      <c r="B142" s="664" t="s">
        <v>3044</v>
      </c>
      <c r="C142" s="664" t="s">
        <v>2293</v>
      </c>
      <c r="D142" s="664" t="s">
        <v>3083</v>
      </c>
      <c r="E142" s="664" t="s">
        <v>3084</v>
      </c>
      <c r="F142" s="667">
        <v>28</v>
      </c>
      <c r="G142" s="667">
        <v>4480</v>
      </c>
      <c r="H142" s="667">
        <v>1</v>
      </c>
      <c r="I142" s="667">
        <v>160</v>
      </c>
      <c r="J142" s="667">
        <v>2</v>
      </c>
      <c r="K142" s="667">
        <v>326</v>
      </c>
      <c r="L142" s="667">
        <v>7.2767857142857148E-2</v>
      </c>
      <c r="M142" s="667">
        <v>163</v>
      </c>
      <c r="N142" s="667"/>
      <c r="O142" s="667"/>
      <c r="P142" s="680"/>
      <c r="Q142" s="668"/>
    </row>
    <row r="143" spans="1:17" ht="14.4" customHeight="1" x14ac:dyDescent="0.3">
      <c r="A143" s="663" t="s">
        <v>3043</v>
      </c>
      <c r="B143" s="664" t="s">
        <v>3044</v>
      </c>
      <c r="C143" s="664" t="s">
        <v>2293</v>
      </c>
      <c r="D143" s="664" t="s">
        <v>2970</v>
      </c>
      <c r="E143" s="664" t="s">
        <v>2971</v>
      </c>
      <c r="F143" s="667">
        <v>4</v>
      </c>
      <c r="G143" s="667">
        <v>4008</v>
      </c>
      <c r="H143" s="667">
        <v>1</v>
      </c>
      <c r="I143" s="667">
        <v>1002</v>
      </c>
      <c r="J143" s="667"/>
      <c r="K143" s="667"/>
      <c r="L143" s="667"/>
      <c r="M143" s="667"/>
      <c r="N143" s="667"/>
      <c r="O143" s="667"/>
      <c r="P143" s="680"/>
      <c r="Q143" s="668"/>
    </row>
    <row r="144" spans="1:17" ht="14.4" customHeight="1" x14ac:dyDescent="0.3">
      <c r="A144" s="663" t="s">
        <v>3043</v>
      </c>
      <c r="B144" s="664" t="s">
        <v>3044</v>
      </c>
      <c r="C144" s="664" t="s">
        <v>2293</v>
      </c>
      <c r="D144" s="664" t="s">
        <v>2825</v>
      </c>
      <c r="E144" s="664" t="s">
        <v>2826</v>
      </c>
      <c r="F144" s="667"/>
      <c r="G144" s="667"/>
      <c r="H144" s="667"/>
      <c r="I144" s="667"/>
      <c r="J144" s="667"/>
      <c r="K144" s="667"/>
      <c r="L144" s="667"/>
      <c r="M144" s="667"/>
      <c r="N144" s="667">
        <v>1</v>
      </c>
      <c r="O144" s="667">
        <v>176</v>
      </c>
      <c r="P144" s="680"/>
      <c r="Q144" s="668">
        <v>176</v>
      </c>
    </row>
    <row r="145" spans="1:17" ht="14.4" customHeight="1" x14ac:dyDescent="0.3">
      <c r="A145" s="663" t="s">
        <v>3043</v>
      </c>
      <c r="B145" s="664" t="s">
        <v>3044</v>
      </c>
      <c r="C145" s="664" t="s">
        <v>2293</v>
      </c>
      <c r="D145" s="664" t="s">
        <v>3085</v>
      </c>
      <c r="E145" s="664" t="s">
        <v>3086</v>
      </c>
      <c r="F145" s="667">
        <v>4</v>
      </c>
      <c r="G145" s="667">
        <v>8932</v>
      </c>
      <c r="H145" s="667">
        <v>1</v>
      </c>
      <c r="I145" s="667">
        <v>2233</v>
      </c>
      <c r="J145" s="667"/>
      <c r="K145" s="667"/>
      <c r="L145" s="667"/>
      <c r="M145" s="667"/>
      <c r="N145" s="667"/>
      <c r="O145" s="667"/>
      <c r="P145" s="680"/>
      <c r="Q145" s="668"/>
    </row>
    <row r="146" spans="1:17" ht="14.4" customHeight="1" x14ac:dyDescent="0.3">
      <c r="A146" s="663" t="s">
        <v>3043</v>
      </c>
      <c r="B146" s="664" t="s">
        <v>3044</v>
      </c>
      <c r="C146" s="664" t="s">
        <v>2293</v>
      </c>
      <c r="D146" s="664" t="s">
        <v>3087</v>
      </c>
      <c r="E146" s="664" t="s">
        <v>3088</v>
      </c>
      <c r="F146" s="667"/>
      <c r="G146" s="667"/>
      <c r="H146" s="667"/>
      <c r="I146" s="667"/>
      <c r="J146" s="667"/>
      <c r="K146" s="667"/>
      <c r="L146" s="667"/>
      <c r="M146" s="667"/>
      <c r="N146" s="667">
        <v>1</v>
      </c>
      <c r="O146" s="667">
        <v>2130</v>
      </c>
      <c r="P146" s="680"/>
      <c r="Q146" s="668">
        <v>2130</v>
      </c>
    </row>
    <row r="147" spans="1:17" ht="14.4" customHeight="1" x14ac:dyDescent="0.3">
      <c r="A147" s="663" t="s">
        <v>3043</v>
      </c>
      <c r="B147" s="664" t="s">
        <v>3044</v>
      </c>
      <c r="C147" s="664" t="s">
        <v>2293</v>
      </c>
      <c r="D147" s="664" t="s">
        <v>3089</v>
      </c>
      <c r="E147" s="664" t="s">
        <v>3090</v>
      </c>
      <c r="F147" s="667"/>
      <c r="G147" s="667"/>
      <c r="H147" s="667"/>
      <c r="I147" s="667"/>
      <c r="J147" s="667"/>
      <c r="K147" s="667"/>
      <c r="L147" s="667"/>
      <c r="M147" s="667"/>
      <c r="N147" s="667">
        <v>12</v>
      </c>
      <c r="O147" s="667">
        <v>2904</v>
      </c>
      <c r="P147" s="680"/>
      <c r="Q147" s="668">
        <v>242</v>
      </c>
    </row>
    <row r="148" spans="1:17" ht="14.4" customHeight="1" x14ac:dyDescent="0.3">
      <c r="A148" s="663" t="s">
        <v>3043</v>
      </c>
      <c r="B148" s="664" t="s">
        <v>3044</v>
      </c>
      <c r="C148" s="664" t="s">
        <v>2293</v>
      </c>
      <c r="D148" s="664" t="s">
        <v>3091</v>
      </c>
      <c r="E148" s="664" t="s">
        <v>3092</v>
      </c>
      <c r="F148" s="667"/>
      <c r="G148" s="667"/>
      <c r="H148" s="667"/>
      <c r="I148" s="667"/>
      <c r="J148" s="667"/>
      <c r="K148" s="667"/>
      <c r="L148" s="667"/>
      <c r="M148" s="667"/>
      <c r="N148" s="667">
        <v>2</v>
      </c>
      <c r="O148" s="667">
        <v>10432</v>
      </c>
      <c r="P148" s="680"/>
      <c r="Q148" s="668">
        <v>5216</v>
      </c>
    </row>
    <row r="149" spans="1:17" ht="14.4" customHeight="1" x14ac:dyDescent="0.3">
      <c r="A149" s="663" t="s">
        <v>3093</v>
      </c>
      <c r="B149" s="664" t="s">
        <v>3094</v>
      </c>
      <c r="C149" s="664" t="s">
        <v>2293</v>
      </c>
      <c r="D149" s="664" t="s">
        <v>3095</v>
      </c>
      <c r="E149" s="664" t="s">
        <v>3096</v>
      </c>
      <c r="F149" s="667">
        <v>45</v>
      </c>
      <c r="G149" s="667">
        <v>7155</v>
      </c>
      <c r="H149" s="667">
        <v>1</v>
      </c>
      <c r="I149" s="667">
        <v>159</v>
      </c>
      <c r="J149" s="667">
        <v>49</v>
      </c>
      <c r="K149" s="667">
        <v>7889</v>
      </c>
      <c r="L149" s="667">
        <v>1.102585604472397</v>
      </c>
      <c r="M149" s="667">
        <v>161</v>
      </c>
      <c r="N149" s="667">
        <v>84</v>
      </c>
      <c r="O149" s="667">
        <v>14532</v>
      </c>
      <c r="P149" s="680">
        <v>2.0310272536687632</v>
      </c>
      <c r="Q149" s="668">
        <v>173</v>
      </c>
    </row>
    <row r="150" spans="1:17" ht="14.4" customHeight="1" x14ac:dyDescent="0.3">
      <c r="A150" s="663" t="s">
        <v>3093</v>
      </c>
      <c r="B150" s="664" t="s">
        <v>3094</v>
      </c>
      <c r="C150" s="664" t="s">
        <v>2293</v>
      </c>
      <c r="D150" s="664" t="s">
        <v>3097</v>
      </c>
      <c r="E150" s="664" t="s">
        <v>3098</v>
      </c>
      <c r="F150" s="667">
        <v>1</v>
      </c>
      <c r="G150" s="667">
        <v>1165</v>
      </c>
      <c r="H150" s="667">
        <v>1</v>
      </c>
      <c r="I150" s="667">
        <v>1165</v>
      </c>
      <c r="J150" s="667">
        <v>2</v>
      </c>
      <c r="K150" s="667">
        <v>2338</v>
      </c>
      <c r="L150" s="667">
        <v>2.0068669527896996</v>
      </c>
      <c r="M150" s="667">
        <v>1169</v>
      </c>
      <c r="N150" s="667"/>
      <c r="O150" s="667"/>
      <c r="P150" s="680"/>
      <c r="Q150" s="668"/>
    </row>
    <row r="151" spans="1:17" ht="14.4" customHeight="1" x14ac:dyDescent="0.3">
      <c r="A151" s="663" t="s">
        <v>3093</v>
      </c>
      <c r="B151" s="664" t="s">
        <v>3094</v>
      </c>
      <c r="C151" s="664" t="s">
        <v>2293</v>
      </c>
      <c r="D151" s="664" t="s">
        <v>3099</v>
      </c>
      <c r="E151" s="664" t="s">
        <v>3100</v>
      </c>
      <c r="F151" s="667">
        <v>14</v>
      </c>
      <c r="G151" s="667">
        <v>546</v>
      </c>
      <c r="H151" s="667">
        <v>1</v>
      </c>
      <c r="I151" s="667">
        <v>39</v>
      </c>
      <c r="J151" s="667">
        <v>6</v>
      </c>
      <c r="K151" s="667">
        <v>240</v>
      </c>
      <c r="L151" s="667">
        <v>0.43956043956043955</v>
      </c>
      <c r="M151" s="667">
        <v>40</v>
      </c>
      <c r="N151" s="667">
        <v>10</v>
      </c>
      <c r="O151" s="667">
        <v>410</v>
      </c>
      <c r="P151" s="680">
        <v>0.75091575091575091</v>
      </c>
      <c r="Q151" s="668">
        <v>41</v>
      </c>
    </row>
    <row r="152" spans="1:17" ht="14.4" customHeight="1" x14ac:dyDescent="0.3">
      <c r="A152" s="663" t="s">
        <v>3093</v>
      </c>
      <c r="B152" s="664" t="s">
        <v>3094</v>
      </c>
      <c r="C152" s="664" t="s">
        <v>2293</v>
      </c>
      <c r="D152" s="664" t="s">
        <v>3101</v>
      </c>
      <c r="E152" s="664" t="s">
        <v>3102</v>
      </c>
      <c r="F152" s="667">
        <v>3</v>
      </c>
      <c r="G152" s="667">
        <v>1332</v>
      </c>
      <c r="H152" s="667">
        <v>1</v>
      </c>
      <c r="I152" s="667">
        <v>444</v>
      </c>
      <c r="J152" s="667"/>
      <c r="K152" s="667"/>
      <c r="L152" s="667"/>
      <c r="M152" s="667"/>
      <c r="N152" s="667"/>
      <c r="O152" s="667"/>
      <c r="P152" s="680"/>
      <c r="Q152" s="668"/>
    </row>
    <row r="153" spans="1:17" ht="14.4" customHeight="1" x14ac:dyDescent="0.3">
      <c r="A153" s="663" t="s">
        <v>3093</v>
      </c>
      <c r="B153" s="664" t="s">
        <v>3094</v>
      </c>
      <c r="C153" s="664" t="s">
        <v>2293</v>
      </c>
      <c r="D153" s="664" t="s">
        <v>3103</v>
      </c>
      <c r="E153" s="664" t="s">
        <v>3104</v>
      </c>
      <c r="F153" s="667"/>
      <c r="G153" s="667"/>
      <c r="H153" s="667"/>
      <c r="I153" s="667"/>
      <c r="J153" s="667">
        <v>1</v>
      </c>
      <c r="K153" s="667">
        <v>31</v>
      </c>
      <c r="L153" s="667"/>
      <c r="M153" s="667">
        <v>31</v>
      </c>
      <c r="N153" s="667">
        <v>4</v>
      </c>
      <c r="O153" s="667">
        <v>124</v>
      </c>
      <c r="P153" s="680"/>
      <c r="Q153" s="668">
        <v>31</v>
      </c>
    </row>
    <row r="154" spans="1:17" ht="14.4" customHeight="1" x14ac:dyDescent="0.3">
      <c r="A154" s="663" t="s">
        <v>3093</v>
      </c>
      <c r="B154" s="664" t="s">
        <v>3094</v>
      </c>
      <c r="C154" s="664" t="s">
        <v>2293</v>
      </c>
      <c r="D154" s="664" t="s">
        <v>3105</v>
      </c>
      <c r="E154" s="664" t="s">
        <v>3106</v>
      </c>
      <c r="F154" s="667"/>
      <c r="G154" s="667"/>
      <c r="H154" s="667"/>
      <c r="I154" s="667"/>
      <c r="J154" s="667">
        <v>1</v>
      </c>
      <c r="K154" s="667">
        <v>380</v>
      </c>
      <c r="L154" s="667"/>
      <c r="M154" s="667">
        <v>380</v>
      </c>
      <c r="N154" s="667"/>
      <c r="O154" s="667"/>
      <c r="P154" s="680"/>
      <c r="Q154" s="668"/>
    </row>
    <row r="155" spans="1:17" ht="14.4" customHeight="1" x14ac:dyDescent="0.3">
      <c r="A155" s="663" t="s">
        <v>3093</v>
      </c>
      <c r="B155" s="664" t="s">
        <v>3094</v>
      </c>
      <c r="C155" s="664" t="s">
        <v>2293</v>
      </c>
      <c r="D155" s="664" t="s">
        <v>3107</v>
      </c>
      <c r="E155" s="664" t="s">
        <v>3108</v>
      </c>
      <c r="F155" s="667">
        <v>18</v>
      </c>
      <c r="G155" s="667">
        <v>2034</v>
      </c>
      <c r="H155" s="667">
        <v>1</v>
      </c>
      <c r="I155" s="667">
        <v>113</v>
      </c>
      <c r="J155" s="667">
        <v>31</v>
      </c>
      <c r="K155" s="667">
        <v>3596</v>
      </c>
      <c r="L155" s="667">
        <v>1.7679449360865289</v>
      </c>
      <c r="M155" s="667">
        <v>116</v>
      </c>
      <c r="N155" s="667">
        <v>40</v>
      </c>
      <c r="O155" s="667">
        <v>4680</v>
      </c>
      <c r="P155" s="680">
        <v>2.3008849557522124</v>
      </c>
      <c r="Q155" s="668">
        <v>117</v>
      </c>
    </row>
    <row r="156" spans="1:17" ht="14.4" customHeight="1" x14ac:dyDescent="0.3">
      <c r="A156" s="663" t="s">
        <v>3093</v>
      </c>
      <c r="B156" s="664" t="s">
        <v>3094</v>
      </c>
      <c r="C156" s="664" t="s">
        <v>2293</v>
      </c>
      <c r="D156" s="664" t="s">
        <v>3109</v>
      </c>
      <c r="E156" s="664" t="s">
        <v>3110</v>
      </c>
      <c r="F156" s="667">
        <v>4</v>
      </c>
      <c r="G156" s="667">
        <v>336</v>
      </c>
      <c r="H156" s="667">
        <v>1</v>
      </c>
      <c r="I156" s="667">
        <v>84</v>
      </c>
      <c r="J156" s="667">
        <v>8</v>
      </c>
      <c r="K156" s="667">
        <v>680</v>
      </c>
      <c r="L156" s="667">
        <v>2.0238095238095237</v>
      </c>
      <c r="M156" s="667">
        <v>85</v>
      </c>
      <c r="N156" s="667">
        <v>30</v>
      </c>
      <c r="O156" s="667">
        <v>2730</v>
      </c>
      <c r="P156" s="680">
        <v>8.125</v>
      </c>
      <c r="Q156" s="668">
        <v>91</v>
      </c>
    </row>
    <row r="157" spans="1:17" ht="14.4" customHeight="1" x14ac:dyDescent="0.3">
      <c r="A157" s="663" t="s">
        <v>3093</v>
      </c>
      <c r="B157" s="664" t="s">
        <v>3094</v>
      </c>
      <c r="C157" s="664" t="s">
        <v>2293</v>
      </c>
      <c r="D157" s="664" t="s">
        <v>3111</v>
      </c>
      <c r="E157" s="664" t="s">
        <v>3112</v>
      </c>
      <c r="F157" s="667"/>
      <c r="G157" s="667"/>
      <c r="H157" s="667"/>
      <c r="I157" s="667"/>
      <c r="J157" s="667">
        <v>3</v>
      </c>
      <c r="K157" s="667">
        <v>63</v>
      </c>
      <c r="L157" s="667"/>
      <c r="M157" s="667">
        <v>21</v>
      </c>
      <c r="N157" s="667">
        <v>2</v>
      </c>
      <c r="O157" s="667">
        <v>42</v>
      </c>
      <c r="P157" s="680"/>
      <c r="Q157" s="668">
        <v>21</v>
      </c>
    </row>
    <row r="158" spans="1:17" ht="14.4" customHeight="1" x14ac:dyDescent="0.3">
      <c r="A158" s="663" t="s">
        <v>3093</v>
      </c>
      <c r="B158" s="664" t="s">
        <v>3094</v>
      </c>
      <c r="C158" s="664" t="s">
        <v>2293</v>
      </c>
      <c r="D158" s="664" t="s">
        <v>3113</v>
      </c>
      <c r="E158" s="664" t="s">
        <v>3114</v>
      </c>
      <c r="F158" s="667">
        <v>11</v>
      </c>
      <c r="G158" s="667">
        <v>5346</v>
      </c>
      <c r="H158" s="667">
        <v>1</v>
      </c>
      <c r="I158" s="667">
        <v>486</v>
      </c>
      <c r="J158" s="667"/>
      <c r="K158" s="667"/>
      <c r="L158" s="667"/>
      <c r="M158" s="667"/>
      <c r="N158" s="667"/>
      <c r="O158" s="667"/>
      <c r="P158" s="680"/>
      <c r="Q158" s="668"/>
    </row>
    <row r="159" spans="1:17" ht="14.4" customHeight="1" thickBot="1" x14ac:dyDescent="0.35">
      <c r="A159" s="669" t="s">
        <v>3093</v>
      </c>
      <c r="B159" s="670" t="s">
        <v>3094</v>
      </c>
      <c r="C159" s="670" t="s">
        <v>2293</v>
      </c>
      <c r="D159" s="670" t="s">
        <v>3115</v>
      </c>
      <c r="E159" s="670" t="s">
        <v>3116</v>
      </c>
      <c r="F159" s="673">
        <v>4</v>
      </c>
      <c r="G159" s="673">
        <v>160</v>
      </c>
      <c r="H159" s="673">
        <v>1</v>
      </c>
      <c r="I159" s="673">
        <v>40</v>
      </c>
      <c r="J159" s="673">
        <v>19</v>
      </c>
      <c r="K159" s="673">
        <v>779</v>
      </c>
      <c r="L159" s="673">
        <v>4.8687500000000004</v>
      </c>
      <c r="M159" s="673">
        <v>41</v>
      </c>
      <c r="N159" s="673">
        <v>19</v>
      </c>
      <c r="O159" s="673">
        <v>779</v>
      </c>
      <c r="P159" s="681">
        <v>4.8687500000000004</v>
      </c>
      <c r="Q159" s="674">
        <v>41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11" t="s">
        <v>181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</row>
    <row r="2" spans="1:14" ht="14.4" customHeight="1" thickBot="1" x14ac:dyDescent="0.35">
      <c r="A2" s="382" t="s">
        <v>309</v>
      </c>
      <c r="B2" s="193"/>
      <c r="C2" s="193"/>
      <c r="D2" s="193"/>
      <c r="E2" s="193"/>
      <c r="F2" s="193"/>
      <c r="G2" s="452"/>
      <c r="H2" s="452"/>
      <c r="I2" s="452"/>
      <c r="J2" s="193"/>
      <c r="K2" s="452"/>
      <c r="L2" s="452"/>
      <c r="M2" s="452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872</v>
      </c>
      <c r="D3" s="197">
        <f>SUBTOTAL(9,D6:D1048576)</f>
        <v>723</v>
      </c>
      <c r="E3" s="197">
        <f>SUBTOTAL(9,E6:E1048576)</f>
        <v>913</v>
      </c>
      <c r="F3" s="198">
        <f>IF(OR(E3=0,C3=0),"",E3/C3)</f>
        <v>1.0470183486238531</v>
      </c>
      <c r="G3" s="453">
        <f>SUBTOTAL(9,G6:G1048576)</f>
        <v>836.35559999999987</v>
      </c>
      <c r="H3" s="454">
        <f>SUBTOTAL(9,H6:H1048576)</f>
        <v>686.46209999999996</v>
      </c>
      <c r="I3" s="454">
        <f>SUBTOTAL(9,I6:I1048576)</f>
        <v>857.06369999999993</v>
      </c>
      <c r="J3" s="198">
        <f>IF(OR(I3=0,G3=0),"",I3/G3)</f>
        <v>1.0247599226931703</v>
      </c>
      <c r="K3" s="453">
        <f>SUBTOTAL(9,K6:K1048576)</f>
        <v>30.52</v>
      </c>
      <c r="L3" s="454">
        <f>SUBTOTAL(9,L6:L1048576)</f>
        <v>25.305</v>
      </c>
      <c r="M3" s="454">
        <f>SUBTOTAL(9,M6:M1048576)</f>
        <v>31.954999999999998</v>
      </c>
      <c r="N3" s="199">
        <f>IF(OR(M3=0,E3=0),"",M3/E3)</f>
        <v>3.4999999999999996E-2</v>
      </c>
    </row>
    <row r="4" spans="1:14" ht="14.4" customHeight="1" x14ac:dyDescent="0.3">
      <c r="A4" s="613" t="s">
        <v>90</v>
      </c>
      <c r="B4" s="614" t="s">
        <v>11</v>
      </c>
      <c r="C4" s="615" t="s">
        <v>91</v>
      </c>
      <c r="D4" s="615"/>
      <c r="E4" s="615"/>
      <c r="F4" s="616"/>
      <c r="G4" s="617" t="s">
        <v>14</v>
      </c>
      <c r="H4" s="615"/>
      <c r="I4" s="615"/>
      <c r="J4" s="616"/>
      <c r="K4" s="617" t="s">
        <v>92</v>
      </c>
      <c r="L4" s="615"/>
      <c r="M4" s="615"/>
      <c r="N4" s="618"/>
    </row>
    <row r="5" spans="1:14" ht="14.4" customHeight="1" thickBot="1" x14ac:dyDescent="0.35">
      <c r="A5" s="906"/>
      <c r="B5" s="907"/>
      <c r="C5" s="910">
        <v>2014</v>
      </c>
      <c r="D5" s="910">
        <v>2015</v>
      </c>
      <c r="E5" s="910">
        <v>2016</v>
      </c>
      <c r="F5" s="911" t="s">
        <v>2</v>
      </c>
      <c r="G5" s="915">
        <v>2014</v>
      </c>
      <c r="H5" s="910">
        <v>2015</v>
      </c>
      <c r="I5" s="910">
        <v>2016</v>
      </c>
      <c r="J5" s="911" t="s">
        <v>2</v>
      </c>
      <c r="K5" s="915">
        <v>2014</v>
      </c>
      <c r="L5" s="910">
        <v>2015</v>
      </c>
      <c r="M5" s="910">
        <v>2016</v>
      </c>
      <c r="N5" s="916" t="s">
        <v>93</v>
      </c>
    </row>
    <row r="6" spans="1:14" ht="14.4" customHeight="1" thickBot="1" x14ac:dyDescent="0.35">
      <c r="A6" s="908" t="s">
        <v>2620</v>
      </c>
      <c r="B6" s="909" t="s">
        <v>3118</v>
      </c>
      <c r="C6" s="912">
        <v>872</v>
      </c>
      <c r="D6" s="913">
        <v>723</v>
      </c>
      <c r="E6" s="913">
        <v>913</v>
      </c>
      <c r="F6" s="914">
        <v>1.0470183486238531</v>
      </c>
      <c r="G6" s="912">
        <v>836.35559999999987</v>
      </c>
      <c r="H6" s="913">
        <v>686.46209999999996</v>
      </c>
      <c r="I6" s="913">
        <v>857.06369999999993</v>
      </c>
      <c r="J6" s="914">
        <v>1.0247599226931703</v>
      </c>
      <c r="K6" s="912">
        <v>30.52</v>
      </c>
      <c r="L6" s="913">
        <v>25.305</v>
      </c>
      <c r="M6" s="913">
        <v>31.954999999999998</v>
      </c>
      <c r="N6" s="917">
        <v>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81" t="s">
        <v>128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3" ht="14.4" customHeight="1" x14ac:dyDescent="0.3">
      <c r="A2" s="382" t="s">
        <v>309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7"/>
      <c r="B3" s="328" t="s">
        <v>103</v>
      </c>
      <c r="C3" s="329" t="s">
        <v>104</v>
      </c>
      <c r="D3" s="329" t="s">
        <v>105</v>
      </c>
      <c r="E3" s="328" t="s">
        <v>106</v>
      </c>
      <c r="F3" s="329" t="s">
        <v>107</v>
      </c>
      <c r="G3" s="329" t="s">
        <v>108</v>
      </c>
      <c r="H3" s="329" t="s">
        <v>109</v>
      </c>
      <c r="I3" s="329" t="s">
        <v>110</v>
      </c>
      <c r="J3" s="329" t="s">
        <v>111</v>
      </c>
      <c r="K3" s="329" t="s">
        <v>112</v>
      </c>
      <c r="L3" s="329" t="s">
        <v>113</v>
      </c>
      <c r="M3" s="329" t="s">
        <v>114</v>
      </c>
    </row>
    <row r="4" spans="1:13" ht="14.4" customHeight="1" x14ac:dyDescent="0.3">
      <c r="A4" s="327" t="s">
        <v>102</v>
      </c>
      <c r="B4" s="330">
        <f>(B10+B8)/B6</f>
        <v>1.1989446573180531</v>
      </c>
      <c r="C4" s="330">
        <f t="shared" ref="C4:M4" si="0">(C10+C8)/C6</f>
        <v>1.4996984414515233</v>
      </c>
      <c r="D4" s="330">
        <f t="shared" si="0"/>
        <v>1.533318056150065</v>
      </c>
      <c r="E4" s="330">
        <f t="shared" si="0"/>
        <v>0.57091434431155741</v>
      </c>
      <c r="F4" s="330">
        <f t="shared" si="0"/>
        <v>0.57091434431155741</v>
      </c>
      <c r="G4" s="330">
        <f t="shared" si="0"/>
        <v>0.57091434431155741</v>
      </c>
      <c r="H4" s="330">
        <f t="shared" si="0"/>
        <v>0.57091434431155741</v>
      </c>
      <c r="I4" s="330">
        <f t="shared" si="0"/>
        <v>0.57091434431155741</v>
      </c>
      <c r="J4" s="330">
        <f t="shared" si="0"/>
        <v>0.57091434431155741</v>
      </c>
      <c r="K4" s="330">
        <f t="shared" si="0"/>
        <v>0.57091434431155741</v>
      </c>
      <c r="L4" s="330">
        <f t="shared" si="0"/>
        <v>0.57091434431155741</v>
      </c>
      <c r="M4" s="330">
        <f t="shared" si="0"/>
        <v>0.57091434431155741</v>
      </c>
    </row>
    <row r="5" spans="1:13" ht="14.4" customHeight="1" x14ac:dyDescent="0.3">
      <c r="A5" s="331" t="s">
        <v>53</v>
      </c>
      <c r="B5" s="330">
        <f>IF(ISERROR(VLOOKUP($A5,'Man Tab'!$A:$Q,COLUMN()+2,0)),0,VLOOKUP($A5,'Man Tab'!$A:$Q,COLUMN()+2,0))</f>
        <v>3378.5045</v>
      </c>
      <c r="C5" s="330">
        <f>IF(ISERROR(VLOOKUP($A5,'Man Tab'!$A:$Q,COLUMN()+2,0)),0,VLOOKUP($A5,'Man Tab'!$A:$Q,COLUMN()+2,0))</f>
        <v>3314.6899400000002</v>
      </c>
      <c r="D5" s="330">
        <f>IF(ISERROR(VLOOKUP($A5,'Man Tab'!$A:$Q,COLUMN()+2,0)),0,VLOOKUP($A5,'Man Tab'!$A:$Q,COLUMN()+2,0))</f>
        <v>3402.9947999999999</v>
      </c>
      <c r="E5" s="330">
        <f>IF(ISERROR(VLOOKUP($A5,'Man Tab'!$A:$Q,COLUMN()+2,0)),0,VLOOKUP($A5,'Man Tab'!$A:$Q,COLUMN()+2,0))</f>
        <v>0</v>
      </c>
      <c r="F5" s="330">
        <f>IF(ISERROR(VLOOKUP($A5,'Man Tab'!$A:$Q,COLUMN()+2,0)),0,VLOOKUP($A5,'Man Tab'!$A:$Q,COLUMN()+2,0))</f>
        <v>0</v>
      </c>
      <c r="G5" s="330">
        <f>IF(ISERROR(VLOOKUP($A5,'Man Tab'!$A:$Q,COLUMN()+2,0)),0,VLOOKUP($A5,'Man Tab'!$A:$Q,COLUMN()+2,0))</f>
        <v>0</v>
      </c>
      <c r="H5" s="330">
        <f>IF(ISERROR(VLOOKUP($A5,'Man Tab'!$A:$Q,COLUMN()+2,0)),0,VLOOKUP($A5,'Man Tab'!$A:$Q,COLUMN()+2,0))</f>
        <v>0</v>
      </c>
      <c r="I5" s="330">
        <f>IF(ISERROR(VLOOKUP($A5,'Man Tab'!$A:$Q,COLUMN()+2,0)),0,VLOOKUP($A5,'Man Tab'!$A:$Q,COLUMN()+2,0))</f>
        <v>0</v>
      </c>
      <c r="J5" s="330">
        <f>IF(ISERROR(VLOOKUP($A5,'Man Tab'!$A:$Q,COLUMN()+2,0)),0,VLOOKUP($A5,'Man Tab'!$A:$Q,COLUMN()+2,0))</f>
        <v>0</v>
      </c>
      <c r="K5" s="330">
        <f>IF(ISERROR(VLOOKUP($A5,'Man Tab'!$A:$Q,COLUMN()+2,0)),0,VLOOKUP($A5,'Man Tab'!$A:$Q,COLUMN()+2,0))</f>
        <v>0</v>
      </c>
      <c r="L5" s="330">
        <f>IF(ISERROR(VLOOKUP($A5,'Man Tab'!$A:$Q,COLUMN()+2,0)),0,VLOOKUP($A5,'Man Tab'!$A:$Q,COLUMN()+2,0))</f>
        <v>0</v>
      </c>
      <c r="M5" s="330">
        <f>IF(ISERROR(VLOOKUP($A5,'Man Tab'!$A:$Q,COLUMN()+2,0)),0,VLOOKUP($A5,'Man Tab'!$A:$Q,COLUMN()+2,0))</f>
        <v>0</v>
      </c>
    </row>
    <row r="6" spans="1:13" ht="14.4" customHeight="1" x14ac:dyDescent="0.3">
      <c r="A6" s="331" t="s">
        <v>98</v>
      </c>
      <c r="B6" s="332">
        <f>B5</f>
        <v>3378.5045</v>
      </c>
      <c r="C6" s="332">
        <f t="shared" ref="C6:M6" si="1">C5+B6</f>
        <v>6693.1944400000002</v>
      </c>
      <c r="D6" s="332">
        <f t="shared" si="1"/>
        <v>10096.18924</v>
      </c>
      <c r="E6" s="332">
        <f t="shared" si="1"/>
        <v>10096.18924</v>
      </c>
      <c r="F6" s="332">
        <f t="shared" si="1"/>
        <v>10096.18924</v>
      </c>
      <c r="G6" s="332">
        <f t="shared" si="1"/>
        <v>10096.18924</v>
      </c>
      <c r="H6" s="332">
        <f t="shared" si="1"/>
        <v>10096.18924</v>
      </c>
      <c r="I6" s="332">
        <f t="shared" si="1"/>
        <v>10096.18924</v>
      </c>
      <c r="J6" s="332">
        <f t="shared" si="1"/>
        <v>10096.18924</v>
      </c>
      <c r="K6" s="332">
        <f t="shared" si="1"/>
        <v>10096.18924</v>
      </c>
      <c r="L6" s="332">
        <f t="shared" si="1"/>
        <v>10096.18924</v>
      </c>
      <c r="M6" s="332">
        <f t="shared" si="1"/>
        <v>10096.18924</v>
      </c>
    </row>
    <row r="7" spans="1:13" ht="14.4" customHeight="1" x14ac:dyDescent="0.3">
      <c r="A7" s="331" t="s">
        <v>126</v>
      </c>
      <c r="B7" s="331">
        <v>67.632999999999996</v>
      </c>
      <c r="C7" s="331">
        <v>205.36099999999999</v>
      </c>
      <c r="D7" s="331">
        <v>323.887</v>
      </c>
      <c r="E7" s="331"/>
      <c r="F7" s="331"/>
      <c r="G7" s="331"/>
      <c r="H7" s="331"/>
      <c r="I7" s="331"/>
      <c r="J7" s="331"/>
      <c r="K7" s="331"/>
      <c r="L7" s="331"/>
      <c r="M7" s="331"/>
    </row>
    <row r="8" spans="1:13" ht="14.4" customHeight="1" x14ac:dyDescent="0.3">
      <c r="A8" s="331" t="s">
        <v>99</v>
      </c>
      <c r="B8" s="332">
        <f>B7*30</f>
        <v>2028.9899999999998</v>
      </c>
      <c r="C8" s="332">
        <f t="shared" ref="C8:M8" si="2">C7*30</f>
        <v>6160.83</v>
      </c>
      <c r="D8" s="332">
        <f t="shared" si="2"/>
        <v>9716.61</v>
      </c>
      <c r="E8" s="332">
        <f t="shared" si="2"/>
        <v>0</v>
      </c>
      <c r="F8" s="332">
        <f t="shared" si="2"/>
        <v>0</v>
      </c>
      <c r="G8" s="332">
        <f t="shared" si="2"/>
        <v>0</v>
      </c>
      <c r="H8" s="332">
        <f t="shared" si="2"/>
        <v>0</v>
      </c>
      <c r="I8" s="332">
        <f t="shared" si="2"/>
        <v>0</v>
      </c>
      <c r="J8" s="332">
        <f t="shared" si="2"/>
        <v>0</v>
      </c>
      <c r="K8" s="332">
        <f t="shared" si="2"/>
        <v>0</v>
      </c>
      <c r="L8" s="332">
        <f t="shared" si="2"/>
        <v>0</v>
      </c>
      <c r="M8" s="332">
        <f t="shared" si="2"/>
        <v>0</v>
      </c>
    </row>
    <row r="9" spans="1:13" ht="14.4" customHeight="1" x14ac:dyDescent="0.3">
      <c r="A9" s="331" t="s">
        <v>127</v>
      </c>
      <c r="B9" s="331">
        <v>2021649.9200000004</v>
      </c>
      <c r="C9" s="331">
        <v>1855293.3500000013</v>
      </c>
      <c r="D9" s="331">
        <v>1887115.9899999995</v>
      </c>
      <c r="E9" s="331">
        <v>0</v>
      </c>
      <c r="F9" s="331">
        <v>0</v>
      </c>
      <c r="G9" s="331">
        <v>0</v>
      </c>
      <c r="H9" s="331">
        <v>0</v>
      </c>
      <c r="I9" s="331">
        <v>0</v>
      </c>
      <c r="J9" s="331">
        <v>0</v>
      </c>
      <c r="K9" s="331">
        <v>0</v>
      </c>
      <c r="L9" s="331">
        <v>0</v>
      </c>
      <c r="M9" s="331">
        <v>0</v>
      </c>
    </row>
    <row r="10" spans="1:13" ht="14.4" customHeight="1" x14ac:dyDescent="0.3">
      <c r="A10" s="331" t="s">
        <v>100</v>
      </c>
      <c r="B10" s="332">
        <f>B9/1000</f>
        <v>2021.6499200000003</v>
      </c>
      <c r="C10" s="332">
        <f t="shared" ref="C10:M10" si="3">C9/1000+B10</f>
        <v>3876.9432700000016</v>
      </c>
      <c r="D10" s="332">
        <f t="shared" si="3"/>
        <v>5764.0592600000009</v>
      </c>
      <c r="E10" s="332">
        <f t="shared" si="3"/>
        <v>5764.0592600000009</v>
      </c>
      <c r="F10" s="332">
        <f t="shared" si="3"/>
        <v>5764.0592600000009</v>
      </c>
      <c r="G10" s="332">
        <f t="shared" si="3"/>
        <v>5764.0592600000009</v>
      </c>
      <c r="H10" s="332">
        <f t="shared" si="3"/>
        <v>5764.0592600000009</v>
      </c>
      <c r="I10" s="332">
        <f t="shared" si="3"/>
        <v>5764.0592600000009</v>
      </c>
      <c r="J10" s="332">
        <f t="shared" si="3"/>
        <v>5764.0592600000009</v>
      </c>
      <c r="K10" s="332">
        <f t="shared" si="3"/>
        <v>5764.0592600000009</v>
      </c>
      <c r="L10" s="332">
        <f t="shared" si="3"/>
        <v>5764.0592600000009</v>
      </c>
      <c r="M10" s="332">
        <f t="shared" si="3"/>
        <v>5764.0592600000009</v>
      </c>
    </row>
    <row r="11" spans="1:13" ht="14.4" customHeight="1" x14ac:dyDescent="0.3">
      <c r="A11" s="327"/>
      <c r="B11" s="327" t="s">
        <v>116</v>
      </c>
      <c r="C11" s="327">
        <f ca="1">IF(MONTH(TODAY())=1,12,MONTH(TODAY())-1)</f>
        <v>3</v>
      </c>
      <c r="D11" s="327"/>
      <c r="E11" s="327"/>
      <c r="F11" s="327"/>
      <c r="G11" s="327"/>
      <c r="H11" s="327"/>
      <c r="I11" s="327"/>
      <c r="J11" s="327"/>
      <c r="K11" s="327"/>
      <c r="L11" s="327"/>
      <c r="M11" s="327"/>
    </row>
    <row r="12" spans="1:13" ht="14.4" customHeight="1" x14ac:dyDescent="0.3">
      <c r="A12" s="327">
        <v>0</v>
      </c>
      <c r="B12" s="330">
        <f>IF(ISERROR(HI!F15),#REF!,HI!F15)</f>
        <v>1.4774781238704475</v>
      </c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</row>
    <row r="13" spans="1:13" ht="14.4" customHeight="1" x14ac:dyDescent="0.3">
      <c r="A13" s="327">
        <v>1</v>
      </c>
      <c r="B13" s="330">
        <f>IF(ISERROR(HI!F15),#REF!,HI!F15)</f>
        <v>1.4774781238704475</v>
      </c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3" customFormat="1" ht="18.600000000000001" customHeight="1" thickBot="1" x14ac:dyDescent="0.4">
      <c r="A1" s="490" t="s">
        <v>311</v>
      </c>
      <c r="B1" s="490"/>
      <c r="C1" s="490"/>
      <c r="D1" s="490"/>
      <c r="E1" s="490"/>
      <c r="F1" s="490"/>
      <c r="G1" s="490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s="333" customFormat="1" ht="14.4" customHeight="1" thickBot="1" x14ac:dyDescent="0.3">
      <c r="A2" s="382" t="s">
        <v>309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1:17" ht="14.4" customHeight="1" x14ac:dyDescent="0.3">
      <c r="A3" s="101"/>
      <c r="B3" s="491" t="s">
        <v>29</v>
      </c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263"/>
      <c r="Q3" s="265"/>
    </row>
    <row r="4" spans="1:17" ht="14.4" customHeight="1" x14ac:dyDescent="0.3">
      <c r="A4" s="102"/>
      <c r="B4" s="24">
        <v>2016</v>
      </c>
      <c r="C4" s="264" t="s">
        <v>30</v>
      </c>
      <c r="D4" s="242" t="s">
        <v>284</v>
      </c>
      <c r="E4" s="242" t="s">
        <v>285</v>
      </c>
      <c r="F4" s="242" t="s">
        <v>286</v>
      </c>
      <c r="G4" s="242" t="s">
        <v>287</v>
      </c>
      <c r="H4" s="242" t="s">
        <v>288</v>
      </c>
      <c r="I4" s="242" t="s">
        <v>289</v>
      </c>
      <c r="J4" s="242" t="s">
        <v>290</v>
      </c>
      <c r="K4" s="242" t="s">
        <v>291</v>
      </c>
      <c r="L4" s="242" t="s">
        <v>292</v>
      </c>
      <c r="M4" s="242" t="s">
        <v>293</v>
      </c>
      <c r="N4" s="242" t="s">
        <v>294</v>
      </c>
      <c r="O4" s="242" t="s">
        <v>295</v>
      </c>
      <c r="P4" s="493" t="s">
        <v>3</v>
      </c>
      <c r="Q4" s="494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310</v>
      </c>
    </row>
    <row r="7" spans="1:17" ht="14.4" customHeight="1" x14ac:dyDescent="0.3">
      <c r="A7" s="19" t="s">
        <v>35</v>
      </c>
      <c r="B7" s="55">
        <v>1652.85821287305</v>
      </c>
      <c r="C7" s="56">
        <v>137.73818440608699</v>
      </c>
      <c r="D7" s="56">
        <v>193.12138999999999</v>
      </c>
      <c r="E7" s="56">
        <v>208.86995999999999</v>
      </c>
      <c r="F7" s="56">
        <v>120.19729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522.18863999999996</v>
      </c>
      <c r="Q7" s="189">
        <v>1.26372277049</v>
      </c>
    </row>
    <row r="8" spans="1:17" ht="14.4" customHeight="1" x14ac:dyDescent="0.3">
      <c r="A8" s="19" t="s">
        <v>36</v>
      </c>
      <c r="B8" s="55">
        <v>66.488753573221004</v>
      </c>
      <c r="C8" s="56">
        <v>5.5407294644349996</v>
      </c>
      <c r="D8" s="56">
        <v>22.17</v>
      </c>
      <c r="E8" s="56">
        <v>19.224</v>
      </c>
      <c r="F8" s="56">
        <v>9.0500000000000007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50.444000000000003</v>
      </c>
      <c r="Q8" s="189">
        <v>3.0347387965060002</v>
      </c>
    </row>
    <row r="9" spans="1:17" ht="14.4" customHeight="1" x14ac:dyDescent="0.3">
      <c r="A9" s="19" t="s">
        <v>37</v>
      </c>
      <c r="B9" s="55">
        <v>2686.9374511403698</v>
      </c>
      <c r="C9" s="56">
        <v>223.911454261697</v>
      </c>
      <c r="D9" s="56">
        <v>229.54443000000001</v>
      </c>
      <c r="E9" s="56">
        <v>136.88404</v>
      </c>
      <c r="F9" s="56">
        <v>185.3219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551.75036999999998</v>
      </c>
      <c r="Q9" s="189">
        <v>0.82138178507399995</v>
      </c>
    </row>
    <row r="10" spans="1:17" ht="14.4" customHeight="1" x14ac:dyDescent="0.3">
      <c r="A10" s="19" t="s">
        <v>38</v>
      </c>
      <c r="B10" s="55">
        <v>326.77354191697202</v>
      </c>
      <c r="C10" s="56">
        <v>27.231128493080998</v>
      </c>
      <c r="D10" s="56">
        <v>27.576090000000001</v>
      </c>
      <c r="E10" s="56">
        <v>28.24492</v>
      </c>
      <c r="F10" s="56">
        <v>30.784279999999999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86.605289999999997</v>
      </c>
      <c r="Q10" s="189">
        <v>1.0601260982380001</v>
      </c>
    </row>
    <row r="11" spans="1:17" ht="14.4" customHeight="1" x14ac:dyDescent="0.3">
      <c r="A11" s="19" t="s">
        <v>39</v>
      </c>
      <c r="B11" s="55">
        <v>619.53303354491402</v>
      </c>
      <c r="C11" s="56">
        <v>51.627752795409002</v>
      </c>
      <c r="D11" s="56">
        <v>41.871090000000002</v>
      </c>
      <c r="E11" s="56">
        <v>35.106749999999998</v>
      </c>
      <c r="F11" s="56">
        <v>50.491140000000001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127.46898</v>
      </c>
      <c r="Q11" s="189">
        <v>0.82300037672299997</v>
      </c>
    </row>
    <row r="12" spans="1:17" ht="14.4" customHeight="1" x14ac:dyDescent="0.3">
      <c r="A12" s="19" t="s">
        <v>40</v>
      </c>
      <c r="B12" s="55">
        <v>48.174732639288997</v>
      </c>
      <c r="C12" s="56">
        <v>4.0145610532739999</v>
      </c>
      <c r="D12" s="56">
        <v>0</v>
      </c>
      <c r="E12" s="56">
        <v>1.94398</v>
      </c>
      <c r="F12" s="56">
        <v>2.4262999999999999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4.3702800000000002</v>
      </c>
      <c r="Q12" s="189">
        <v>0.36286906106700001</v>
      </c>
    </row>
    <row r="13" spans="1:17" ht="14.4" customHeight="1" x14ac:dyDescent="0.3">
      <c r="A13" s="19" t="s">
        <v>41</v>
      </c>
      <c r="B13" s="55">
        <v>815.07476332889598</v>
      </c>
      <c r="C13" s="56">
        <v>67.922896944073997</v>
      </c>
      <c r="D13" s="56">
        <v>30.84524</v>
      </c>
      <c r="E13" s="56">
        <v>99.981849999999994</v>
      </c>
      <c r="F13" s="56">
        <v>66.581130000000002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197.40822</v>
      </c>
      <c r="Q13" s="189">
        <v>0.96878582864499996</v>
      </c>
    </row>
    <row r="14" spans="1:17" ht="14.4" customHeight="1" x14ac:dyDescent="0.3">
      <c r="A14" s="19" t="s">
        <v>42</v>
      </c>
      <c r="B14" s="55">
        <v>2286.2381179403001</v>
      </c>
      <c r="C14" s="56">
        <v>190.519843161691</v>
      </c>
      <c r="D14" s="56">
        <v>305.26</v>
      </c>
      <c r="E14" s="56">
        <v>233.06700000000001</v>
      </c>
      <c r="F14" s="56">
        <v>246.50899999999999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784.83600000000001</v>
      </c>
      <c r="Q14" s="189">
        <v>1.373148306541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310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310</v>
      </c>
    </row>
    <row r="17" spans="1:17" ht="14.4" customHeight="1" x14ac:dyDescent="0.3">
      <c r="A17" s="19" t="s">
        <v>45</v>
      </c>
      <c r="B17" s="55">
        <v>407.87200168252798</v>
      </c>
      <c r="C17" s="56">
        <v>33.989333473544001</v>
      </c>
      <c r="D17" s="56">
        <v>30.75883</v>
      </c>
      <c r="E17" s="56">
        <v>64.405720000000002</v>
      </c>
      <c r="F17" s="56">
        <v>36.68544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131.84998999999999</v>
      </c>
      <c r="Q17" s="189">
        <v>1.2930526190180001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0.32400000000000001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0.32400000000000001</v>
      </c>
      <c r="Q18" s="189" t="s">
        <v>310</v>
      </c>
    </row>
    <row r="19" spans="1:17" ht="14.4" customHeight="1" x14ac:dyDescent="0.3">
      <c r="A19" s="19" t="s">
        <v>47</v>
      </c>
      <c r="B19" s="55">
        <v>1785.13098607966</v>
      </c>
      <c r="C19" s="56">
        <v>148.76091550663901</v>
      </c>
      <c r="D19" s="56">
        <v>143.59734</v>
      </c>
      <c r="E19" s="56">
        <v>132.01300000000001</v>
      </c>
      <c r="F19" s="56">
        <v>169.83018999999999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445.44053000000002</v>
      </c>
      <c r="Q19" s="189">
        <v>0.99811281855099998</v>
      </c>
    </row>
    <row r="20" spans="1:17" ht="14.4" customHeight="1" x14ac:dyDescent="0.3">
      <c r="A20" s="19" t="s">
        <v>48</v>
      </c>
      <c r="B20" s="55">
        <v>25325.006980980099</v>
      </c>
      <c r="C20" s="56">
        <v>2110.4172484150099</v>
      </c>
      <c r="D20" s="56">
        <v>2218.2494700000002</v>
      </c>
      <c r="E20" s="56">
        <v>2144.5573399999998</v>
      </c>
      <c r="F20" s="56">
        <v>2269.3238099999999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6632.1306199999999</v>
      </c>
      <c r="Q20" s="189">
        <v>1.0475228101580001</v>
      </c>
    </row>
    <row r="21" spans="1:17" ht="14.4" customHeight="1" x14ac:dyDescent="0.3">
      <c r="A21" s="20" t="s">
        <v>49</v>
      </c>
      <c r="B21" s="55">
        <v>1568.00391158964</v>
      </c>
      <c r="C21" s="56">
        <v>130.66699263247</v>
      </c>
      <c r="D21" s="56">
        <v>135.18600000000001</v>
      </c>
      <c r="E21" s="56">
        <v>210.19200000000001</v>
      </c>
      <c r="F21" s="56">
        <v>130.17400000000001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475.55200000000002</v>
      </c>
      <c r="Q21" s="189">
        <v>1.2131398308000001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0</v>
      </c>
      <c r="Q22" s="189" t="s">
        <v>310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310</v>
      </c>
    </row>
    <row r="24" spans="1:17" ht="14.4" customHeight="1" x14ac:dyDescent="0.3">
      <c r="A24" s="20" t="s">
        <v>52</v>
      </c>
      <c r="B24" s="55">
        <v>99.593726386956007</v>
      </c>
      <c r="C24" s="56">
        <v>8.2994771989119993</v>
      </c>
      <c r="D24" s="56">
        <v>6.19999999E-4</v>
      </c>
      <c r="E24" s="56">
        <v>0.19938</v>
      </c>
      <c r="F24" s="56">
        <v>85.620320000000007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85.820319999999995</v>
      </c>
      <c r="Q24" s="189">
        <v>3.4468163051370002</v>
      </c>
    </row>
    <row r="25" spans="1:17" ht="14.4" customHeight="1" x14ac:dyDescent="0.3">
      <c r="A25" s="21" t="s">
        <v>53</v>
      </c>
      <c r="B25" s="58">
        <v>37687.686213675901</v>
      </c>
      <c r="C25" s="59">
        <v>3140.6405178063301</v>
      </c>
      <c r="D25" s="59">
        <v>3378.5045</v>
      </c>
      <c r="E25" s="59">
        <v>3314.6899400000002</v>
      </c>
      <c r="F25" s="59">
        <v>3402.9947999999999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10096.18924</v>
      </c>
      <c r="Q25" s="190">
        <v>1.071563712641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413.89172000000002</v>
      </c>
      <c r="E26" s="56">
        <v>387.67770000000002</v>
      </c>
      <c r="F26" s="56">
        <v>428.04151999999999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1229.61094</v>
      </c>
      <c r="Q26" s="189" t="s">
        <v>310</v>
      </c>
    </row>
    <row r="27" spans="1:17" ht="14.4" customHeight="1" x14ac:dyDescent="0.3">
      <c r="A27" s="22" t="s">
        <v>55</v>
      </c>
      <c r="B27" s="58">
        <v>37687.686213675901</v>
      </c>
      <c r="C27" s="59">
        <v>3140.6405178063301</v>
      </c>
      <c r="D27" s="59">
        <v>3792.3962200000001</v>
      </c>
      <c r="E27" s="59">
        <v>3702.3676399999999</v>
      </c>
      <c r="F27" s="59">
        <v>3831.0363200000002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11325.80018</v>
      </c>
      <c r="Q27" s="190">
        <v>1.2020690382300001</v>
      </c>
    </row>
    <row r="28" spans="1:17" ht="14.4" customHeight="1" x14ac:dyDescent="0.3">
      <c r="A28" s="20" t="s">
        <v>56</v>
      </c>
      <c r="B28" s="55">
        <v>1550.2175914624399</v>
      </c>
      <c r="C28" s="56">
        <v>129.18479928853699</v>
      </c>
      <c r="D28" s="56">
        <v>87.284279999999995</v>
      </c>
      <c r="E28" s="56">
        <v>128.74710999999999</v>
      </c>
      <c r="F28" s="56">
        <v>116.76316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332.79455000000002</v>
      </c>
      <c r="Q28" s="189">
        <v>0.85870409891499999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310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10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310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296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90" t="s">
        <v>61</v>
      </c>
      <c r="B1" s="490"/>
      <c r="C1" s="490"/>
      <c r="D1" s="490"/>
      <c r="E1" s="490"/>
      <c r="F1" s="490"/>
      <c r="G1" s="490"/>
      <c r="H1" s="495"/>
      <c r="I1" s="495"/>
      <c r="J1" s="495"/>
      <c r="K1" s="495"/>
    </row>
    <row r="2" spans="1:11" s="64" customFormat="1" ht="14.4" customHeight="1" thickBot="1" x14ac:dyDescent="0.35">
      <c r="A2" s="382" t="s">
        <v>309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91" t="s">
        <v>62</v>
      </c>
      <c r="C3" s="492"/>
      <c r="D3" s="492"/>
      <c r="E3" s="492"/>
      <c r="F3" s="498" t="s">
        <v>63</v>
      </c>
      <c r="G3" s="492"/>
      <c r="H3" s="492"/>
      <c r="I3" s="492"/>
      <c r="J3" s="492"/>
      <c r="K3" s="499"/>
    </row>
    <row r="4" spans="1:11" ht="14.4" customHeight="1" x14ac:dyDescent="0.3">
      <c r="A4" s="102"/>
      <c r="B4" s="496"/>
      <c r="C4" s="497"/>
      <c r="D4" s="497"/>
      <c r="E4" s="497"/>
      <c r="F4" s="500" t="s">
        <v>301</v>
      </c>
      <c r="G4" s="502" t="s">
        <v>64</v>
      </c>
      <c r="H4" s="266" t="s">
        <v>183</v>
      </c>
      <c r="I4" s="500" t="s">
        <v>65</v>
      </c>
      <c r="J4" s="502" t="s">
        <v>274</v>
      </c>
      <c r="K4" s="503" t="s">
        <v>303</v>
      </c>
    </row>
    <row r="5" spans="1:11" ht="42" thickBot="1" x14ac:dyDescent="0.35">
      <c r="A5" s="103"/>
      <c r="B5" s="28" t="s">
        <v>297</v>
      </c>
      <c r="C5" s="29" t="s">
        <v>298</v>
      </c>
      <c r="D5" s="30" t="s">
        <v>299</v>
      </c>
      <c r="E5" s="30" t="s">
        <v>300</v>
      </c>
      <c r="F5" s="501"/>
      <c r="G5" s="501"/>
      <c r="H5" s="29" t="s">
        <v>302</v>
      </c>
      <c r="I5" s="501"/>
      <c r="J5" s="501"/>
      <c r="K5" s="504"/>
    </row>
    <row r="6" spans="1:11" ht="14.4" customHeight="1" thickBot="1" x14ac:dyDescent="0.35">
      <c r="A6" s="637" t="s">
        <v>312</v>
      </c>
      <c r="B6" s="619">
        <v>43681.204141936403</v>
      </c>
      <c r="C6" s="619">
        <v>41791.153050000001</v>
      </c>
      <c r="D6" s="620">
        <v>-1890.0510919363601</v>
      </c>
      <c r="E6" s="621">
        <v>0.956730792361</v>
      </c>
      <c r="F6" s="619">
        <v>37687.686213675901</v>
      </c>
      <c r="G6" s="620">
        <v>9421.9215534189807</v>
      </c>
      <c r="H6" s="622">
        <v>3402.9947999999999</v>
      </c>
      <c r="I6" s="619">
        <v>10096.18924</v>
      </c>
      <c r="J6" s="620">
        <v>674.26768658102401</v>
      </c>
      <c r="K6" s="623">
        <v>0.26789092815999999</v>
      </c>
    </row>
    <row r="7" spans="1:11" ht="14.4" customHeight="1" thickBot="1" x14ac:dyDescent="0.35">
      <c r="A7" s="638" t="s">
        <v>313</v>
      </c>
      <c r="B7" s="619">
        <v>8757.0461558766092</v>
      </c>
      <c r="C7" s="619">
        <v>7748.1943799999999</v>
      </c>
      <c r="D7" s="620">
        <v>-1008.85177587661</v>
      </c>
      <c r="E7" s="621">
        <v>0.88479542554400004</v>
      </c>
      <c r="F7" s="619">
        <v>8502.0786069570004</v>
      </c>
      <c r="G7" s="620">
        <v>2125.5196517392501</v>
      </c>
      <c r="H7" s="622">
        <v>711.36086</v>
      </c>
      <c r="I7" s="619">
        <v>2325.0716000000002</v>
      </c>
      <c r="J7" s="620">
        <v>199.55194826075001</v>
      </c>
      <c r="K7" s="623">
        <v>0.27347096015900002</v>
      </c>
    </row>
    <row r="8" spans="1:11" ht="14.4" customHeight="1" thickBot="1" x14ac:dyDescent="0.35">
      <c r="A8" s="639" t="s">
        <v>314</v>
      </c>
      <c r="B8" s="619">
        <v>6218.4801328005296</v>
      </c>
      <c r="C8" s="619">
        <v>5445.0613800000001</v>
      </c>
      <c r="D8" s="620">
        <v>-773.41875280052398</v>
      </c>
      <c r="E8" s="621">
        <v>0.87562575801700004</v>
      </c>
      <c r="F8" s="619">
        <v>6215.8404890167103</v>
      </c>
      <c r="G8" s="620">
        <v>1553.9601222541801</v>
      </c>
      <c r="H8" s="622">
        <v>464.85185999999999</v>
      </c>
      <c r="I8" s="619">
        <v>1540.2356</v>
      </c>
      <c r="J8" s="620">
        <v>-13.724522254176</v>
      </c>
      <c r="K8" s="623">
        <v>0.247792008614</v>
      </c>
    </row>
    <row r="9" spans="1:11" ht="14.4" customHeight="1" thickBot="1" x14ac:dyDescent="0.35">
      <c r="A9" s="640" t="s">
        <v>315</v>
      </c>
      <c r="B9" s="624">
        <v>0</v>
      </c>
      <c r="C9" s="624">
        <v>-3.3999999999999998E-3</v>
      </c>
      <c r="D9" s="625">
        <v>-3.3999999999999998E-3</v>
      </c>
      <c r="E9" s="626" t="s">
        <v>310</v>
      </c>
      <c r="F9" s="624">
        <v>0</v>
      </c>
      <c r="G9" s="625">
        <v>0</v>
      </c>
      <c r="H9" s="627">
        <v>-1.8000000000000001E-4</v>
      </c>
      <c r="I9" s="624">
        <v>-1.8000000000000001E-4</v>
      </c>
      <c r="J9" s="625">
        <v>-1.8000000000000001E-4</v>
      </c>
      <c r="K9" s="628" t="s">
        <v>310</v>
      </c>
    </row>
    <row r="10" spans="1:11" ht="14.4" customHeight="1" thickBot="1" x14ac:dyDescent="0.35">
      <c r="A10" s="641" t="s">
        <v>316</v>
      </c>
      <c r="B10" s="619">
        <v>0</v>
      </c>
      <c r="C10" s="619">
        <v>-3.3999999999999998E-3</v>
      </c>
      <c r="D10" s="620">
        <v>-3.3999999999999998E-3</v>
      </c>
      <c r="E10" s="629" t="s">
        <v>310</v>
      </c>
      <c r="F10" s="619">
        <v>0</v>
      </c>
      <c r="G10" s="620">
        <v>0</v>
      </c>
      <c r="H10" s="622">
        <v>-1.8000000000000001E-4</v>
      </c>
      <c r="I10" s="619">
        <v>-1.8000000000000001E-4</v>
      </c>
      <c r="J10" s="620">
        <v>-1.8000000000000001E-4</v>
      </c>
      <c r="K10" s="630" t="s">
        <v>310</v>
      </c>
    </row>
    <row r="11" spans="1:11" ht="14.4" customHeight="1" thickBot="1" x14ac:dyDescent="0.35">
      <c r="A11" s="640" t="s">
        <v>317</v>
      </c>
      <c r="B11" s="624">
        <v>1631.8334109303801</v>
      </c>
      <c r="C11" s="624">
        <v>1529.4411700000001</v>
      </c>
      <c r="D11" s="625">
        <v>-102.39224093038</v>
      </c>
      <c r="E11" s="631">
        <v>0.93725325131500004</v>
      </c>
      <c r="F11" s="624">
        <v>1652.85821287305</v>
      </c>
      <c r="G11" s="625">
        <v>413.21455321826198</v>
      </c>
      <c r="H11" s="627">
        <v>120.19729</v>
      </c>
      <c r="I11" s="624">
        <v>522.18863999999996</v>
      </c>
      <c r="J11" s="625">
        <v>108.974086781738</v>
      </c>
      <c r="K11" s="632">
        <v>0.31593069262200002</v>
      </c>
    </row>
    <row r="12" spans="1:11" ht="14.4" customHeight="1" thickBot="1" x14ac:dyDescent="0.35">
      <c r="A12" s="641" t="s">
        <v>318</v>
      </c>
      <c r="B12" s="619">
        <v>808.98378504888899</v>
      </c>
      <c r="C12" s="619">
        <v>748.27666999999997</v>
      </c>
      <c r="D12" s="620">
        <v>-60.707115048889001</v>
      </c>
      <c r="E12" s="621">
        <v>0.92495879871599995</v>
      </c>
      <c r="F12" s="619">
        <v>800.37609962579495</v>
      </c>
      <c r="G12" s="620">
        <v>200.09402490644899</v>
      </c>
      <c r="H12" s="622">
        <v>89.312560000000005</v>
      </c>
      <c r="I12" s="619">
        <v>185.97074000000001</v>
      </c>
      <c r="J12" s="620">
        <v>-14.123284906447999</v>
      </c>
      <c r="K12" s="623">
        <v>0.23235418959500001</v>
      </c>
    </row>
    <row r="13" spans="1:11" ht="14.4" customHeight="1" thickBot="1" x14ac:dyDescent="0.35">
      <c r="A13" s="641" t="s">
        <v>319</v>
      </c>
      <c r="B13" s="619">
        <v>2</v>
      </c>
      <c r="C13" s="619">
        <v>8.6185799999999997</v>
      </c>
      <c r="D13" s="620">
        <v>6.6185799999999997</v>
      </c>
      <c r="E13" s="621">
        <v>4.3092899999999998</v>
      </c>
      <c r="F13" s="619">
        <v>32.000007442703001</v>
      </c>
      <c r="G13" s="620">
        <v>8.0000018606750007</v>
      </c>
      <c r="H13" s="622">
        <v>4.0646800000000001</v>
      </c>
      <c r="I13" s="619">
        <v>12.979850000000001</v>
      </c>
      <c r="J13" s="620">
        <v>4.9798481393239999</v>
      </c>
      <c r="K13" s="623">
        <v>0.40562021815900001</v>
      </c>
    </row>
    <row r="14" spans="1:11" ht="14.4" customHeight="1" thickBot="1" x14ac:dyDescent="0.35">
      <c r="A14" s="641" t="s">
        <v>320</v>
      </c>
      <c r="B14" s="619">
        <v>100</v>
      </c>
      <c r="C14" s="619">
        <v>73.036299999999997</v>
      </c>
      <c r="D14" s="620">
        <v>-26.963699999999999</v>
      </c>
      <c r="E14" s="621">
        <v>0.73036299999999998</v>
      </c>
      <c r="F14" s="619">
        <v>74.000020398518998</v>
      </c>
      <c r="G14" s="620">
        <v>18.500005099629</v>
      </c>
      <c r="H14" s="622">
        <v>8.7028700000000008</v>
      </c>
      <c r="I14" s="619">
        <v>20.00094</v>
      </c>
      <c r="J14" s="620">
        <v>1.5009349003700001</v>
      </c>
      <c r="K14" s="623">
        <v>0.27028289846699999</v>
      </c>
    </row>
    <row r="15" spans="1:11" ht="14.4" customHeight="1" thickBot="1" x14ac:dyDescent="0.35">
      <c r="A15" s="641" t="s">
        <v>321</v>
      </c>
      <c r="B15" s="619">
        <v>0</v>
      </c>
      <c r="C15" s="619">
        <v>0</v>
      </c>
      <c r="D15" s="620">
        <v>0</v>
      </c>
      <c r="E15" s="621">
        <v>1</v>
      </c>
      <c r="F15" s="619">
        <v>0</v>
      </c>
      <c r="G15" s="620">
        <v>0</v>
      </c>
      <c r="H15" s="622">
        <v>0</v>
      </c>
      <c r="I15" s="619">
        <v>7.6548600000000002</v>
      </c>
      <c r="J15" s="620">
        <v>7.6548600000000002</v>
      </c>
      <c r="K15" s="630" t="s">
        <v>322</v>
      </c>
    </row>
    <row r="16" spans="1:11" ht="14.4" customHeight="1" thickBot="1" x14ac:dyDescent="0.35">
      <c r="A16" s="641" t="s">
        <v>323</v>
      </c>
      <c r="B16" s="619">
        <v>34.434622133315003</v>
      </c>
      <c r="C16" s="619">
        <v>30.992599999999999</v>
      </c>
      <c r="D16" s="620">
        <v>-3.4420221333150001</v>
      </c>
      <c r="E16" s="621">
        <v>0.90004182070000005</v>
      </c>
      <c r="F16" s="619">
        <v>33.000009096637001</v>
      </c>
      <c r="G16" s="620">
        <v>8.2500022741589998</v>
      </c>
      <c r="H16" s="622">
        <v>0</v>
      </c>
      <c r="I16" s="619">
        <v>0</v>
      </c>
      <c r="J16" s="620">
        <v>-8.2500022741589998</v>
      </c>
      <c r="K16" s="623">
        <v>0</v>
      </c>
    </row>
    <row r="17" spans="1:11" ht="14.4" customHeight="1" thickBot="1" x14ac:dyDescent="0.35">
      <c r="A17" s="641" t="s">
        <v>324</v>
      </c>
      <c r="B17" s="619">
        <v>18.999999401545999</v>
      </c>
      <c r="C17" s="619">
        <v>90.292699999999996</v>
      </c>
      <c r="D17" s="620">
        <v>71.292700598452996</v>
      </c>
      <c r="E17" s="621">
        <v>4.7522475181050003</v>
      </c>
      <c r="F17" s="619">
        <v>113.000031149091</v>
      </c>
      <c r="G17" s="620">
        <v>28.250007787272001</v>
      </c>
      <c r="H17" s="622">
        <v>0</v>
      </c>
      <c r="I17" s="619">
        <v>197.32512</v>
      </c>
      <c r="J17" s="620">
        <v>169.07511221272699</v>
      </c>
      <c r="K17" s="623">
        <v>1.7462395186390001</v>
      </c>
    </row>
    <row r="18" spans="1:11" ht="14.4" customHeight="1" thickBot="1" x14ac:dyDescent="0.35">
      <c r="A18" s="641" t="s">
        <v>325</v>
      </c>
      <c r="B18" s="619">
        <v>328.23016528133701</v>
      </c>
      <c r="C18" s="619">
        <v>219.28926999999999</v>
      </c>
      <c r="D18" s="620">
        <v>-108.94089528133701</v>
      </c>
      <c r="E18" s="621">
        <v>0.66809602893099995</v>
      </c>
      <c r="F18" s="619">
        <v>270.48195419392903</v>
      </c>
      <c r="G18" s="620">
        <v>67.620488548482001</v>
      </c>
      <c r="H18" s="622">
        <v>11.586080000000001</v>
      </c>
      <c r="I18" s="619">
        <v>45.735550000000003</v>
      </c>
      <c r="J18" s="620">
        <v>-21.884938548482001</v>
      </c>
      <c r="K18" s="623">
        <v>0.169089099257</v>
      </c>
    </row>
    <row r="19" spans="1:11" ht="14.4" customHeight="1" thickBot="1" x14ac:dyDescent="0.35">
      <c r="A19" s="641" t="s">
        <v>326</v>
      </c>
      <c r="B19" s="619">
        <v>242.99999968502399</v>
      </c>
      <c r="C19" s="619">
        <v>257.33568000000002</v>
      </c>
      <c r="D19" s="620">
        <v>14.335680314975001</v>
      </c>
      <c r="E19" s="621">
        <v>1.0589945692730001</v>
      </c>
      <c r="F19" s="619">
        <v>240.000066157361</v>
      </c>
      <c r="G19" s="620">
        <v>60.000016539340002</v>
      </c>
      <c r="H19" s="622">
        <v>0</v>
      </c>
      <c r="I19" s="619">
        <v>25.961729999999999</v>
      </c>
      <c r="J19" s="620">
        <v>-34.03828653934</v>
      </c>
      <c r="K19" s="623">
        <v>0.108173845181</v>
      </c>
    </row>
    <row r="20" spans="1:11" ht="14.4" customHeight="1" thickBot="1" x14ac:dyDescent="0.35">
      <c r="A20" s="641" t="s">
        <v>327</v>
      </c>
      <c r="B20" s="619">
        <v>96.184839380268002</v>
      </c>
      <c r="C20" s="619">
        <v>101.59936999999999</v>
      </c>
      <c r="D20" s="620">
        <v>5.4145306197309999</v>
      </c>
      <c r="E20" s="621">
        <v>1.056292973556</v>
      </c>
      <c r="F20" s="619">
        <v>90.00002480901</v>
      </c>
      <c r="G20" s="620">
        <v>22.500006202251999</v>
      </c>
      <c r="H20" s="622">
        <v>6.5311000000000003</v>
      </c>
      <c r="I20" s="619">
        <v>26.559850000000001</v>
      </c>
      <c r="J20" s="620">
        <v>4.0598437977469999</v>
      </c>
      <c r="K20" s="623">
        <v>0.29510936309500002</v>
      </c>
    </row>
    <row r="21" spans="1:11" ht="14.4" customHeight="1" thickBot="1" x14ac:dyDescent="0.35">
      <c r="A21" s="640" t="s">
        <v>328</v>
      </c>
      <c r="B21" s="624">
        <v>91.940663175859996</v>
      </c>
      <c r="C21" s="624">
        <v>58.503</v>
      </c>
      <c r="D21" s="625">
        <v>-33.437663175860003</v>
      </c>
      <c r="E21" s="631">
        <v>0.63631257355699999</v>
      </c>
      <c r="F21" s="624">
        <v>66.488753573221004</v>
      </c>
      <c r="G21" s="625">
        <v>16.622188393304999</v>
      </c>
      <c r="H21" s="627">
        <v>9.0500000000000007</v>
      </c>
      <c r="I21" s="624">
        <v>50.444000000000003</v>
      </c>
      <c r="J21" s="625">
        <v>33.821811606693998</v>
      </c>
      <c r="K21" s="632">
        <v>0.75868469912600001</v>
      </c>
    </row>
    <row r="22" spans="1:11" ht="14.4" customHeight="1" thickBot="1" x14ac:dyDescent="0.35">
      <c r="A22" s="641" t="s">
        <v>329</v>
      </c>
      <c r="B22" s="619">
        <v>87.999997228213005</v>
      </c>
      <c r="C22" s="619">
        <v>40.749000000000002</v>
      </c>
      <c r="D22" s="620">
        <v>-47.250997228213002</v>
      </c>
      <c r="E22" s="621">
        <v>0.46305683276600001</v>
      </c>
      <c r="F22" s="619">
        <v>49.685724960950999</v>
      </c>
      <c r="G22" s="620">
        <v>12.421431240237</v>
      </c>
      <c r="H22" s="622">
        <v>8</v>
      </c>
      <c r="I22" s="619">
        <v>41.84</v>
      </c>
      <c r="J22" s="620">
        <v>29.418568759762</v>
      </c>
      <c r="K22" s="623">
        <v>0.84209297605800004</v>
      </c>
    </row>
    <row r="23" spans="1:11" ht="14.4" customHeight="1" thickBot="1" x14ac:dyDescent="0.35">
      <c r="A23" s="641" t="s">
        <v>330</v>
      </c>
      <c r="B23" s="619">
        <v>3.940665947646</v>
      </c>
      <c r="C23" s="619">
        <v>17.754000000000001</v>
      </c>
      <c r="D23" s="620">
        <v>13.813334052352999</v>
      </c>
      <c r="E23" s="621">
        <v>4.5053298695870003</v>
      </c>
      <c r="F23" s="619">
        <v>16.803028612268999</v>
      </c>
      <c r="G23" s="620">
        <v>4.2007571530670003</v>
      </c>
      <c r="H23" s="622">
        <v>1.05</v>
      </c>
      <c r="I23" s="619">
        <v>8.6039999999999992</v>
      </c>
      <c r="J23" s="620">
        <v>4.4032428469319997</v>
      </c>
      <c r="K23" s="623">
        <v>0.51205054746599998</v>
      </c>
    </row>
    <row r="24" spans="1:11" ht="14.4" customHeight="1" thickBot="1" x14ac:dyDescent="0.35">
      <c r="A24" s="640" t="s">
        <v>331</v>
      </c>
      <c r="B24" s="624">
        <v>2551.43286218514</v>
      </c>
      <c r="C24" s="624">
        <v>2081.6300500000002</v>
      </c>
      <c r="D24" s="625">
        <v>-469.802812185135</v>
      </c>
      <c r="E24" s="631">
        <v>0.81586706859900004</v>
      </c>
      <c r="F24" s="624">
        <v>2686.9374511403698</v>
      </c>
      <c r="G24" s="625">
        <v>671.734362785092</v>
      </c>
      <c r="H24" s="627">
        <v>185.3219</v>
      </c>
      <c r="I24" s="624">
        <v>551.75036999999998</v>
      </c>
      <c r="J24" s="625">
        <v>-119.983992785092</v>
      </c>
      <c r="K24" s="632">
        <v>0.205345446268</v>
      </c>
    </row>
    <row r="25" spans="1:11" ht="14.4" customHeight="1" thickBot="1" x14ac:dyDescent="0.35">
      <c r="A25" s="641" t="s">
        <v>332</v>
      </c>
      <c r="B25" s="619">
        <v>6.9999997795160001</v>
      </c>
      <c r="C25" s="619">
        <v>3.5405799999999998</v>
      </c>
      <c r="D25" s="620">
        <v>-3.4594197795160002</v>
      </c>
      <c r="E25" s="621">
        <v>0.50579715878800002</v>
      </c>
      <c r="F25" s="619">
        <v>6.0000016539340004</v>
      </c>
      <c r="G25" s="620">
        <v>1.5000004134830001</v>
      </c>
      <c r="H25" s="622">
        <v>-23.5593</v>
      </c>
      <c r="I25" s="619">
        <v>-23.5593</v>
      </c>
      <c r="J25" s="620">
        <v>-25.059300413483001</v>
      </c>
      <c r="K25" s="623">
        <v>-3.9265489176239998</v>
      </c>
    </row>
    <row r="26" spans="1:11" ht="14.4" customHeight="1" thickBot="1" x14ac:dyDescent="0.35">
      <c r="A26" s="641" t="s">
        <v>333</v>
      </c>
      <c r="B26" s="619">
        <v>301.99999048773202</v>
      </c>
      <c r="C26" s="619">
        <v>224.60997</v>
      </c>
      <c r="D26" s="620">
        <v>-77.390020487730993</v>
      </c>
      <c r="E26" s="621">
        <v>0.74374164594199998</v>
      </c>
      <c r="F26" s="619">
        <v>399.93492579857002</v>
      </c>
      <c r="G26" s="620">
        <v>99.983731449641994</v>
      </c>
      <c r="H26" s="622">
        <v>24.00825</v>
      </c>
      <c r="I26" s="619">
        <v>24.00825</v>
      </c>
      <c r="J26" s="620">
        <v>-75.975481449642004</v>
      </c>
      <c r="K26" s="623">
        <v>6.0030391074000003E-2</v>
      </c>
    </row>
    <row r="27" spans="1:11" ht="14.4" customHeight="1" thickBot="1" x14ac:dyDescent="0.35">
      <c r="A27" s="641" t="s">
        <v>334</v>
      </c>
      <c r="B27" s="619">
        <v>10.999999653526</v>
      </c>
      <c r="C27" s="619">
        <v>1.9179999999999999</v>
      </c>
      <c r="D27" s="620">
        <v>-9.0819996535259992</v>
      </c>
      <c r="E27" s="621">
        <v>0.174363641855</v>
      </c>
      <c r="F27" s="619">
        <v>10.000002756556</v>
      </c>
      <c r="G27" s="620">
        <v>2.5000006891390001</v>
      </c>
      <c r="H27" s="622">
        <v>0</v>
      </c>
      <c r="I27" s="619">
        <v>0</v>
      </c>
      <c r="J27" s="620">
        <v>-2.5000006891390001</v>
      </c>
      <c r="K27" s="623">
        <v>0</v>
      </c>
    </row>
    <row r="28" spans="1:11" ht="14.4" customHeight="1" thickBot="1" x14ac:dyDescent="0.35">
      <c r="A28" s="641" t="s">
        <v>335</v>
      </c>
      <c r="B28" s="619">
        <v>1.999999937004</v>
      </c>
      <c r="C28" s="619">
        <v>0</v>
      </c>
      <c r="D28" s="620">
        <v>-1.999999937004</v>
      </c>
      <c r="E28" s="621">
        <v>0</v>
      </c>
      <c r="F28" s="619">
        <v>2.000000551311</v>
      </c>
      <c r="G28" s="620">
        <v>0.50000013782700004</v>
      </c>
      <c r="H28" s="622">
        <v>0</v>
      </c>
      <c r="I28" s="619">
        <v>0</v>
      </c>
      <c r="J28" s="620">
        <v>-0.50000013782700004</v>
      </c>
      <c r="K28" s="623">
        <v>0</v>
      </c>
    </row>
    <row r="29" spans="1:11" ht="14.4" customHeight="1" thickBot="1" x14ac:dyDescent="0.35">
      <c r="A29" s="641" t="s">
        <v>336</v>
      </c>
      <c r="B29" s="619">
        <v>1.2819599596210001</v>
      </c>
      <c r="C29" s="619">
        <v>0.27888000000000002</v>
      </c>
      <c r="D29" s="620">
        <v>-1.0030799596210001</v>
      </c>
      <c r="E29" s="621">
        <v>0.21754189583399999</v>
      </c>
      <c r="F29" s="619">
        <v>1.0000002756549999</v>
      </c>
      <c r="G29" s="620">
        <v>0.25000006891299997</v>
      </c>
      <c r="H29" s="622">
        <v>0</v>
      </c>
      <c r="I29" s="619">
        <v>1.1155200000000001</v>
      </c>
      <c r="J29" s="620">
        <v>0.86551993108600001</v>
      </c>
      <c r="K29" s="623">
        <v>1.1155196924999999</v>
      </c>
    </row>
    <row r="30" spans="1:11" ht="14.4" customHeight="1" thickBot="1" x14ac:dyDescent="0.35">
      <c r="A30" s="641" t="s">
        <v>337</v>
      </c>
      <c r="B30" s="619">
        <v>261.69790501247797</v>
      </c>
      <c r="C30" s="619">
        <v>274.49335000000002</v>
      </c>
      <c r="D30" s="620">
        <v>12.795444987521</v>
      </c>
      <c r="E30" s="621">
        <v>1.048893952692</v>
      </c>
      <c r="F30" s="619">
        <v>334.892891633359</v>
      </c>
      <c r="G30" s="620">
        <v>83.723222908338997</v>
      </c>
      <c r="H30" s="622">
        <v>26.39677</v>
      </c>
      <c r="I30" s="619">
        <v>68.461690000000004</v>
      </c>
      <c r="J30" s="620">
        <v>-15.261532908338999</v>
      </c>
      <c r="K30" s="623">
        <v>0.20442861497000001</v>
      </c>
    </row>
    <row r="31" spans="1:11" ht="14.4" customHeight="1" thickBot="1" x14ac:dyDescent="0.35">
      <c r="A31" s="641" t="s">
        <v>338</v>
      </c>
      <c r="B31" s="619">
        <v>431.870224152204</v>
      </c>
      <c r="C31" s="619">
        <v>326.92448999999999</v>
      </c>
      <c r="D31" s="620">
        <v>-104.945734152204</v>
      </c>
      <c r="E31" s="621">
        <v>0.756997060035</v>
      </c>
      <c r="F31" s="619">
        <v>396.48589186994298</v>
      </c>
      <c r="G31" s="620">
        <v>99.121472967485005</v>
      </c>
      <c r="H31" s="622">
        <v>24.103110000000001</v>
      </c>
      <c r="I31" s="619">
        <v>97.443100000000001</v>
      </c>
      <c r="J31" s="620">
        <v>-1.6783729674850001</v>
      </c>
      <c r="K31" s="623">
        <v>0.245766878464</v>
      </c>
    </row>
    <row r="32" spans="1:11" ht="14.4" customHeight="1" thickBot="1" x14ac:dyDescent="0.35">
      <c r="A32" s="641" t="s">
        <v>339</v>
      </c>
      <c r="B32" s="619">
        <v>23.999999244057999</v>
      </c>
      <c r="C32" s="619">
        <v>45.202500000000001</v>
      </c>
      <c r="D32" s="620">
        <v>21.202500755940999</v>
      </c>
      <c r="E32" s="621">
        <v>1.8834375593229999</v>
      </c>
      <c r="F32" s="619">
        <v>35.000009647947998</v>
      </c>
      <c r="G32" s="620">
        <v>8.7500024119869995</v>
      </c>
      <c r="H32" s="622">
        <v>2.7801999999999998</v>
      </c>
      <c r="I32" s="619">
        <v>6.8621999999999996</v>
      </c>
      <c r="J32" s="620">
        <v>-1.8878024119870001</v>
      </c>
      <c r="K32" s="623">
        <v>0.196062803097</v>
      </c>
    </row>
    <row r="33" spans="1:11" ht="14.4" customHeight="1" thickBot="1" x14ac:dyDescent="0.35">
      <c r="A33" s="641" t="s">
        <v>340</v>
      </c>
      <c r="B33" s="619">
        <v>377.48772123496099</v>
      </c>
      <c r="C33" s="619">
        <v>359.00351000000001</v>
      </c>
      <c r="D33" s="620">
        <v>-18.484211234960998</v>
      </c>
      <c r="E33" s="621">
        <v>0.95103360931900005</v>
      </c>
      <c r="F33" s="619">
        <v>390.00010199259799</v>
      </c>
      <c r="G33" s="620">
        <v>97.500025498149</v>
      </c>
      <c r="H33" s="622">
        <v>48.937550000000002</v>
      </c>
      <c r="I33" s="619">
        <v>92.127899999999997</v>
      </c>
      <c r="J33" s="620">
        <v>-5.3721254981489999</v>
      </c>
      <c r="K33" s="623">
        <v>0.23622532283700001</v>
      </c>
    </row>
    <row r="34" spans="1:11" ht="14.4" customHeight="1" thickBot="1" x14ac:dyDescent="0.35">
      <c r="A34" s="641" t="s">
        <v>341</v>
      </c>
      <c r="B34" s="619">
        <v>6.9999997795160001</v>
      </c>
      <c r="C34" s="619">
        <v>12.433</v>
      </c>
      <c r="D34" s="620">
        <v>5.4330002204829997</v>
      </c>
      <c r="E34" s="621">
        <v>1.7761429130869999</v>
      </c>
      <c r="F34" s="619">
        <v>14.805953543945</v>
      </c>
      <c r="G34" s="620">
        <v>3.7014883859859999</v>
      </c>
      <c r="H34" s="622">
        <v>1.2110000000000001</v>
      </c>
      <c r="I34" s="619">
        <v>3.327</v>
      </c>
      <c r="J34" s="620">
        <v>-0.37448838598599998</v>
      </c>
      <c r="K34" s="623">
        <v>0.22470690524</v>
      </c>
    </row>
    <row r="35" spans="1:11" ht="14.4" customHeight="1" thickBot="1" x14ac:dyDescent="0.35">
      <c r="A35" s="641" t="s">
        <v>342</v>
      </c>
      <c r="B35" s="619">
        <v>155.60057640700899</v>
      </c>
      <c r="C35" s="619">
        <v>153.17527000000001</v>
      </c>
      <c r="D35" s="620">
        <v>-2.4253064070089998</v>
      </c>
      <c r="E35" s="621">
        <v>0.98441325563799997</v>
      </c>
      <c r="F35" s="619">
        <v>165.35751196768101</v>
      </c>
      <c r="G35" s="620">
        <v>41.339377991920003</v>
      </c>
      <c r="H35" s="622">
        <v>14.260199999999999</v>
      </c>
      <c r="I35" s="619">
        <v>33.397419999999997</v>
      </c>
      <c r="J35" s="620">
        <v>-7.9419579919199998</v>
      </c>
      <c r="K35" s="623">
        <v>0.20197098760400001</v>
      </c>
    </row>
    <row r="36" spans="1:11" ht="14.4" customHeight="1" thickBot="1" x14ac:dyDescent="0.35">
      <c r="A36" s="641" t="s">
        <v>343</v>
      </c>
      <c r="B36" s="619">
        <v>0.69468296249700001</v>
      </c>
      <c r="C36" s="619">
        <v>3.2134200000000002</v>
      </c>
      <c r="D36" s="620">
        <v>2.518737037502</v>
      </c>
      <c r="E36" s="621">
        <v>4.6257360169709996</v>
      </c>
      <c r="F36" s="619">
        <v>1.0000002756549999</v>
      </c>
      <c r="G36" s="620">
        <v>0.25000006891299997</v>
      </c>
      <c r="H36" s="622">
        <v>0</v>
      </c>
      <c r="I36" s="619">
        <v>4.6916700000000002</v>
      </c>
      <c r="J36" s="620">
        <v>4.4416699310860004</v>
      </c>
      <c r="K36" s="623">
        <v>4.6916687067140002</v>
      </c>
    </row>
    <row r="37" spans="1:11" ht="14.4" customHeight="1" thickBot="1" x14ac:dyDescent="0.35">
      <c r="A37" s="641" t="s">
        <v>344</v>
      </c>
      <c r="B37" s="619">
        <v>0</v>
      </c>
      <c r="C37" s="619">
        <v>0.2782</v>
      </c>
      <c r="D37" s="620">
        <v>0.2782</v>
      </c>
      <c r="E37" s="629" t="s">
        <v>322</v>
      </c>
      <c r="F37" s="619">
        <v>0.27820007668699998</v>
      </c>
      <c r="G37" s="620">
        <v>6.9550019170999997E-2</v>
      </c>
      <c r="H37" s="622">
        <v>0</v>
      </c>
      <c r="I37" s="619">
        <v>0</v>
      </c>
      <c r="J37" s="620">
        <v>-6.9550019170999997E-2</v>
      </c>
      <c r="K37" s="623">
        <v>0</v>
      </c>
    </row>
    <row r="38" spans="1:11" ht="14.4" customHeight="1" thickBot="1" x14ac:dyDescent="0.35">
      <c r="A38" s="641" t="s">
        <v>345</v>
      </c>
      <c r="B38" s="619">
        <v>969.79980357500904</v>
      </c>
      <c r="C38" s="619">
        <v>676.55888000000004</v>
      </c>
      <c r="D38" s="620">
        <v>-293.24092357500899</v>
      </c>
      <c r="E38" s="621">
        <v>0.69762736340599996</v>
      </c>
      <c r="F38" s="619">
        <v>930.18195909652002</v>
      </c>
      <c r="G38" s="620">
        <v>232.54548977413</v>
      </c>
      <c r="H38" s="622">
        <v>67.184119999999993</v>
      </c>
      <c r="I38" s="619">
        <v>243.87492</v>
      </c>
      <c r="J38" s="620">
        <v>11.329430225869</v>
      </c>
      <c r="K38" s="623">
        <v>0.26217980000000002</v>
      </c>
    </row>
    <row r="39" spans="1:11" ht="14.4" customHeight="1" thickBot="1" x14ac:dyDescent="0.35">
      <c r="A39" s="640" t="s">
        <v>346</v>
      </c>
      <c r="B39" s="624">
        <v>243.999992314591</v>
      </c>
      <c r="C39" s="624">
        <v>330.47904999999997</v>
      </c>
      <c r="D39" s="625">
        <v>86.479057685407994</v>
      </c>
      <c r="E39" s="631">
        <v>1.3544223787259999</v>
      </c>
      <c r="F39" s="624">
        <v>326.77354191697202</v>
      </c>
      <c r="G39" s="625">
        <v>81.693385479241996</v>
      </c>
      <c r="H39" s="627">
        <v>30.784279999999999</v>
      </c>
      <c r="I39" s="624">
        <v>86.605289999999997</v>
      </c>
      <c r="J39" s="625">
        <v>4.911904520757</v>
      </c>
      <c r="K39" s="632">
        <v>0.26503152455899998</v>
      </c>
    </row>
    <row r="40" spans="1:11" ht="14.4" customHeight="1" thickBot="1" x14ac:dyDescent="0.35">
      <c r="A40" s="641" t="s">
        <v>347</v>
      </c>
      <c r="B40" s="619">
        <v>208.99999341700601</v>
      </c>
      <c r="C40" s="619">
        <v>237.43842000000001</v>
      </c>
      <c r="D40" s="620">
        <v>28.438426582992999</v>
      </c>
      <c r="E40" s="621">
        <v>1.1360690309979999</v>
      </c>
      <c r="F40" s="619">
        <v>261.89120012902498</v>
      </c>
      <c r="G40" s="620">
        <v>65.472800032256004</v>
      </c>
      <c r="H40" s="622">
        <v>21.169360000000001</v>
      </c>
      <c r="I40" s="619">
        <v>60.616419999999998</v>
      </c>
      <c r="J40" s="620">
        <v>-4.8563800322560002</v>
      </c>
      <c r="K40" s="623">
        <v>0.231456497851</v>
      </c>
    </row>
    <row r="41" spans="1:11" ht="14.4" customHeight="1" thickBot="1" x14ac:dyDescent="0.35">
      <c r="A41" s="641" t="s">
        <v>348</v>
      </c>
      <c r="B41" s="619">
        <v>34.999998897584</v>
      </c>
      <c r="C41" s="619">
        <v>93.040629999999993</v>
      </c>
      <c r="D41" s="620">
        <v>58.040631102414999</v>
      </c>
      <c r="E41" s="621">
        <v>2.6583037980149999</v>
      </c>
      <c r="F41" s="619">
        <v>64.882341787946004</v>
      </c>
      <c r="G41" s="620">
        <v>16.220585446986</v>
      </c>
      <c r="H41" s="622">
        <v>9.6149199999999997</v>
      </c>
      <c r="I41" s="619">
        <v>25.988869999999999</v>
      </c>
      <c r="J41" s="620">
        <v>9.7682845530130002</v>
      </c>
      <c r="K41" s="623">
        <v>0.40055382225399999</v>
      </c>
    </row>
    <row r="42" spans="1:11" ht="14.4" customHeight="1" thickBot="1" x14ac:dyDescent="0.35">
      <c r="A42" s="640" t="s">
        <v>349</v>
      </c>
      <c r="B42" s="624">
        <v>547.06601210904705</v>
      </c>
      <c r="C42" s="624">
        <v>572.48231999999996</v>
      </c>
      <c r="D42" s="625">
        <v>25.416307890952002</v>
      </c>
      <c r="E42" s="631">
        <v>1.0464593071549999</v>
      </c>
      <c r="F42" s="624">
        <v>619.53303354491402</v>
      </c>
      <c r="G42" s="625">
        <v>154.88325838622799</v>
      </c>
      <c r="H42" s="627">
        <v>50.491140000000001</v>
      </c>
      <c r="I42" s="624">
        <v>127.46898</v>
      </c>
      <c r="J42" s="625">
        <v>-27.414278386227998</v>
      </c>
      <c r="K42" s="632">
        <v>0.20575009418000001</v>
      </c>
    </row>
    <row r="43" spans="1:11" ht="14.4" customHeight="1" thickBot="1" x14ac:dyDescent="0.35">
      <c r="A43" s="641" t="s">
        <v>350</v>
      </c>
      <c r="B43" s="619">
        <v>1.8616666083560001</v>
      </c>
      <c r="C43" s="619">
        <v>19</v>
      </c>
      <c r="D43" s="620">
        <v>17.138333391642998</v>
      </c>
      <c r="E43" s="621">
        <v>10.205909003637</v>
      </c>
      <c r="F43" s="619">
        <v>14.852145178305999</v>
      </c>
      <c r="G43" s="620">
        <v>3.7130362945759998</v>
      </c>
      <c r="H43" s="622">
        <v>0</v>
      </c>
      <c r="I43" s="619">
        <v>0</v>
      </c>
      <c r="J43" s="620">
        <v>-3.7130362945759998</v>
      </c>
      <c r="K43" s="623">
        <v>0</v>
      </c>
    </row>
    <row r="44" spans="1:11" ht="14.4" customHeight="1" thickBot="1" x14ac:dyDescent="0.35">
      <c r="A44" s="641" t="s">
        <v>351</v>
      </c>
      <c r="B44" s="619">
        <v>12.999999590531001</v>
      </c>
      <c r="C44" s="619">
        <v>11.82287</v>
      </c>
      <c r="D44" s="620">
        <v>-1.177129590531</v>
      </c>
      <c r="E44" s="621">
        <v>0.90945156710700004</v>
      </c>
      <c r="F44" s="619">
        <v>18.293871489139001</v>
      </c>
      <c r="G44" s="620">
        <v>4.5734678722839996</v>
      </c>
      <c r="H44" s="622">
        <v>0.92625999999999997</v>
      </c>
      <c r="I44" s="619">
        <v>2.43161</v>
      </c>
      <c r="J44" s="620">
        <v>-2.141857872284</v>
      </c>
      <c r="K44" s="623">
        <v>0.13291937693100001</v>
      </c>
    </row>
    <row r="45" spans="1:11" ht="14.4" customHeight="1" thickBot="1" x14ac:dyDescent="0.35">
      <c r="A45" s="641" t="s">
        <v>352</v>
      </c>
      <c r="B45" s="619">
        <v>246.461104653956</v>
      </c>
      <c r="C45" s="619">
        <v>243.70624000000001</v>
      </c>
      <c r="D45" s="620">
        <v>-2.7548646539549999</v>
      </c>
      <c r="E45" s="621">
        <v>0.98882231475000004</v>
      </c>
      <c r="F45" s="619">
        <v>259.94294321118798</v>
      </c>
      <c r="G45" s="620">
        <v>64.985735802796995</v>
      </c>
      <c r="H45" s="622">
        <v>18.23216</v>
      </c>
      <c r="I45" s="619">
        <v>56.688549999999999</v>
      </c>
      <c r="J45" s="620">
        <v>-8.2971858027969994</v>
      </c>
      <c r="K45" s="623">
        <v>0.218080742257</v>
      </c>
    </row>
    <row r="46" spans="1:11" ht="14.4" customHeight="1" thickBot="1" x14ac:dyDescent="0.35">
      <c r="A46" s="641" t="s">
        <v>353</v>
      </c>
      <c r="B46" s="619">
        <v>27.999999118066999</v>
      </c>
      <c r="C46" s="619">
        <v>49.086449999999999</v>
      </c>
      <c r="D46" s="620">
        <v>21.086450881931999</v>
      </c>
      <c r="E46" s="621">
        <v>1.7530875552180001</v>
      </c>
      <c r="F46" s="619">
        <v>61.200331257389003</v>
      </c>
      <c r="G46" s="620">
        <v>15.300082814347</v>
      </c>
      <c r="H46" s="622">
        <v>1.7172499999999999</v>
      </c>
      <c r="I46" s="619">
        <v>6.1630000000000003</v>
      </c>
      <c r="J46" s="620">
        <v>-9.137082814347</v>
      </c>
      <c r="K46" s="623">
        <v>0.10070206930800001</v>
      </c>
    </row>
    <row r="47" spans="1:11" ht="14.4" customHeight="1" thickBot="1" x14ac:dyDescent="0.35">
      <c r="A47" s="641" t="s">
        <v>354</v>
      </c>
      <c r="B47" s="619">
        <v>15.999999496038001</v>
      </c>
      <c r="C47" s="619">
        <v>23.969629999999999</v>
      </c>
      <c r="D47" s="620">
        <v>7.9696305039609996</v>
      </c>
      <c r="E47" s="621">
        <v>1.4981019221859999</v>
      </c>
      <c r="F47" s="619">
        <v>24.199635340164001</v>
      </c>
      <c r="G47" s="620">
        <v>6.0499088350410002</v>
      </c>
      <c r="H47" s="622">
        <v>1.4991000000000001</v>
      </c>
      <c r="I47" s="619">
        <v>6.6414499999999999</v>
      </c>
      <c r="J47" s="620">
        <v>0.59154116495800002</v>
      </c>
      <c r="K47" s="623">
        <v>0.27444421813100001</v>
      </c>
    </row>
    <row r="48" spans="1:11" ht="14.4" customHeight="1" thickBot="1" x14ac:dyDescent="0.35">
      <c r="A48" s="641" t="s">
        <v>355</v>
      </c>
      <c r="B48" s="619">
        <v>0.77591953313200002</v>
      </c>
      <c r="C48" s="619">
        <v>1.02468</v>
      </c>
      <c r="D48" s="620">
        <v>0.24876046686700001</v>
      </c>
      <c r="E48" s="621">
        <v>1.32060085646</v>
      </c>
      <c r="F48" s="619">
        <v>0</v>
      </c>
      <c r="G48" s="620">
        <v>0</v>
      </c>
      <c r="H48" s="622">
        <v>0</v>
      </c>
      <c r="I48" s="619">
        <v>9.9229999999999999E-2</v>
      </c>
      <c r="J48" s="620">
        <v>9.9229999999999999E-2</v>
      </c>
      <c r="K48" s="630" t="s">
        <v>310</v>
      </c>
    </row>
    <row r="49" spans="1:11" ht="14.4" customHeight="1" thickBot="1" x14ac:dyDescent="0.35">
      <c r="A49" s="641" t="s">
        <v>356</v>
      </c>
      <c r="B49" s="619">
        <v>2.002549371432</v>
      </c>
      <c r="C49" s="619">
        <v>3.08982</v>
      </c>
      <c r="D49" s="620">
        <v>1.087270628567</v>
      </c>
      <c r="E49" s="621">
        <v>1.5429432323000001</v>
      </c>
      <c r="F49" s="619">
        <v>2.9569022206389999</v>
      </c>
      <c r="G49" s="620">
        <v>0.73922555515900001</v>
      </c>
      <c r="H49" s="622">
        <v>0</v>
      </c>
      <c r="I49" s="619">
        <v>0.30975999999999998</v>
      </c>
      <c r="J49" s="620">
        <v>-0.42946555515899998</v>
      </c>
      <c r="K49" s="623">
        <v>0.104758283124</v>
      </c>
    </row>
    <row r="50" spans="1:11" ht="14.4" customHeight="1" thickBot="1" x14ac:dyDescent="0.35">
      <c r="A50" s="641" t="s">
        <v>357</v>
      </c>
      <c r="B50" s="619">
        <v>127.99999596831</v>
      </c>
      <c r="C50" s="619">
        <v>124.41258000000001</v>
      </c>
      <c r="D50" s="620">
        <v>-3.5874159683100002</v>
      </c>
      <c r="E50" s="621">
        <v>0.97197331186400004</v>
      </c>
      <c r="F50" s="619">
        <v>145.404227015835</v>
      </c>
      <c r="G50" s="620">
        <v>36.351056753957998</v>
      </c>
      <c r="H50" s="622">
        <v>10.6691</v>
      </c>
      <c r="I50" s="619">
        <v>29.557670000000002</v>
      </c>
      <c r="J50" s="620">
        <v>-6.793386753958</v>
      </c>
      <c r="K50" s="623">
        <v>0.203279303543</v>
      </c>
    </row>
    <row r="51" spans="1:11" ht="14.4" customHeight="1" thickBot="1" x14ac:dyDescent="0.35">
      <c r="A51" s="641" t="s">
        <v>358</v>
      </c>
      <c r="B51" s="619">
        <v>17.964780635499</v>
      </c>
      <c r="C51" s="619">
        <v>19.58267</v>
      </c>
      <c r="D51" s="620">
        <v>1.6178893645000001</v>
      </c>
      <c r="E51" s="621">
        <v>1.0900589546470001</v>
      </c>
      <c r="F51" s="619">
        <v>18.574806417026998</v>
      </c>
      <c r="G51" s="620">
        <v>4.643701604256</v>
      </c>
      <c r="H51" s="622">
        <v>9.1524999999999999</v>
      </c>
      <c r="I51" s="619">
        <v>11.195729999999999</v>
      </c>
      <c r="J51" s="620">
        <v>6.5520283957430001</v>
      </c>
      <c r="K51" s="623">
        <v>0.60273737171899999</v>
      </c>
    </row>
    <row r="52" spans="1:11" ht="14.4" customHeight="1" thickBot="1" x14ac:dyDescent="0.35">
      <c r="A52" s="641" t="s">
        <v>359</v>
      </c>
      <c r="B52" s="619">
        <v>0</v>
      </c>
      <c r="C52" s="619">
        <v>1.258</v>
      </c>
      <c r="D52" s="620">
        <v>1.258</v>
      </c>
      <c r="E52" s="629" t="s">
        <v>322</v>
      </c>
      <c r="F52" s="619">
        <v>0</v>
      </c>
      <c r="G52" s="620">
        <v>0</v>
      </c>
      <c r="H52" s="622">
        <v>4.2834000000000003</v>
      </c>
      <c r="I52" s="619">
        <v>4.2834000000000003</v>
      </c>
      <c r="J52" s="620">
        <v>4.2834000000000003</v>
      </c>
      <c r="K52" s="630" t="s">
        <v>310</v>
      </c>
    </row>
    <row r="53" spans="1:11" ht="14.4" customHeight="1" thickBot="1" x14ac:dyDescent="0.35">
      <c r="A53" s="641" t="s">
        <v>360</v>
      </c>
      <c r="B53" s="619">
        <v>0</v>
      </c>
      <c r="C53" s="619">
        <v>0.89</v>
      </c>
      <c r="D53" s="620">
        <v>0.89</v>
      </c>
      <c r="E53" s="629" t="s">
        <v>322</v>
      </c>
      <c r="F53" s="619">
        <v>0</v>
      </c>
      <c r="G53" s="620">
        <v>0</v>
      </c>
      <c r="H53" s="622">
        <v>0</v>
      </c>
      <c r="I53" s="619">
        <v>0</v>
      </c>
      <c r="J53" s="620">
        <v>0</v>
      </c>
      <c r="K53" s="630" t="s">
        <v>310</v>
      </c>
    </row>
    <row r="54" spans="1:11" ht="14.4" customHeight="1" thickBot="1" x14ac:dyDescent="0.35">
      <c r="A54" s="641" t="s">
        <v>361</v>
      </c>
      <c r="B54" s="619">
        <v>92.999997133720001</v>
      </c>
      <c r="C54" s="619">
        <v>74.639380000000003</v>
      </c>
      <c r="D54" s="620">
        <v>-18.360617133720002</v>
      </c>
      <c r="E54" s="621">
        <v>0.80257400323000005</v>
      </c>
      <c r="F54" s="619">
        <v>74.108171415225002</v>
      </c>
      <c r="G54" s="620">
        <v>18.527042853806002</v>
      </c>
      <c r="H54" s="622">
        <v>4.0113700000000003</v>
      </c>
      <c r="I54" s="619">
        <v>10.09858</v>
      </c>
      <c r="J54" s="620">
        <v>-8.4284628538059998</v>
      </c>
      <c r="K54" s="623">
        <v>0.13626810386900001</v>
      </c>
    </row>
    <row r="55" spans="1:11" ht="14.4" customHeight="1" thickBot="1" x14ac:dyDescent="0.35">
      <c r="A55" s="640" t="s">
        <v>362</v>
      </c>
      <c r="B55" s="624">
        <v>23.207227646271999</v>
      </c>
      <c r="C55" s="624">
        <v>48.80838</v>
      </c>
      <c r="D55" s="625">
        <v>25.601152353726999</v>
      </c>
      <c r="E55" s="631">
        <v>2.1031542734849999</v>
      </c>
      <c r="F55" s="624">
        <v>48.174732639288997</v>
      </c>
      <c r="G55" s="625">
        <v>12.043683159822001</v>
      </c>
      <c r="H55" s="627">
        <v>2.4262999999999999</v>
      </c>
      <c r="I55" s="624">
        <v>4.3702800000000002</v>
      </c>
      <c r="J55" s="625">
        <v>-7.6734031598219996</v>
      </c>
      <c r="K55" s="632">
        <v>9.0717265266000005E-2</v>
      </c>
    </row>
    <row r="56" spans="1:11" ht="14.4" customHeight="1" thickBot="1" x14ac:dyDescent="0.35">
      <c r="A56" s="641" t="s">
        <v>363</v>
      </c>
      <c r="B56" s="619">
        <v>0</v>
      </c>
      <c r="C56" s="619">
        <v>1.222E-2</v>
      </c>
      <c r="D56" s="620">
        <v>1.222E-2</v>
      </c>
      <c r="E56" s="629" t="s">
        <v>322</v>
      </c>
      <c r="F56" s="619">
        <v>0</v>
      </c>
      <c r="G56" s="620">
        <v>0</v>
      </c>
      <c r="H56" s="622">
        <v>0</v>
      </c>
      <c r="I56" s="619">
        <v>0</v>
      </c>
      <c r="J56" s="620">
        <v>0</v>
      </c>
      <c r="K56" s="623">
        <v>3</v>
      </c>
    </row>
    <row r="57" spans="1:11" ht="14.4" customHeight="1" thickBot="1" x14ac:dyDescent="0.35">
      <c r="A57" s="641" t="s">
        <v>364</v>
      </c>
      <c r="B57" s="619">
        <v>0</v>
      </c>
      <c r="C57" s="619">
        <v>8.4700000000000006</v>
      </c>
      <c r="D57" s="620">
        <v>8.4700000000000006</v>
      </c>
      <c r="E57" s="629" t="s">
        <v>310</v>
      </c>
      <c r="F57" s="619">
        <v>6.3128642749650004</v>
      </c>
      <c r="G57" s="620">
        <v>1.5782160687410001</v>
      </c>
      <c r="H57" s="622">
        <v>0</v>
      </c>
      <c r="I57" s="619">
        <v>1.694</v>
      </c>
      <c r="J57" s="620">
        <v>0.115783931258</v>
      </c>
      <c r="K57" s="623">
        <v>0.26834095051200002</v>
      </c>
    </row>
    <row r="58" spans="1:11" ht="14.4" customHeight="1" thickBot="1" x14ac:dyDescent="0.35">
      <c r="A58" s="641" t="s">
        <v>365</v>
      </c>
      <c r="B58" s="619">
        <v>0</v>
      </c>
      <c r="C58" s="619">
        <v>4.452</v>
      </c>
      <c r="D58" s="620">
        <v>4.452</v>
      </c>
      <c r="E58" s="629" t="s">
        <v>322</v>
      </c>
      <c r="F58" s="619">
        <v>4.0083469963949998</v>
      </c>
      <c r="G58" s="620">
        <v>1.0020867490980001</v>
      </c>
      <c r="H58" s="622">
        <v>0</v>
      </c>
      <c r="I58" s="619">
        <v>0</v>
      </c>
      <c r="J58" s="620">
        <v>-1.0020867490980001</v>
      </c>
      <c r="K58" s="623">
        <v>0</v>
      </c>
    </row>
    <row r="59" spans="1:11" ht="14.4" customHeight="1" thickBot="1" x14ac:dyDescent="0.35">
      <c r="A59" s="641" t="s">
        <v>366</v>
      </c>
      <c r="B59" s="619">
        <v>13.207227961248</v>
      </c>
      <c r="C59" s="619">
        <v>18.87895</v>
      </c>
      <c r="D59" s="620">
        <v>5.6717220387509997</v>
      </c>
      <c r="E59" s="621">
        <v>1.4294407619359999</v>
      </c>
      <c r="F59" s="619">
        <v>19.354893840875999</v>
      </c>
      <c r="G59" s="620">
        <v>4.8387234602189997</v>
      </c>
      <c r="H59" s="622">
        <v>1.9616499999999999</v>
      </c>
      <c r="I59" s="619">
        <v>1.9616499999999999</v>
      </c>
      <c r="J59" s="620">
        <v>-2.877073460219</v>
      </c>
      <c r="K59" s="623">
        <v>0.10135162797199999</v>
      </c>
    </row>
    <row r="60" spans="1:11" ht="14.4" customHeight="1" thickBot="1" x14ac:dyDescent="0.35">
      <c r="A60" s="641" t="s">
        <v>367</v>
      </c>
      <c r="B60" s="619">
        <v>9.9999996850239992</v>
      </c>
      <c r="C60" s="619">
        <v>16.99521</v>
      </c>
      <c r="D60" s="620">
        <v>6.995210314975</v>
      </c>
      <c r="E60" s="621">
        <v>1.69952105353</v>
      </c>
      <c r="F60" s="619">
        <v>18.498627527052001</v>
      </c>
      <c r="G60" s="620">
        <v>4.6246568817630003</v>
      </c>
      <c r="H60" s="622">
        <v>0.46465000000000001</v>
      </c>
      <c r="I60" s="619">
        <v>0.71462999999999999</v>
      </c>
      <c r="J60" s="620">
        <v>-3.9100268817630002</v>
      </c>
      <c r="K60" s="623">
        <v>3.8631514632E-2</v>
      </c>
    </row>
    <row r="61" spans="1:11" ht="14.4" customHeight="1" thickBot="1" x14ac:dyDescent="0.35">
      <c r="A61" s="640" t="s">
        <v>368</v>
      </c>
      <c r="B61" s="624">
        <v>1128.9999644392401</v>
      </c>
      <c r="C61" s="624">
        <v>823.72081000000003</v>
      </c>
      <c r="D61" s="625">
        <v>-305.279154439237</v>
      </c>
      <c r="E61" s="631">
        <v>0.72960215761299996</v>
      </c>
      <c r="F61" s="624">
        <v>815.07476332889598</v>
      </c>
      <c r="G61" s="625">
        <v>203.768690832224</v>
      </c>
      <c r="H61" s="627">
        <v>66.581130000000002</v>
      </c>
      <c r="I61" s="624">
        <v>197.40822</v>
      </c>
      <c r="J61" s="625">
        <v>-6.3604708322240002</v>
      </c>
      <c r="K61" s="632">
        <v>0.24219645716099999</v>
      </c>
    </row>
    <row r="62" spans="1:11" ht="14.4" customHeight="1" thickBot="1" x14ac:dyDescent="0.35">
      <c r="A62" s="641" t="s">
        <v>369</v>
      </c>
      <c r="B62" s="619">
        <v>0</v>
      </c>
      <c r="C62" s="619">
        <v>0.59199999999999997</v>
      </c>
      <c r="D62" s="620">
        <v>0.59199999999999997</v>
      </c>
      <c r="E62" s="629" t="s">
        <v>322</v>
      </c>
      <c r="F62" s="619">
        <v>0</v>
      </c>
      <c r="G62" s="620">
        <v>0</v>
      </c>
      <c r="H62" s="622">
        <v>0</v>
      </c>
      <c r="I62" s="619">
        <v>0</v>
      </c>
      <c r="J62" s="620">
        <v>0</v>
      </c>
      <c r="K62" s="623">
        <v>3</v>
      </c>
    </row>
    <row r="63" spans="1:11" ht="14.4" customHeight="1" thickBot="1" x14ac:dyDescent="0.35">
      <c r="A63" s="641" t="s">
        <v>370</v>
      </c>
      <c r="B63" s="619">
        <v>17.999999433043001</v>
      </c>
      <c r="C63" s="619">
        <v>13.98643</v>
      </c>
      <c r="D63" s="620">
        <v>-4.0135694330430001</v>
      </c>
      <c r="E63" s="621">
        <v>0.77702391336300003</v>
      </c>
      <c r="F63" s="619">
        <v>0</v>
      </c>
      <c r="G63" s="620">
        <v>0</v>
      </c>
      <c r="H63" s="622">
        <v>2.0558100000000001</v>
      </c>
      <c r="I63" s="619">
        <v>5.0211499999999996</v>
      </c>
      <c r="J63" s="620">
        <v>5.0211499999999996</v>
      </c>
      <c r="K63" s="630" t="s">
        <v>310</v>
      </c>
    </row>
    <row r="64" spans="1:11" ht="14.4" customHeight="1" thickBot="1" x14ac:dyDescent="0.35">
      <c r="A64" s="641" t="s">
        <v>371</v>
      </c>
      <c r="B64" s="619">
        <v>0.99999996850200001</v>
      </c>
      <c r="C64" s="619">
        <v>0.94835000000000003</v>
      </c>
      <c r="D64" s="620">
        <v>-5.1649968502000002E-2</v>
      </c>
      <c r="E64" s="621">
        <v>0.94835002987000006</v>
      </c>
      <c r="F64" s="619">
        <v>1.3242556680019999</v>
      </c>
      <c r="G64" s="620">
        <v>0.33106391699999999</v>
      </c>
      <c r="H64" s="622">
        <v>0</v>
      </c>
      <c r="I64" s="619">
        <v>0</v>
      </c>
      <c r="J64" s="620">
        <v>-0.33106391699999999</v>
      </c>
      <c r="K64" s="623">
        <v>0</v>
      </c>
    </row>
    <row r="65" spans="1:11" ht="14.4" customHeight="1" thickBot="1" x14ac:dyDescent="0.35">
      <c r="A65" s="641" t="s">
        <v>372</v>
      </c>
      <c r="B65" s="619">
        <v>0.99999996850200001</v>
      </c>
      <c r="C65" s="619">
        <v>2.7512300000000001</v>
      </c>
      <c r="D65" s="620">
        <v>1.751230031497</v>
      </c>
      <c r="E65" s="621">
        <v>2.7512300866569999</v>
      </c>
      <c r="F65" s="619">
        <v>0</v>
      </c>
      <c r="G65" s="620">
        <v>0</v>
      </c>
      <c r="H65" s="622">
        <v>0</v>
      </c>
      <c r="I65" s="619">
        <v>0.45519999999999999</v>
      </c>
      <c r="J65" s="620">
        <v>0.45519999999999999</v>
      </c>
      <c r="K65" s="630" t="s">
        <v>310</v>
      </c>
    </row>
    <row r="66" spans="1:11" ht="14.4" customHeight="1" thickBot="1" x14ac:dyDescent="0.35">
      <c r="A66" s="641" t="s">
        <v>373</v>
      </c>
      <c r="B66" s="619">
        <v>151.99999521236799</v>
      </c>
      <c r="C66" s="619">
        <v>155.72674000000001</v>
      </c>
      <c r="D66" s="620">
        <v>3.726744787631</v>
      </c>
      <c r="E66" s="621">
        <v>1.024518058585</v>
      </c>
      <c r="F66" s="619">
        <v>155.75032903601701</v>
      </c>
      <c r="G66" s="620">
        <v>38.937582259004003</v>
      </c>
      <c r="H66" s="622">
        <v>11.461679999999999</v>
      </c>
      <c r="I66" s="619">
        <v>37.35239</v>
      </c>
      <c r="J66" s="620">
        <v>-1.585192259004</v>
      </c>
      <c r="K66" s="623">
        <v>0.23982222208500001</v>
      </c>
    </row>
    <row r="67" spans="1:11" ht="14.4" customHeight="1" thickBot="1" x14ac:dyDescent="0.35">
      <c r="A67" s="641" t="s">
        <v>374</v>
      </c>
      <c r="B67" s="619">
        <v>890.99997193566003</v>
      </c>
      <c r="C67" s="619">
        <v>606.09725000000003</v>
      </c>
      <c r="D67" s="620">
        <v>-284.90272193566</v>
      </c>
      <c r="E67" s="621">
        <v>0.68024384858599996</v>
      </c>
      <c r="F67" s="619">
        <v>615.00016814996104</v>
      </c>
      <c r="G67" s="620">
        <v>153.75004203749</v>
      </c>
      <c r="H67" s="622">
        <v>50.085090000000001</v>
      </c>
      <c r="I67" s="619">
        <v>147.99055999999999</v>
      </c>
      <c r="J67" s="620">
        <v>-5.7594820374899998</v>
      </c>
      <c r="K67" s="623">
        <v>0.24063499111700001</v>
      </c>
    </row>
    <row r="68" spans="1:11" ht="14.4" customHeight="1" thickBot="1" x14ac:dyDescent="0.35">
      <c r="A68" s="641" t="s">
        <v>375</v>
      </c>
      <c r="B68" s="619">
        <v>65.999997921160002</v>
      </c>
      <c r="C68" s="619">
        <v>43.618810000000003</v>
      </c>
      <c r="D68" s="620">
        <v>-22.381187921159999</v>
      </c>
      <c r="E68" s="621">
        <v>0.66089108142200004</v>
      </c>
      <c r="F68" s="619">
        <v>43.000010474915001</v>
      </c>
      <c r="G68" s="620">
        <v>10.750002618728001</v>
      </c>
      <c r="H68" s="622">
        <v>2.9785499999999998</v>
      </c>
      <c r="I68" s="619">
        <v>6.5889199999999999</v>
      </c>
      <c r="J68" s="620">
        <v>-4.1610826187279999</v>
      </c>
      <c r="K68" s="623">
        <v>0.153230660347</v>
      </c>
    </row>
    <row r="69" spans="1:11" ht="14.4" customHeight="1" thickBot="1" x14ac:dyDescent="0.35">
      <c r="A69" s="639" t="s">
        <v>42</v>
      </c>
      <c r="B69" s="619">
        <v>2538.56602307609</v>
      </c>
      <c r="C69" s="619">
        <v>2303.1329999999998</v>
      </c>
      <c r="D69" s="620">
        <v>-235.43302307608499</v>
      </c>
      <c r="E69" s="621">
        <v>0.907257474914</v>
      </c>
      <c r="F69" s="619">
        <v>2286.2381179403001</v>
      </c>
      <c r="G69" s="620">
        <v>571.55952948507399</v>
      </c>
      <c r="H69" s="622">
        <v>246.50899999999999</v>
      </c>
      <c r="I69" s="619">
        <v>784.83600000000001</v>
      </c>
      <c r="J69" s="620">
        <v>213.27647051492599</v>
      </c>
      <c r="K69" s="623">
        <v>0.34328707663500002</v>
      </c>
    </row>
    <row r="70" spans="1:11" ht="14.4" customHeight="1" thickBot="1" x14ac:dyDescent="0.35">
      <c r="A70" s="640" t="s">
        <v>376</v>
      </c>
      <c r="B70" s="624">
        <v>2538.56602307609</v>
      </c>
      <c r="C70" s="624">
        <v>2303.1329999999998</v>
      </c>
      <c r="D70" s="625">
        <v>-235.43302307608499</v>
      </c>
      <c r="E70" s="631">
        <v>0.907257474914</v>
      </c>
      <c r="F70" s="624">
        <v>2286.2381179403001</v>
      </c>
      <c r="G70" s="625">
        <v>571.55952948507399</v>
      </c>
      <c r="H70" s="627">
        <v>246.50899999999999</v>
      </c>
      <c r="I70" s="624">
        <v>784.83600000000001</v>
      </c>
      <c r="J70" s="625">
        <v>213.27647051492599</v>
      </c>
      <c r="K70" s="632">
        <v>0.34328707663500002</v>
      </c>
    </row>
    <row r="71" spans="1:11" ht="14.4" customHeight="1" thickBot="1" x14ac:dyDescent="0.35">
      <c r="A71" s="641" t="s">
        <v>377</v>
      </c>
      <c r="B71" s="619">
        <v>681.31564720098402</v>
      </c>
      <c r="C71" s="619">
        <v>681.74599999999998</v>
      </c>
      <c r="D71" s="620">
        <v>0.43035279901500001</v>
      </c>
      <c r="E71" s="621">
        <v>1.0006316496629999</v>
      </c>
      <c r="F71" s="619">
        <v>688.49687160240796</v>
      </c>
      <c r="G71" s="620">
        <v>172.12421790060199</v>
      </c>
      <c r="H71" s="622">
        <v>50.65</v>
      </c>
      <c r="I71" s="619">
        <v>152.13399999999999</v>
      </c>
      <c r="J71" s="620">
        <v>-19.990217900602001</v>
      </c>
      <c r="K71" s="623">
        <v>0.220965419415</v>
      </c>
    </row>
    <row r="72" spans="1:11" ht="14.4" customHeight="1" thickBot="1" x14ac:dyDescent="0.35">
      <c r="A72" s="641" t="s">
        <v>378</v>
      </c>
      <c r="B72" s="619">
        <v>249.99999212560601</v>
      </c>
      <c r="C72" s="619">
        <v>223.215</v>
      </c>
      <c r="D72" s="620">
        <v>-26.784992125605001</v>
      </c>
      <c r="E72" s="621">
        <v>0.89286002812200005</v>
      </c>
      <c r="F72" s="619">
        <v>217.51254847231601</v>
      </c>
      <c r="G72" s="620">
        <v>54.378137118079003</v>
      </c>
      <c r="H72" s="622">
        <v>21.539000000000001</v>
      </c>
      <c r="I72" s="619">
        <v>62.572000000000003</v>
      </c>
      <c r="J72" s="620">
        <v>8.1938628819199995</v>
      </c>
      <c r="K72" s="623">
        <v>0.28767075940800002</v>
      </c>
    </row>
    <row r="73" spans="1:11" ht="14.4" customHeight="1" thickBot="1" x14ac:dyDescent="0.35">
      <c r="A73" s="641" t="s">
        <v>379</v>
      </c>
      <c r="B73" s="619">
        <v>1605.9999494148999</v>
      </c>
      <c r="C73" s="619">
        <v>1395.8710000000001</v>
      </c>
      <c r="D73" s="620">
        <v>-210.12894941489901</v>
      </c>
      <c r="E73" s="621">
        <v>0.86916005228299997</v>
      </c>
      <c r="F73" s="619">
        <v>1377.6311849569099</v>
      </c>
      <c r="G73" s="620">
        <v>344.40779623922799</v>
      </c>
      <c r="H73" s="622">
        <v>174.22</v>
      </c>
      <c r="I73" s="619">
        <v>569.83000000000004</v>
      </c>
      <c r="J73" s="620">
        <v>225.42220376077199</v>
      </c>
      <c r="K73" s="623">
        <v>0.41363029976499999</v>
      </c>
    </row>
    <row r="74" spans="1:11" ht="14.4" customHeight="1" thickBot="1" x14ac:dyDescent="0.35">
      <c r="A74" s="641" t="s">
        <v>380</v>
      </c>
      <c r="B74" s="619">
        <v>1.2504343345960001</v>
      </c>
      <c r="C74" s="619">
        <v>2.3010000000000002</v>
      </c>
      <c r="D74" s="620">
        <v>1.050565665403</v>
      </c>
      <c r="E74" s="621">
        <v>1.840160603668</v>
      </c>
      <c r="F74" s="619">
        <v>2.5975129086590001</v>
      </c>
      <c r="G74" s="620">
        <v>0.64937822716399995</v>
      </c>
      <c r="H74" s="622">
        <v>0.1</v>
      </c>
      <c r="I74" s="619">
        <v>0.3</v>
      </c>
      <c r="J74" s="620">
        <v>-0.34937822716400002</v>
      </c>
      <c r="K74" s="623">
        <v>0.115495094942</v>
      </c>
    </row>
    <row r="75" spans="1:11" ht="14.4" customHeight="1" thickBot="1" x14ac:dyDescent="0.35">
      <c r="A75" s="642" t="s">
        <v>381</v>
      </c>
      <c r="B75" s="624">
        <v>2716.15928217491</v>
      </c>
      <c r="C75" s="624">
        <v>2496.431</v>
      </c>
      <c r="D75" s="625">
        <v>-219.72828217490999</v>
      </c>
      <c r="E75" s="631">
        <v>0.91910331488399999</v>
      </c>
      <c r="F75" s="624">
        <v>2193.0029877621901</v>
      </c>
      <c r="G75" s="625">
        <v>548.25074694054797</v>
      </c>
      <c r="H75" s="627">
        <v>206.51562999999999</v>
      </c>
      <c r="I75" s="624">
        <v>577.61451999999997</v>
      </c>
      <c r="J75" s="625">
        <v>29.363773059450999</v>
      </c>
      <c r="K75" s="632">
        <v>0.26338975515399998</v>
      </c>
    </row>
    <row r="76" spans="1:11" ht="14.4" customHeight="1" thickBot="1" x14ac:dyDescent="0.35">
      <c r="A76" s="639" t="s">
        <v>45</v>
      </c>
      <c r="B76" s="619">
        <v>998.070213794555</v>
      </c>
      <c r="C76" s="619">
        <v>549.09531000000004</v>
      </c>
      <c r="D76" s="620">
        <v>-448.97490379455502</v>
      </c>
      <c r="E76" s="621">
        <v>0.55015699537999996</v>
      </c>
      <c r="F76" s="619">
        <v>407.87200168252798</v>
      </c>
      <c r="G76" s="620">
        <v>101.96800042063199</v>
      </c>
      <c r="H76" s="622">
        <v>36.68544</v>
      </c>
      <c r="I76" s="619">
        <v>131.84998999999999</v>
      </c>
      <c r="J76" s="620">
        <v>29.881989579368</v>
      </c>
      <c r="K76" s="623">
        <v>0.32326315475400003</v>
      </c>
    </row>
    <row r="77" spans="1:11" ht="14.4" customHeight="1" thickBot="1" x14ac:dyDescent="0.35">
      <c r="A77" s="643" t="s">
        <v>382</v>
      </c>
      <c r="B77" s="619">
        <v>998.070213794555</v>
      </c>
      <c r="C77" s="619">
        <v>549.09531000000004</v>
      </c>
      <c r="D77" s="620">
        <v>-448.97490379455502</v>
      </c>
      <c r="E77" s="621">
        <v>0.55015699537999996</v>
      </c>
      <c r="F77" s="619">
        <v>407.87200168252798</v>
      </c>
      <c r="G77" s="620">
        <v>101.96800042063199</v>
      </c>
      <c r="H77" s="622">
        <v>36.68544</v>
      </c>
      <c r="I77" s="619">
        <v>131.84998999999999</v>
      </c>
      <c r="J77" s="620">
        <v>29.881989579368</v>
      </c>
      <c r="K77" s="623">
        <v>0.32326315475400003</v>
      </c>
    </row>
    <row r="78" spans="1:11" ht="14.4" customHeight="1" thickBot="1" x14ac:dyDescent="0.35">
      <c r="A78" s="641" t="s">
        <v>383</v>
      </c>
      <c r="B78" s="619">
        <v>311.842747544595</v>
      </c>
      <c r="C78" s="619">
        <v>195.06535</v>
      </c>
      <c r="D78" s="620">
        <v>-116.777397544595</v>
      </c>
      <c r="E78" s="621">
        <v>0.62552472852300001</v>
      </c>
      <c r="F78" s="619">
        <v>129.56142568972501</v>
      </c>
      <c r="G78" s="620">
        <v>32.390356422430997</v>
      </c>
      <c r="H78" s="622">
        <v>3.734</v>
      </c>
      <c r="I78" s="619">
        <v>61.314779999999999</v>
      </c>
      <c r="J78" s="620">
        <v>28.924423577568</v>
      </c>
      <c r="K78" s="623">
        <v>0.47324872872899998</v>
      </c>
    </row>
    <row r="79" spans="1:11" ht="14.4" customHeight="1" thickBot="1" x14ac:dyDescent="0.35">
      <c r="A79" s="641" t="s">
        <v>384</v>
      </c>
      <c r="B79" s="619">
        <v>16.851681854925001</v>
      </c>
      <c r="C79" s="619">
        <v>55.259210000000003</v>
      </c>
      <c r="D79" s="620">
        <v>38.407528145074998</v>
      </c>
      <c r="E79" s="621">
        <v>3.2791510352330002</v>
      </c>
      <c r="F79" s="619">
        <v>-20.219131061908001</v>
      </c>
      <c r="G79" s="620">
        <v>-5.0547827654770003</v>
      </c>
      <c r="H79" s="622">
        <v>3.3308800000000001</v>
      </c>
      <c r="I79" s="619">
        <v>4.4488799999999999</v>
      </c>
      <c r="J79" s="620">
        <v>9.5036627654769994</v>
      </c>
      <c r="K79" s="623">
        <v>-0.22003319462000001</v>
      </c>
    </row>
    <row r="80" spans="1:11" ht="14.4" customHeight="1" thickBot="1" x14ac:dyDescent="0.35">
      <c r="A80" s="641" t="s">
        <v>385</v>
      </c>
      <c r="B80" s="619">
        <v>519.999983621262</v>
      </c>
      <c r="C80" s="619">
        <v>125.29882000000001</v>
      </c>
      <c r="D80" s="620">
        <v>-394.70116362126203</v>
      </c>
      <c r="E80" s="621">
        <v>0.24095927682000001</v>
      </c>
      <c r="F80" s="619">
        <v>125.893765301217</v>
      </c>
      <c r="G80" s="620">
        <v>31.473441325304002</v>
      </c>
      <c r="H80" s="622">
        <v>14.801600000000001</v>
      </c>
      <c r="I80" s="619">
        <v>30.947990000000001</v>
      </c>
      <c r="J80" s="620">
        <v>-0.52545132530399996</v>
      </c>
      <c r="K80" s="623">
        <v>0.24582623234699999</v>
      </c>
    </row>
    <row r="81" spans="1:11" ht="14.4" customHeight="1" thickBot="1" x14ac:dyDescent="0.35">
      <c r="A81" s="641" t="s">
        <v>386</v>
      </c>
      <c r="B81" s="619">
        <v>149.37580077377299</v>
      </c>
      <c r="C81" s="619">
        <v>171.56003999999999</v>
      </c>
      <c r="D81" s="620">
        <v>22.184239226227</v>
      </c>
      <c r="E81" s="621">
        <v>1.148512939253</v>
      </c>
      <c r="F81" s="619">
        <v>170.37222385041699</v>
      </c>
      <c r="G81" s="620">
        <v>42.593055962603998</v>
      </c>
      <c r="H81" s="622">
        <v>14.818960000000001</v>
      </c>
      <c r="I81" s="619">
        <v>35.138339999999999</v>
      </c>
      <c r="J81" s="620">
        <v>-7.4547159626040003</v>
      </c>
      <c r="K81" s="623">
        <v>0.206244534501</v>
      </c>
    </row>
    <row r="82" spans="1:11" ht="14.4" customHeight="1" thickBot="1" x14ac:dyDescent="0.35">
      <c r="A82" s="641" t="s">
        <v>387</v>
      </c>
      <c r="B82" s="619">
        <v>0</v>
      </c>
      <c r="C82" s="619">
        <v>1.9118900000000001</v>
      </c>
      <c r="D82" s="620">
        <v>1.9118900000000001</v>
      </c>
      <c r="E82" s="629" t="s">
        <v>322</v>
      </c>
      <c r="F82" s="619">
        <v>2.263717903077</v>
      </c>
      <c r="G82" s="620">
        <v>0.56592947576899999</v>
      </c>
      <c r="H82" s="622">
        <v>0</v>
      </c>
      <c r="I82" s="619">
        <v>0</v>
      </c>
      <c r="J82" s="620">
        <v>-0.56592947576899999</v>
      </c>
      <c r="K82" s="623">
        <v>0</v>
      </c>
    </row>
    <row r="83" spans="1:11" ht="14.4" customHeight="1" thickBot="1" x14ac:dyDescent="0.35">
      <c r="A83" s="644" t="s">
        <v>46</v>
      </c>
      <c r="B83" s="624">
        <v>0</v>
      </c>
      <c r="C83" s="624">
        <v>34.499000000000002</v>
      </c>
      <c r="D83" s="625">
        <v>34.499000000000002</v>
      </c>
      <c r="E83" s="626" t="s">
        <v>310</v>
      </c>
      <c r="F83" s="624">
        <v>0</v>
      </c>
      <c r="G83" s="625">
        <v>0</v>
      </c>
      <c r="H83" s="627">
        <v>0</v>
      </c>
      <c r="I83" s="624">
        <v>0.32400000000000001</v>
      </c>
      <c r="J83" s="625">
        <v>0.32400000000000001</v>
      </c>
      <c r="K83" s="628" t="s">
        <v>310</v>
      </c>
    </row>
    <row r="84" spans="1:11" ht="14.4" customHeight="1" thickBot="1" x14ac:dyDescent="0.35">
      <c r="A84" s="640" t="s">
        <v>388</v>
      </c>
      <c r="B84" s="624">
        <v>0</v>
      </c>
      <c r="C84" s="624">
        <v>6.9809999999999999</v>
      </c>
      <c r="D84" s="625">
        <v>6.9809999999999999</v>
      </c>
      <c r="E84" s="626" t="s">
        <v>310</v>
      </c>
      <c r="F84" s="624">
        <v>0</v>
      </c>
      <c r="G84" s="625">
        <v>0</v>
      </c>
      <c r="H84" s="627">
        <v>0</v>
      </c>
      <c r="I84" s="624">
        <v>0.32400000000000001</v>
      </c>
      <c r="J84" s="625">
        <v>0.32400000000000001</v>
      </c>
      <c r="K84" s="628" t="s">
        <v>310</v>
      </c>
    </row>
    <row r="85" spans="1:11" ht="14.4" customHeight="1" thickBot="1" x14ac:dyDescent="0.35">
      <c r="A85" s="641" t="s">
        <v>389</v>
      </c>
      <c r="B85" s="619">
        <v>0</v>
      </c>
      <c r="C85" s="619">
        <v>6.9809999999999999</v>
      </c>
      <c r="D85" s="620">
        <v>6.9809999999999999</v>
      </c>
      <c r="E85" s="629" t="s">
        <v>310</v>
      </c>
      <c r="F85" s="619">
        <v>0</v>
      </c>
      <c r="G85" s="620">
        <v>0</v>
      </c>
      <c r="H85" s="622">
        <v>0</v>
      </c>
      <c r="I85" s="619">
        <v>0.32400000000000001</v>
      </c>
      <c r="J85" s="620">
        <v>0.32400000000000001</v>
      </c>
      <c r="K85" s="630" t="s">
        <v>310</v>
      </c>
    </row>
    <row r="86" spans="1:11" ht="14.4" customHeight="1" thickBot="1" x14ac:dyDescent="0.35">
      <c r="A86" s="640" t="s">
        <v>390</v>
      </c>
      <c r="B86" s="624">
        <v>0</v>
      </c>
      <c r="C86" s="624">
        <v>27.518000000000001</v>
      </c>
      <c r="D86" s="625">
        <v>27.518000000000001</v>
      </c>
      <c r="E86" s="626" t="s">
        <v>322</v>
      </c>
      <c r="F86" s="624">
        <v>0</v>
      </c>
      <c r="G86" s="625">
        <v>0</v>
      </c>
      <c r="H86" s="627">
        <v>0</v>
      </c>
      <c r="I86" s="624">
        <v>0</v>
      </c>
      <c r="J86" s="625">
        <v>0</v>
      </c>
      <c r="K86" s="628" t="s">
        <v>310</v>
      </c>
    </row>
    <row r="87" spans="1:11" ht="14.4" customHeight="1" thickBot="1" x14ac:dyDescent="0.35">
      <c r="A87" s="641" t="s">
        <v>391</v>
      </c>
      <c r="B87" s="619">
        <v>0</v>
      </c>
      <c r="C87" s="619">
        <v>27.518000000000001</v>
      </c>
      <c r="D87" s="620">
        <v>27.518000000000001</v>
      </c>
      <c r="E87" s="629" t="s">
        <v>322</v>
      </c>
      <c r="F87" s="619">
        <v>0</v>
      </c>
      <c r="G87" s="620">
        <v>0</v>
      </c>
      <c r="H87" s="622">
        <v>0</v>
      </c>
      <c r="I87" s="619">
        <v>0</v>
      </c>
      <c r="J87" s="620">
        <v>0</v>
      </c>
      <c r="K87" s="630" t="s">
        <v>310</v>
      </c>
    </row>
    <row r="88" spans="1:11" ht="14.4" customHeight="1" thickBot="1" x14ac:dyDescent="0.35">
      <c r="A88" s="639" t="s">
        <v>47</v>
      </c>
      <c r="B88" s="619">
        <v>1718.08906838036</v>
      </c>
      <c r="C88" s="619">
        <v>1912.8366900000001</v>
      </c>
      <c r="D88" s="620">
        <v>194.74762161964401</v>
      </c>
      <c r="E88" s="621">
        <v>1.1133512954610001</v>
      </c>
      <c r="F88" s="619">
        <v>1785.13098607966</v>
      </c>
      <c r="G88" s="620">
        <v>446.28274651991597</v>
      </c>
      <c r="H88" s="622">
        <v>169.83018999999999</v>
      </c>
      <c r="I88" s="619">
        <v>445.44053000000002</v>
      </c>
      <c r="J88" s="620">
        <v>-0.84221651991599999</v>
      </c>
      <c r="K88" s="623">
        <v>0.24952820463700001</v>
      </c>
    </row>
    <row r="89" spans="1:11" ht="14.4" customHeight="1" thickBot="1" x14ac:dyDescent="0.35">
      <c r="A89" s="640" t="s">
        <v>392</v>
      </c>
      <c r="B89" s="624">
        <v>0.72390066600799996</v>
      </c>
      <c r="C89" s="624">
        <v>1.7629999999999999</v>
      </c>
      <c r="D89" s="625">
        <v>1.039099333991</v>
      </c>
      <c r="E89" s="631">
        <v>2.4354170161509998</v>
      </c>
      <c r="F89" s="624">
        <v>1.622233893944</v>
      </c>
      <c r="G89" s="625">
        <v>0.40555847348599999</v>
      </c>
      <c r="H89" s="627">
        <v>0</v>
      </c>
      <c r="I89" s="624">
        <v>0.13700000000000001</v>
      </c>
      <c r="J89" s="625">
        <v>-0.26855847348599998</v>
      </c>
      <c r="K89" s="632">
        <v>8.4451447175E-2</v>
      </c>
    </row>
    <row r="90" spans="1:11" ht="14.4" customHeight="1" thickBot="1" x14ac:dyDescent="0.35">
      <c r="A90" s="641" t="s">
        <v>393</v>
      </c>
      <c r="B90" s="619">
        <v>0.72390066600799996</v>
      </c>
      <c r="C90" s="619">
        <v>1.7629999999999999</v>
      </c>
      <c r="D90" s="620">
        <v>1.039099333991</v>
      </c>
      <c r="E90" s="621">
        <v>2.4354170161509998</v>
      </c>
      <c r="F90" s="619">
        <v>1.622233893944</v>
      </c>
      <c r="G90" s="620">
        <v>0.40555847348599999</v>
      </c>
      <c r="H90" s="622">
        <v>0</v>
      </c>
      <c r="I90" s="619">
        <v>0.13700000000000001</v>
      </c>
      <c r="J90" s="620">
        <v>-0.26855847348599998</v>
      </c>
      <c r="K90" s="623">
        <v>8.4451447175E-2</v>
      </c>
    </row>
    <row r="91" spans="1:11" ht="14.4" customHeight="1" thickBot="1" x14ac:dyDescent="0.35">
      <c r="A91" s="640" t="s">
        <v>394</v>
      </c>
      <c r="B91" s="624">
        <v>8.357013766164</v>
      </c>
      <c r="C91" s="624">
        <v>8.2015899999999995</v>
      </c>
      <c r="D91" s="625">
        <v>-0.155423766164</v>
      </c>
      <c r="E91" s="631">
        <v>0.98140199711099996</v>
      </c>
      <c r="F91" s="624">
        <v>9.2297844302640009</v>
      </c>
      <c r="G91" s="625">
        <v>2.3074461075660002</v>
      </c>
      <c r="H91" s="627">
        <v>0.71848999999999996</v>
      </c>
      <c r="I91" s="624">
        <v>2.50014</v>
      </c>
      <c r="J91" s="625">
        <v>0.192693892433</v>
      </c>
      <c r="K91" s="632">
        <v>0.270877399021</v>
      </c>
    </row>
    <row r="92" spans="1:11" ht="14.4" customHeight="1" thickBot="1" x14ac:dyDescent="0.35">
      <c r="A92" s="641" t="s">
        <v>395</v>
      </c>
      <c r="B92" s="619">
        <v>1.1540140746730001</v>
      </c>
      <c r="C92" s="619">
        <v>1.2425999999999999</v>
      </c>
      <c r="D92" s="620">
        <v>8.8585925326000001E-2</v>
      </c>
      <c r="E92" s="621">
        <v>1.076763297147</v>
      </c>
      <c r="F92" s="619">
        <v>0.81237562028300003</v>
      </c>
      <c r="G92" s="620">
        <v>0.20309390507</v>
      </c>
      <c r="H92" s="622">
        <v>0.1235</v>
      </c>
      <c r="I92" s="619">
        <v>0.41799999999999998</v>
      </c>
      <c r="J92" s="620">
        <v>0.21490609492900001</v>
      </c>
      <c r="K92" s="623">
        <v>0.514540305694</v>
      </c>
    </row>
    <row r="93" spans="1:11" ht="14.4" customHeight="1" thickBot="1" x14ac:dyDescent="0.35">
      <c r="A93" s="641" t="s">
        <v>396</v>
      </c>
      <c r="B93" s="619">
        <v>0</v>
      </c>
      <c r="C93" s="619">
        <v>0.99999999999900002</v>
      </c>
      <c r="D93" s="620">
        <v>0.99999999999900002</v>
      </c>
      <c r="E93" s="629" t="s">
        <v>322</v>
      </c>
      <c r="F93" s="619">
        <v>1.863968155334</v>
      </c>
      <c r="G93" s="620">
        <v>0.465992038833</v>
      </c>
      <c r="H93" s="622">
        <v>0</v>
      </c>
      <c r="I93" s="619">
        <v>0</v>
      </c>
      <c r="J93" s="620">
        <v>-0.465992038833</v>
      </c>
      <c r="K93" s="623">
        <v>0</v>
      </c>
    </row>
    <row r="94" spans="1:11" ht="14.4" customHeight="1" thickBot="1" x14ac:dyDescent="0.35">
      <c r="A94" s="641" t="s">
        <v>397</v>
      </c>
      <c r="B94" s="619">
        <v>7.2029996914899996</v>
      </c>
      <c r="C94" s="619">
        <v>5.95899</v>
      </c>
      <c r="D94" s="620">
        <v>-1.2440096914900001</v>
      </c>
      <c r="E94" s="621">
        <v>0.82729283010200005</v>
      </c>
      <c r="F94" s="619">
        <v>6.5534406546449997</v>
      </c>
      <c r="G94" s="620">
        <v>1.6383601636609999</v>
      </c>
      <c r="H94" s="622">
        <v>0.59499000000000002</v>
      </c>
      <c r="I94" s="619">
        <v>2.0821399999999999</v>
      </c>
      <c r="J94" s="620">
        <v>0.443779836338</v>
      </c>
      <c r="K94" s="623">
        <v>0.317717075613</v>
      </c>
    </row>
    <row r="95" spans="1:11" ht="14.4" customHeight="1" thickBot="1" x14ac:dyDescent="0.35">
      <c r="A95" s="640" t="s">
        <v>398</v>
      </c>
      <c r="B95" s="624">
        <v>73.999997669178001</v>
      </c>
      <c r="C95" s="624">
        <v>70.035910000000001</v>
      </c>
      <c r="D95" s="625">
        <v>-3.9640876691779998</v>
      </c>
      <c r="E95" s="631">
        <v>0.94643124602600004</v>
      </c>
      <c r="F95" s="624">
        <v>80.117877854222996</v>
      </c>
      <c r="G95" s="625">
        <v>20.029469463556001</v>
      </c>
      <c r="H95" s="627">
        <v>0</v>
      </c>
      <c r="I95" s="624">
        <v>31.302340000000001</v>
      </c>
      <c r="J95" s="625">
        <v>11.272870536444</v>
      </c>
      <c r="K95" s="632">
        <v>0.39070355878500002</v>
      </c>
    </row>
    <row r="96" spans="1:11" ht="14.4" customHeight="1" thickBot="1" x14ac:dyDescent="0.35">
      <c r="A96" s="641" t="s">
        <v>399</v>
      </c>
      <c r="B96" s="619">
        <v>24.999999212559999</v>
      </c>
      <c r="C96" s="619">
        <v>26.46</v>
      </c>
      <c r="D96" s="620">
        <v>1.460000787439</v>
      </c>
      <c r="E96" s="621">
        <v>1.0584000333370001</v>
      </c>
      <c r="F96" s="619">
        <v>30.000008269670001</v>
      </c>
      <c r="G96" s="620">
        <v>7.5000020674170003</v>
      </c>
      <c r="H96" s="622">
        <v>0</v>
      </c>
      <c r="I96" s="619">
        <v>7.4249999999999998</v>
      </c>
      <c r="J96" s="620">
        <v>-7.5002067416999996E-2</v>
      </c>
      <c r="K96" s="623">
        <v>0.24749993177499999</v>
      </c>
    </row>
    <row r="97" spans="1:11" ht="14.4" customHeight="1" thickBot="1" x14ac:dyDescent="0.35">
      <c r="A97" s="641" t="s">
        <v>400</v>
      </c>
      <c r="B97" s="619">
        <v>48.999998456618002</v>
      </c>
      <c r="C97" s="619">
        <v>43.57591</v>
      </c>
      <c r="D97" s="620">
        <v>-5.4240884566179997</v>
      </c>
      <c r="E97" s="621">
        <v>0.88930431372499996</v>
      </c>
      <c r="F97" s="619">
        <v>50.117869584552999</v>
      </c>
      <c r="G97" s="620">
        <v>12.529467396137999</v>
      </c>
      <c r="H97" s="622">
        <v>0</v>
      </c>
      <c r="I97" s="619">
        <v>23.87734</v>
      </c>
      <c r="J97" s="620">
        <v>11.347872603860999</v>
      </c>
      <c r="K97" s="623">
        <v>0.47642368276800001</v>
      </c>
    </row>
    <row r="98" spans="1:11" ht="14.4" customHeight="1" thickBot="1" x14ac:dyDescent="0.35">
      <c r="A98" s="640" t="s">
        <v>401</v>
      </c>
      <c r="B98" s="624">
        <v>0</v>
      </c>
      <c r="C98" s="624">
        <v>86.8</v>
      </c>
      <c r="D98" s="625">
        <v>86.8</v>
      </c>
      <c r="E98" s="626" t="s">
        <v>310</v>
      </c>
      <c r="F98" s="624">
        <v>41.415584244385997</v>
      </c>
      <c r="G98" s="625">
        <v>10.353896061096</v>
      </c>
      <c r="H98" s="627">
        <v>0</v>
      </c>
      <c r="I98" s="624">
        <v>0</v>
      </c>
      <c r="J98" s="625">
        <v>-10.353896061096</v>
      </c>
      <c r="K98" s="632">
        <v>0</v>
      </c>
    </row>
    <row r="99" spans="1:11" ht="14.4" customHeight="1" thickBot="1" x14ac:dyDescent="0.35">
      <c r="A99" s="641" t="s">
        <v>402</v>
      </c>
      <c r="B99" s="619">
        <v>0</v>
      </c>
      <c r="C99" s="619">
        <v>86.8</v>
      </c>
      <c r="D99" s="620">
        <v>86.8</v>
      </c>
      <c r="E99" s="629" t="s">
        <v>310</v>
      </c>
      <c r="F99" s="619">
        <v>41.415584244385997</v>
      </c>
      <c r="G99" s="620">
        <v>10.353896061096</v>
      </c>
      <c r="H99" s="622">
        <v>0</v>
      </c>
      <c r="I99" s="619">
        <v>0</v>
      </c>
      <c r="J99" s="620">
        <v>-10.353896061096</v>
      </c>
      <c r="K99" s="623">
        <v>0</v>
      </c>
    </row>
    <row r="100" spans="1:11" ht="14.4" customHeight="1" thickBot="1" x14ac:dyDescent="0.35">
      <c r="A100" s="640" t="s">
        <v>403</v>
      </c>
      <c r="B100" s="624">
        <v>1182.15815214079</v>
      </c>
      <c r="C100" s="624">
        <v>1182.77082</v>
      </c>
      <c r="D100" s="625">
        <v>0.61266785920599998</v>
      </c>
      <c r="E100" s="631">
        <v>1.000518262178</v>
      </c>
      <c r="F100" s="624">
        <v>1194.4601822658601</v>
      </c>
      <c r="G100" s="625">
        <v>298.61504556646599</v>
      </c>
      <c r="H100" s="627">
        <v>100.1576</v>
      </c>
      <c r="I100" s="624">
        <v>295.5752</v>
      </c>
      <c r="J100" s="625">
        <v>-3.0398455664649999</v>
      </c>
      <c r="K100" s="632">
        <v>0.24745504654600001</v>
      </c>
    </row>
    <row r="101" spans="1:11" ht="14.4" customHeight="1" thickBot="1" x14ac:dyDescent="0.35">
      <c r="A101" s="641" t="s">
        <v>404</v>
      </c>
      <c r="B101" s="619">
        <v>1084.56330111446</v>
      </c>
      <c r="C101" s="619">
        <v>1069.7029</v>
      </c>
      <c r="D101" s="620">
        <v>-14.860401114462</v>
      </c>
      <c r="E101" s="621">
        <v>0.98629826299699996</v>
      </c>
      <c r="F101" s="619">
        <v>1096.2619570229999</v>
      </c>
      <c r="G101" s="620">
        <v>274.06548925574901</v>
      </c>
      <c r="H101" s="622">
        <v>81.997979999999998</v>
      </c>
      <c r="I101" s="619">
        <v>245.12505999999999</v>
      </c>
      <c r="J101" s="620">
        <v>-28.940429255748001</v>
      </c>
      <c r="K101" s="623">
        <v>0.223600808574</v>
      </c>
    </row>
    <row r="102" spans="1:11" ht="14.4" customHeight="1" thickBot="1" x14ac:dyDescent="0.35">
      <c r="A102" s="641" t="s">
        <v>405</v>
      </c>
      <c r="B102" s="619">
        <v>0</v>
      </c>
      <c r="C102" s="619">
        <v>0</v>
      </c>
      <c r="D102" s="620">
        <v>0</v>
      </c>
      <c r="E102" s="621">
        <v>1</v>
      </c>
      <c r="F102" s="619">
        <v>0</v>
      </c>
      <c r="G102" s="620">
        <v>0</v>
      </c>
      <c r="H102" s="622">
        <v>9.4670400000000008</v>
      </c>
      <c r="I102" s="619">
        <v>25.134119999999999</v>
      </c>
      <c r="J102" s="620">
        <v>25.134119999999999</v>
      </c>
      <c r="K102" s="630" t="s">
        <v>322</v>
      </c>
    </row>
    <row r="103" spans="1:11" ht="14.4" customHeight="1" thickBot="1" x14ac:dyDescent="0.35">
      <c r="A103" s="641" t="s">
        <v>406</v>
      </c>
      <c r="B103" s="619">
        <v>0.86811408790699995</v>
      </c>
      <c r="C103" s="619">
        <v>2.34</v>
      </c>
      <c r="D103" s="620">
        <v>1.471885912092</v>
      </c>
      <c r="E103" s="621">
        <v>2.6954982445229998</v>
      </c>
      <c r="F103" s="619">
        <v>2.5834893492190001</v>
      </c>
      <c r="G103" s="620">
        <v>0.64587233730399995</v>
      </c>
      <c r="H103" s="622">
        <v>0</v>
      </c>
      <c r="I103" s="619">
        <v>0.42299999999999999</v>
      </c>
      <c r="J103" s="620">
        <v>-0.222872337304</v>
      </c>
      <c r="K103" s="623">
        <v>0.163732047174</v>
      </c>
    </row>
    <row r="104" spans="1:11" ht="14.4" customHeight="1" thickBot="1" x14ac:dyDescent="0.35">
      <c r="A104" s="641" t="s">
        <v>407</v>
      </c>
      <c r="B104" s="619">
        <v>96.726736938423002</v>
      </c>
      <c r="C104" s="619">
        <v>110.72792</v>
      </c>
      <c r="D104" s="620">
        <v>14.001183061576</v>
      </c>
      <c r="E104" s="621">
        <v>1.1447498747989999</v>
      </c>
      <c r="F104" s="619">
        <v>95.614735893646994</v>
      </c>
      <c r="G104" s="620">
        <v>23.903683973410999</v>
      </c>
      <c r="H104" s="622">
        <v>8.6925799999999995</v>
      </c>
      <c r="I104" s="619">
        <v>24.89302</v>
      </c>
      <c r="J104" s="620">
        <v>0.98933602658800002</v>
      </c>
      <c r="K104" s="623">
        <v>0.260347108291</v>
      </c>
    </row>
    <row r="105" spans="1:11" ht="14.4" customHeight="1" thickBot="1" x14ac:dyDescent="0.35">
      <c r="A105" s="640" t="s">
        <v>408</v>
      </c>
      <c r="B105" s="624">
        <v>114.850014784393</v>
      </c>
      <c r="C105" s="624">
        <v>221.95536999999999</v>
      </c>
      <c r="D105" s="625">
        <v>107.10535521560701</v>
      </c>
      <c r="E105" s="631">
        <v>1.9325671870100001</v>
      </c>
      <c r="F105" s="624">
        <v>270.58320532023902</v>
      </c>
      <c r="G105" s="625">
        <v>67.645801330059001</v>
      </c>
      <c r="H105" s="627">
        <v>19.446100000000001</v>
      </c>
      <c r="I105" s="624">
        <v>59.099850000000004</v>
      </c>
      <c r="J105" s="625">
        <v>-8.5459513300589993</v>
      </c>
      <c r="K105" s="632">
        <v>0.218416549283</v>
      </c>
    </row>
    <row r="106" spans="1:11" ht="14.4" customHeight="1" thickBot="1" x14ac:dyDescent="0.35">
      <c r="A106" s="641" t="s">
        <v>409</v>
      </c>
      <c r="B106" s="619">
        <v>0</v>
      </c>
      <c r="C106" s="619">
        <v>0</v>
      </c>
      <c r="D106" s="620">
        <v>0</v>
      </c>
      <c r="E106" s="629" t="s">
        <v>310</v>
      </c>
      <c r="F106" s="619">
        <v>57.000015712372999</v>
      </c>
      <c r="G106" s="620">
        <v>14.250003928092999</v>
      </c>
      <c r="H106" s="622">
        <v>0</v>
      </c>
      <c r="I106" s="619">
        <v>0</v>
      </c>
      <c r="J106" s="620">
        <v>-14.250003928092999</v>
      </c>
      <c r="K106" s="623">
        <v>0</v>
      </c>
    </row>
    <row r="107" spans="1:11" ht="14.4" customHeight="1" thickBot="1" x14ac:dyDescent="0.35">
      <c r="A107" s="641" t="s">
        <v>410</v>
      </c>
      <c r="B107" s="619">
        <v>77.021090591695</v>
      </c>
      <c r="C107" s="619">
        <v>183.76856000000001</v>
      </c>
      <c r="D107" s="620">
        <v>106.747469408304</v>
      </c>
      <c r="E107" s="621">
        <v>2.3859511542640002</v>
      </c>
      <c r="F107" s="619">
        <v>157.215969889837</v>
      </c>
      <c r="G107" s="620">
        <v>39.303992472459001</v>
      </c>
      <c r="H107" s="622">
        <v>13.763640000000001</v>
      </c>
      <c r="I107" s="619">
        <v>46.413310000000003</v>
      </c>
      <c r="J107" s="620">
        <v>7.10931752754</v>
      </c>
      <c r="K107" s="623">
        <v>0.29522007231500003</v>
      </c>
    </row>
    <row r="108" spans="1:11" ht="14.4" customHeight="1" thickBot="1" x14ac:dyDescent="0.35">
      <c r="A108" s="641" t="s">
        <v>411</v>
      </c>
      <c r="B108" s="619">
        <v>1.999999937004</v>
      </c>
      <c r="C108" s="619">
        <v>4.2759999999999998</v>
      </c>
      <c r="D108" s="620">
        <v>2.2760000629950001</v>
      </c>
      <c r="E108" s="621">
        <v>2.1380000673409998</v>
      </c>
      <c r="F108" s="619">
        <v>5.0000013782780002</v>
      </c>
      <c r="G108" s="620">
        <v>1.250000344569</v>
      </c>
      <c r="H108" s="622">
        <v>0</v>
      </c>
      <c r="I108" s="619">
        <v>0</v>
      </c>
      <c r="J108" s="620">
        <v>-1.250000344569</v>
      </c>
      <c r="K108" s="623">
        <v>0</v>
      </c>
    </row>
    <row r="109" spans="1:11" ht="14.4" customHeight="1" thickBot="1" x14ac:dyDescent="0.35">
      <c r="A109" s="641" t="s">
        <v>412</v>
      </c>
      <c r="B109" s="619">
        <v>6.5207587964969997</v>
      </c>
      <c r="C109" s="619">
        <v>3.6133299999999999</v>
      </c>
      <c r="D109" s="620">
        <v>-2.9074287964969998</v>
      </c>
      <c r="E109" s="621">
        <v>0.55412722855800001</v>
      </c>
      <c r="F109" s="619">
        <v>3.5654024734259999</v>
      </c>
      <c r="G109" s="620">
        <v>0.89135061835600005</v>
      </c>
      <c r="H109" s="622">
        <v>0.77439999999999998</v>
      </c>
      <c r="I109" s="619">
        <v>0.77439999999999998</v>
      </c>
      <c r="J109" s="620">
        <v>-0.116950618356</v>
      </c>
      <c r="K109" s="623">
        <v>0.21719848061200001</v>
      </c>
    </row>
    <row r="110" spans="1:11" ht="14.4" customHeight="1" thickBot="1" x14ac:dyDescent="0.35">
      <c r="A110" s="641" t="s">
        <v>413</v>
      </c>
      <c r="B110" s="619">
        <v>29.308165459194001</v>
      </c>
      <c r="C110" s="619">
        <v>30.29748</v>
      </c>
      <c r="D110" s="620">
        <v>0.98931454080500003</v>
      </c>
      <c r="E110" s="621">
        <v>1.033755594227</v>
      </c>
      <c r="F110" s="619">
        <v>47.801815866322997</v>
      </c>
      <c r="G110" s="620">
        <v>11.95045396658</v>
      </c>
      <c r="H110" s="622">
        <v>4.9080599999999999</v>
      </c>
      <c r="I110" s="619">
        <v>11.912140000000001</v>
      </c>
      <c r="J110" s="620">
        <v>-3.8313966579999997E-2</v>
      </c>
      <c r="K110" s="623">
        <v>0.24919848303</v>
      </c>
    </row>
    <row r="111" spans="1:11" ht="14.4" customHeight="1" thickBot="1" x14ac:dyDescent="0.35">
      <c r="A111" s="640" t="s">
        <v>414</v>
      </c>
      <c r="B111" s="624">
        <v>337.99998935381899</v>
      </c>
      <c r="C111" s="624">
        <v>341.31</v>
      </c>
      <c r="D111" s="625">
        <v>3.3100106461799998</v>
      </c>
      <c r="E111" s="631">
        <v>1.0097929312139999</v>
      </c>
      <c r="F111" s="624">
        <v>187.70211807074301</v>
      </c>
      <c r="G111" s="625">
        <v>46.925529517685</v>
      </c>
      <c r="H111" s="627">
        <v>49.508000000000003</v>
      </c>
      <c r="I111" s="624">
        <v>56.826000000000001</v>
      </c>
      <c r="J111" s="625">
        <v>9.9004704823140006</v>
      </c>
      <c r="K111" s="632">
        <v>0.30274565137600001</v>
      </c>
    </row>
    <row r="112" spans="1:11" ht="14.4" customHeight="1" thickBot="1" x14ac:dyDescent="0.35">
      <c r="A112" s="641" t="s">
        <v>415</v>
      </c>
      <c r="B112" s="619">
        <v>337.99998935381899</v>
      </c>
      <c r="C112" s="619">
        <v>339.61599999999999</v>
      </c>
      <c r="D112" s="620">
        <v>1.6160106461799999</v>
      </c>
      <c r="E112" s="621">
        <v>1.004781096736</v>
      </c>
      <c r="F112" s="619">
        <v>187.70211807074301</v>
      </c>
      <c r="G112" s="620">
        <v>46.925529517685</v>
      </c>
      <c r="H112" s="622">
        <v>49.508000000000003</v>
      </c>
      <c r="I112" s="619">
        <v>56.826000000000001</v>
      </c>
      <c r="J112" s="620">
        <v>9.9004704823140006</v>
      </c>
      <c r="K112" s="623">
        <v>0.30274565137600001</v>
      </c>
    </row>
    <row r="113" spans="1:11" ht="14.4" customHeight="1" thickBot="1" x14ac:dyDescent="0.35">
      <c r="A113" s="641" t="s">
        <v>416</v>
      </c>
      <c r="B113" s="619">
        <v>0</v>
      </c>
      <c r="C113" s="619">
        <v>1.694</v>
      </c>
      <c r="D113" s="620">
        <v>1.694</v>
      </c>
      <c r="E113" s="629" t="s">
        <v>322</v>
      </c>
      <c r="F113" s="619">
        <v>0</v>
      </c>
      <c r="G113" s="620">
        <v>0</v>
      </c>
      <c r="H113" s="622">
        <v>0</v>
      </c>
      <c r="I113" s="619">
        <v>0</v>
      </c>
      <c r="J113" s="620">
        <v>0</v>
      </c>
      <c r="K113" s="630" t="s">
        <v>310</v>
      </c>
    </row>
    <row r="114" spans="1:11" ht="14.4" customHeight="1" thickBot="1" x14ac:dyDescent="0.35">
      <c r="A114" s="638" t="s">
        <v>48</v>
      </c>
      <c r="B114" s="619">
        <v>30430.999041497202</v>
      </c>
      <c r="C114" s="619">
        <v>27317.919569999998</v>
      </c>
      <c r="D114" s="620">
        <v>-3113.0794714972399</v>
      </c>
      <c r="E114" s="621">
        <v>0.89770038547599995</v>
      </c>
      <c r="F114" s="619">
        <v>25325.006980980099</v>
      </c>
      <c r="G114" s="620">
        <v>6331.2517452450302</v>
      </c>
      <c r="H114" s="622">
        <v>2269.3238099999999</v>
      </c>
      <c r="I114" s="619">
        <v>6632.1306199999999</v>
      </c>
      <c r="J114" s="620">
        <v>300.87887475497303</v>
      </c>
      <c r="K114" s="623">
        <v>0.26188070253899998</v>
      </c>
    </row>
    <row r="115" spans="1:11" ht="14.4" customHeight="1" thickBot="1" x14ac:dyDescent="0.35">
      <c r="A115" s="644" t="s">
        <v>417</v>
      </c>
      <c r="B115" s="624">
        <v>23956.9992454126</v>
      </c>
      <c r="C115" s="624">
        <v>20288.269</v>
      </c>
      <c r="D115" s="625">
        <v>-3668.7302454125502</v>
      </c>
      <c r="E115" s="631">
        <v>0.84686186246299999</v>
      </c>
      <c r="F115" s="624">
        <v>20142.005552256702</v>
      </c>
      <c r="G115" s="625">
        <v>5035.50138806418</v>
      </c>
      <c r="H115" s="627">
        <v>1680.7539999999999</v>
      </c>
      <c r="I115" s="624">
        <v>4910.1589999999997</v>
      </c>
      <c r="J115" s="625">
        <v>-125.342388064179</v>
      </c>
      <c r="K115" s="632">
        <v>0.24377706516100001</v>
      </c>
    </row>
    <row r="116" spans="1:11" ht="14.4" customHeight="1" thickBot="1" x14ac:dyDescent="0.35">
      <c r="A116" s="640" t="s">
        <v>418</v>
      </c>
      <c r="B116" s="624">
        <v>18499.999417294799</v>
      </c>
      <c r="C116" s="624">
        <v>14825.944</v>
      </c>
      <c r="D116" s="625">
        <v>-3674.05541729483</v>
      </c>
      <c r="E116" s="631">
        <v>0.80140240362000004</v>
      </c>
      <c r="F116" s="624">
        <v>14600.0040245729</v>
      </c>
      <c r="G116" s="625">
        <v>3650.0010061432299</v>
      </c>
      <c r="H116" s="627">
        <v>1234.374</v>
      </c>
      <c r="I116" s="624">
        <v>3594.8290000000002</v>
      </c>
      <c r="J116" s="625">
        <v>-55.172006143232998</v>
      </c>
      <c r="K116" s="632">
        <v>0.24622109651099999</v>
      </c>
    </row>
    <row r="117" spans="1:11" ht="14.4" customHeight="1" thickBot="1" x14ac:dyDescent="0.35">
      <c r="A117" s="641" t="s">
        <v>419</v>
      </c>
      <c r="B117" s="619">
        <v>18499.999417294799</v>
      </c>
      <c r="C117" s="619">
        <v>14825.944</v>
      </c>
      <c r="D117" s="620">
        <v>-3674.05541729483</v>
      </c>
      <c r="E117" s="621">
        <v>0.80140240362000004</v>
      </c>
      <c r="F117" s="619">
        <v>14600.0040245729</v>
      </c>
      <c r="G117" s="620">
        <v>3650.0010061432299</v>
      </c>
      <c r="H117" s="622">
        <v>1234.374</v>
      </c>
      <c r="I117" s="619">
        <v>3594.8290000000002</v>
      </c>
      <c r="J117" s="620">
        <v>-55.172006143232998</v>
      </c>
      <c r="K117" s="623">
        <v>0.24622109651099999</v>
      </c>
    </row>
    <row r="118" spans="1:11" ht="14.4" customHeight="1" thickBot="1" x14ac:dyDescent="0.35">
      <c r="A118" s="640" t="s">
        <v>420</v>
      </c>
      <c r="B118" s="624">
        <v>5399.9998299130903</v>
      </c>
      <c r="C118" s="624">
        <v>5441.85</v>
      </c>
      <c r="D118" s="625">
        <v>41.850170086913998</v>
      </c>
      <c r="E118" s="631">
        <v>1.007750031741</v>
      </c>
      <c r="F118" s="624">
        <v>5500.0015161062402</v>
      </c>
      <c r="G118" s="625">
        <v>1375.00037902656</v>
      </c>
      <c r="H118" s="627">
        <v>442.06</v>
      </c>
      <c r="I118" s="624">
        <v>1311.01</v>
      </c>
      <c r="J118" s="625">
        <v>-63.990379026559999</v>
      </c>
      <c r="K118" s="632">
        <v>0.23836538883799999</v>
      </c>
    </row>
    <row r="119" spans="1:11" ht="14.4" customHeight="1" thickBot="1" x14ac:dyDescent="0.35">
      <c r="A119" s="641" t="s">
        <v>421</v>
      </c>
      <c r="B119" s="619">
        <v>5399.9998299130903</v>
      </c>
      <c r="C119" s="619">
        <v>5441.85</v>
      </c>
      <c r="D119" s="620">
        <v>41.850170086913998</v>
      </c>
      <c r="E119" s="621">
        <v>1.007750031741</v>
      </c>
      <c r="F119" s="619">
        <v>5500.0015161062402</v>
      </c>
      <c r="G119" s="620">
        <v>1375.00037902656</v>
      </c>
      <c r="H119" s="622">
        <v>442.06</v>
      </c>
      <c r="I119" s="619">
        <v>1311.01</v>
      </c>
      <c r="J119" s="620">
        <v>-63.990379026559999</v>
      </c>
      <c r="K119" s="623">
        <v>0.23836538883799999</v>
      </c>
    </row>
    <row r="120" spans="1:11" ht="14.4" customHeight="1" thickBot="1" x14ac:dyDescent="0.35">
      <c r="A120" s="640" t="s">
        <v>422</v>
      </c>
      <c r="B120" s="624">
        <v>56.999998204637997</v>
      </c>
      <c r="C120" s="624">
        <v>20.475000000000001</v>
      </c>
      <c r="D120" s="625">
        <v>-36.524998204638003</v>
      </c>
      <c r="E120" s="631">
        <v>0.35921053762999999</v>
      </c>
      <c r="F120" s="624">
        <v>42.000011577537997</v>
      </c>
      <c r="G120" s="625">
        <v>10.500002894384</v>
      </c>
      <c r="H120" s="627">
        <v>4.32</v>
      </c>
      <c r="I120" s="624">
        <v>4.32</v>
      </c>
      <c r="J120" s="625">
        <v>-6.1800028943839997</v>
      </c>
      <c r="K120" s="632">
        <v>0.102857114503</v>
      </c>
    </row>
    <row r="121" spans="1:11" ht="14.4" customHeight="1" thickBot="1" x14ac:dyDescent="0.35">
      <c r="A121" s="641" t="s">
        <v>423</v>
      </c>
      <c r="B121" s="619">
        <v>56.999998204637997</v>
      </c>
      <c r="C121" s="619">
        <v>20.475000000000001</v>
      </c>
      <c r="D121" s="620">
        <v>-36.524998204638003</v>
      </c>
      <c r="E121" s="621">
        <v>0.35921053762999999</v>
      </c>
      <c r="F121" s="619">
        <v>42.000011577537997</v>
      </c>
      <c r="G121" s="620">
        <v>10.500002894384</v>
      </c>
      <c r="H121" s="622">
        <v>4.32</v>
      </c>
      <c r="I121" s="619">
        <v>4.32</v>
      </c>
      <c r="J121" s="620">
        <v>-6.1800028943839997</v>
      </c>
      <c r="K121" s="623">
        <v>0.102857114503</v>
      </c>
    </row>
    <row r="122" spans="1:11" ht="14.4" customHeight="1" thickBot="1" x14ac:dyDescent="0.35">
      <c r="A122" s="639" t="s">
        <v>424</v>
      </c>
      <c r="B122" s="619">
        <v>6288.9998019117402</v>
      </c>
      <c r="C122" s="619">
        <v>6881.1877400000003</v>
      </c>
      <c r="D122" s="620">
        <v>592.18793808826103</v>
      </c>
      <c r="E122" s="621">
        <v>1.094162499084</v>
      </c>
      <c r="F122" s="619">
        <v>4964.0013683548004</v>
      </c>
      <c r="G122" s="620">
        <v>1241.0003420887001</v>
      </c>
      <c r="H122" s="622">
        <v>569.98900000000003</v>
      </c>
      <c r="I122" s="619">
        <v>1667.98615</v>
      </c>
      <c r="J122" s="620">
        <v>426.98580791130098</v>
      </c>
      <c r="K122" s="623">
        <v>0.33601645652899997</v>
      </c>
    </row>
    <row r="123" spans="1:11" ht="14.4" customHeight="1" thickBot="1" x14ac:dyDescent="0.35">
      <c r="A123" s="640" t="s">
        <v>425</v>
      </c>
      <c r="B123" s="624">
        <v>1664.9999475565401</v>
      </c>
      <c r="C123" s="624">
        <v>1823.75749</v>
      </c>
      <c r="D123" s="625">
        <v>158.75754244346501</v>
      </c>
      <c r="E123" s="631">
        <v>1.0953498783440001</v>
      </c>
      <c r="F123" s="624">
        <v>1314.0003622115601</v>
      </c>
      <c r="G123" s="625">
        <v>328.50009055289098</v>
      </c>
      <c r="H123" s="627">
        <v>150.88050000000001</v>
      </c>
      <c r="I123" s="624">
        <v>441.52640000000002</v>
      </c>
      <c r="J123" s="625">
        <v>113.026309447109</v>
      </c>
      <c r="K123" s="632">
        <v>0.33601695455899999</v>
      </c>
    </row>
    <row r="124" spans="1:11" ht="14.4" customHeight="1" thickBot="1" x14ac:dyDescent="0.35">
      <c r="A124" s="641" t="s">
        <v>426</v>
      </c>
      <c r="B124" s="619">
        <v>1664.9999475565401</v>
      </c>
      <c r="C124" s="619">
        <v>1823.75749</v>
      </c>
      <c r="D124" s="620">
        <v>158.75754244346501</v>
      </c>
      <c r="E124" s="621">
        <v>1.0953498783440001</v>
      </c>
      <c r="F124" s="619">
        <v>1314.0003622115601</v>
      </c>
      <c r="G124" s="620">
        <v>328.50009055289098</v>
      </c>
      <c r="H124" s="622">
        <v>150.88050000000001</v>
      </c>
      <c r="I124" s="619">
        <v>441.52640000000002</v>
      </c>
      <c r="J124" s="620">
        <v>113.026309447109</v>
      </c>
      <c r="K124" s="623">
        <v>0.33601695455899999</v>
      </c>
    </row>
    <row r="125" spans="1:11" ht="14.4" customHeight="1" thickBot="1" x14ac:dyDescent="0.35">
      <c r="A125" s="640" t="s">
        <v>427</v>
      </c>
      <c r="B125" s="624">
        <v>4623.9998543552101</v>
      </c>
      <c r="C125" s="624">
        <v>5057.4302500000003</v>
      </c>
      <c r="D125" s="625">
        <v>433.43039564479602</v>
      </c>
      <c r="E125" s="631">
        <v>1.0937349501069999</v>
      </c>
      <c r="F125" s="624">
        <v>3650.0010061432299</v>
      </c>
      <c r="G125" s="625">
        <v>912.50025153580805</v>
      </c>
      <c r="H125" s="627">
        <v>419.10849999999999</v>
      </c>
      <c r="I125" s="624">
        <v>1226.45975</v>
      </c>
      <c r="J125" s="625">
        <v>313.959498464192</v>
      </c>
      <c r="K125" s="632">
        <v>0.33601627723799998</v>
      </c>
    </row>
    <row r="126" spans="1:11" ht="14.4" customHeight="1" thickBot="1" x14ac:dyDescent="0.35">
      <c r="A126" s="641" t="s">
        <v>428</v>
      </c>
      <c r="B126" s="619">
        <v>4623.9998543552101</v>
      </c>
      <c r="C126" s="619">
        <v>5057.4302500000003</v>
      </c>
      <c r="D126" s="620">
        <v>433.43039564479602</v>
      </c>
      <c r="E126" s="621">
        <v>1.0937349501069999</v>
      </c>
      <c r="F126" s="619">
        <v>3650.0010061432299</v>
      </c>
      <c r="G126" s="620">
        <v>912.50025153580805</v>
      </c>
      <c r="H126" s="622">
        <v>419.10849999999999</v>
      </c>
      <c r="I126" s="619">
        <v>1226.45975</v>
      </c>
      <c r="J126" s="620">
        <v>313.959498464192</v>
      </c>
      <c r="K126" s="623">
        <v>0.33601627723799998</v>
      </c>
    </row>
    <row r="127" spans="1:11" ht="14.4" customHeight="1" thickBot="1" x14ac:dyDescent="0.35">
      <c r="A127" s="639" t="s">
        <v>429</v>
      </c>
      <c r="B127" s="619">
        <v>184.99999417294799</v>
      </c>
      <c r="C127" s="619">
        <v>148.46283</v>
      </c>
      <c r="D127" s="620">
        <v>-36.537164172948003</v>
      </c>
      <c r="E127" s="621">
        <v>0.80250180906000002</v>
      </c>
      <c r="F127" s="619">
        <v>219.00006036859401</v>
      </c>
      <c r="G127" s="620">
        <v>54.750015092147997</v>
      </c>
      <c r="H127" s="622">
        <v>18.58081</v>
      </c>
      <c r="I127" s="619">
        <v>53.985469999999999</v>
      </c>
      <c r="J127" s="620">
        <v>-0.76454509214800004</v>
      </c>
      <c r="K127" s="623">
        <v>0.24650892748200001</v>
      </c>
    </row>
    <row r="128" spans="1:11" ht="14.4" customHeight="1" thickBot="1" x14ac:dyDescent="0.35">
      <c r="A128" s="640" t="s">
        <v>430</v>
      </c>
      <c r="B128" s="624">
        <v>184.99999417294799</v>
      </c>
      <c r="C128" s="624">
        <v>148.46283</v>
      </c>
      <c r="D128" s="625">
        <v>-36.537164172948003</v>
      </c>
      <c r="E128" s="631">
        <v>0.80250180906000002</v>
      </c>
      <c r="F128" s="624">
        <v>219.00006036859401</v>
      </c>
      <c r="G128" s="625">
        <v>54.750015092147997</v>
      </c>
      <c r="H128" s="627">
        <v>18.58081</v>
      </c>
      <c r="I128" s="624">
        <v>53.985469999999999</v>
      </c>
      <c r="J128" s="625">
        <v>-0.76454509214800004</v>
      </c>
      <c r="K128" s="632">
        <v>0.24650892748200001</v>
      </c>
    </row>
    <row r="129" spans="1:11" ht="14.4" customHeight="1" thickBot="1" x14ac:dyDescent="0.35">
      <c r="A129" s="641" t="s">
        <v>431</v>
      </c>
      <c r="B129" s="619">
        <v>184.99999417294799</v>
      </c>
      <c r="C129" s="619">
        <v>148.46283</v>
      </c>
      <c r="D129" s="620">
        <v>-36.537164172948003</v>
      </c>
      <c r="E129" s="621">
        <v>0.80250180906000002</v>
      </c>
      <c r="F129" s="619">
        <v>219.00006036859401</v>
      </c>
      <c r="G129" s="620">
        <v>54.750015092147997</v>
      </c>
      <c r="H129" s="622">
        <v>18.58081</v>
      </c>
      <c r="I129" s="619">
        <v>53.985469999999999</v>
      </c>
      <c r="J129" s="620">
        <v>-0.76454509214800004</v>
      </c>
      <c r="K129" s="623">
        <v>0.24650892748200001</v>
      </c>
    </row>
    <row r="130" spans="1:11" ht="14.4" customHeight="1" thickBot="1" x14ac:dyDescent="0.35">
      <c r="A130" s="638" t="s">
        <v>432</v>
      </c>
      <c r="B130" s="619">
        <v>0</v>
      </c>
      <c r="C130" s="619">
        <v>48.860129999999998</v>
      </c>
      <c r="D130" s="620">
        <v>48.860129999999998</v>
      </c>
      <c r="E130" s="629" t="s">
        <v>310</v>
      </c>
      <c r="F130" s="619">
        <v>99.593726386963993</v>
      </c>
      <c r="G130" s="620">
        <v>24.898431596740998</v>
      </c>
      <c r="H130" s="622">
        <v>85.620500000000007</v>
      </c>
      <c r="I130" s="619">
        <v>85.820499999999996</v>
      </c>
      <c r="J130" s="620">
        <v>60.922068403258002</v>
      </c>
      <c r="K130" s="623">
        <v>0.86170588362699996</v>
      </c>
    </row>
    <row r="131" spans="1:11" ht="14.4" customHeight="1" thickBot="1" x14ac:dyDescent="0.35">
      <c r="A131" s="639" t="s">
        <v>433</v>
      </c>
      <c r="B131" s="619">
        <v>0</v>
      </c>
      <c r="C131" s="619">
        <v>48.860129999999998</v>
      </c>
      <c r="D131" s="620">
        <v>48.860129999999998</v>
      </c>
      <c r="E131" s="629" t="s">
        <v>310</v>
      </c>
      <c r="F131" s="619">
        <v>99.593726386963993</v>
      </c>
      <c r="G131" s="620">
        <v>24.898431596740998</v>
      </c>
      <c r="H131" s="622">
        <v>85.620500000000007</v>
      </c>
      <c r="I131" s="619">
        <v>85.820499999999996</v>
      </c>
      <c r="J131" s="620">
        <v>60.922068403258002</v>
      </c>
      <c r="K131" s="623">
        <v>0.86170588362699996</v>
      </c>
    </row>
    <row r="132" spans="1:11" ht="14.4" customHeight="1" thickBot="1" x14ac:dyDescent="0.35">
      <c r="A132" s="640" t="s">
        <v>434</v>
      </c>
      <c r="B132" s="624">
        <v>0</v>
      </c>
      <c r="C132" s="624">
        <v>4.4531299999999998</v>
      </c>
      <c r="D132" s="625">
        <v>4.4531299999999998</v>
      </c>
      <c r="E132" s="626" t="s">
        <v>310</v>
      </c>
      <c r="F132" s="624">
        <v>3.6428777859369998</v>
      </c>
      <c r="G132" s="625">
        <v>0.91071944648400005</v>
      </c>
      <c r="H132" s="627">
        <v>10.2295</v>
      </c>
      <c r="I132" s="624">
        <v>10.429500000000001</v>
      </c>
      <c r="J132" s="625">
        <v>9.5187805535150005</v>
      </c>
      <c r="K132" s="632">
        <v>2.862983776249</v>
      </c>
    </row>
    <row r="133" spans="1:11" ht="14.4" customHeight="1" thickBot="1" x14ac:dyDescent="0.35">
      <c r="A133" s="641" t="s">
        <v>435</v>
      </c>
      <c r="B133" s="619">
        <v>0</v>
      </c>
      <c r="C133" s="619">
        <v>1.3531299999999999</v>
      </c>
      <c r="D133" s="620">
        <v>1.3531299999999999</v>
      </c>
      <c r="E133" s="629" t="s">
        <v>310</v>
      </c>
      <c r="F133" s="619">
        <v>0</v>
      </c>
      <c r="G133" s="620">
        <v>0</v>
      </c>
      <c r="H133" s="622">
        <v>0.22950000000000001</v>
      </c>
      <c r="I133" s="619">
        <v>0.22950000000000001</v>
      </c>
      <c r="J133" s="620">
        <v>0.22950000000000001</v>
      </c>
      <c r="K133" s="630" t="s">
        <v>310</v>
      </c>
    </row>
    <row r="134" spans="1:11" ht="14.4" customHeight="1" thickBot="1" x14ac:dyDescent="0.35">
      <c r="A134" s="641" t="s">
        <v>436</v>
      </c>
      <c r="B134" s="619">
        <v>0</v>
      </c>
      <c r="C134" s="619">
        <v>2.9</v>
      </c>
      <c r="D134" s="620">
        <v>2.9</v>
      </c>
      <c r="E134" s="629" t="s">
        <v>322</v>
      </c>
      <c r="F134" s="619">
        <v>3.4676122650750001</v>
      </c>
      <c r="G134" s="620">
        <v>0.86690306626799996</v>
      </c>
      <c r="H134" s="622">
        <v>10</v>
      </c>
      <c r="I134" s="619">
        <v>10</v>
      </c>
      <c r="J134" s="620">
        <v>9.1330969337310002</v>
      </c>
      <c r="K134" s="623">
        <v>2.8838287661840001</v>
      </c>
    </row>
    <row r="135" spans="1:11" ht="14.4" customHeight="1" thickBot="1" x14ac:dyDescent="0.35">
      <c r="A135" s="641" t="s">
        <v>437</v>
      </c>
      <c r="B135" s="619">
        <v>0</v>
      </c>
      <c r="C135" s="619">
        <v>0.2</v>
      </c>
      <c r="D135" s="620">
        <v>0.2</v>
      </c>
      <c r="E135" s="629" t="s">
        <v>322</v>
      </c>
      <c r="F135" s="619">
        <v>0.17526552086200001</v>
      </c>
      <c r="G135" s="620">
        <v>4.3816380214999999E-2</v>
      </c>
      <c r="H135" s="622">
        <v>0</v>
      </c>
      <c r="I135" s="619">
        <v>0.2</v>
      </c>
      <c r="J135" s="620">
        <v>0.156183619784</v>
      </c>
      <c r="K135" s="623">
        <v>1.1411257560300001</v>
      </c>
    </row>
    <row r="136" spans="1:11" ht="14.4" customHeight="1" thickBot="1" x14ac:dyDescent="0.35">
      <c r="A136" s="643" t="s">
        <v>438</v>
      </c>
      <c r="B136" s="619">
        <v>0</v>
      </c>
      <c r="C136" s="619">
        <v>0</v>
      </c>
      <c r="D136" s="620">
        <v>0</v>
      </c>
      <c r="E136" s="629" t="s">
        <v>310</v>
      </c>
      <c r="F136" s="619">
        <v>0</v>
      </c>
      <c r="G136" s="620">
        <v>0</v>
      </c>
      <c r="H136" s="622">
        <v>75.391000000000005</v>
      </c>
      <c r="I136" s="619">
        <v>75.391000000000005</v>
      </c>
      <c r="J136" s="620">
        <v>75.391000000000005</v>
      </c>
      <c r="K136" s="630" t="s">
        <v>322</v>
      </c>
    </row>
    <row r="137" spans="1:11" ht="14.4" customHeight="1" thickBot="1" x14ac:dyDescent="0.35">
      <c r="A137" s="641" t="s">
        <v>439</v>
      </c>
      <c r="B137" s="619">
        <v>0</v>
      </c>
      <c r="C137" s="619">
        <v>0</v>
      </c>
      <c r="D137" s="620">
        <v>0</v>
      </c>
      <c r="E137" s="629" t="s">
        <v>310</v>
      </c>
      <c r="F137" s="619">
        <v>0</v>
      </c>
      <c r="G137" s="620">
        <v>0</v>
      </c>
      <c r="H137" s="622">
        <v>75.391000000000005</v>
      </c>
      <c r="I137" s="619">
        <v>75.391000000000005</v>
      </c>
      <c r="J137" s="620">
        <v>75.391000000000005</v>
      </c>
      <c r="K137" s="630" t="s">
        <v>322</v>
      </c>
    </row>
    <row r="138" spans="1:11" ht="14.4" customHeight="1" thickBot="1" x14ac:dyDescent="0.35">
      <c r="A138" s="643" t="s">
        <v>440</v>
      </c>
      <c r="B138" s="619">
        <v>0</v>
      </c>
      <c r="C138" s="619">
        <v>44.406999999999996</v>
      </c>
      <c r="D138" s="620">
        <v>44.406999999999996</v>
      </c>
      <c r="E138" s="629" t="s">
        <v>322</v>
      </c>
      <c r="F138" s="619">
        <v>95.950848601027005</v>
      </c>
      <c r="G138" s="620">
        <v>23.987712150256002</v>
      </c>
      <c r="H138" s="622">
        <v>0</v>
      </c>
      <c r="I138" s="619">
        <v>0</v>
      </c>
      <c r="J138" s="620">
        <v>-23.987712150256002</v>
      </c>
      <c r="K138" s="623">
        <v>0</v>
      </c>
    </row>
    <row r="139" spans="1:11" ht="14.4" customHeight="1" thickBot="1" x14ac:dyDescent="0.35">
      <c r="A139" s="641" t="s">
        <v>441</v>
      </c>
      <c r="B139" s="619">
        <v>0</v>
      </c>
      <c r="C139" s="619">
        <v>44.406999999999996</v>
      </c>
      <c r="D139" s="620">
        <v>44.406999999999996</v>
      </c>
      <c r="E139" s="629" t="s">
        <v>322</v>
      </c>
      <c r="F139" s="619">
        <v>95.950848601027005</v>
      </c>
      <c r="G139" s="620">
        <v>23.987712150256002</v>
      </c>
      <c r="H139" s="622">
        <v>0</v>
      </c>
      <c r="I139" s="619">
        <v>0</v>
      </c>
      <c r="J139" s="620">
        <v>-23.987712150256002</v>
      </c>
      <c r="K139" s="623">
        <v>0</v>
      </c>
    </row>
    <row r="140" spans="1:11" ht="14.4" customHeight="1" thickBot="1" x14ac:dyDescent="0.35">
      <c r="A140" s="638" t="s">
        <v>442</v>
      </c>
      <c r="B140" s="619">
        <v>1776.9996623876</v>
      </c>
      <c r="C140" s="619">
        <v>4179.7479700000004</v>
      </c>
      <c r="D140" s="620">
        <v>2402.7483076123999</v>
      </c>
      <c r="E140" s="621">
        <v>2.3521377400730001</v>
      </c>
      <c r="F140" s="619">
        <v>1568.00391158964</v>
      </c>
      <c r="G140" s="620">
        <v>392.00097789741102</v>
      </c>
      <c r="H140" s="622">
        <v>130.17400000000001</v>
      </c>
      <c r="I140" s="619">
        <v>475.55200000000002</v>
      </c>
      <c r="J140" s="620">
        <v>83.551022102589002</v>
      </c>
      <c r="K140" s="623">
        <v>0.30328495770000002</v>
      </c>
    </row>
    <row r="141" spans="1:11" ht="14.4" customHeight="1" thickBot="1" x14ac:dyDescent="0.35">
      <c r="A141" s="639" t="s">
        <v>443</v>
      </c>
      <c r="B141" s="619">
        <v>1723.9996623876</v>
      </c>
      <c r="C141" s="619">
        <v>4002.6889999999999</v>
      </c>
      <c r="D141" s="620">
        <v>2278.6893376123999</v>
      </c>
      <c r="E141" s="621">
        <v>2.3217458142980001</v>
      </c>
      <c r="F141" s="619">
        <v>1568.00391158964</v>
      </c>
      <c r="G141" s="620">
        <v>392.00097789741102</v>
      </c>
      <c r="H141" s="622">
        <v>130.17400000000001</v>
      </c>
      <c r="I141" s="619">
        <v>475.55200000000002</v>
      </c>
      <c r="J141" s="620">
        <v>83.551022102589002</v>
      </c>
      <c r="K141" s="623">
        <v>0.30328495770000002</v>
      </c>
    </row>
    <row r="142" spans="1:11" ht="14.4" customHeight="1" thickBot="1" x14ac:dyDescent="0.35">
      <c r="A142" s="640" t="s">
        <v>444</v>
      </c>
      <c r="B142" s="624">
        <v>1723.9996623876</v>
      </c>
      <c r="C142" s="624">
        <v>1247.4829999999999</v>
      </c>
      <c r="D142" s="625">
        <v>-476.516662387601</v>
      </c>
      <c r="E142" s="631">
        <v>0.723598169545</v>
      </c>
      <c r="F142" s="624">
        <v>1568.00391158964</v>
      </c>
      <c r="G142" s="625">
        <v>392.00097789741102</v>
      </c>
      <c r="H142" s="627">
        <v>130.17400000000001</v>
      </c>
      <c r="I142" s="624">
        <v>395.53399999999999</v>
      </c>
      <c r="J142" s="625">
        <v>3.5330221025889998</v>
      </c>
      <c r="K142" s="632">
        <v>0.25225319725000001</v>
      </c>
    </row>
    <row r="143" spans="1:11" ht="14.4" customHeight="1" thickBot="1" x14ac:dyDescent="0.35">
      <c r="A143" s="641" t="s">
        <v>445</v>
      </c>
      <c r="B143" s="619">
        <v>355.99998878685602</v>
      </c>
      <c r="C143" s="619">
        <v>356.39600000000002</v>
      </c>
      <c r="D143" s="620">
        <v>0.39601121314299997</v>
      </c>
      <c r="E143" s="621">
        <v>1.001112391083</v>
      </c>
      <c r="F143" s="619">
        <v>358.000893079778</v>
      </c>
      <c r="G143" s="620">
        <v>89.500223269944001</v>
      </c>
      <c r="H143" s="622">
        <v>29.872</v>
      </c>
      <c r="I143" s="619">
        <v>89.616</v>
      </c>
      <c r="J143" s="620">
        <v>0.115776730055</v>
      </c>
      <c r="K143" s="623">
        <v>0.25032339788000002</v>
      </c>
    </row>
    <row r="144" spans="1:11" ht="14.4" customHeight="1" thickBot="1" x14ac:dyDescent="0.35">
      <c r="A144" s="641" t="s">
        <v>446</v>
      </c>
      <c r="B144" s="619">
        <v>1011.99996812443</v>
      </c>
      <c r="C144" s="619">
        <v>533.48699999999997</v>
      </c>
      <c r="D144" s="620">
        <v>-478.51296812443297</v>
      </c>
      <c r="E144" s="621">
        <v>0.527161083797</v>
      </c>
      <c r="F144" s="619">
        <v>854.00213041935899</v>
      </c>
      <c r="G144" s="620">
        <v>213.50053260484</v>
      </c>
      <c r="H144" s="622">
        <v>70.491</v>
      </c>
      <c r="I144" s="619">
        <v>216.48500000000001</v>
      </c>
      <c r="J144" s="620">
        <v>2.9844673951599998</v>
      </c>
      <c r="K144" s="623">
        <v>0.25349468378200002</v>
      </c>
    </row>
    <row r="145" spans="1:11" ht="14.4" customHeight="1" thickBot="1" x14ac:dyDescent="0.35">
      <c r="A145" s="641" t="s">
        <v>447</v>
      </c>
      <c r="B145" s="619">
        <v>59.999998110143999</v>
      </c>
      <c r="C145" s="619">
        <v>60.024000000000001</v>
      </c>
      <c r="D145" s="620">
        <v>2.4001889855E-2</v>
      </c>
      <c r="E145" s="621">
        <v>1.0004000315099999</v>
      </c>
      <c r="F145" s="619">
        <v>60.000149678174999</v>
      </c>
      <c r="G145" s="620">
        <v>15.000037419543</v>
      </c>
      <c r="H145" s="622">
        <v>5.0019999999999998</v>
      </c>
      <c r="I145" s="619">
        <v>15.006</v>
      </c>
      <c r="J145" s="620">
        <v>5.9625804560000002E-3</v>
      </c>
      <c r="K145" s="623">
        <v>0.25009937609299998</v>
      </c>
    </row>
    <row r="146" spans="1:11" ht="14.4" customHeight="1" thickBot="1" x14ac:dyDescent="0.35">
      <c r="A146" s="641" t="s">
        <v>448</v>
      </c>
      <c r="B146" s="619">
        <v>61.999714736609</v>
      </c>
      <c r="C146" s="619">
        <v>62.94</v>
      </c>
      <c r="D146" s="620">
        <v>0.94028526338999996</v>
      </c>
      <c r="E146" s="621">
        <v>1.0151659611229999</v>
      </c>
      <c r="F146" s="619">
        <v>62.000154667446999</v>
      </c>
      <c r="G146" s="620">
        <v>15.500038666861</v>
      </c>
      <c r="H146" s="622">
        <v>5.2560000000000002</v>
      </c>
      <c r="I146" s="619">
        <v>15.768000000000001</v>
      </c>
      <c r="J146" s="620">
        <v>0.26796133313800002</v>
      </c>
      <c r="K146" s="623">
        <v>0.254321946204</v>
      </c>
    </row>
    <row r="147" spans="1:11" ht="14.4" customHeight="1" thickBot="1" x14ac:dyDescent="0.35">
      <c r="A147" s="641" t="s">
        <v>449</v>
      </c>
      <c r="B147" s="619">
        <v>233.99999262955799</v>
      </c>
      <c r="C147" s="619">
        <v>234.636</v>
      </c>
      <c r="D147" s="620">
        <v>0.63600737044099998</v>
      </c>
      <c r="E147" s="621">
        <v>1.002717980301</v>
      </c>
      <c r="F147" s="619">
        <v>234.00058374488299</v>
      </c>
      <c r="G147" s="620">
        <v>58.500145936220001</v>
      </c>
      <c r="H147" s="622">
        <v>19.553000000000001</v>
      </c>
      <c r="I147" s="619">
        <v>58.658999999999999</v>
      </c>
      <c r="J147" s="620">
        <v>0.15885406377899999</v>
      </c>
      <c r="K147" s="623">
        <v>0.25067886182600002</v>
      </c>
    </row>
    <row r="148" spans="1:11" ht="14.4" customHeight="1" thickBot="1" x14ac:dyDescent="0.35">
      <c r="A148" s="640" t="s">
        <v>450</v>
      </c>
      <c r="B148" s="624">
        <v>0</v>
      </c>
      <c r="C148" s="624">
        <v>2755.2060000000001</v>
      </c>
      <c r="D148" s="625">
        <v>2755.2060000000001</v>
      </c>
      <c r="E148" s="626" t="s">
        <v>310</v>
      </c>
      <c r="F148" s="624">
        <v>0</v>
      </c>
      <c r="G148" s="625">
        <v>0</v>
      </c>
      <c r="H148" s="627">
        <v>0</v>
      </c>
      <c r="I148" s="624">
        <v>80.018000000000001</v>
      </c>
      <c r="J148" s="625">
        <v>80.018000000000001</v>
      </c>
      <c r="K148" s="628" t="s">
        <v>310</v>
      </c>
    </row>
    <row r="149" spans="1:11" ht="14.4" customHeight="1" thickBot="1" x14ac:dyDescent="0.35">
      <c r="A149" s="641" t="s">
        <v>451</v>
      </c>
      <c r="B149" s="619">
        <v>0</v>
      </c>
      <c r="C149" s="619">
        <v>2755.2060000000001</v>
      </c>
      <c r="D149" s="620">
        <v>2755.2060000000001</v>
      </c>
      <c r="E149" s="629" t="s">
        <v>310</v>
      </c>
      <c r="F149" s="619">
        <v>0</v>
      </c>
      <c r="G149" s="620">
        <v>0</v>
      </c>
      <c r="H149" s="622">
        <v>0</v>
      </c>
      <c r="I149" s="619">
        <v>80.018000000000001</v>
      </c>
      <c r="J149" s="620">
        <v>80.018000000000001</v>
      </c>
      <c r="K149" s="630" t="s">
        <v>310</v>
      </c>
    </row>
    <row r="150" spans="1:11" ht="14.4" customHeight="1" thickBot="1" x14ac:dyDescent="0.35">
      <c r="A150" s="639" t="s">
        <v>452</v>
      </c>
      <c r="B150" s="619">
        <v>53</v>
      </c>
      <c r="C150" s="619">
        <v>177.05896999999999</v>
      </c>
      <c r="D150" s="620">
        <v>124.05897</v>
      </c>
      <c r="E150" s="621">
        <v>3.3407352830180002</v>
      </c>
      <c r="F150" s="619">
        <v>0</v>
      </c>
      <c r="G150" s="620">
        <v>0</v>
      </c>
      <c r="H150" s="622">
        <v>0</v>
      </c>
      <c r="I150" s="619">
        <v>0</v>
      </c>
      <c r="J150" s="620">
        <v>0</v>
      </c>
      <c r="K150" s="630" t="s">
        <v>310</v>
      </c>
    </row>
    <row r="151" spans="1:11" ht="14.4" customHeight="1" thickBot="1" x14ac:dyDescent="0.35">
      <c r="A151" s="640" t="s">
        <v>453</v>
      </c>
      <c r="B151" s="624">
        <v>53</v>
      </c>
      <c r="C151" s="624">
        <v>39.93</v>
      </c>
      <c r="D151" s="625">
        <v>-13.07</v>
      </c>
      <c r="E151" s="631">
        <v>0.75339622641500004</v>
      </c>
      <c r="F151" s="624">
        <v>0</v>
      </c>
      <c r="G151" s="625">
        <v>0</v>
      </c>
      <c r="H151" s="627">
        <v>0</v>
      </c>
      <c r="I151" s="624">
        <v>0</v>
      </c>
      <c r="J151" s="625">
        <v>0</v>
      </c>
      <c r="K151" s="632">
        <v>3</v>
      </c>
    </row>
    <row r="152" spans="1:11" ht="14.4" customHeight="1" thickBot="1" x14ac:dyDescent="0.35">
      <c r="A152" s="641" t="s">
        <v>454</v>
      </c>
      <c r="B152" s="619">
        <v>53</v>
      </c>
      <c r="C152" s="619">
        <v>39.93</v>
      </c>
      <c r="D152" s="620">
        <v>-13.07</v>
      </c>
      <c r="E152" s="621">
        <v>0.75339622641500004</v>
      </c>
      <c r="F152" s="619">
        <v>0</v>
      </c>
      <c r="G152" s="620">
        <v>0</v>
      </c>
      <c r="H152" s="622">
        <v>0</v>
      </c>
      <c r="I152" s="619">
        <v>0</v>
      </c>
      <c r="J152" s="620">
        <v>0</v>
      </c>
      <c r="K152" s="623">
        <v>3</v>
      </c>
    </row>
    <row r="153" spans="1:11" ht="14.4" customHeight="1" thickBot="1" x14ac:dyDescent="0.35">
      <c r="A153" s="640" t="s">
        <v>455</v>
      </c>
      <c r="B153" s="624">
        <v>0</v>
      </c>
      <c r="C153" s="624">
        <v>21.045200000000001</v>
      </c>
      <c r="D153" s="625">
        <v>21.045200000000001</v>
      </c>
      <c r="E153" s="626" t="s">
        <v>310</v>
      </c>
      <c r="F153" s="624">
        <v>0</v>
      </c>
      <c r="G153" s="625">
        <v>0</v>
      </c>
      <c r="H153" s="627">
        <v>0</v>
      </c>
      <c r="I153" s="624">
        <v>0</v>
      </c>
      <c r="J153" s="625">
        <v>0</v>
      </c>
      <c r="K153" s="628" t="s">
        <v>310</v>
      </c>
    </row>
    <row r="154" spans="1:11" ht="14.4" customHeight="1" thickBot="1" x14ac:dyDescent="0.35">
      <c r="A154" s="641" t="s">
        <v>456</v>
      </c>
      <c r="B154" s="619">
        <v>0</v>
      </c>
      <c r="C154" s="619">
        <v>7.4690000000000003</v>
      </c>
      <c r="D154" s="620">
        <v>7.4690000000000003</v>
      </c>
      <c r="E154" s="629" t="s">
        <v>322</v>
      </c>
      <c r="F154" s="619">
        <v>0</v>
      </c>
      <c r="G154" s="620">
        <v>0</v>
      </c>
      <c r="H154" s="622">
        <v>0</v>
      </c>
      <c r="I154" s="619">
        <v>0</v>
      </c>
      <c r="J154" s="620">
        <v>0</v>
      </c>
      <c r="K154" s="630" t="s">
        <v>310</v>
      </c>
    </row>
    <row r="155" spans="1:11" ht="14.4" customHeight="1" thickBot="1" x14ac:dyDescent="0.35">
      <c r="A155" s="641" t="s">
        <v>457</v>
      </c>
      <c r="B155" s="619">
        <v>0</v>
      </c>
      <c r="C155" s="619">
        <v>13.5762</v>
      </c>
      <c r="D155" s="620">
        <v>13.5762</v>
      </c>
      <c r="E155" s="629" t="s">
        <v>310</v>
      </c>
      <c r="F155" s="619">
        <v>0</v>
      </c>
      <c r="G155" s="620">
        <v>0</v>
      </c>
      <c r="H155" s="622">
        <v>0</v>
      </c>
      <c r="I155" s="619">
        <v>0</v>
      </c>
      <c r="J155" s="620">
        <v>0</v>
      </c>
      <c r="K155" s="630" t="s">
        <v>310</v>
      </c>
    </row>
    <row r="156" spans="1:11" ht="14.4" customHeight="1" thickBot="1" x14ac:dyDescent="0.35">
      <c r="A156" s="640" t="s">
        <v>458</v>
      </c>
      <c r="B156" s="624">
        <v>0</v>
      </c>
      <c r="C156" s="624">
        <v>116.08377</v>
      </c>
      <c r="D156" s="625">
        <v>116.08377</v>
      </c>
      <c r="E156" s="626" t="s">
        <v>310</v>
      </c>
      <c r="F156" s="624">
        <v>0</v>
      </c>
      <c r="G156" s="625">
        <v>0</v>
      </c>
      <c r="H156" s="627">
        <v>0</v>
      </c>
      <c r="I156" s="624">
        <v>0</v>
      </c>
      <c r="J156" s="625">
        <v>0</v>
      </c>
      <c r="K156" s="628" t="s">
        <v>310</v>
      </c>
    </row>
    <row r="157" spans="1:11" ht="14.4" customHeight="1" thickBot="1" x14ac:dyDescent="0.35">
      <c r="A157" s="641" t="s">
        <v>459</v>
      </c>
      <c r="B157" s="619">
        <v>0</v>
      </c>
      <c r="C157" s="619">
        <v>116.08377</v>
      </c>
      <c r="D157" s="620">
        <v>116.08377</v>
      </c>
      <c r="E157" s="629" t="s">
        <v>310</v>
      </c>
      <c r="F157" s="619">
        <v>0</v>
      </c>
      <c r="G157" s="620">
        <v>0</v>
      </c>
      <c r="H157" s="622">
        <v>0</v>
      </c>
      <c r="I157" s="619">
        <v>0</v>
      </c>
      <c r="J157" s="620">
        <v>0</v>
      </c>
      <c r="K157" s="630" t="s">
        <v>310</v>
      </c>
    </row>
    <row r="158" spans="1:11" ht="14.4" customHeight="1" thickBot="1" x14ac:dyDescent="0.35">
      <c r="A158" s="637" t="s">
        <v>460</v>
      </c>
      <c r="B158" s="619">
        <v>29110.167534935299</v>
      </c>
      <c r="C158" s="619">
        <v>34467.84575</v>
      </c>
      <c r="D158" s="620">
        <v>5357.6782150647396</v>
      </c>
      <c r="E158" s="621">
        <v>1.1840483469780001</v>
      </c>
      <c r="F158" s="619">
        <v>31250.102021830699</v>
      </c>
      <c r="G158" s="620">
        <v>7812.5255054576801</v>
      </c>
      <c r="H158" s="622">
        <v>2733.36357</v>
      </c>
      <c r="I158" s="619">
        <v>8328.8184799999999</v>
      </c>
      <c r="J158" s="620">
        <v>516.29297454232199</v>
      </c>
      <c r="K158" s="623">
        <v>0.26652132124799999</v>
      </c>
    </row>
    <row r="159" spans="1:11" ht="14.4" customHeight="1" thickBot="1" x14ac:dyDescent="0.35">
      <c r="A159" s="638" t="s">
        <v>461</v>
      </c>
      <c r="B159" s="619">
        <v>28107.902266572601</v>
      </c>
      <c r="C159" s="619">
        <v>30704.14718</v>
      </c>
      <c r="D159" s="620">
        <v>2596.2449134273902</v>
      </c>
      <c r="E159" s="621">
        <v>1.0923670819969999</v>
      </c>
      <c r="F159" s="619">
        <v>29244.051765025299</v>
      </c>
      <c r="G159" s="620">
        <v>7311.0129412563101</v>
      </c>
      <c r="H159" s="622">
        <v>2733.3637699999999</v>
      </c>
      <c r="I159" s="619">
        <v>8328.8186600000008</v>
      </c>
      <c r="J159" s="620">
        <v>1017.80571874369</v>
      </c>
      <c r="K159" s="623">
        <v>0.28480385436700001</v>
      </c>
    </row>
    <row r="160" spans="1:11" ht="14.4" customHeight="1" thickBot="1" x14ac:dyDescent="0.35">
      <c r="A160" s="639" t="s">
        <v>462</v>
      </c>
      <c r="B160" s="619">
        <v>28107.902266572601</v>
      </c>
      <c r="C160" s="619">
        <v>30704.14718</v>
      </c>
      <c r="D160" s="620">
        <v>2596.2449134273902</v>
      </c>
      <c r="E160" s="621">
        <v>1.0923670819969999</v>
      </c>
      <c r="F160" s="619">
        <v>29244.051765025299</v>
      </c>
      <c r="G160" s="620">
        <v>7311.0129412563101</v>
      </c>
      <c r="H160" s="622">
        <v>2733.3637699999999</v>
      </c>
      <c r="I160" s="619">
        <v>8328.8186600000008</v>
      </c>
      <c r="J160" s="620">
        <v>1017.80571874369</v>
      </c>
      <c r="K160" s="623">
        <v>0.28480385436700001</v>
      </c>
    </row>
    <row r="161" spans="1:11" ht="14.4" customHeight="1" thickBot="1" x14ac:dyDescent="0.35">
      <c r="A161" s="640" t="s">
        <v>463</v>
      </c>
      <c r="B161" s="624">
        <v>1663.7047477419501</v>
      </c>
      <c r="C161" s="624">
        <v>1652.4984199999999</v>
      </c>
      <c r="D161" s="625">
        <v>-11.206327741945</v>
      </c>
      <c r="E161" s="631">
        <v>0.99326423287700005</v>
      </c>
      <c r="F161" s="624">
        <v>1550.2175914624399</v>
      </c>
      <c r="G161" s="625">
        <v>387.55439786561101</v>
      </c>
      <c r="H161" s="627">
        <v>116.76316</v>
      </c>
      <c r="I161" s="624">
        <v>332.79455000000002</v>
      </c>
      <c r="J161" s="625">
        <v>-54.759847865609999</v>
      </c>
      <c r="K161" s="632">
        <v>0.21467602472799999</v>
      </c>
    </row>
    <row r="162" spans="1:11" ht="14.4" customHeight="1" thickBot="1" x14ac:dyDescent="0.35">
      <c r="A162" s="641" t="s">
        <v>464</v>
      </c>
      <c r="B162" s="619">
        <v>7.4434122453890001</v>
      </c>
      <c r="C162" s="619">
        <v>7.1772400000000003</v>
      </c>
      <c r="D162" s="620">
        <v>-0.26617224538899997</v>
      </c>
      <c r="E162" s="621">
        <v>0.9642405611</v>
      </c>
      <c r="F162" s="619">
        <v>6.8946754231279996</v>
      </c>
      <c r="G162" s="620">
        <v>1.7236688557819999</v>
      </c>
      <c r="H162" s="622">
        <v>0.23139000000000001</v>
      </c>
      <c r="I162" s="619">
        <v>0.97514999999999996</v>
      </c>
      <c r="J162" s="620">
        <v>-0.74851885578199995</v>
      </c>
      <c r="K162" s="623">
        <v>0.14143522938399999</v>
      </c>
    </row>
    <row r="163" spans="1:11" ht="14.4" customHeight="1" thickBot="1" x14ac:dyDescent="0.35">
      <c r="A163" s="641" t="s">
        <v>465</v>
      </c>
      <c r="B163" s="619">
        <v>3.6272351783340002</v>
      </c>
      <c r="C163" s="619">
        <v>3.9950000000000001</v>
      </c>
      <c r="D163" s="620">
        <v>0.36776482166500002</v>
      </c>
      <c r="E163" s="621">
        <v>1.101389847524</v>
      </c>
      <c r="F163" s="619">
        <v>3.2855650425560001</v>
      </c>
      <c r="G163" s="620">
        <v>0.82139126063900003</v>
      </c>
      <c r="H163" s="622">
        <v>0.249</v>
      </c>
      <c r="I163" s="619">
        <v>1.7430000000000001</v>
      </c>
      <c r="J163" s="620">
        <v>0.92160873935999998</v>
      </c>
      <c r="K163" s="623">
        <v>0.53050235725700001</v>
      </c>
    </row>
    <row r="164" spans="1:11" ht="14.4" customHeight="1" thickBot="1" x14ac:dyDescent="0.35">
      <c r="A164" s="641" t="s">
        <v>466</v>
      </c>
      <c r="B164" s="619">
        <v>51</v>
      </c>
      <c r="C164" s="619">
        <v>73.046210000000002</v>
      </c>
      <c r="D164" s="620">
        <v>22.046209999999999</v>
      </c>
      <c r="E164" s="621">
        <v>1.4322786274499999</v>
      </c>
      <c r="F164" s="619">
        <v>59.253381607034001</v>
      </c>
      <c r="G164" s="620">
        <v>14.813345401757999</v>
      </c>
      <c r="H164" s="622">
        <v>0</v>
      </c>
      <c r="I164" s="619">
        <v>2.7827199999999999</v>
      </c>
      <c r="J164" s="620">
        <v>-12.030625401758</v>
      </c>
      <c r="K164" s="623">
        <v>4.6963058048000002E-2</v>
      </c>
    </row>
    <row r="165" spans="1:11" ht="14.4" customHeight="1" thickBot="1" x14ac:dyDescent="0.35">
      <c r="A165" s="641" t="s">
        <v>467</v>
      </c>
      <c r="B165" s="619">
        <v>61.665910687230998</v>
      </c>
      <c r="C165" s="619">
        <v>84.86985</v>
      </c>
      <c r="D165" s="620">
        <v>23.203939312768</v>
      </c>
      <c r="E165" s="621">
        <v>1.376284709885</v>
      </c>
      <c r="F165" s="619">
        <v>57.320593332361</v>
      </c>
      <c r="G165" s="620">
        <v>14.330148333089999</v>
      </c>
      <c r="H165" s="622">
        <v>3.17</v>
      </c>
      <c r="I165" s="619">
        <v>15.817</v>
      </c>
      <c r="J165" s="620">
        <v>1.4868516669089999</v>
      </c>
      <c r="K165" s="623">
        <v>0.27593922324300002</v>
      </c>
    </row>
    <row r="166" spans="1:11" ht="14.4" customHeight="1" thickBot="1" x14ac:dyDescent="0.35">
      <c r="A166" s="641" t="s">
        <v>468</v>
      </c>
      <c r="B166" s="619">
        <v>1539.9681896309901</v>
      </c>
      <c r="C166" s="619">
        <v>1483.41012</v>
      </c>
      <c r="D166" s="620">
        <v>-56.558069630989998</v>
      </c>
      <c r="E166" s="621">
        <v>0.96327322212699995</v>
      </c>
      <c r="F166" s="619">
        <v>1423.4633760573599</v>
      </c>
      <c r="G166" s="620">
        <v>355.86584401434101</v>
      </c>
      <c r="H166" s="622">
        <v>113.11277</v>
      </c>
      <c r="I166" s="619">
        <v>311.47667999999999</v>
      </c>
      <c r="J166" s="620">
        <v>-44.389164014339997</v>
      </c>
      <c r="K166" s="623">
        <v>0.218816082829</v>
      </c>
    </row>
    <row r="167" spans="1:11" ht="14.4" customHeight="1" thickBot="1" x14ac:dyDescent="0.35">
      <c r="A167" s="640" t="s">
        <v>469</v>
      </c>
      <c r="B167" s="624">
        <v>6852.1975188255501</v>
      </c>
      <c r="C167" s="624">
        <v>7446.8301300000003</v>
      </c>
      <c r="D167" s="625">
        <v>594.63261117444904</v>
      </c>
      <c r="E167" s="631">
        <v>1.0867798409980001</v>
      </c>
      <c r="F167" s="624">
        <v>7473.7639072789298</v>
      </c>
      <c r="G167" s="625">
        <v>1868.4409768197299</v>
      </c>
      <c r="H167" s="627">
        <v>658.60339999999997</v>
      </c>
      <c r="I167" s="624">
        <v>1934.58788</v>
      </c>
      <c r="J167" s="625">
        <v>66.146903180265994</v>
      </c>
      <c r="K167" s="632">
        <v>0.25885054759499998</v>
      </c>
    </row>
    <row r="168" spans="1:11" ht="14.4" customHeight="1" thickBot="1" x14ac:dyDescent="0.35">
      <c r="A168" s="641" t="s">
        <v>470</v>
      </c>
      <c r="B168" s="619">
        <v>1848.00000000048</v>
      </c>
      <c r="C168" s="619">
        <v>2065.395</v>
      </c>
      <c r="D168" s="620">
        <v>217.39499999951801</v>
      </c>
      <c r="E168" s="621">
        <v>1.1176379870119999</v>
      </c>
      <c r="F168" s="619">
        <v>2075.00020805746</v>
      </c>
      <c r="G168" s="620">
        <v>518.75005201436602</v>
      </c>
      <c r="H168" s="622">
        <v>178.904</v>
      </c>
      <c r="I168" s="619">
        <v>512.10299999999995</v>
      </c>
      <c r="J168" s="620">
        <v>-6.6470520143650003</v>
      </c>
      <c r="K168" s="623">
        <v>0.24679660176000001</v>
      </c>
    </row>
    <row r="169" spans="1:11" ht="14.4" customHeight="1" thickBot="1" x14ac:dyDescent="0.35">
      <c r="A169" s="641" t="s">
        <v>471</v>
      </c>
      <c r="B169" s="619">
        <v>4989.0000000012997</v>
      </c>
      <c r="C169" s="619">
        <v>5339.3398900000002</v>
      </c>
      <c r="D169" s="620">
        <v>350.33988999869598</v>
      </c>
      <c r="E169" s="621">
        <v>1.0702224674280001</v>
      </c>
      <c r="F169" s="619">
        <v>5359.0005373397298</v>
      </c>
      <c r="G169" s="620">
        <v>1339.75013433493</v>
      </c>
      <c r="H169" s="622">
        <v>477.36439999999999</v>
      </c>
      <c r="I169" s="619">
        <v>1413.9274</v>
      </c>
      <c r="J169" s="620">
        <v>74.177265665066997</v>
      </c>
      <c r="K169" s="623">
        <v>0.26384162310600001</v>
      </c>
    </row>
    <row r="170" spans="1:11" ht="14.4" customHeight="1" thickBot="1" x14ac:dyDescent="0.35">
      <c r="A170" s="641" t="s">
        <v>472</v>
      </c>
      <c r="B170" s="619">
        <v>9.8582862278930001</v>
      </c>
      <c r="C170" s="619">
        <v>32.982239999999997</v>
      </c>
      <c r="D170" s="620">
        <v>23.123953772105999</v>
      </c>
      <c r="E170" s="621">
        <v>3.3456362736430001</v>
      </c>
      <c r="F170" s="619">
        <v>27.000002707253</v>
      </c>
      <c r="G170" s="620">
        <v>6.7500006768130003</v>
      </c>
      <c r="H170" s="622">
        <v>0</v>
      </c>
      <c r="I170" s="619">
        <v>2.5274800000000002</v>
      </c>
      <c r="J170" s="620">
        <v>-4.2225206768129997</v>
      </c>
      <c r="K170" s="623">
        <v>9.3610360983999996E-2</v>
      </c>
    </row>
    <row r="171" spans="1:11" ht="14.4" customHeight="1" thickBot="1" x14ac:dyDescent="0.35">
      <c r="A171" s="641" t="s">
        <v>473</v>
      </c>
      <c r="B171" s="619">
        <v>5.3392325958709996</v>
      </c>
      <c r="C171" s="619">
        <v>9.1129999999999995</v>
      </c>
      <c r="D171" s="620">
        <v>3.7737674041279998</v>
      </c>
      <c r="E171" s="621">
        <v>1.7067995889600001</v>
      </c>
      <c r="F171" s="619">
        <v>12.763159174481</v>
      </c>
      <c r="G171" s="620">
        <v>3.19078979362</v>
      </c>
      <c r="H171" s="622">
        <v>2.335</v>
      </c>
      <c r="I171" s="619">
        <v>6.03</v>
      </c>
      <c r="J171" s="620">
        <v>2.8392102063790001</v>
      </c>
      <c r="K171" s="623">
        <v>0.47245356087500001</v>
      </c>
    </row>
    <row r="172" spans="1:11" ht="14.4" customHeight="1" thickBot="1" x14ac:dyDescent="0.35">
      <c r="A172" s="640" t="s">
        <v>474</v>
      </c>
      <c r="B172" s="624">
        <v>10800.000000002799</v>
      </c>
      <c r="C172" s="624">
        <v>11852.19067</v>
      </c>
      <c r="D172" s="625">
        <v>1052.1906699971801</v>
      </c>
      <c r="E172" s="631">
        <v>1.097425062036</v>
      </c>
      <c r="F172" s="624">
        <v>9899.0692314110693</v>
      </c>
      <c r="G172" s="625">
        <v>2474.76730785277</v>
      </c>
      <c r="H172" s="627">
        <v>1113.99009</v>
      </c>
      <c r="I172" s="624">
        <v>3278.0222899999999</v>
      </c>
      <c r="J172" s="625">
        <v>803.25498214723302</v>
      </c>
      <c r="K172" s="632">
        <v>0.33114449584700001</v>
      </c>
    </row>
    <row r="173" spans="1:11" ht="14.4" customHeight="1" thickBot="1" x14ac:dyDescent="0.35">
      <c r="A173" s="641" t="s">
        <v>475</v>
      </c>
      <c r="B173" s="619">
        <v>3196.0000000008399</v>
      </c>
      <c r="C173" s="619">
        <v>3766.1010000000001</v>
      </c>
      <c r="D173" s="620">
        <v>570.10099999916497</v>
      </c>
      <c r="E173" s="621">
        <v>1.1783795369200001</v>
      </c>
      <c r="F173" s="619">
        <v>2122.0684516217202</v>
      </c>
      <c r="G173" s="620">
        <v>530.51711290543005</v>
      </c>
      <c r="H173" s="622">
        <v>368.30099999999999</v>
      </c>
      <c r="I173" s="619">
        <v>1008.048</v>
      </c>
      <c r="J173" s="620">
        <v>477.53088709457001</v>
      </c>
      <c r="K173" s="623">
        <v>0.47503085926799998</v>
      </c>
    </row>
    <row r="174" spans="1:11" ht="14.4" customHeight="1" thickBot="1" x14ac:dyDescent="0.35">
      <c r="A174" s="641" t="s">
        <v>476</v>
      </c>
      <c r="B174" s="619">
        <v>7574.00000000198</v>
      </c>
      <c r="C174" s="619">
        <v>8080.9147999999996</v>
      </c>
      <c r="D174" s="620">
        <v>506.914799998023</v>
      </c>
      <c r="E174" s="621">
        <v>1.06692828096</v>
      </c>
      <c r="F174" s="619">
        <v>7777.0007797893504</v>
      </c>
      <c r="G174" s="620">
        <v>1944.2501949473401</v>
      </c>
      <c r="H174" s="622">
        <v>745.68908999999996</v>
      </c>
      <c r="I174" s="619">
        <v>2269.9742900000001</v>
      </c>
      <c r="J174" s="620">
        <v>325.72409505266302</v>
      </c>
      <c r="K174" s="623">
        <v>0.29188299632100001</v>
      </c>
    </row>
    <row r="175" spans="1:11" ht="14.4" customHeight="1" thickBot="1" x14ac:dyDescent="0.35">
      <c r="A175" s="641" t="s">
        <v>477</v>
      </c>
      <c r="B175" s="619">
        <v>30.000000000006999</v>
      </c>
      <c r="C175" s="619">
        <v>5.1748700000000003</v>
      </c>
      <c r="D175" s="620">
        <v>-24.825130000007</v>
      </c>
      <c r="E175" s="621">
        <v>0.172495666666</v>
      </c>
      <c r="F175" s="619">
        <v>0</v>
      </c>
      <c r="G175" s="620">
        <v>0</v>
      </c>
      <c r="H175" s="622">
        <v>0</v>
      </c>
      <c r="I175" s="619">
        <v>0</v>
      </c>
      <c r="J175" s="620">
        <v>0</v>
      </c>
      <c r="K175" s="630" t="s">
        <v>310</v>
      </c>
    </row>
    <row r="176" spans="1:11" ht="14.4" customHeight="1" thickBot="1" x14ac:dyDescent="0.35">
      <c r="A176" s="640" t="s">
        <v>478</v>
      </c>
      <c r="B176" s="624">
        <v>8792.0000000022992</v>
      </c>
      <c r="C176" s="624">
        <v>9342.5021099999994</v>
      </c>
      <c r="D176" s="625">
        <v>550.502109997704</v>
      </c>
      <c r="E176" s="631">
        <v>1.062613979754</v>
      </c>
      <c r="F176" s="624">
        <v>10321.001034872799</v>
      </c>
      <c r="G176" s="625">
        <v>2580.2502587181998</v>
      </c>
      <c r="H176" s="627">
        <v>787.53660000000002</v>
      </c>
      <c r="I176" s="624">
        <v>2726.9400700000001</v>
      </c>
      <c r="J176" s="625">
        <v>146.68981128179701</v>
      </c>
      <c r="K176" s="632">
        <v>0.26421275037000003</v>
      </c>
    </row>
    <row r="177" spans="1:11" ht="14.4" customHeight="1" thickBot="1" x14ac:dyDescent="0.35">
      <c r="A177" s="641" t="s">
        <v>479</v>
      </c>
      <c r="B177" s="619">
        <v>4096.0000000010696</v>
      </c>
      <c r="C177" s="619">
        <v>4242.7540099999997</v>
      </c>
      <c r="D177" s="620">
        <v>146.75400999893</v>
      </c>
      <c r="E177" s="621">
        <v>1.035828615722</v>
      </c>
      <c r="F177" s="619">
        <v>5034.0005047524201</v>
      </c>
      <c r="G177" s="620">
        <v>1258.50012618811</v>
      </c>
      <c r="H177" s="622">
        <v>302.74781999999999</v>
      </c>
      <c r="I177" s="619">
        <v>1208.78658</v>
      </c>
      <c r="J177" s="620">
        <v>-49.713546188104999</v>
      </c>
      <c r="K177" s="623">
        <v>0.240124445529</v>
      </c>
    </row>
    <row r="178" spans="1:11" ht="14.4" customHeight="1" thickBot="1" x14ac:dyDescent="0.35">
      <c r="A178" s="641" t="s">
        <v>480</v>
      </c>
      <c r="B178" s="619">
        <v>4696.0000000012296</v>
      </c>
      <c r="C178" s="619">
        <v>5099.7480999999998</v>
      </c>
      <c r="D178" s="620">
        <v>403.74809999877402</v>
      </c>
      <c r="E178" s="621">
        <v>1.0859770229979999</v>
      </c>
      <c r="F178" s="619">
        <v>5287.0005301203901</v>
      </c>
      <c r="G178" s="620">
        <v>1321.7501325301</v>
      </c>
      <c r="H178" s="622">
        <v>484.78877999999997</v>
      </c>
      <c r="I178" s="619">
        <v>1518.1534899999999</v>
      </c>
      <c r="J178" s="620">
        <v>196.40335746990201</v>
      </c>
      <c r="K178" s="623">
        <v>0.28714835214200002</v>
      </c>
    </row>
    <row r="179" spans="1:11" ht="14.4" customHeight="1" thickBot="1" x14ac:dyDescent="0.35">
      <c r="A179" s="640" t="s">
        <v>481</v>
      </c>
      <c r="B179" s="624">
        <v>0</v>
      </c>
      <c r="C179" s="624">
        <v>410.12585000000001</v>
      </c>
      <c r="D179" s="625">
        <v>410.12585000000001</v>
      </c>
      <c r="E179" s="626" t="s">
        <v>310</v>
      </c>
      <c r="F179" s="624">
        <v>0</v>
      </c>
      <c r="G179" s="625">
        <v>0</v>
      </c>
      <c r="H179" s="627">
        <v>56.47052</v>
      </c>
      <c r="I179" s="624">
        <v>56.473869999999998</v>
      </c>
      <c r="J179" s="625">
        <v>56.473869999999998</v>
      </c>
      <c r="K179" s="628" t="s">
        <v>310</v>
      </c>
    </row>
    <row r="180" spans="1:11" ht="14.4" customHeight="1" thickBot="1" x14ac:dyDescent="0.35">
      <c r="A180" s="641" t="s">
        <v>482</v>
      </c>
      <c r="B180" s="619">
        <v>0</v>
      </c>
      <c r="C180" s="619">
        <v>92.214969999999994</v>
      </c>
      <c r="D180" s="620">
        <v>92.214969999999994</v>
      </c>
      <c r="E180" s="629" t="s">
        <v>310</v>
      </c>
      <c r="F180" s="619">
        <v>0</v>
      </c>
      <c r="G180" s="620">
        <v>0</v>
      </c>
      <c r="H180" s="622">
        <v>0</v>
      </c>
      <c r="I180" s="619">
        <v>0</v>
      </c>
      <c r="J180" s="620">
        <v>0</v>
      </c>
      <c r="K180" s="630" t="s">
        <v>310</v>
      </c>
    </row>
    <row r="181" spans="1:11" ht="14.4" customHeight="1" thickBot="1" x14ac:dyDescent="0.35">
      <c r="A181" s="641" t="s">
        <v>483</v>
      </c>
      <c r="B181" s="619">
        <v>0</v>
      </c>
      <c r="C181" s="619">
        <v>317.91088000000002</v>
      </c>
      <c r="D181" s="620">
        <v>317.91088000000002</v>
      </c>
      <c r="E181" s="629" t="s">
        <v>310</v>
      </c>
      <c r="F181" s="619">
        <v>0</v>
      </c>
      <c r="G181" s="620">
        <v>0</v>
      </c>
      <c r="H181" s="622">
        <v>56.47052</v>
      </c>
      <c r="I181" s="619">
        <v>56.473869999999998</v>
      </c>
      <c r="J181" s="620">
        <v>56.473869999999998</v>
      </c>
      <c r="K181" s="630" t="s">
        <v>310</v>
      </c>
    </row>
    <row r="182" spans="1:11" ht="14.4" customHeight="1" thickBot="1" x14ac:dyDescent="0.35">
      <c r="A182" s="638" t="s">
        <v>484</v>
      </c>
      <c r="B182" s="619">
        <v>1002.26526836266</v>
      </c>
      <c r="C182" s="619">
        <v>3763.69857</v>
      </c>
      <c r="D182" s="620">
        <v>2761.4333016373398</v>
      </c>
      <c r="E182" s="621">
        <v>3.7551920522479998</v>
      </c>
      <c r="F182" s="619">
        <v>2006.0502568054601</v>
      </c>
      <c r="G182" s="620">
        <v>501.51256420136599</v>
      </c>
      <c r="H182" s="622">
        <v>-2.0000000000000001E-4</v>
      </c>
      <c r="I182" s="619">
        <v>-1.8000000000000001E-4</v>
      </c>
      <c r="J182" s="620">
        <v>-501.51274420136599</v>
      </c>
      <c r="K182" s="623">
        <v>-8.9728559585860698E-8</v>
      </c>
    </row>
    <row r="183" spans="1:11" ht="14.4" customHeight="1" thickBot="1" x14ac:dyDescent="0.35">
      <c r="A183" s="644" t="s">
        <v>485</v>
      </c>
      <c r="B183" s="624">
        <v>1002.26526836266</v>
      </c>
      <c r="C183" s="624">
        <v>3763.69857</v>
      </c>
      <c r="D183" s="625">
        <v>2761.4333016373398</v>
      </c>
      <c r="E183" s="631">
        <v>3.7551920522479998</v>
      </c>
      <c r="F183" s="624">
        <v>2006.0502568054601</v>
      </c>
      <c r="G183" s="625">
        <v>501.51256420136599</v>
      </c>
      <c r="H183" s="627">
        <v>-2.0000000000000001E-4</v>
      </c>
      <c r="I183" s="624">
        <v>-1.8000000000000001E-4</v>
      </c>
      <c r="J183" s="625">
        <v>-501.51274420136599</v>
      </c>
      <c r="K183" s="632">
        <v>-8.9728559585860698E-8</v>
      </c>
    </row>
    <row r="184" spans="1:11" ht="14.4" customHeight="1" thickBot="1" x14ac:dyDescent="0.35">
      <c r="A184" s="640" t="s">
        <v>486</v>
      </c>
      <c r="B184" s="624">
        <v>0</v>
      </c>
      <c r="C184" s="624">
        <v>2755.2060000000001</v>
      </c>
      <c r="D184" s="625">
        <v>2755.2060000000001</v>
      </c>
      <c r="E184" s="626" t="s">
        <v>322</v>
      </c>
      <c r="F184" s="624">
        <v>0</v>
      </c>
      <c r="G184" s="625">
        <v>0</v>
      </c>
      <c r="H184" s="627">
        <v>0</v>
      </c>
      <c r="I184" s="624">
        <v>0</v>
      </c>
      <c r="J184" s="625">
        <v>0</v>
      </c>
      <c r="K184" s="628" t="s">
        <v>310</v>
      </c>
    </row>
    <row r="185" spans="1:11" ht="14.4" customHeight="1" thickBot="1" x14ac:dyDescent="0.35">
      <c r="A185" s="641" t="s">
        <v>487</v>
      </c>
      <c r="B185" s="619">
        <v>0</v>
      </c>
      <c r="C185" s="619">
        <v>2755.2060000000001</v>
      </c>
      <c r="D185" s="620">
        <v>2755.2060000000001</v>
      </c>
      <c r="E185" s="629" t="s">
        <v>322</v>
      </c>
      <c r="F185" s="619">
        <v>0</v>
      </c>
      <c r="G185" s="620">
        <v>0</v>
      </c>
      <c r="H185" s="622">
        <v>0</v>
      </c>
      <c r="I185" s="619">
        <v>0</v>
      </c>
      <c r="J185" s="620">
        <v>0</v>
      </c>
      <c r="K185" s="630" t="s">
        <v>310</v>
      </c>
    </row>
    <row r="186" spans="1:11" ht="14.4" customHeight="1" thickBot="1" x14ac:dyDescent="0.35">
      <c r="A186" s="640" t="s">
        <v>488</v>
      </c>
      <c r="B186" s="624">
        <v>0</v>
      </c>
      <c r="C186" s="624">
        <v>2.9E-4</v>
      </c>
      <c r="D186" s="625">
        <v>2.9E-4</v>
      </c>
      <c r="E186" s="626" t="s">
        <v>310</v>
      </c>
      <c r="F186" s="624">
        <v>0</v>
      </c>
      <c r="G186" s="625">
        <v>0</v>
      </c>
      <c r="H186" s="627">
        <v>-2.0000000000000001E-4</v>
      </c>
      <c r="I186" s="624">
        <v>-1.8000000000000001E-4</v>
      </c>
      <c r="J186" s="625">
        <v>-1.8000000000000001E-4</v>
      </c>
      <c r="K186" s="628" t="s">
        <v>310</v>
      </c>
    </row>
    <row r="187" spans="1:11" ht="14.4" customHeight="1" thickBot="1" x14ac:dyDescent="0.35">
      <c r="A187" s="641" t="s">
        <v>489</v>
      </c>
      <c r="B187" s="619">
        <v>0</v>
      </c>
      <c r="C187" s="619">
        <v>2.9E-4</v>
      </c>
      <c r="D187" s="620">
        <v>2.9E-4</v>
      </c>
      <c r="E187" s="629" t="s">
        <v>310</v>
      </c>
      <c r="F187" s="619">
        <v>0</v>
      </c>
      <c r="G187" s="620">
        <v>0</v>
      </c>
      <c r="H187" s="622">
        <v>-2.0000000000000001E-4</v>
      </c>
      <c r="I187" s="619">
        <v>-1.8000000000000001E-4</v>
      </c>
      <c r="J187" s="620">
        <v>-1.8000000000000001E-4</v>
      </c>
      <c r="K187" s="630" t="s">
        <v>310</v>
      </c>
    </row>
    <row r="188" spans="1:11" ht="14.4" customHeight="1" thickBot="1" x14ac:dyDescent="0.35">
      <c r="A188" s="640" t="s">
        <v>490</v>
      </c>
      <c r="B188" s="624">
        <v>1002.26526836266</v>
      </c>
      <c r="C188" s="624">
        <v>1008.4922800000001</v>
      </c>
      <c r="D188" s="625">
        <v>6.2270116373439999</v>
      </c>
      <c r="E188" s="631">
        <v>1.0062129376660001</v>
      </c>
      <c r="F188" s="624">
        <v>2006.0502568054601</v>
      </c>
      <c r="G188" s="625">
        <v>501.51256420136599</v>
      </c>
      <c r="H188" s="627">
        <v>0</v>
      </c>
      <c r="I188" s="624">
        <v>0</v>
      </c>
      <c r="J188" s="625">
        <v>-501.51256420136599</v>
      </c>
      <c r="K188" s="632">
        <v>0</v>
      </c>
    </row>
    <row r="189" spans="1:11" ht="14.4" customHeight="1" thickBot="1" x14ac:dyDescent="0.35">
      <c r="A189" s="641" t="s">
        <v>491</v>
      </c>
      <c r="B189" s="619">
        <v>2</v>
      </c>
      <c r="C189" s="619">
        <v>8.0500000000000007</v>
      </c>
      <c r="D189" s="620">
        <v>6.05</v>
      </c>
      <c r="E189" s="621">
        <v>4.0250000000000004</v>
      </c>
      <c r="F189" s="619">
        <v>5.6912398261939998</v>
      </c>
      <c r="G189" s="620">
        <v>1.4228099565479999</v>
      </c>
      <c r="H189" s="622">
        <v>0</v>
      </c>
      <c r="I189" s="619">
        <v>0</v>
      </c>
      <c r="J189" s="620">
        <v>-1.4228099565479999</v>
      </c>
      <c r="K189" s="623">
        <v>0</v>
      </c>
    </row>
    <row r="190" spans="1:11" ht="14.4" customHeight="1" thickBot="1" x14ac:dyDescent="0.35">
      <c r="A190" s="641" t="s">
        <v>492</v>
      </c>
      <c r="B190" s="619">
        <v>1000</v>
      </c>
      <c r="C190" s="619">
        <v>999.99599999999998</v>
      </c>
      <c r="D190" s="620">
        <v>-3.9999999989999997E-3</v>
      </c>
      <c r="E190" s="621">
        <v>0.999996</v>
      </c>
      <c r="F190" s="619">
        <v>2000.0002005373101</v>
      </c>
      <c r="G190" s="620">
        <v>500.000050134329</v>
      </c>
      <c r="H190" s="622">
        <v>0</v>
      </c>
      <c r="I190" s="619">
        <v>0</v>
      </c>
      <c r="J190" s="620">
        <v>-500.000050134329</v>
      </c>
      <c r="K190" s="623">
        <v>0</v>
      </c>
    </row>
    <row r="191" spans="1:11" ht="14.4" customHeight="1" thickBot="1" x14ac:dyDescent="0.35">
      <c r="A191" s="641" t="s">
        <v>493</v>
      </c>
      <c r="B191" s="619">
        <v>0.26526836265499998</v>
      </c>
      <c r="C191" s="619">
        <v>0.44628000000000001</v>
      </c>
      <c r="D191" s="620">
        <v>0.181011637344</v>
      </c>
      <c r="E191" s="621">
        <v>1.6823717518800001</v>
      </c>
      <c r="F191" s="619">
        <v>0.358816441953</v>
      </c>
      <c r="G191" s="620">
        <v>8.9704110488000005E-2</v>
      </c>
      <c r="H191" s="622">
        <v>0</v>
      </c>
      <c r="I191" s="619">
        <v>0</v>
      </c>
      <c r="J191" s="620">
        <v>-8.9704110488000005E-2</v>
      </c>
      <c r="K191" s="623">
        <v>0</v>
      </c>
    </row>
    <row r="192" spans="1:11" ht="14.4" customHeight="1" thickBot="1" x14ac:dyDescent="0.35">
      <c r="A192" s="637" t="s">
        <v>494</v>
      </c>
      <c r="B192" s="619">
        <v>4951.0254967708697</v>
      </c>
      <c r="C192" s="619">
        <v>5124.6326600000002</v>
      </c>
      <c r="D192" s="620">
        <v>173.60716322913601</v>
      </c>
      <c r="E192" s="621">
        <v>1.0350648897570001</v>
      </c>
      <c r="F192" s="619">
        <v>0</v>
      </c>
      <c r="G192" s="620">
        <v>0</v>
      </c>
      <c r="H192" s="622">
        <v>428.04151999999999</v>
      </c>
      <c r="I192" s="619">
        <v>1229.61094</v>
      </c>
      <c r="J192" s="620">
        <v>1229.61094</v>
      </c>
      <c r="K192" s="630" t="s">
        <v>322</v>
      </c>
    </row>
    <row r="193" spans="1:11" ht="14.4" customHeight="1" thickBot="1" x14ac:dyDescent="0.35">
      <c r="A193" s="642" t="s">
        <v>495</v>
      </c>
      <c r="B193" s="624">
        <v>4951.0254967708697</v>
      </c>
      <c r="C193" s="624">
        <v>5124.6326600000002</v>
      </c>
      <c r="D193" s="625">
        <v>173.60716322913601</v>
      </c>
      <c r="E193" s="631">
        <v>1.0350648897570001</v>
      </c>
      <c r="F193" s="624">
        <v>0</v>
      </c>
      <c r="G193" s="625">
        <v>0</v>
      </c>
      <c r="H193" s="627">
        <v>428.04151999999999</v>
      </c>
      <c r="I193" s="624">
        <v>1229.61094</v>
      </c>
      <c r="J193" s="625">
        <v>1229.61094</v>
      </c>
      <c r="K193" s="628" t="s">
        <v>322</v>
      </c>
    </row>
    <row r="194" spans="1:11" ht="14.4" customHeight="1" thickBot="1" x14ac:dyDescent="0.35">
      <c r="A194" s="644" t="s">
        <v>54</v>
      </c>
      <c r="B194" s="624">
        <v>4951.0254967708697</v>
      </c>
      <c r="C194" s="624">
        <v>5124.6326600000002</v>
      </c>
      <c r="D194" s="625">
        <v>173.60716322913601</v>
      </c>
      <c r="E194" s="631">
        <v>1.0350648897570001</v>
      </c>
      <c r="F194" s="624">
        <v>0</v>
      </c>
      <c r="G194" s="625">
        <v>0</v>
      </c>
      <c r="H194" s="627">
        <v>428.04151999999999</v>
      </c>
      <c r="I194" s="624">
        <v>1229.61094</v>
      </c>
      <c r="J194" s="625">
        <v>1229.61094</v>
      </c>
      <c r="K194" s="628" t="s">
        <v>322</v>
      </c>
    </row>
    <row r="195" spans="1:11" ht="14.4" customHeight="1" thickBot="1" x14ac:dyDescent="0.35">
      <c r="A195" s="640" t="s">
        <v>496</v>
      </c>
      <c r="B195" s="624">
        <v>150.83457618416401</v>
      </c>
      <c r="C195" s="624">
        <v>146.4598</v>
      </c>
      <c r="D195" s="625">
        <v>-4.3747761841630002</v>
      </c>
      <c r="E195" s="631">
        <v>0.97099619798799996</v>
      </c>
      <c r="F195" s="624">
        <v>0</v>
      </c>
      <c r="G195" s="625">
        <v>0</v>
      </c>
      <c r="H195" s="627">
        <v>12.218999999999999</v>
      </c>
      <c r="I195" s="624">
        <v>36.656999999999996</v>
      </c>
      <c r="J195" s="625">
        <v>36.656999999999996</v>
      </c>
      <c r="K195" s="628" t="s">
        <v>322</v>
      </c>
    </row>
    <row r="196" spans="1:11" ht="14.4" customHeight="1" thickBot="1" x14ac:dyDescent="0.35">
      <c r="A196" s="641" t="s">
        <v>497</v>
      </c>
      <c r="B196" s="619">
        <v>150.83457618416401</v>
      </c>
      <c r="C196" s="619">
        <v>146.4598</v>
      </c>
      <c r="D196" s="620">
        <v>-4.3747761841630002</v>
      </c>
      <c r="E196" s="621">
        <v>0.97099619798799996</v>
      </c>
      <c r="F196" s="619">
        <v>0</v>
      </c>
      <c r="G196" s="620">
        <v>0</v>
      </c>
      <c r="H196" s="622">
        <v>12.218999999999999</v>
      </c>
      <c r="I196" s="619">
        <v>36.656999999999996</v>
      </c>
      <c r="J196" s="620">
        <v>36.656999999999996</v>
      </c>
      <c r="K196" s="630" t="s">
        <v>322</v>
      </c>
    </row>
    <row r="197" spans="1:11" ht="14.4" customHeight="1" thickBot="1" x14ac:dyDescent="0.35">
      <c r="A197" s="640" t="s">
        <v>498</v>
      </c>
      <c r="B197" s="624">
        <v>346.81531580645998</v>
      </c>
      <c r="C197" s="624">
        <v>361.81887999999998</v>
      </c>
      <c r="D197" s="625">
        <v>15.003564193540001</v>
      </c>
      <c r="E197" s="631">
        <v>1.043260961986</v>
      </c>
      <c r="F197" s="624">
        <v>0</v>
      </c>
      <c r="G197" s="625">
        <v>0</v>
      </c>
      <c r="H197" s="627">
        <v>44.118180000000002</v>
      </c>
      <c r="I197" s="624">
        <v>108.73417999999999</v>
      </c>
      <c r="J197" s="625">
        <v>108.73417999999999</v>
      </c>
      <c r="K197" s="628" t="s">
        <v>322</v>
      </c>
    </row>
    <row r="198" spans="1:11" ht="14.4" customHeight="1" thickBot="1" x14ac:dyDescent="0.35">
      <c r="A198" s="641" t="s">
        <v>499</v>
      </c>
      <c r="B198" s="619">
        <v>0</v>
      </c>
      <c r="C198" s="619">
        <v>2.9999999999999997E-4</v>
      </c>
      <c r="D198" s="620">
        <v>2.9999999999999997E-4</v>
      </c>
      <c r="E198" s="629" t="s">
        <v>310</v>
      </c>
      <c r="F198" s="619">
        <v>0</v>
      </c>
      <c r="G198" s="620">
        <v>0</v>
      </c>
      <c r="H198" s="622">
        <v>0</v>
      </c>
      <c r="I198" s="619">
        <v>0</v>
      </c>
      <c r="J198" s="620">
        <v>0</v>
      </c>
      <c r="K198" s="623">
        <v>3</v>
      </c>
    </row>
    <row r="199" spans="1:11" ht="14.4" customHeight="1" thickBot="1" x14ac:dyDescent="0.35">
      <c r="A199" s="641" t="s">
        <v>500</v>
      </c>
      <c r="B199" s="619">
        <v>240.727201870616</v>
      </c>
      <c r="C199" s="619">
        <v>267.88</v>
      </c>
      <c r="D199" s="620">
        <v>27.152798129383999</v>
      </c>
      <c r="E199" s="621">
        <v>1.112794889478</v>
      </c>
      <c r="F199" s="619">
        <v>0</v>
      </c>
      <c r="G199" s="620">
        <v>0</v>
      </c>
      <c r="H199" s="622">
        <v>36.630000000000003</v>
      </c>
      <c r="I199" s="619">
        <v>81.77</v>
      </c>
      <c r="J199" s="620">
        <v>81.77</v>
      </c>
      <c r="K199" s="630" t="s">
        <v>322</v>
      </c>
    </row>
    <row r="200" spans="1:11" ht="14.4" customHeight="1" thickBot="1" x14ac:dyDescent="0.35">
      <c r="A200" s="641" t="s">
        <v>501</v>
      </c>
      <c r="B200" s="619">
        <v>0</v>
      </c>
      <c r="C200" s="619">
        <v>0</v>
      </c>
      <c r="D200" s="620">
        <v>0</v>
      </c>
      <c r="E200" s="629" t="s">
        <v>310</v>
      </c>
      <c r="F200" s="619">
        <v>0</v>
      </c>
      <c r="G200" s="620">
        <v>0</v>
      </c>
      <c r="H200" s="622">
        <v>0</v>
      </c>
      <c r="I200" s="619">
        <v>1.3509</v>
      </c>
      <c r="J200" s="620">
        <v>1.3509</v>
      </c>
      <c r="K200" s="630" t="s">
        <v>322</v>
      </c>
    </row>
    <row r="201" spans="1:11" ht="14.4" customHeight="1" thickBot="1" x14ac:dyDescent="0.35">
      <c r="A201" s="641" t="s">
        <v>502</v>
      </c>
      <c r="B201" s="619">
        <v>106.088113935845</v>
      </c>
      <c r="C201" s="619">
        <v>93.938580000000002</v>
      </c>
      <c r="D201" s="620">
        <v>-12.149533935844</v>
      </c>
      <c r="E201" s="621">
        <v>0.88547695415500005</v>
      </c>
      <c r="F201" s="619">
        <v>0</v>
      </c>
      <c r="G201" s="620">
        <v>0</v>
      </c>
      <c r="H201" s="622">
        <v>7.4881799999999998</v>
      </c>
      <c r="I201" s="619">
        <v>25.61328</v>
      </c>
      <c r="J201" s="620">
        <v>25.61328</v>
      </c>
      <c r="K201" s="630" t="s">
        <v>322</v>
      </c>
    </row>
    <row r="202" spans="1:11" ht="14.4" customHeight="1" thickBot="1" x14ac:dyDescent="0.35">
      <c r="A202" s="640" t="s">
        <v>503</v>
      </c>
      <c r="B202" s="624">
        <v>494.97750761229003</v>
      </c>
      <c r="C202" s="624">
        <v>485.44585000000001</v>
      </c>
      <c r="D202" s="625">
        <v>-9.5316576122890009</v>
      </c>
      <c r="E202" s="631">
        <v>0.98074325102500004</v>
      </c>
      <c r="F202" s="624">
        <v>0</v>
      </c>
      <c r="G202" s="625">
        <v>0</v>
      </c>
      <c r="H202" s="627">
        <v>43.86204</v>
      </c>
      <c r="I202" s="624">
        <v>127.23448</v>
      </c>
      <c r="J202" s="625">
        <v>127.23448</v>
      </c>
      <c r="K202" s="628" t="s">
        <v>322</v>
      </c>
    </row>
    <row r="203" spans="1:11" ht="14.4" customHeight="1" thickBot="1" x14ac:dyDescent="0.35">
      <c r="A203" s="641" t="s">
        <v>504</v>
      </c>
      <c r="B203" s="619">
        <v>494.97750761229003</v>
      </c>
      <c r="C203" s="619">
        <v>485.44585000000001</v>
      </c>
      <c r="D203" s="620">
        <v>-9.5316576122890009</v>
      </c>
      <c r="E203" s="621">
        <v>0.98074325102500004</v>
      </c>
      <c r="F203" s="619">
        <v>0</v>
      </c>
      <c r="G203" s="620">
        <v>0</v>
      </c>
      <c r="H203" s="622">
        <v>43.86204</v>
      </c>
      <c r="I203" s="619">
        <v>127.23448</v>
      </c>
      <c r="J203" s="620">
        <v>127.23448</v>
      </c>
      <c r="K203" s="630" t="s">
        <v>322</v>
      </c>
    </row>
    <row r="204" spans="1:11" ht="14.4" customHeight="1" thickBot="1" x14ac:dyDescent="0.35">
      <c r="A204" s="640" t="s">
        <v>505</v>
      </c>
      <c r="B204" s="624">
        <v>0</v>
      </c>
      <c r="C204" s="624">
        <v>7.1449999999999996</v>
      </c>
      <c r="D204" s="625">
        <v>7.1449999999999996</v>
      </c>
      <c r="E204" s="626" t="s">
        <v>310</v>
      </c>
      <c r="F204" s="624">
        <v>0</v>
      </c>
      <c r="G204" s="625">
        <v>0</v>
      </c>
      <c r="H204" s="627">
        <v>0.60399999999999998</v>
      </c>
      <c r="I204" s="624">
        <v>1.4359999999999999</v>
      </c>
      <c r="J204" s="625">
        <v>1.4359999999999999</v>
      </c>
      <c r="K204" s="628" t="s">
        <v>322</v>
      </c>
    </row>
    <row r="205" spans="1:11" ht="14.4" customHeight="1" thickBot="1" x14ac:dyDescent="0.35">
      <c r="A205" s="641" t="s">
        <v>506</v>
      </c>
      <c r="B205" s="619">
        <v>0</v>
      </c>
      <c r="C205" s="619">
        <v>7.1449999999999996</v>
      </c>
      <c r="D205" s="620">
        <v>7.1449999999999996</v>
      </c>
      <c r="E205" s="629" t="s">
        <v>310</v>
      </c>
      <c r="F205" s="619">
        <v>0</v>
      </c>
      <c r="G205" s="620">
        <v>0</v>
      </c>
      <c r="H205" s="622">
        <v>0.60399999999999998</v>
      </c>
      <c r="I205" s="619">
        <v>1.4359999999999999</v>
      </c>
      <c r="J205" s="620">
        <v>1.4359999999999999</v>
      </c>
      <c r="K205" s="630" t="s">
        <v>322</v>
      </c>
    </row>
    <row r="206" spans="1:11" ht="14.4" customHeight="1" thickBot="1" x14ac:dyDescent="0.35">
      <c r="A206" s="640" t="s">
        <v>507</v>
      </c>
      <c r="B206" s="624">
        <v>1127</v>
      </c>
      <c r="C206" s="624">
        <v>1028.68139</v>
      </c>
      <c r="D206" s="625">
        <v>-98.318609999998998</v>
      </c>
      <c r="E206" s="631">
        <v>0.91276077196000005</v>
      </c>
      <c r="F206" s="624">
        <v>0</v>
      </c>
      <c r="G206" s="625">
        <v>0</v>
      </c>
      <c r="H206" s="627">
        <v>65.005859999999998</v>
      </c>
      <c r="I206" s="624">
        <v>223.67259999999999</v>
      </c>
      <c r="J206" s="625">
        <v>223.67259999999999</v>
      </c>
      <c r="K206" s="628" t="s">
        <v>322</v>
      </c>
    </row>
    <row r="207" spans="1:11" ht="14.4" customHeight="1" thickBot="1" x14ac:dyDescent="0.35">
      <c r="A207" s="641" t="s">
        <v>508</v>
      </c>
      <c r="B207" s="619">
        <v>1127</v>
      </c>
      <c r="C207" s="619">
        <v>1028.68139</v>
      </c>
      <c r="D207" s="620">
        <v>-98.318609999998998</v>
      </c>
      <c r="E207" s="621">
        <v>0.91276077196000005</v>
      </c>
      <c r="F207" s="619">
        <v>0</v>
      </c>
      <c r="G207" s="620">
        <v>0</v>
      </c>
      <c r="H207" s="622">
        <v>65.005859999999998</v>
      </c>
      <c r="I207" s="619">
        <v>223.67259999999999</v>
      </c>
      <c r="J207" s="620">
        <v>223.67259999999999</v>
      </c>
      <c r="K207" s="630" t="s">
        <v>322</v>
      </c>
    </row>
    <row r="208" spans="1:11" ht="14.4" customHeight="1" thickBot="1" x14ac:dyDescent="0.35">
      <c r="A208" s="640" t="s">
        <v>509</v>
      </c>
      <c r="B208" s="624">
        <v>0</v>
      </c>
      <c r="C208" s="624">
        <v>222.28254000000001</v>
      </c>
      <c r="D208" s="625">
        <v>222.28254000000001</v>
      </c>
      <c r="E208" s="626" t="s">
        <v>310</v>
      </c>
      <c r="F208" s="624">
        <v>0</v>
      </c>
      <c r="G208" s="625">
        <v>0</v>
      </c>
      <c r="H208" s="627">
        <v>17.069890000000001</v>
      </c>
      <c r="I208" s="624">
        <v>57.121420000000001</v>
      </c>
      <c r="J208" s="625">
        <v>57.121420000000001</v>
      </c>
      <c r="K208" s="628" t="s">
        <v>322</v>
      </c>
    </row>
    <row r="209" spans="1:11" ht="14.4" customHeight="1" thickBot="1" x14ac:dyDescent="0.35">
      <c r="A209" s="641" t="s">
        <v>510</v>
      </c>
      <c r="B209" s="619">
        <v>0</v>
      </c>
      <c r="C209" s="619">
        <v>222.28254000000001</v>
      </c>
      <c r="D209" s="620">
        <v>222.28254000000001</v>
      </c>
      <c r="E209" s="629" t="s">
        <v>310</v>
      </c>
      <c r="F209" s="619">
        <v>0</v>
      </c>
      <c r="G209" s="620">
        <v>0</v>
      </c>
      <c r="H209" s="622">
        <v>17.069890000000001</v>
      </c>
      <c r="I209" s="619">
        <v>57.121420000000001</v>
      </c>
      <c r="J209" s="620">
        <v>57.121420000000001</v>
      </c>
      <c r="K209" s="630" t="s">
        <v>322</v>
      </c>
    </row>
    <row r="210" spans="1:11" ht="14.4" customHeight="1" thickBot="1" x14ac:dyDescent="0.35">
      <c r="A210" s="640" t="s">
        <v>511</v>
      </c>
      <c r="B210" s="624">
        <v>2831.3980971679498</v>
      </c>
      <c r="C210" s="624">
        <v>2872.7991999999999</v>
      </c>
      <c r="D210" s="625">
        <v>41.401102832047997</v>
      </c>
      <c r="E210" s="631">
        <v>1.0146221412209999</v>
      </c>
      <c r="F210" s="624">
        <v>0</v>
      </c>
      <c r="G210" s="625">
        <v>0</v>
      </c>
      <c r="H210" s="627">
        <v>245.16255000000001</v>
      </c>
      <c r="I210" s="624">
        <v>674.75526000000002</v>
      </c>
      <c r="J210" s="625">
        <v>674.75526000000002</v>
      </c>
      <c r="K210" s="628" t="s">
        <v>322</v>
      </c>
    </row>
    <row r="211" spans="1:11" ht="14.4" customHeight="1" thickBot="1" x14ac:dyDescent="0.35">
      <c r="A211" s="641" t="s">
        <v>512</v>
      </c>
      <c r="B211" s="619">
        <v>2831.3980971679498</v>
      </c>
      <c r="C211" s="619">
        <v>2872.7991999999999</v>
      </c>
      <c r="D211" s="620">
        <v>41.401102832047997</v>
      </c>
      <c r="E211" s="621">
        <v>1.0146221412209999</v>
      </c>
      <c r="F211" s="619">
        <v>0</v>
      </c>
      <c r="G211" s="620">
        <v>0</v>
      </c>
      <c r="H211" s="622">
        <v>245.16255000000001</v>
      </c>
      <c r="I211" s="619">
        <v>674.75526000000002</v>
      </c>
      <c r="J211" s="620">
        <v>674.75526000000002</v>
      </c>
      <c r="K211" s="630" t="s">
        <v>322</v>
      </c>
    </row>
    <row r="212" spans="1:11" ht="14.4" customHeight="1" thickBot="1" x14ac:dyDescent="0.35">
      <c r="A212" s="645"/>
      <c r="B212" s="619">
        <v>-19522.062103772001</v>
      </c>
      <c r="C212" s="619">
        <v>-12447.93996</v>
      </c>
      <c r="D212" s="620">
        <v>7074.1221437719596</v>
      </c>
      <c r="E212" s="621">
        <v>0.637634482148</v>
      </c>
      <c r="F212" s="619">
        <v>-6437.5841918451897</v>
      </c>
      <c r="G212" s="620">
        <v>-1609.3960479612999</v>
      </c>
      <c r="H212" s="622">
        <v>-1097.67275</v>
      </c>
      <c r="I212" s="619">
        <v>-2996.9816999999998</v>
      </c>
      <c r="J212" s="620">
        <v>-1387.5856520386999</v>
      </c>
      <c r="K212" s="623">
        <v>0.46554446678799999</v>
      </c>
    </row>
    <row r="213" spans="1:11" ht="14.4" customHeight="1" thickBot="1" x14ac:dyDescent="0.35">
      <c r="A213" s="646" t="s">
        <v>66</v>
      </c>
      <c r="B213" s="633">
        <v>-19522.062103772001</v>
      </c>
      <c r="C213" s="633">
        <v>-12447.93996</v>
      </c>
      <c r="D213" s="634">
        <v>7074.1221437719596</v>
      </c>
      <c r="E213" s="635">
        <v>-0.80774733513899999</v>
      </c>
      <c r="F213" s="633">
        <v>-6437.5841918451897</v>
      </c>
      <c r="G213" s="634">
        <v>-1609.3960479612999</v>
      </c>
      <c r="H213" s="633">
        <v>-1097.67275</v>
      </c>
      <c r="I213" s="633">
        <v>-2996.9816999999998</v>
      </c>
      <c r="J213" s="634">
        <v>-1387.5856520386999</v>
      </c>
      <c r="K213" s="636">
        <v>0.46554446678799999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10" t="s">
        <v>176</v>
      </c>
      <c r="B1" s="511"/>
      <c r="C1" s="511"/>
      <c r="D1" s="511"/>
      <c r="E1" s="511"/>
      <c r="F1" s="511"/>
      <c r="G1" s="482"/>
      <c r="H1" s="512"/>
      <c r="I1" s="512"/>
    </row>
    <row r="2" spans="1:10" ht="14.4" customHeight="1" thickBot="1" x14ac:dyDescent="0.35">
      <c r="A2" s="382" t="s">
        <v>309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2">
        <v>2014</v>
      </c>
      <c r="D3" s="443">
        <v>2015</v>
      </c>
      <c r="E3" s="11"/>
      <c r="F3" s="505">
        <v>2016</v>
      </c>
      <c r="G3" s="506"/>
      <c r="H3" s="506"/>
      <c r="I3" s="507"/>
    </row>
    <row r="4" spans="1:10" ht="14.4" customHeight="1" thickBot="1" x14ac:dyDescent="0.35">
      <c r="A4" s="447" t="s">
        <v>0</v>
      </c>
      <c r="B4" s="448" t="s">
        <v>257</v>
      </c>
      <c r="C4" s="508" t="s">
        <v>94</v>
      </c>
      <c r="D4" s="509"/>
      <c r="E4" s="449"/>
      <c r="F4" s="444" t="s">
        <v>94</v>
      </c>
      <c r="G4" s="445" t="s">
        <v>95</v>
      </c>
      <c r="H4" s="445" t="s">
        <v>69</v>
      </c>
      <c r="I4" s="446" t="s">
        <v>96</v>
      </c>
    </row>
    <row r="5" spans="1:10" ht="14.4" customHeight="1" x14ac:dyDescent="0.3">
      <c r="A5" s="647" t="s">
        <v>513</v>
      </c>
      <c r="B5" s="648" t="s">
        <v>514</v>
      </c>
      <c r="C5" s="649" t="s">
        <v>515</v>
      </c>
      <c r="D5" s="649" t="s">
        <v>515</v>
      </c>
      <c r="E5" s="649"/>
      <c r="F5" s="649" t="s">
        <v>515</v>
      </c>
      <c r="G5" s="649" t="s">
        <v>515</v>
      </c>
      <c r="H5" s="649" t="s">
        <v>515</v>
      </c>
      <c r="I5" s="650" t="s">
        <v>515</v>
      </c>
      <c r="J5" s="651" t="s">
        <v>74</v>
      </c>
    </row>
    <row r="6" spans="1:10" ht="14.4" customHeight="1" x14ac:dyDescent="0.3">
      <c r="A6" s="647" t="s">
        <v>513</v>
      </c>
      <c r="B6" s="648" t="s">
        <v>318</v>
      </c>
      <c r="C6" s="649">
        <v>144.39294999999998</v>
      </c>
      <c r="D6" s="649">
        <v>145.28728000000001</v>
      </c>
      <c r="E6" s="649"/>
      <c r="F6" s="649">
        <v>185.97074000000001</v>
      </c>
      <c r="G6" s="649">
        <v>200.09402490644899</v>
      </c>
      <c r="H6" s="649">
        <v>-14.123284906448987</v>
      </c>
      <c r="I6" s="650">
        <v>0.92941675838120541</v>
      </c>
      <c r="J6" s="651" t="s">
        <v>1</v>
      </c>
    </row>
    <row r="7" spans="1:10" ht="14.4" customHeight="1" x14ac:dyDescent="0.3">
      <c r="A7" s="647" t="s">
        <v>513</v>
      </c>
      <c r="B7" s="648" t="s">
        <v>319</v>
      </c>
      <c r="C7" s="649" t="s">
        <v>515</v>
      </c>
      <c r="D7" s="649">
        <v>0</v>
      </c>
      <c r="E7" s="649"/>
      <c r="F7" s="649">
        <v>12.979849999999999</v>
      </c>
      <c r="G7" s="649">
        <v>8.0000018606757504</v>
      </c>
      <c r="H7" s="649">
        <v>4.9798481393242486</v>
      </c>
      <c r="I7" s="650">
        <v>1.6224808726361479</v>
      </c>
      <c r="J7" s="651" t="s">
        <v>1</v>
      </c>
    </row>
    <row r="8" spans="1:10" ht="14.4" customHeight="1" x14ac:dyDescent="0.3">
      <c r="A8" s="647" t="s">
        <v>513</v>
      </c>
      <c r="B8" s="648" t="s">
        <v>320</v>
      </c>
      <c r="C8" s="649">
        <v>17.449930000000002</v>
      </c>
      <c r="D8" s="649">
        <v>6.1408400000000007</v>
      </c>
      <c r="E8" s="649"/>
      <c r="F8" s="649">
        <v>20.00094</v>
      </c>
      <c r="G8" s="649">
        <v>18.50000509962975</v>
      </c>
      <c r="H8" s="649">
        <v>1.5009349003702503</v>
      </c>
      <c r="I8" s="650">
        <v>1.0811315938718464</v>
      </c>
      <c r="J8" s="651" t="s">
        <v>1</v>
      </c>
    </row>
    <row r="9" spans="1:10" ht="14.4" customHeight="1" x14ac:dyDescent="0.3">
      <c r="A9" s="647" t="s">
        <v>513</v>
      </c>
      <c r="B9" s="648" t="s">
        <v>321</v>
      </c>
      <c r="C9" s="649" t="s">
        <v>515</v>
      </c>
      <c r="D9" s="649" t="s">
        <v>515</v>
      </c>
      <c r="E9" s="649"/>
      <c r="F9" s="649">
        <v>7.6548600000000002</v>
      </c>
      <c r="G9" s="649">
        <v>0</v>
      </c>
      <c r="H9" s="649">
        <v>7.6548600000000002</v>
      </c>
      <c r="I9" s="650" t="s">
        <v>515</v>
      </c>
      <c r="J9" s="651" t="s">
        <v>1</v>
      </c>
    </row>
    <row r="10" spans="1:10" ht="14.4" customHeight="1" x14ac:dyDescent="0.3">
      <c r="A10" s="647" t="s">
        <v>513</v>
      </c>
      <c r="B10" s="648" t="s">
        <v>323</v>
      </c>
      <c r="C10" s="649">
        <v>0</v>
      </c>
      <c r="D10" s="649">
        <v>0</v>
      </c>
      <c r="E10" s="649"/>
      <c r="F10" s="649">
        <v>0</v>
      </c>
      <c r="G10" s="649">
        <v>8.2500022741592502</v>
      </c>
      <c r="H10" s="649">
        <v>-8.2500022741592502</v>
      </c>
      <c r="I10" s="650">
        <v>0</v>
      </c>
      <c r="J10" s="651" t="s">
        <v>1</v>
      </c>
    </row>
    <row r="11" spans="1:10" ht="14.4" customHeight="1" x14ac:dyDescent="0.3">
      <c r="A11" s="647" t="s">
        <v>513</v>
      </c>
      <c r="B11" s="648" t="s">
        <v>324</v>
      </c>
      <c r="C11" s="649">
        <v>4.4459900000000001</v>
      </c>
      <c r="D11" s="649">
        <v>0</v>
      </c>
      <c r="E11" s="649"/>
      <c r="F11" s="649">
        <v>197.32512</v>
      </c>
      <c r="G11" s="649">
        <v>28.25000778727275</v>
      </c>
      <c r="H11" s="649">
        <v>169.07511221272725</v>
      </c>
      <c r="I11" s="650">
        <v>6.9849580745566842</v>
      </c>
      <c r="J11" s="651" t="s">
        <v>1</v>
      </c>
    </row>
    <row r="12" spans="1:10" ht="14.4" customHeight="1" x14ac:dyDescent="0.3">
      <c r="A12" s="647" t="s">
        <v>513</v>
      </c>
      <c r="B12" s="648" t="s">
        <v>325</v>
      </c>
      <c r="C12" s="649">
        <v>33.90305</v>
      </c>
      <c r="D12" s="649">
        <v>27.993099999999998</v>
      </c>
      <c r="E12" s="649"/>
      <c r="F12" s="649">
        <v>45.735549999999989</v>
      </c>
      <c r="G12" s="649">
        <v>67.620488548482015</v>
      </c>
      <c r="H12" s="649">
        <v>-21.884938548482026</v>
      </c>
      <c r="I12" s="650">
        <v>0.67635639702911743</v>
      </c>
      <c r="J12" s="651" t="s">
        <v>1</v>
      </c>
    </row>
    <row r="13" spans="1:10" ht="14.4" customHeight="1" x14ac:dyDescent="0.3">
      <c r="A13" s="647" t="s">
        <v>513</v>
      </c>
      <c r="B13" s="648" t="s">
        <v>326</v>
      </c>
      <c r="C13" s="649">
        <v>0.31590000000000001</v>
      </c>
      <c r="D13" s="649">
        <v>60.0092</v>
      </c>
      <c r="E13" s="649"/>
      <c r="F13" s="649">
        <v>25.961729999999999</v>
      </c>
      <c r="G13" s="649">
        <v>60.000016539340251</v>
      </c>
      <c r="H13" s="649">
        <v>-34.038286539340248</v>
      </c>
      <c r="I13" s="650">
        <v>0.43269538072506453</v>
      </c>
      <c r="J13" s="651" t="s">
        <v>1</v>
      </c>
    </row>
    <row r="14" spans="1:10" ht="14.4" customHeight="1" x14ac:dyDescent="0.3">
      <c r="A14" s="647" t="s">
        <v>513</v>
      </c>
      <c r="B14" s="648" t="s">
        <v>327</v>
      </c>
      <c r="C14" s="649">
        <v>18.846969999999999</v>
      </c>
      <c r="D14" s="649">
        <v>24.40522</v>
      </c>
      <c r="E14" s="649"/>
      <c r="F14" s="649">
        <v>26.559850000000004</v>
      </c>
      <c r="G14" s="649">
        <v>22.5000062022525</v>
      </c>
      <c r="H14" s="649">
        <v>4.0598437977475044</v>
      </c>
      <c r="I14" s="650">
        <v>1.1804374523835051</v>
      </c>
      <c r="J14" s="651" t="s">
        <v>1</v>
      </c>
    </row>
    <row r="15" spans="1:10" ht="14.4" customHeight="1" x14ac:dyDescent="0.3">
      <c r="A15" s="647" t="s">
        <v>513</v>
      </c>
      <c r="B15" s="648" t="s">
        <v>516</v>
      </c>
      <c r="C15" s="649">
        <v>219.35478999999998</v>
      </c>
      <c r="D15" s="649">
        <v>263.83564000000001</v>
      </c>
      <c r="E15" s="649"/>
      <c r="F15" s="649">
        <v>522.18863999999996</v>
      </c>
      <c r="G15" s="649">
        <v>413.21455321826124</v>
      </c>
      <c r="H15" s="649">
        <v>108.97408678173872</v>
      </c>
      <c r="I15" s="650">
        <v>1.2637227704905598</v>
      </c>
      <c r="J15" s="651" t="s">
        <v>517</v>
      </c>
    </row>
    <row r="17" spans="1:10" ht="14.4" customHeight="1" x14ac:dyDescent="0.3">
      <c r="A17" s="647" t="s">
        <v>513</v>
      </c>
      <c r="B17" s="648" t="s">
        <v>514</v>
      </c>
      <c r="C17" s="649" t="s">
        <v>515</v>
      </c>
      <c r="D17" s="649" t="s">
        <v>515</v>
      </c>
      <c r="E17" s="649"/>
      <c r="F17" s="649" t="s">
        <v>515</v>
      </c>
      <c r="G17" s="649" t="s">
        <v>515</v>
      </c>
      <c r="H17" s="649" t="s">
        <v>515</v>
      </c>
      <c r="I17" s="650" t="s">
        <v>515</v>
      </c>
      <c r="J17" s="651" t="s">
        <v>74</v>
      </c>
    </row>
    <row r="18" spans="1:10" ht="14.4" customHeight="1" x14ac:dyDescent="0.3">
      <c r="A18" s="647" t="s">
        <v>518</v>
      </c>
      <c r="B18" s="648" t="s">
        <v>519</v>
      </c>
      <c r="C18" s="649" t="s">
        <v>515</v>
      </c>
      <c r="D18" s="649" t="s">
        <v>515</v>
      </c>
      <c r="E18" s="649"/>
      <c r="F18" s="649" t="s">
        <v>515</v>
      </c>
      <c r="G18" s="649" t="s">
        <v>515</v>
      </c>
      <c r="H18" s="649" t="s">
        <v>515</v>
      </c>
      <c r="I18" s="650" t="s">
        <v>515</v>
      </c>
      <c r="J18" s="651" t="s">
        <v>0</v>
      </c>
    </row>
    <row r="19" spans="1:10" ht="14.4" customHeight="1" x14ac:dyDescent="0.3">
      <c r="A19" s="647" t="s">
        <v>518</v>
      </c>
      <c r="B19" s="648" t="s">
        <v>318</v>
      </c>
      <c r="C19" s="649">
        <v>33.37321</v>
      </c>
      <c r="D19" s="649">
        <v>35.278640000000003</v>
      </c>
      <c r="E19" s="649"/>
      <c r="F19" s="649">
        <v>64.959919999999997</v>
      </c>
      <c r="G19" s="649">
        <v>58.582632261677006</v>
      </c>
      <c r="H19" s="649">
        <v>6.3772877383229911</v>
      </c>
      <c r="I19" s="650">
        <v>1.1088596994043713</v>
      </c>
      <c r="J19" s="651" t="s">
        <v>1</v>
      </c>
    </row>
    <row r="20" spans="1:10" ht="14.4" customHeight="1" x14ac:dyDescent="0.3">
      <c r="A20" s="647" t="s">
        <v>518</v>
      </c>
      <c r="B20" s="648" t="s">
        <v>319</v>
      </c>
      <c r="C20" s="649" t="s">
        <v>515</v>
      </c>
      <c r="D20" s="649">
        <v>0</v>
      </c>
      <c r="E20" s="649"/>
      <c r="F20" s="649">
        <v>12.979849999999999</v>
      </c>
      <c r="G20" s="649">
        <v>8.0000018606757504</v>
      </c>
      <c r="H20" s="649">
        <v>4.9798481393242486</v>
      </c>
      <c r="I20" s="650">
        <v>1.6224808726361479</v>
      </c>
      <c r="J20" s="651" t="s">
        <v>1</v>
      </c>
    </row>
    <row r="21" spans="1:10" ht="14.4" customHeight="1" x14ac:dyDescent="0.3">
      <c r="A21" s="647" t="s">
        <v>518</v>
      </c>
      <c r="B21" s="648" t="s">
        <v>320</v>
      </c>
      <c r="C21" s="649">
        <v>17.449930000000002</v>
      </c>
      <c r="D21" s="649">
        <v>6.1408400000000007</v>
      </c>
      <c r="E21" s="649"/>
      <c r="F21" s="649">
        <v>20.00094</v>
      </c>
      <c r="G21" s="649">
        <v>18.50000509962975</v>
      </c>
      <c r="H21" s="649">
        <v>1.5009349003702503</v>
      </c>
      <c r="I21" s="650">
        <v>1.0811315938718464</v>
      </c>
      <c r="J21" s="651" t="s">
        <v>1</v>
      </c>
    </row>
    <row r="22" spans="1:10" ht="14.4" customHeight="1" x14ac:dyDescent="0.3">
      <c r="A22" s="647" t="s">
        <v>518</v>
      </c>
      <c r="B22" s="648" t="s">
        <v>321</v>
      </c>
      <c r="C22" s="649" t="s">
        <v>515</v>
      </c>
      <c r="D22" s="649" t="s">
        <v>515</v>
      </c>
      <c r="E22" s="649"/>
      <c r="F22" s="649">
        <v>7.6548600000000002</v>
      </c>
      <c r="G22" s="649">
        <v>0</v>
      </c>
      <c r="H22" s="649">
        <v>7.6548600000000002</v>
      </c>
      <c r="I22" s="650" t="s">
        <v>515</v>
      </c>
      <c r="J22" s="651" t="s">
        <v>1</v>
      </c>
    </row>
    <row r="23" spans="1:10" ht="14.4" customHeight="1" x14ac:dyDescent="0.3">
      <c r="A23" s="647" t="s">
        <v>518</v>
      </c>
      <c r="B23" s="648" t="s">
        <v>323</v>
      </c>
      <c r="C23" s="649">
        <v>0</v>
      </c>
      <c r="D23" s="649">
        <v>0</v>
      </c>
      <c r="E23" s="649"/>
      <c r="F23" s="649">
        <v>0</v>
      </c>
      <c r="G23" s="649">
        <v>8.2500022741592502</v>
      </c>
      <c r="H23" s="649">
        <v>-8.2500022741592502</v>
      </c>
      <c r="I23" s="650">
        <v>0</v>
      </c>
      <c r="J23" s="651" t="s">
        <v>1</v>
      </c>
    </row>
    <row r="24" spans="1:10" ht="14.4" customHeight="1" x14ac:dyDescent="0.3">
      <c r="A24" s="647" t="s">
        <v>518</v>
      </c>
      <c r="B24" s="648" t="s">
        <v>324</v>
      </c>
      <c r="C24" s="649">
        <v>4.4459900000000001</v>
      </c>
      <c r="D24" s="649">
        <v>0</v>
      </c>
      <c r="E24" s="649"/>
      <c r="F24" s="649">
        <v>197.32512</v>
      </c>
      <c r="G24" s="649">
        <v>28.25000778727275</v>
      </c>
      <c r="H24" s="649">
        <v>169.07511221272725</v>
      </c>
      <c r="I24" s="650">
        <v>6.9849580745566842</v>
      </c>
      <c r="J24" s="651" t="s">
        <v>1</v>
      </c>
    </row>
    <row r="25" spans="1:10" ht="14.4" customHeight="1" x14ac:dyDescent="0.3">
      <c r="A25" s="647" t="s">
        <v>518</v>
      </c>
      <c r="B25" s="648" t="s">
        <v>325</v>
      </c>
      <c r="C25" s="649">
        <v>30.91545</v>
      </c>
      <c r="D25" s="649">
        <v>26.340679999999999</v>
      </c>
      <c r="E25" s="649"/>
      <c r="F25" s="649">
        <v>45.409829999999992</v>
      </c>
      <c r="G25" s="649">
        <v>60.800337742735508</v>
      </c>
      <c r="H25" s="649">
        <v>-15.390507742735515</v>
      </c>
      <c r="I25" s="650">
        <v>0.74686805511085519</v>
      </c>
      <c r="J25" s="651" t="s">
        <v>1</v>
      </c>
    </row>
    <row r="26" spans="1:10" ht="14.4" customHeight="1" x14ac:dyDescent="0.3">
      <c r="A26" s="647" t="s">
        <v>518</v>
      </c>
      <c r="B26" s="648" t="s">
        <v>326</v>
      </c>
      <c r="C26" s="649">
        <v>0.31590000000000001</v>
      </c>
      <c r="D26" s="649">
        <v>60.0092</v>
      </c>
      <c r="E26" s="649"/>
      <c r="F26" s="649">
        <v>25.961729999999999</v>
      </c>
      <c r="G26" s="649">
        <v>60.000016539340251</v>
      </c>
      <c r="H26" s="649">
        <v>-34.038286539340248</v>
      </c>
      <c r="I26" s="650">
        <v>0.43269538072506453</v>
      </c>
      <c r="J26" s="651" t="s">
        <v>1</v>
      </c>
    </row>
    <row r="27" spans="1:10" ht="14.4" customHeight="1" x14ac:dyDescent="0.3">
      <c r="A27" s="647" t="s">
        <v>518</v>
      </c>
      <c r="B27" s="648" t="s">
        <v>327</v>
      </c>
      <c r="C27" s="649">
        <v>0</v>
      </c>
      <c r="D27" s="649">
        <v>0</v>
      </c>
      <c r="E27" s="649"/>
      <c r="F27" s="649">
        <v>0</v>
      </c>
      <c r="G27" s="649">
        <v>0.22327454083699999</v>
      </c>
      <c r="H27" s="649">
        <v>-0.22327454083699999</v>
      </c>
      <c r="I27" s="650">
        <v>0</v>
      </c>
      <c r="J27" s="651" t="s">
        <v>1</v>
      </c>
    </row>
    <row r="28" spans="1:10" ht="14.4" customHeight="1" x14ac:dyDescent="0.3">
      <c r="A28" s="647" t="s">
        <v>518</v>
      </c>
      <c r="B28" s="648" t="s">
        <v>520</v>
      </c>
      <c r="C28" s="649">
        <v>86.50048000000001</v>
      </c>
      <c r="D28" s="649">
        <v>127.76936000000001</v>
      </c>
      <c r="E28" s="649"/>
      <c r="F28" s="649">
        <v>374.29224999999997</v>
      </c>
      <c r="G28" s="649">
        <v>242.60627810632724</v>
      </c>
      <c r="H28" s="649">
        <v>131.68597189367273</v>
      </c>
      <c r="I28" s="650">
        <v>1.5427970492831131</v>
      </c>
      <c r="J28" s="651" t="s">
        <v>521</v>
      </c>
    </row>
    <row r="29" spans="1:10" ht="14.4" customHeight="1" x14ac:dyDescent="0.3">
      <c r="A29" s="647" t="s">
        <v>515</v>
      </c>
      <c r="B29" s="648" t="s">
        <v>515</v>
      </c>
      <c r="C29" s="649" t="s">
        <v>515</v>
      </c>
      <c r="D29" s="649" t="s">
        <v>515</v>
      </c>
      <c r="E29" s="649"/>
      <c r="F29" s="649" t="s">
        <v>515</v>
      </c>
      <c r="G29" s="649" t="s">
        <v>515</v>
      </c>
      <c r="H29" s="649" t="s">
        <v>515</v>
      </c>
      <c r="I29" s="650" t="s">
        <v>515</v>
      </c>
      <c r="J29" s="651" t="s">
        <v>522</v>
      </c>
    </row>
    <row r="30" spans="1:10" ht="14.4" customHeight="1" x14ac:dyDescent="0.3">
      <c r="A30" s="647" t="s">
        <v>523</v>
      </c>
      <c r="B30" s="648" t="s">
        <v>524</v>
      </c>
      <c r="C30" s="649" t="s">
        <v>515</v>
      </c>
      <c r="D30" s="649" t="s">
        <v>515</v>
      </c>
      <c r="E30" s="649"/>
      <c r="F30" s="649" t="s">
        <v>515</v>
      </c>
      <c r="G30" s="649" t="s">
        <v>515</v>
      </c>
      <c r="H30" s="649" t="s">
        <v>515</v>
      </c>
      <c r="I30" s="650" t="s">
        <v>515</v>
      </c>
      <c r="J30" s="651" t="s">
        <v>0</v>
      </c>
    </row>
    <row r="31" spans="1:10" ht="14.4" customHeight="1" x14ac:dyDescent="0.3">
      <c r="A31" s="647" t="s">
        <v>523</v>
      </c>
      <c r="B31" s="648" t="s">
        <v>318</v>
      </c>
      <c r="C31" s="649">
        <v>42.810369999999999</v>
      </c>
      <c r="D31" s="649">
        <v>49.892330000000001</v>
      </c>
      <c r="E31" s="649"/>
      <c r="F31" s="649">
        <v>45.167819999999999</v>
      </c>
      <c r="G31" s="649">
        <v>54.256343201876248</v>
      </c>
      <c r="H31" s="649">
        <v>-9.0885232018762494</v>
      </c>
      <c r="I31" s="650">
        <v>0.83248920466202825</v>
      </c>
      <c r="J31" s="651" t="s">
        <v>1</v>
      </c>
    </row>
    <row r="32" spans="1:10" ht="14.4" customHeight="1" x14ac:dyDescent="0.3">
      <c r="A32" s="647" t="s">
        <v>523</v>
      </c>
      <c r="B32" s="648" t="s">
        <v>325</v>
      </c>
      <c r="C32" s="649">
        <v>0.34311000000000003</v>
      </c>
      <c r="D32" s="649">
        <v>0.68293999999999999</v>
      </c>
      <c r="E32" s="649"/>
      <c r="F32" s="649">
        <v>0.1125</v>
      </c>
      <c r="G32" s="649">
        <v>0.57999870710824997</v>
      </c>
      <c r="H32" s="649">
        <v>-0.46749870710824998</v>
      </c>
      <c r="I32" s="650">
        <v>0.19396594961547595</v>
      </c>
      <c r="J32" s="651" t="s">
        <v>1</v>
      </c>
    </row>
    <row r="33" spans="1:10" ht="14.4" customHeight="1" x14ac:dyDescent="0.3">
      <c r="A33" s="647" t="s">
        <v>523</v>
      </c>
      <c r="B33" s="648" t="s">
        <v>327</v>
      </c>
      <c r="C33" s="649" t="s">
        <v>515</v>
      </c>
      <c r="D33" s="649">
        <v>0</v>
      </c>
      <c r="E33" s="649"/>
      <c r="F33" s="649">
        <v>0</v>
      </c>
      <c r="G33" s="649">
        <v>0.44654908167399998</v>
      </c>
      <c r="H33" s="649">
        <v>-0.44654908167399998</v>
      </c>
      <c r="I33" s="650">
        <v>0</v>
      </c>
      <c r="J33" s="651" t="s">
        <v>1</v>
      </c>
    </row>
    <row r="34" spans="1:10" ht="14.4" customHeight="1" x14ac:dyDescent="0.3">
      <c r="A34" s="647" t="s">
        <v>523</v>
      </c>
      <c r="B34" s="648" t="s">
        <v>525</v>
      </c>
      <c r="C34" s="649">
        <v>43.153480000000002</v>
      </c>
      <c r="D34" s="649">
        <v>50.575270000000003</v>
      </c>
      <c r="E34" s="649"/>
      <c r="F34" s="649">
        <v>45.280319999999996</v>
      </c>
      <c r="G34" s="649">
        <v>55.282890990658501</v>
      </c>
      <c r="H34" s="649">
        <v>-10.002570990658505</v>
      </c>
      <c r="I34" s="650">
        <v>0.81906570348593555</v>
      </c>
      <c r="J34" s="651" t="s">
        <v>521</v>
      </c>
    </row>
    <row r="35" spans="1:10" ht="14.4" customHeight="1" x14ac:dyDescent="0.3">
      <c r="A35" s="647" t="s">
        <v>515</v>
      </c>
      <c r="B35" s="648" t="s">
        <v>515</v>
      </c>
      <c r="C35" s="649" t="s">
        <v>515</v>
      </c>
      <c r="D35" s="649" t="s">
        <v>515</v>
      </c>
      <c r="E35" s="649"/>
      <c r="F35" s="649" t="s">
        <v>515</v>
      </c>
      <c r="G35" s="649" t="s">
        <v>515</v>
      </c>
      <c r="H35" s="649" t="s">
        <v>515</v>
      </c>
      <c r="I35" s="650" t="s">
        <v>515</v>
      </c>
      <c r="J35" s="651" t="s">
        <v>522</v>
      </c>
    </row>
    <row r="36" spans="1:10" ht="14.4" customHeight="1" x14ac:dyDescent="0.3">
      <c r="A36" s="647" t="s">
        <v>526</v>
      </c>
      <c r="B36" s="648" t="s">
        <v>527</v>
      </c>
      <c r="C36" s="649" t="s">
        <v>515</v>
      </c>
      <c r="D36" s="649" t="s">
        <v>515</v>
      </c>
      <c r="E36" s="649"/>
      <c r="F36" s="649" t="s">
        <v>515</v>
      </c>
      <c r="G36" s="649" t="s">
        <v>515</v>
      </c>
      <c r="H36" s="649" t="s">
        <v>515</v>
      </c>
      <c r="I36" s="650" t="s">
        <v>515</v>
      </c>
      <c r="J36" s="651" t="s">
        <v>0</v>
      </c>
    </row>
    <row r="37" spans="1:10" ht="14.4" customHeight="1" x14ac:dyDescent="0.3">
      <c r="A37" s="647" t="s">
        <v>526</v>
      </c>
      <c r="B37" s="648" t="s">
        <v>318</v>
      </c>
      <c r="C37" s="649">
        <v>44.182509999999994</v>
      </c>
      <c r="D37" s="649">
        <v>38.742060000000002</v>
      </c>
      <c r="E37" s="649"/>
      <c r="F37" s="649">
        <v>47.4617</v>
      </c>
      <c r="G37" s="649">
        <v>61.453903706471749</v>
      </c>
      <c r="H37" s="649">
        <v>-13.992203706471749</v>
      </c>
      <c r="I37" s="650">
        <v>0.77231383423087208</v>
      </c>
      <c r="J37" s="651" t="s">
        <v>1</v>
      </c>
    </row>
    <row r="38" spans="1:10" ht="14.4" customHeight="1" x14ac:dyDescent="0.3">
      <c r="A38" s="647" t="s">
        <v>526</v>
      </c>
      <c r="B38" s="648" t="s">
        <v>325</v>
      </c>
      <c r="C38" s="649">
        <v>2.2386500000000003</v>
      </c>
      <c r="D38" s="649">
        <v>0.80601</v>
      </c>
      <c r="E38" s="649"/>
      <c r="F38" s="649">
        <v>8.3529999999999993E-2</v>
      </c>
      <c r="G38" s="649">
        <v>6.0840317129702495</v>
      </c>
      <c r="H38" s="649">
        <v>-6.0005017129702498</v>
      </c>
      <c r="I38" s="650">
        <v>1.3729382741698482E-2</v>
      </c>
      <c r="J38" s="651" t="s">
        <v>1</v>
      </c>
    </row>
    <row r="39" spans="1:10" ht="14.4" customHeight="1" x14ac:dyDescent="0.3">
      <c r="A39" s="647" t="s">
        <v>526</v>
      </c>
      <c r="B39" s="648" t="s">
        <v>528</v>
      </c>
      <c r="C39" s="649">
        <v>46.421159999999993</v>
      </c>
      <c r="D39" s="649">
        <v>39.548070000000003</v>
      </c>
      <c r="E39" s="649"/>
      <c r="F39" s="649">
        <v>47.545230000000004</v>
      </c>
      <c r="G39" s="649">
        <v>67.537935419441993</v>
      </c>
      <c r="H39" s="649">
        <v>-19.99270541944199</v>
      </c>
      <c r="I39" s="650">
        <v>0.70397813768990736</v>
      </c>
      <c r="J39" s="651" t="s">
        <v>521</v>
      </c>
    </row>
    <row r="40" spans="1:10" ht="14.4" customHeight="1" x14ac:dyDescent="0.3">
      <c r="A40" s="647" t="s">
        <v>515</v>
      </c>
      <c r="B40" s="648" t="s">
        <v>515</v>
      </c>
      <c r="C40" s="649" t="s">
        <v>515</v>
      </c>
      <c r="D40" s="649" t="s">
        <v>515</v>
      </c>
      <c r="E40" s="649"/>
      <c r="F40" s="649" t="s">
        <v>515</v>
      </c>
      <c r="G40" s="649" t="s">
        <v>515</v>
      </c>
      <c r="H40" s="649" t="s">
        <v>515</v>
      </c>
      <c r="I40" s="650" t="s">
        <v>515</v>
      </c>
      <c r="J40" s="651" t="s">
        <v>522</v>
      </c>
    </row>
    <row r="41" spans="1:10" ht="14.4" customHeight="1" x14ac:dyDescent="0.3">
      <c r="A41" s="647" t="s">
        <v>529</v>
      </c>
      <c r="B41" s="648" t="s">
        <v>530</v>
      </c>
      <c r="C41" s="649" t="s">
        <v>515</v>
      </c>
      <c r="D41" s="649" t="s">
        <v>515</v>
      </c>
      <c r="E41" s="649"/>
      <c r="F41" s="649" t="s">
        <v>515</v>
      </c>
      <c r="G41" s="649" t="s">
        <v>515</v>
      </c>
      <c r="H41" s="649" t="s">
        <v>515</v>
      </c>
      <c r="I41" s="650" t="s">
        <v>515</v>
      </c>
      <c r="J41" s="651" t="s">
        <v>0</v>
      </c>
    </row>
    <row r="42" spans="1:10" ht="14.4" customHeight="1" x14ac:dyDescent="0.3">
      <c r="A42" s="647" t="s">
        <v>529</v>
      </c>
      <c r="B42" s="648" t="s">
        <v>318</v>
      </c>
      <c r="C42" s="649">
        <v>24.026859999999999</v>
      </c>
      <c r="D42" s="649">
        <v>21.37425</v>
      </c>
      <c r="E42" s="649"/>
      <c r="F42" s="649">
        <v>28.3813</v>
      </c>
      <c r="G42" s="649">
        <v>25.801145736424001</v>
      </c>
      <c r="H42" s="649">
        <v>2.5801542635759986</v>
      </c>
      <c r="I42" s="650">
        <v>1.1000015383012058</v>
      </c>
      <c r="J42" s="651" t="s">
        <v>1</v>
      </c>
    </row>
    <row r="43" spans="1:10" ht="14.4" customHeight="1" x14ac:dyDescent="0.3">
      <c r="A43" s="647" t="s">
        <v>529</v>
      </c>
      <c r="B43" s="648" t="s">
        <v>325</v>
      </c>
      <c r="C43" s="649">
        <v>0.40583999999999998</v>
      </c>
      <c r="D43" s="649">
        <v>0.16347</v>
      </c>
      <c r="E43" s="649"/>
      <c r="F43" s="649">
        <v>0.12969</v>
      </c>
      <c r="G43" s="649">
        <v>0.15612038566799999</v>
      </c>
      <c r="H43" s="649">
        <v>-2.6430385667999989E-2</v>
      </c>
      <c r="I43" s="650">
        <v>0.83070509623127697</v>
      </c>
      <c r="J43" s="651" t="s">
        <v>1</v>
      </c>
    </row>
    <row r="44" spans="1:10" ht="14.4" customHeight="1" x14ac:dyDescent="0.3">
      <c r="A44" s="647" t="s">
        <v>529</v>
      </c>
      <c r="B44" s="648" t="s">
        <v>327</v>
      </c>
      <c r="C44" s="649">
        <v>18.846969999999999</v>
      </c>
      <c r="D44" s="649">
        <v>24.40522</v>
      </c>
      <c r="E44" s="649"/>
      <c r="F44" s="649">
        <v>26.559850000000004</v>
      </c>
      <c r="G44" s="649">
        <v>21.8301825797415</v>
      </c>
      <c r="H44" s="649">
        <v>4.7296674202585045</v>
      </c>
      <c r="I44" s="650">
        <v>1.2166572543762257</v>
      </c>
      <c r="J44" s="651" t="s">
        <v>1</v>
      </c>
    </row>
    <row r="45" spans="1:10" ht="14.4" customHeight="1" x14ac:dyDescent="0.3">
      <c r="A45" s="647" t="s">
        <v>529</v>
      </c>
      <c r="B45" s="648" t="s">
        <v>531</v>
      </c>
      <c r="C45" s="649">
        <v>43.279669999999996</v>
      </c>
      <c r="D45" s="649">
        <v>45.94294</v>
      </c>
      <c r="E45" s="649"/>
      <c r="F45" s="649">
        <v>55.070840000000004</v>
      </c>
      <c r="G45" s="649">
        <v>47.787448701833497</v>
      </c>
      <c r="H45" s="649">
        <v>7.2833912981665065</v>
      </c>
      <c r="I45" s="650">
        <v>1.152412223209712</v>
      </c>
      <c r="J45" s="651" t="s">
        <v>521</v>
      </c>
    </row>
    <row r="46" spans="1:10" ht="14.4" customHeight="1" x14ac:dyDescent="0.3">
      <c r="A46" s="647" t="s">
        <v>515</v>
      </c>
      <c r="B46" s="648" t="s">
        <v>515</v>
      </c>
      <c r="C46" s="649" t="s">
        <v>515</v>
      </c>
      <c r="D46" s="649" t="s">
        <v>515</v>
      </c>
      <c r="E46" s="649"/>
      <c r="F46" s="649" t="s">
        <v>515</v>
      </c>
      <c r="G46" s="649" t="s">
        <v>515</v>
      </c>
      <c r="H46" s="649" t="s">
        <v>515</v>
      </c>
      <c r="I46" s="650" t="s">
        <v>515</v>
      </c>
      <c r="J46" s="651" t="s">
        <v>522</v>
      </c>
    </row>
    <row r="47" spans="1:10" ht="14.4" customHeight="1" x14ac:dyDescent="0.3">
      <c r="A47" s="647" t="s">
        <v>513</v>
      </c>
      <c r="B47" s="648" t="s">
        <v>516</v>
      </c>
      <c r="C47" s="649">
        <v>219.35479000000004</v>
      </c>
      <c r="D47" s="649">
        <v>263.83564000000001</v>
      </c>
      <c r="E47" s="649"/>
      <c r="F47" s="649">
        <v>522.18863999999996</v>
      </c>
      <c r="G47" s="649">
        <v>413.21455321826124</v>
      </c>
      <c r="H47" s="649">
        <v>108.97408678173872</v>
      </c>
      <c r="I47" s="650">
        <v>1.2637227704905598</v>
      </c>
      <c r="J47" s="651" t="s">
        <v>517</v>
      </c>
    </row>
  </sheetData>
  <mergeCells count="3">
    <mergeCell ref="F3:I3"/>
    <mergeCell ref="C4:D4"/>
    <mergeCell ref="A1:I1"/>
  </mergeCells>
  <conditionalFormatting sqref="F16 F48:F65537">
    <cfRule type="cellIs" dxfId="76" priority="18" stopIfTrue="1" operator="greaterThan">
      <formula>1</formula>
    </cfRule>
  </conditionalFormatting>
  <conditionalFormatting sqref="H5:H15">
    <cfRule type="expression" dxfId="75" priority="14">
      <formula>$H5&gt;0</formula>
    </cfRule>
  </conditionalFormatting>
  <conditionalFormatting sqref="I5:I15">
    <cfRule type="expression" dxfId="74" priority="15">
      <formula>$I5&gt;1</formula>
    </cfRule>
  </conditionalFormatting>
  <conditionalFormatting sqref="B5:B15">
    <cfRule type="expression" dxfId="73" priority="11">
      <formula>OR($J5="NS",$J5="SumaNS",$J5="Účet")</formula>
    </cfRule>
  </conditionalFormatting>
  <conditionalFormatting sqref="B5:D15 F5:I15">
    <cfRule type="expression" dxfId="72" priority="17">
      <formula>AND($J5&lt;&gt;"",$J5&lt;&gt;"mezeraKL")</formula>
    </cfRule>
  </conditionalFormatting>
  <conditionalFormatting sqref="B5:D15 F5:I15">
    <cfRule type="expression" dxfId="7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70" priority="13">
      <formula>OR($J5="SumaNS",$J5="NS")</formula>
    </cfRule>
  </conditionalFormatting>
  <conditionalFormatting sqref="A5:A15">
    <cfRule type="expression" dxfId="69" priority="9">
      <formula>AND($J5&lt;&gt;"mezeraKL",$J5&lt;&gt;"")</formula>
    </cfRule>
  </conditionalFormatting>
  <conditionalFormatting sqref="A5:A15">
    <cfRule type="expression" dxfId="68" priority="10">
      <formula>AND($J5&lt;&gt;"",$J5&lt;&gt;"mezeraKL")</formula>
    </cfRule>
  </conditionalFormatting>
  <conditionalFormatting sqref="H17:H47">
    <cfRule type="expression" dxfId="67" priority="5">
      <formula>$H17&gt;0</formula>
    </cfRule>
  </conditionalFormatting>
  <conditionalFormatting sqref="A17:A47">
    <cfRule type="expression" dxfId="66" priority="2">
      <formula>AND($J17&lt;&gt;"mezeraKL",$J17&lt;&gt;"")</formula>
    </cfRule>
  </conditionalFormatting>
  <conditionalFormatting sqref="I17:I47">
    <cfRule type="expression" dxfId="65" priority="6">
      <formula>$I17&gt;1</formula>
    </cfRule>
  </conditionalFormatting>
  <conditionalFormatting sqref="B17:B47">
    <cfRule type="expression" dxfId="64" priority="1">
      <formula>OR($J17="NS",$J17="SumaNS",$J17="Účet")</formula>
    </cfRule>
  </conditionalFormatting>
  <conditionalFormatting sqref="A17:D47 F17:I47">
    <cfRule type="expression" dxfId="63" priority="8">
      <formula>AND($J17&lt;&gt;"",$J17&lt;&gt;"mezeraKL")</formula>
    </cfRule>
  </conditionalFormatting>
  <conditionalFormatting sqref="B17:D47 F17:I47">
    <cfRule type="expression" dxfId="62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47 F17:I47">
    <cfRule type="expression" dxfId="61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8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5" style="338" customWidth="1"/>
    <col min="8" max="8" width="12.44140625" style="338" hidden="1" customWidth="1" outlineLevel="1"/>
    <col min="9" max="9" width="8.5546875" style="338" hidden="1" customWidth="1" outlineLevel="1"/>
    <col min="10" max="10" width="25.77734375" style="338" customWidth="1" collapsed="1"/>
    <col min="11" max="11" width="8.77734375" style="338" customWidth="1"/>
    <col min="12" max="13" width="7.77734375" style="336" customWidth="1"/>
    <col min="14" max="14" width="11.109375" style="336" customWidth="1"/>
    <col min="15" max="16384" width="8.88671875" style="254"/>
  </cols>
  <sheetData>
    <row r="1" spans="1:14" ht="18.600000000000001" customHeight="1" thickBot="1" x14ac:dyDescent="0.4">
      <c r="A1" s="517" t="s">
        <v>205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</row>
    <row r="2" spans="1:14" ht="14.4" customHeight="1" thickBot="1" x14ac:dyDescent="0.35">
      <c r="A2" s="382" t="s">
        <v>309</v>
      </c>
      <c r="B2" s="66"/>
      <c r="C2" s="340"/>
      <c r="D2" s="340"/>
      <c r="E2" s="340"/>
      <c r="F2" s="340"/>
      <c r="G2" s="340"/>
      <c r="H2" s="340"/>
      <c r="I2" s="340"/>
      <c r="J2" s="340"/>
      <c r="K2" s="340"/>
      <c r="L2" s="341"/>
      <c r="M2" s="341"/>
      <c r="N2" s="341"/>
    </row>
    <row r="3" spans="1:14" ht="14.4" customHeight="1" thickBot="1" x14ac:dyDescent="0.35">
      <c r="A3" s="66"/>
      <c r="B3" s="66"/>
      <c r="C3" s="513"/>
      <c r="D3" s="514"/>
      <c r="E3" s="514"/>
      <c r="F3" s="514"/>
      <c r="G3" s="514"/>
      <c r="H3" s="514"/>
      <c r="I3" s="514"/>
      <c r="J3" s="515" t="s">
        <v>159</v>
      </c>
      <c r="K3" s="516"/>
      <c r="L3" s="207">
        <f>IF(M3&lt;&gt;0,N3/M3,0)</f>
        <v>220.96445774598445</v>
      </c>
      <c r="M3" s="207">
        <f>SUBTOTAL(9,M5:M1048576)</f>
        <v>2617.5</v>
      </c>
      <c r="N3" s="208">
        <f>SUBTOTAL(9,N5:N1048576)</f>
        <v>578374.46815011429</v>
      </c>
    </row>
    <row r="4" spans="1:14" s="337" customFormat="1" ht="14.4" customHeight="1" thickBot="1" x14ac:dyDescent="0.35">
      <c r="A4" s="652" t="s">
        <v>4</v>
      </c>
      <c r="B4" s="653" t="s">
        <v>5</v>
      </c>
      <c r="C4" s="653" t="s">
        <v>0</v>
      </c>
      <c r="D4" s="653" t="s">
        <v>6</v>
      </c>
      <c r="E4" s="653" t="s">
        <v>7</v>
      </c>
      <c r="F4" s="653" t="s">
        <v>1</v>
      </c>
      <c r="G4" s="653" t="s">
        <v>8</v>
      </c>
      <c r="H4" s="653" t="s">
        <v>9</v>
      </c>
      <c r="I4" s="653" t="s">
        <v>10</v>
      </c>
      <c r="J4" s="654" t="s">
        <v>11</v>
      </c>
      <c r="K4" s="654" t="s">
        <v>12</v>
      </c>
      <c r="L4" s="655" t="s">
        <v>184</v>
      </c>
      <c r="M4" s="655" t="s">
        <v>13</v>
      </c>
      <c r="N4" s="656" t="s">
        <v>201</v>
      </c>
    </row>
    <row r="5" spans="1:14" ht="14.4" customHeight="1" x14ac:dyDescent="0.3">
      <c r="A5" s="657" t="s">
        <v>513</v>
      </c>
      <c r="B5" s="658" t="s">
        <v>1283</v>
      </c>
      <c r="C5" s="659" t="s">
        <v>518</v>
      </c>
      <c r="D5" s="660" t="s">
        <v>1284</v>
      </c>
      <c r="E5" s="659" t="s">
        <v>532</v>
      </c>
      <c r="F5" s="660" t="s">
        <v>1288</v>
      </c>
      <c r="G5" s="659"/>
      <c r="H5" s="659" t="s">
        <v>533</v>
      </c>
      <c r="I5" s="659" t="s">
        <v>534</v>
      </c>
      <c r="J5" s="659" t="s">
        <v>535</v>
      </c>
      <c r="K5" s="659" t="s">
        <v>536</v>
      </c>
      <c r="L5" s="661">
        <v>94.899999999999991</v>
      </c>
      <c r="M5" s="661">
        <v>1</v>
      </c>
      <c r="N5" s="662">
        <v>94.899999999999991</v>
      </c>
    </row>
    <row r="6" spans="1:14" ht="14.4" customHeight="1" x14ac:dyDescent="0.3">
      <c r="A6" s="663" t="s">
        <v>513</v>
      </c>
      <c r="B6" s="664" t="s">
        <v>1283</v>
      </c>
      <c r="C6" s="665" t="s">
        <v>518</v>
      </c>
      <c r="D6" s="666" t="s">
        <v>1284</v>
      </c>
      <c r="E6" s="665" t="s">
        <v>532</v>
      </c>
      <c r="F6" s="666" t="s">
        <v>1288</v>
      </c>
      <c r="G6" s="665" t="s">
        <v>537</v>
      </c>
      <c r="H6" s="665" t="s">
        <v>538</v>
      </c>
      <c r="I6" s="665" t="s">
        <v>538</v>
      </c>
      <c r="J6" s="665" t="s">
        <v>539</v>
      </c>
      <c r="K6" s="665" t="s">
        <v>540</v>
      </c>
      <c r="L6" s="667">
        <v>171.6000981336463</v>
      </c>
      <c r="M6" s="667">
        <v>74</v>
      </c>
      <c r="N6" s="668">
        <v>12698.407261889826</v>
      </c>
    </row>
    <row r="7" spans="1:14" ht="14.4" customHeight="1" x14ac:dyDescent="0.3">
      <c r="A7" s="663" t="s">
        <v>513</v>
      </c>
      <c r="B7" s="664" t="s">
        <v>1283</v>
      </c>
      <c r="C7" s="665" t="s">
        <v>518</v>
      </c>
      <c r="D7" s="666" t="s">
        <v>1284</v>
      </c>
      <c r="E7" s="665" t="s">
        <v>532</v>
      </c>
      <c r="F7" s="666" t="s">
        <v>1288</v>
      </c>
      <c r="G7" s="665" t="s">
        <v>537</v>
      </c>
      <c r="H7" s="665" t="s">
        <v>541</v>
      </c>
      <c r="I7" s="665" t="s">
        <v>541</v>
      </c>
      <c r="J7" s="665" t="s">
        <v>542</v>
      </c>
      <c r="K7" s="665" t="s">
        <v>543</v>
      </c>
      <c r="L7" s="667">
        <v>143</v>
      </c>
      <c r="M7" s="667">
        <v>4</v>
      </c>
      <c r="N7" s="668">
        <v>572</v>
      </c>
    </row>
    <row r="8" spans="1:14" ht="14.4" customHeight="1" x14ac:dyDescent="0.3">
      <c r="A8" s="663" t="s">
        <v>513</v>
      </c>
      <c r="B8" s="664" t="s">
        <v>1283</v>
      </c>
      <c r="C8" s="665" t="s">
        <v>518</v>
      </c>
      <c r="D8" s="666" t="s">
        <v>1284</v>
      </c>
      <c r="E8" s="665" t="s">
        <v>532</v>
      </c>
      <c r="F8" s="666" t="s">
        <v>1288</v>
      </c>
      <c r="G8" s="665" t="s">
        <v>537</v>
      </c>
      <c r="H8" s="665" t="s">
        <v>544</v>
      </c>
      <c r="I8" s="665" t="s">
        <v>544</v>
      </c>
      <c r="J8" s="665" t="s">
        <v>539</v>
      </c>
      <c r="K8" s="665" t="s">
        <v>545</v>
      </c>
      <c r="L8" s="667">
        <v>92.95</v>
      </c>
      <c r="M8" s="667">
        <v>1</v>
      </c>
      <c r="N8" s="668">
        <v>92.95</v>
      </c>
    </row>
    <row r="9" spans="1:14" ht="14.4" customHeight="1" x14ac:dyDescent="0.3">
      <c r="A9" s="663" t="s">
        <v>513</v>
      </c>
      <c r="B9" s="664" t="s">
        <v>1283</v>
      </c>
      <c r="C9" s="665" t="s">
        <v>518</v>
      </c>
      <c r="D9" s="666" t="s">
        <v>1284</v>
      </c>
      <c r="E9" s="665" t="s">
        <v>532</v>
      </c>
      <c r="F9" s="666" t="s">
        <v>1288</v>
      </c>
      <c r="G9" s="665" t="s">
        <v>537</v>
      </c>
      <c r="H9" s="665" t="s">
        <v>546</v>
      </c>
      <c r="I9" s="665" t="s">
        <v>546</v>
      </c>
      <c r="J9" s="665" t="s">
        <v>539</v>
      </c>
      <c r="K9" s="665" t="s">
        <v>547</v>
      </c>
      <c r="L9" s="667">
        <v>93.5</v>
      </c>
      <c r="M9" s="667">
        <v>26</v>
      </c>
      <c r="N9" s="668">
        <v>2431</v>
      </c>
    </row>
    <row r="10" spans="1:14" ht="14.4" customHeight="1" x14ac:dyDescent="0.3">
      <c r="A10" s="663" t="s">
        <v>513</v>
      </c>
      <c r="B10" s="664" t="s">
        <v>1283</v>
      </c>
      <c r="C10" s="665" t="s">
        <v>518</v>
      </c>
      <c r="D10" s="666" t="s">
        <v>1284</v>
      </c>
      <c r="E10" s="665" t="s">
        <v>532</v>
      </c>
      <c r="F10" s="666" t="s">
        <v>1288</v>
      </c>
      <c r="G10" s="665" t="s">
        <v>537</v>
      </c>
      <c r="H10" s="665" t="s">
        <v>548</v>
      </c>
      <c r="I10" s="665" t="s">
        <v>549</v>
      </c>
      <c r="J10" s="665" t="s">
        <v>550</v>
      </c>
      <c r="K10" s="665" t="s">
        <v>551</v>
      </c>
      <c r="L10" s="667">
        <v>87.030000000000015</v>
      </c>
      <c r="M10" s="667">
        <v>3</v>
      </c>
      <c r="N10" s="668">
        <v>261.09000000000003</v>
      </c>
    </row>
    <row r="11" spans="1:14" ht="14.4" customHeight="1" x14ac:dyDescent="0.3">
      <c r="A11" s="663" t="s">
        <v>513</v>
      </c>
      <c r="B11" s="664" t="s">
        <v>1283</v>
      </c>
      <c r="C11" s="665" t="s">
        <v>518</v>
      </c>
      <c r="D11" s="666" t="s">
        <v>1284</v>
      </c>
      <c r="E11" s="665" t="s">
        <v>532</v>
      </c>
      <c r="F11" s="666" t="s">
        <v>1288</v>
      </c>
      <c r="G11" s="665" t="s">
        <v>537</v>
      </c>
      <c r="H11" s="665" t="s">
        <v>552</v>
      </c>
      <c r="I11" s="665" t="s">
        <v>553</v>
      </c>
      <c r="J11" s="665" t="s">
        <v>554</v>
      </c>
      <c r="K11" s="665" t="s">
        <v>555</v>
      </c>
      <c r="L11" s="667">
        <v>96.821106796776874</v>
      </c>
      <c r="M11" s="667">
        <v>6</v>
      </c>
      <c r="N11" s="668">
        <v>580.92664078066127</v>
      </c>
    </row>
    <row r="12" spans="1:14" ht="14.4" customHeight="1" x14ac:dyDescent="0.3">
      <c r="A12" s="663" t="s">
        <v>513</v>
      </c>
      <c r="B12" s="664" t="s">
        <v>1283</v>
      </c>
      <c r="C12" s="665" t="s">
        <v>518</v>
      </c>
      <c r="D12" s="666" t="s">
        <v>1284</v>
      </c>
      <c r="E12" s="665" t="s">
        <v>532</v>
      </c>
      <c r="F12" s="666" t="s">
        <v>1288</v>
      </c>
      <c r="G12" s="665" t="s">
        <v>537</v>
      </c>
      <c r="H12" s="665" t="s">
        <v>556</v>
      </c>
      <c r="I12" s="665" t="s">
        <v>557</v>
      </c>
      <c r="J12" s="665" t="s">
        <v>558</v>
      </c>
      <c r="K12" s="665" t="s">
        <v>559</v>
      </c>
      <c r="L12" s="667">
        <v>167.61</v>
      </c>
      <c r="M12" s="667">
        <v>1</v>
      </c>
      <c r="N12" s="668">
        <v>167.61</v>
      </c>
    </row>
    <row r="13" spans="1:14" ht="14.4" customHeight="1" x14ac:dyDescent="0.3">
      <c r="A13" s="663" t="s">
        <v>513</v>
      </c>
      <c r="B13" s="664" t="s">
        <v>1283</v>
      </c>
      <c r="C13" s="665" t="s">
        <v>518</v>
      </c>
      <c r="D13" s="666" t="s">
        <v>1284</v>
      </c>
      <c r="E13" s="665" t="s">
        <v>532</v>
      </c>
      <c r="F13" s="666" t="s">
        <v>1288</v>
      </c>
      <c r="G13" s="665" t="s">
        <v>537</v>
      </c>
      <c r="H13" s="665" t="s">
        <v>560</v>
      </c>
      <c r="I13" s="665" t="s">
        <v>561</v>
      </c>
      <c r="J13" s="665" t="s">
        <v>562</v>
      </c>
      <c r="K13" s="665" t="s">
        <v>563</v>
      </c>
      <c r="L13" s="667">
        <v>64.539999494745672</v>
      </c>
      <c r="M13" s="667">
        <v>2</v>
      </c>
      <c r="N13" s="668">
        <v>129.07999898949134</v>
      </c>
    </row>
    <row r="14" spans="1:14" ht="14.4" customHeight="1" x14ac:dyDescent="0.3">
      <c r="A14" s="663" t="s">
        <v>513</v>
      </c>
      <c r="B14" s="664" t="s">
        <v>1283</v>
      </c>
      <c r="C14" s="665" t="s">
        <v>518</v>
      </c>
      <c r="D14" s="666" t="s">
        <v>1284</v>
      </c>
      <c r="E14" s="665" t="s">
        <v>532</v>
      </c>
      <c r="F14" s="666" t="s">
        <v>1288</v>
      </c>
      <c r="G14" s="665" t="s">
        <v>537</v>
      </c>
      <c r="H14" s="665" t="s">
        <v>564</v>
      </c>
      <c r="I14" s="665" t="s">
        <v>565</v>
      </c>
      <c r="J14" s="665" t="s">
        <v>566</v>
      </c>
      <c r="K14" s="665" t="s">
        <v>567</v>
      </c>
      <c r="L14" s="667">
        <v>79.525145631658035</v>
      </c>
      <c r="M14" s="667">
        <v>2</v>
      </c>
      <c r="N14" s="668">
        <v>159.05029126331607</v>
      </c>
    </row>
    <row r="15" spans="1:14" ht="14.4" customHeight="1" x14ac:dyDescent="0.3">
      <c r="A15" s="663" t="s">
        <v>513</v>
      </c>
      <c r="B15" s="664" t="s">
        <v>1283</v>
      </c>
      <c r="C15" s="665" t="s">
        <v>518</v>
      </c>
      <c r="D15" s="666" t="s">
        <v>1284</v>
      </c>
      <c r="E15" s="665" t="s">
        <v>532</v>
      </c>
      <c r="F15" s="666" t="s">
        <v>1288</v>
      </c>
      <c r="G15" s="665" t="s">
        <v>537</v>
      </c>
      <c r="H15" s="665" t="s">
        <v>568</v>
      </c>
      <c r="I15" s="665" t="s">
        <v>569</v>
      </c>
      <c r="J15" s="665" t="s">
        <v>570</v>
      </c>
      <c r="K15" s="665" t="s">
        <v>571</v>
      </c>
      <c r="L15" s="667">
        <v>74.583955717575279</v>
      </c>
      <c r="M15" s="667">
        <v>5</v>
      </c>
      <c r="N15" s="668">
        <v>372.91977858787641</v>
      </c>
    </row>
    <row r="16" spans="1:14" ht="14.4" customHeight="1" x14ac:dyDescent="0.3">
      <c r="A16" s="663" t="s">
        <v>513</v>
      </c>
      <c r="B16" s="664" t="s">
        <v>1283</v>
      </c>
      <c r="C16" s="665" t="s">
        <v>518</v>
      </c>
      <c r="D16" s="666" t="s">
        <v>1284</v>
      </c>
      <c r="E16" s="665" t="s">
        <v>532</v>
      </c>
      <c r="F16" s="666" t="s">
        <v>1288</v>
      </c>
      <c r="G16" s="665" t="s">
        <v>537</v>
      </c>
      <c r="H16" s="665" t="s">
        <v>572</v>
      </c>
      <c r="I16" s="665" t="s">
        <v>573</v>
      </c>
      <c r="J16" s="665" t="s">
        <v>574</v>
      </c>
      <c r="K16" s="665" t="s">
        <v>575</v>
      </c>
      <c r="L16" s="667">
        <v>86.140000000000015</v>
      </c>
      <c r="M16" s="667">
        <v>4</v>
      </c>
      <c r="N16" s="668">
        <v>344.56000000000006</v>
      </c>
    </row>
    <row r="17" spans="1:14" ht="14.4" customHeight="1" x14ac:dyDescent="0.3">
      <c r="A17" s="663" t="s">
        <v>513</v>
      </c>
      <c r="B17" s="664" t="s">
        <v>1283</v>
      </c>
      <c r="C17" s="665" t="s">
        <v>518</v>
      </c>
      <c r="D17" s="666" t="s">
        <v>1284</v>
      </c>
      <c r="E17" s="665" t="s">
        <v>532</v>
      </c>
      <c r="F17" s="666" t="s">
        <v>1288</v>
      </c>
      <c r="G17" s="665" t="s">
        <v>537</v>
      </c>
      <c r="H17" s="665" t="s">
        <v>576</v>
      </c>
      <c r="I17" s="665" t="s">
        <v>577</v>
      </c>
      <c r="J17" s="665" t="s">
        <v>578</v>
      </c>
      <c r="K17" s="665" t="s">
        <v>579</v>
      </c>
      <c r="L17" s="667">
        <v>63.950000000000017</v>
      </c>
      <c r="M17" s="667">
        <v>3</v>
      </c>
      <c r="N17" s="668">
        <v>191.85000000000005</v>
      </c>
    </row>
    <row r="18" spans="1:14" ht="14.4" customHeight="1" x14ac:dyDescent="0.3">
      <c r="A18" s="663" t="s">
        <v>513</v>
      </c>
      <c r="B18" s="664" t="s">
        <v>1283</v>
      </c>
      <c r="C18" s="665" t="s">
        <v>518</v>
      </c>
      <c r="D18" s="666" t="s">
        <v>1284</v>
      </c>
      <c r="E18" s="665" t="s">
        <v>532</v>
      </c>
      <c r="F18" s="666" t="s">
        <v>1288</v>
      </c>
      <c r="G18" s="665" t="s">
        <v>537</v>
      </c>
      <c r="H18" s="665" t="s">
        <v>580</v>
      </c>
      <c r="I18" s="665" t="s">
        <v>581</v>
      </c>
      <c r="J18" s="665" t="s">
        <v>582</v>
      </c>
      <c r="K18" s="665" t="s">
        <v>583</v>
      </c>
      <c r="L18" s="667">
        <v>27.750000474778318</v>
      </c>
      <c r="M18" s="667">
        <v>4</v>
      </c>
      <c r="N18" s="668">
        <v>111.00000189911327</v>
      </c>
    </row>
    <row r="19" spans="1:14" ht="14.4" customHeight="1" x14ac:dyDescent="0.3">
      <c r="A19" s="663" t="s">
        <v>513</v>
      </c>
      <c r="B19" s="664" t="s">
        <v>1283</v>
      </c>
      <c r="C19" s="665" t="s">
        <v>518</v>
      </c>
      <c r="D19" s="666" t="s">
        <v>1284</v>
      </c>
      <c r="E19" s="665" t="s">
        <v>532</v>
      </c>
      <c r="F19" s="666" t="s">
        <v>1288</v>
      </c>
      <c r="G19" s="665" t="s">
        <v>537</v>
      </c>
      <c r="H19" s="665" t="s">
        <v>584</v>
      </c>
      <c r="I19" s="665" t="s">
        <v>585</v>
      </c>
      <c r="J19" s="665" t="s">
        <v>586</v>
      </c>
      <c r="K19" s="665" t="s">
        <v>587</v>
      </c>
      <c r="L19" s="667">
        <v>40.169999999999995</v>
      </c>
      <c r="M19" s="667">
        <v>5</v>
      </c>
      <c r="N19" s="668">
        <v>200.84999999999997</v>
      </c>
    </row>
    <row r="20" spans="1:14" ht="14.4" customHeight="1" x14ac:dyDescent="0.3">
      <c r="A20" s="663" t="s">
        <v>513</v>
      </c>
      <c r="B20" s="664" t="s">
        <v>1283</v>
      </c>
      <c r="C20" s="665" t="s">
        <v>518</v>
      </c>
      <c r="D20" s="666" t="s">
        <v>1284</v>
      </c>
      <c r="E20" s="665" t="s">
        <v>532</v>
      </c>
      <c r="F20" s="666" t="s">
        <v>1288</v>
      </c>
      <c r="G20" s="665" t="s">
        <v>537</v>
      </c>
      <c r="H20" s="665" t="s">
        <v>588</v>
      </c>
      <c r="I20" s="665" t="s">
        <v>589</v>
      </c>
      <c r="J20" s="665" t="s">
        <v>586</v>
      </c>
      <c r="K20" s="665" t="s">
        <v>590</v>
      </c>
      <c r="L20" s="667">
        <v>77.6099367399828</v>
      </c>
      <c r="M20" s="667">
        <v>10</v>
      </c>
      <c r="N20" s="668">
        <v>776.099367399828</v>
      </c>
    </row>
    <row r="21" spans="1:14" ht="14.4" customHeight="1" x14ac:dyDescent="0.3">
      <c r="A21" s="663" t="s">
        <v>513</v>
      </c>
      <c r="B21" s="664" t="s">
        <v>1283</v>
      </c>
      <c r="C21" s="665" t="s">
        <v>518</v>
      </c>
      <c r="D21" s="666" t="s">
        <v>1284</v>
      </c>
      <c r="E21" s="665" t="s">
        <v>532</v>
      </c>
      <c r="F21" s="666" t="s">
        <v>1288</v>
      </c>
      <c r="G21" s="665" t="s">
        <v>537</v>
      </c>
      <c r="H21" s="665" t="s">
        <v>591</v>
      </c>
      <c r="I21" s="665" t="s">
        <v>592</v>
      </c>
      <c r="J21" s="665" t="s">
        <v>593</v>
      </c>
      <c r="K21" s="665" t="s">
        <v>594</v>
      </c>
      <c r="L21" s="667">
        <v>115.94000000000004</v>
      </c>
      <c r="M21" s="667">
        <v>7</v>
      </c>
      <c r="N21" s="668">
        <v>811.58000000000027</v>
      </c>
    </row>
    <row r="22" spans="1:14" ht="14.4" customHeight="1" x14ac:dyDescent="0.3">
      <c r="A22" s="663" t="s">
        <v>513</v>
      </c>
      <c r="B22" s="664" t="s">
        <v>1283</v>
      </c>
      <c r="C22" s="665" t="s">
        <v>518</v>
      </c>
      <c r="D22" s="666" t="s">
        <v>1284</v>
      </c>
      <c r="E22" s="665" t="s">
        <v>532</v>
      </c>
      <c r="F22" s="666" t="s">
        <v>1288</v>
      </c>
      <c r="G22" s="665" t="s">
        <v>537</v>
      </c>
      <c r="H22" s="665" t="s">
        <v>595</v>
      </c>
      <c r="I22" s="665" t="s">
        <v>596</v>
      </c>
      <c r="J22" s="665" t="s">
        <v>597</v>
      </c>
      <c r="K22" s="665" t="s">
        <v>598</v>
      </c>
      <c r="L22" s="667">
        <v>63.05</v>
      </c>
      <c r="M22" s="667">
        <v>1</v>
      </c>
      <c r="N22" s="668">
        <v>63.05</v>
      </c>
    </row>
    <row r="23" spans="1:14" ht="14.4" customHeight="1" x14ac:dyDescent="0.3">
      <c r="A23" s="663" t="s">
        <v>513</v>
      </c>
      <c r="B23" s="664" t="s">
        <v>1283</v>
      </c>
      <c r="C23" s="665" t="s">
        <v>518</v>
      </c>
      <c r="D23" s="666" t="s">
        <v>1284</v>
      </c>
      <c r="E23" s="665" t="s">
        <v>532</v>
      </c>
      <c r="F23" s="666" t="s">
        <v>1288</v>
      </c>
      <c r="G23" s="665" t="s">
        <v>537</v>
      </c>
      <c r="H23" s="665" t="s">
        <v>599</v>
      </c>
      <c r="I23" s="665" t="s">
        <v>600</v>
      </c>
      <c r="J23" s="665" t="s">
        <v>601</v>
      </c>
      <c r="K23" s="665" t="s">
        <v>602</v>
      </c>
      <c r="L23" s="667">
        <v>40.140000000000022</v>
      </c>
      <c r="M23" s="667">
        <v>1</v>
      </c>
      <c r="N23" s="668">
        <v>40.140000000000022</v>
      </c>
    </row>
    <row r="24" spans="1:14" ht="14.4" customHeight="1" x14ac:dyDescent="0.3">
      <c r="A24" s="663" t="s">
        <v>513</v>
      </c>
      <c r="B24" s="664" t="s">
        <v>1283</v>
      </c>
      <c r="C24" s="665" t="s">
        <v>518</v>
      </c>
      <c r="D24" s="666" t="s">
        <v>1284</v>
      </c>
      <c r="E24" s="665" t="s">
        <v>532</v>
      </c>
      <c r="F24" s="666" t="s">
        <v>1288</v>
      </c>
      <c r="G24" s="665" t="s">
        <v>537</v>
      </c>
      <c r="H24" s="665" t="s">
        <v>603</v>
      </c>
      <c r="I24" s="665" t="s">
        <v>604</v>
      </c>
      <c r="J24" s="665" t="s">
        <v>605</v>
      </c>
      <c r="K24" s="665" t="s">
        <v>575</v>
      </c>
      <c r="L24" s="667">
        <v>66.150030197353942</v>
      </c>
      <c r="M24" s="667">
        <v>6</v>
      </c>
      <c r="N24" s="668">
        <v>396.90018118412365</v>
      </c>
    </row>
    <row r="25" spans="1:14" ht="14.4" customHeight="1" x14ac:dyDescent="0.3">
      <c r="A25" s="663" t="s">
        <v>513</v>
      </c>
      <c r="B25" s="664" t="s">
        <v>1283</v>
      </c>
      <c r="C25" s="665" t="s">
        <v>518</v>
      </c>
      <c r="D25" s="666" t="s">
        <v>1284</v>
      </c>
      <c r="E25" s="665" t="s">
        <v>532</v>
      </c>
      <c r="F25" s="666" t="s">
        <v>1288</v>
      </c>
      <c r="G25" s="665" t="s">
        <v>537</v>
      </c>
      <c r="H25" s="665" t="s">
        <v>606</v>
      </c>
      <c r="I25" s="665" t="s">
        <v>607</v>
      </c>
      <c r="J25" s="665" t="s">
        <v>608</v>
      </c>
      <c r="K25" s="665" t="s">
        <v>609</v>
      </c>
      <c r="L25" s="667">
        <v>56.880007026109993</v>
      </c>
      <c r="M25" s="667">
        <v>13</v>
      </c>
      <c r="N25" s="668">
        <v>739.44009133942996</v>
      </c>
    </row>
    <row r="26" spans="1:14" ht="14.4" customHeight="1" x14ac:dyDescent="0.3">
      <c r="A26" s="663" t="s">
        <v>513</v>
      </c>
      <c r="B26" s="664" t="s">
        <v>1283</v>
      </c>
      <c r="C26" s="665" t="s">
        <v>518</v>
      </c>
      <c r="D26" s="666" t="s">
        <v>1284</v>
      </c>
      <c r="E26" s="665" t="s">
        <v>532</v>
      </c>
      <c r="F26" s="666" t="s">
        <v>1288</v>
      </c>
      <c r="G26" s="665" t="s">
        <v>537</v>
      </c>
      <c r="H26" s="665" t="s">
        <v>610</v>
      </c>
      <c r="I26" s="665" t="s">
        <v>611</v>
      </c>
      <c r="J26" s="665" t="s">
        <v>612</v>
      </c>
      <c r="K26" s="665" t="s">
        <v>613</v>
      </c>
      <c r="L26" s="667">
        <v>41.010000000000012</v>
      </c>
      <c r="M26" s="667">
        <v>2</v>
      </c>
      <c r="N26" s="668">
        <v>82.020000000000024</v>
      </c>
    </row>
    <row r="27" spans="1:14" ht="14.4" customHeight="1" x14ac:dyDescent="0.3">
      <c r="A27" s="663" t="s">
        <v>513</v>
      </c>
      <c r="B27" s="664" t="s">
        <v>1283</v>
      </c>
      <c r="C27" s="665" t="s">
        <v>518</v>
      </c>
      <c r="D27" s="666" t="s">
        <v>1284</v>
      </c>
      <c r="E27" s="665" t="s">
        <v>532</v>
      </c>
      <c r="F27" s="666" t="s">
        <v>1288</v>
      </c>
      <c r="G27" s="665" t="s">
        <v>537</v>
      </c>
      <c r="H27" s="665" t="s">
        <v>614</v>
      </c>
      <c r="I27" s="665" t="s">
        <v>615</v>
      </c>
      <c r="J27" s="665" t="s">
        <v>616</v>
      </c>
      <c r="K27" s="665" t="s">
        <v>617</v>
      </c>
      <c r="L27" s="667">
        <v>64.27</v>
      </c>
      <c r="M27" s="667">
        <v>1</v>
      </c>
      <c r="N27" s="668">
        <v>64.27</v>
      </c>
    </row>
    <row r="28" spans="1:14" ht="14.4" customHeight="1" x14ac:dyDescent="0.3">
      <c r="A28" s="663" t="s">
        <v>513</v>
      </c>
      <c r="B28" s="664" t="s">
        <v>1283</v>
      </c>
      <c r="C28" s="665" t="s">
        <v>518</v>
      </c>
      <c r="D28" s="666" t="s">
        <v>1284</v>
      </c>
      <c r="E28" s="665" t="s">
        <v>532</v>
      </c>
      <c r="F28" s="666" t="s">
        <v>1288</v>
      </c>
      <c r="G28" s="665" t="s">
        <v>537</v>
      </c>
      <c r="H28" s="665" t="s">
        <v>618</v>
      </c>
      <c r="I28" s="665" t="s">
        <v>619</v>
      </c>
      <c r="J28" s="665" t="s">
        <v>620</v>
      </c>
      <c r="K28" s="665" t="s">
        <v>621</v>
      </c>
      <c r="L28" s="667">
        <v>105.05999999999997</v>
      </c>
      <c r="M28" s="667">
        <v>1</v>
      </c>
      <c r="N28" s="668">
        <v>105.05999999999997</v>
      </c>
    </row>
    <row r="29" spans="1:14" ht="14.4" customHeight="1" x14ac:dyDescent="0.3">
      <c r="A29" s="663" t="s">
        <v>513</v>
      </c>
      <c r="B29" s="664" t="s">
        <v>1283</v>
      </c>
      <c r="C29" s="665" t="s">
        <v>518</v>
      </c>
      <c r="D29" s="666" t="s">
        <v>1284</v>
      </c>
      <c r="E29" s="665" t="s">
        <v>532</v>
      </c>
      <c r="F29" s="666" t="s">
        <v>1288</v>
      </c>
      <c r="G29" s="665" t="s">
        <v>537</v>
      </c>
      <c r="H29" s="665" t="s">
        <v>622</v>
      </c>
      <c r="I29" s="665" t="s">
        <v>622</v>
      </c>
      <c r="J29" s="665" t="s">
        <v>623</v>
      </c>
      <c r="K29" s="665" t="s">
        <v>624</v>
      </c>
      <c r="L29" s="667">
        <v>36.53</v>
      </c>
      <c r="M29" s="667">
        <v>16</v>
      </c>
      <c r="N29" s="668">
        <v>584.48</v>
      </c>
    </row>
    <row r="30" spans="1:14" ht="14.4" customHeight="1" x14ac:dyDescent="0.3">
      <c r="A30" s="663" t="s">
        <v>513</v>
      </c>
      <c r="B30" s="664" t="s">
        <v>1283</v>
      </c>
      <c r="C30" s="665" t="s">
        <v>518</v>
      </c>
      <c r="D30" s="666" t="s">
        <v>1284</v>
      </c>
      <c r="E30" s="665" t="s">
        <v>532</v>
      </c>
      <c r="F30" s="666" t="s">
        <v>1288</v>
      </c>
      <c r="G30" s="665" t="s">
        <v>537</v>
      </c>
      <c r="H30" s="665" t="s">
        <v>625</v>
      </c>
      <c r="I30" s="665" t="s">
        <v>626</v>
      </c>
      <c r="J30" s="665" t="s">
        <v>627</v>
      </c>
      <c r="K30" s="665" t="s">
        <v>628</v>
      </c>
      <c r="L30" s="667">
        <v>43.209999999999994</v>
      </c>
      <c r="M30" s="667">
        <v>2</v>
      </c>
      <c r="N30" s="668">
        <v>86.419999999999987</v>
      </c>
    </row>
    <row r="31" spans="1:14" ht="14.4" customHeight="1" x14ac:dyDescent="0.3">
      <c r="A31" s="663" t="s">
        <v>513</v>
      </c>
      <c r="B31" s="664" t="s">
        <v>1283</v>
      </c>
      <c r="C31" s="665" t="s">
        <v>518</v>
      </c>
      <c r="D31" s="666" t="s">
        <v>1284</v>
      </c>
      <c r="E31" s="665" t="s">
        <v>532</v>
      </c>
      <c r="F31" s="666" t="s">
        <v>1288</v>
      </c>
      <c r="G31" s="665" t="s">
        <v>537</v>
      </c>
      <c r="H31" s="665" t="s">
        <v>629</v>
      </c>
      <c r="I31" s="665" t="s">
        <v>630</v>
      </c>
      <c r="J31" s="665" t="s">
        <v>631</v>
      </c>
      <c r="K31" s="665" t="s">
        <v>632</v>
      </c>
      <c r="L31" s="667">
        <v>231.69999999999996</v>
      </c>
      <c r="M31" s="667">
        <v>1</v>
      </c>
      <c r="N31" s="668">
        <v>231.69999999999996</v>
      </c>
    </row>
    <row r="32" spans="1:14" ht="14.4" customHeight="1" x14ac:dyDescent="0.3">
      <c r="A32" s="663" t="s">
        <v>513</v>
      </c>
      <c r="B32" s="664" t="s">
        <v>1283</v>
      </c>
      <c r="C32" s="665" t="s">
        <v>518</v>
      </c>
      <c r="D32" s="666" t="s">
        <v>1284</v>
      </c>
      <c r="E32" s="665" t="s">
        <v>532</v>
      </c>
      <c r="F32" s="666" t="s">
        <v>1288</v>
      </c>
      <c r="G32" s="665" t="s">
        <v>537</v>
      </c>
      <c r="H32" s="665" t="s">
        <v>633</v>
      </c>
      <c r="I32" s="665" t="s">
        <v>634</v>
      </c>
      <c r="J32" s="665" t="s">
        <v>635</v>
      </c>
      <c r="K32" s="665" t="s">
        <v>636</v>
      </c>
      <c r="L32" s="667">
        <v>73.790000000000006</v>
      </c>
      <c r="M32" s="667">
        <v>1</v>
      </c>
      <c r="N32" s="668">
        <v>73.790000000000006</v>
      </c>
    </row>
    <row r="33" spans="1:14" ht="14.4" customHeight="1" x14ac:dyDescent="0.3">
      <c r="A33" s="663" t="s">
        <v>513</v>
      </c>
      <c r="B33" s="664" t="s">
        <v>1283</v>
      </c>
      <c r="C33" s="665" t="s">
        <v>518</v>
      </c>
      <c r="D33" s="666" t="s">
        <v>1284</v>
      </c>
      <c r="E33" s="665" t="s">
        <v>532</v>
      </c>
      <c r="F33" s="666" t="s">
        <v>1288</v>
      </c>
      <c r="G33" s="665" t="s">
        <v>537</v>
      </c>
      <c r="H33" s="665" t="s">
        <v>637</v>
      </c>
      <c r="I33" s="665" t="s">
        <v>638</v>
      </c>
      <c r="J33" s="665" t="s">
        <v>639</v>
      </c>
      <c r="K33" s="665" t="s">
        <v>640</v>
      </c>
      <c r="L33" s="667">
        <v>84.24</v>
      </c>
      <c r="M33" s="667">
        <v>1</v>
      </c>
      <c r="N33" s="668">
        <v>84.24</v>
      </c>
    </row>
    <row r="34" spans="1:14" ht="14.4" customHeight="1" x14ac:dyDescent="0.3">
      <c r="A34" s="663" t="s">
        <v>513</v>
      </c>
      <c r="B34" s="664" t="s">
        <v>1283</v>
      </c>
      <c r="C34" s="665" t="s">
        <v>518</v>
      </c>
      <c r="D34" s="666" t="s">
        <v>1284</v>
      </c>
      <c r="E34" s="665" t="s">
        <v>532</v>
      </c>
      <c r="F34" s="666" t="s">
        <v>1288</v>
      </c>
      <c r="G34" s="665" t="s">
        <v>537</v>
      </c>
      <c r="H34" s="665" t="s">
        <v>641</v>
      </c>
      <c r="I34" s="665" t="s">
        <v>642</v>
      </c>
      <c r="J34" s="665" t="s">
        <v>608</v>
      </c>
      <c r="K34" s="665" t="s">
        <v>643</v>
      </c>
      <c r="L34" s="667">
        <v>44.59</v>
      </c>
      <c r="M34" s="667">
        <v>9</v>
      </c>
      <c r="N34" s="668">
        <v>401.31</v>
      </c>
    </row>
    <row r="35" spans="1:14" ht="14.4" customHeight="1" x14ac:dyDescent="0.3">
      <c r="A35" s="663" t="s">
        <v>513</v>
      </c>
      <c r="B35" s="664" t="s">
        <v>1283</v>
      </c>
      <c r="C35" s="665" t="s">
        <v>518</v>
      </c>
      <c r="D35" s="666" t="s">
        <v>1284</v>
      </c>
      <c r="E35" s="665" t="s">
        <v>532</v>
      </c>
      <c r="F35" s="666" t="s">
        <v>1288</v>
      </c>
      <c r="G35" s="665" t="s">
        <v>537</v>
      </c>
      <c r="H35" s="665" t="s">
        <v>644</v>
      </c>
      <c r="I35" s="665" t="s">
        <v>645</v>
      </c>
      <c r="J35" s="665" t="s">
        <v>646</v>
      </c>
      <c r="K35" s="665" t="s">
        <v>647</v>
      </c>
      <c r="L35" s="667">
        <v>98.208308275752898</v>
      </c>
      <c r="M35" s="667">
        <v>2</v>
      </c>
      <c r="N35" s="668">
        <v>196.4166165515058</v>
      </c>
    </row>
    <row r="36" spans="1:14" ht="14.4" customHeight="1" x14ac:dyDescent="0.3">
      <c r="A36" s="663" t="s">
        <v>513</v>
      </c>
      <c r="B36" s="664" t="s">
        <v>1283</v>
      </c>
      <c r="C36" s="665" t="s">
        <v>518</v>
      </c>
      <c r="D36" s="666" t="s">
        <v>1284</v>
      </c>
      <c r="E36" s="665" t="s">
        <v>532</v>
      </c>
      <c r="F36" s="666" t="s">
        <v>1288</v>
      </c>
      <c r="G36" s="665" t="s">
        <v>537</v>
      </c>
      <c r="H36" s="665" t="s">
        <v>648</v>
      </c>
      <c r="I36" s="665" t="s">
        <v>649</v>
      </c>
      <c r="J36" s="665" t="s">
        <v>650</v>
      </c>
      <c r="K36" s="665" t="s">
        <v>651</v>
      </c>
      <c r="L36" s="667">
        <v>82.569999999999979</v>
      </c>
      <c r="M36" s="667">
        <v>1</v>
      </c>
      <c r="N36" s="668">
        <v>82.569999999999979</v>
      </c>
    </row>
    <row r="37" spans="1:14" ht="14.4" customHeight="1" x14ac:dyDescent="0.3">
      <c r="A37" s="663" t="s">
        <v>513</v>
      </c>
      <c r="B37" s="664" t="s">
        <v>1283</v>
      </c>
      <c r="C37" s="665" t="s">
        <v>518</v>
      </c>
      <c r="D37" s="666" t="s">
        <v>1284</v>
      </c>
      <c r="E37" s="665" t="s">
        <v>532</v>
      </c>
      <c r="F37" s="666" t="s">
        <v>1288</v>
      </c>
      <c r="G37" s="665" t="s">
        <v>537</v>
      </c>
      <c r="H37" s="665" t="s">
        <v>652</v>
      </c>
      <c r="I37" s="665" t="s">
        <v>653</v>
      </c>
      <c r="J37" s="665" t="s">
        <v>654</v>
      </c>
      <c r="K37" s="665" t="s">
        <v>655</v>
      </c>
      <c r="L37" s="667">
        <v>220.72843365411322</v>
      </c>
      <c r="M37" s="667">
        <v>1</v>
      </c>
      <c r="N37" s="668">
        <v>220.72843365411322</v>
      </c>
    </row>
    <row r="38" spans="1:14" ht="14.4" customHeight="1" x14ac:dyDescent="0.3">
      <c r="A38" s="663" t="s">
        <v>513</v>
      </c>
      <c r="B38" s="664" t="s">
        <v>1283</v>
      </c>
      <c r="C38" s="665" t="s">
        <v>518</v>
      </c>
      <c r="D38" s="666" t="s">
        <v>1284</v>
      </c>
      <c r="E38" s="665" t="s">
        <v>532</v>
      </c>
      <c r="F38" s="666" t="s">
        <v>1288</v>
      </c>
      <c r="G38" s="665" t="s">
        <v>537</v>
      </c>
      <c r="H38" s="665" t="s">
        <v>656</v>
      </c>
      <c r="I38" s="665" t="s">
        <v>657</v>
      </c>
      <c r="J38" s="665" t="s">
        <v>658</v>
      </c>
      <c r="K38" s="665" t="s">
        <v>659</v>
      </c>
      <c r="L38" s="667">
        <v>74.870000000000019</v>
      </c>
      <c r="M38" s="667">
        <v>5</v>
      </c>
      <c r="N38" s="668">
        <v>374.35000000000008</v>
      </c>
    </row>
    <row r="39" spans="1:14" ht="14.4" customHeight="1" x14ac:dyDescent="0.3">
      <c r="A39" s="663" t="s">
        <v>513</v>
      </c>
      <c r="B39" s="664" t="s">
        <v>1283</v>
      </c>
      <c r="C39" s="665" t="s">
        <v>518</v>
      </c>
      <c r="D39" s="666" t="s">
        <v>1284</v>
      </c>
      <c r="E39" s="665" t="s">
        <v>532</v>
      </c>
      <c r="F39" s="666" t="s">
        <v>1288</v>
      </c>
      <c r="G39" s="665" t="s">
        <v>537</v>
      </c>
      <c r="H39" s="665" t="s">
        <v>660</v>
      </c>
      <c r="I39" s="665" t="s">
        <v>661</v>
      </c>
      <c r="J39" s="665" t="s">
        <v>662</v>
      </c>
      <c r="K39" s="665" t="s">
        <v>663</v>
      </c>
      <c r="L39" s="667">
        <v>117.41</v>
      </c>
      <c r="M39" s="667">
        <v>5</v>
      </c>
      <c r="N39" s="668">
        <v>587.04999999999995</v>
      </c>
    </row>
    <row r="40" spans="1:14" ht="14.4" customHeight="1" x14ac:dyDescent="0.3">
      <c r="A40" s="663" t="s">
        <v>513</v>
      </c>
      <c r="B40" s="664" t="s">
        <v>1283</v>
      </c>
      <c r="C40" s="665" t="s">
        <v>518</v>
      </c>
      <c r="D40" s="666" t="s">
        <v>1284</v>
      </c>
      <c r="E40" s="665" t="s">
        <v>532</v>
      </c>
      <c r="F40" s="666" t="s">
        <v>1288</v>
      </c>
      <c r="G40" s="665" t="s">
        <v>537</v>
      </c>
      <c r="H40" s="665" t="s">
        <v>664</v>
      </c>
      <c r="I40" s="665" t="s">
        <v>665</v>
      </c>
      <c r="J40" s="665" t="s">
        <v>666</v>
      </c>
      <c r="K40" s="665" t="s">
        <v>667</v>
      </c>
      <c r="L40" s="667">
        <v>60.66983228161871</v>
      </c>
      <c r="M40" s="667">
        <v>18</v>
      </c>
      <c r="N40" s="668">
        <v>1092.0569810691368</v>
      </c>
    </row>
    <row r="41" spans="1:14" ht="14.4" customHeight="1" x14ac:dyDescent="0.3">
      <c r="A41" s="663" t="s">
        <v>513</v>
      </c>
      <c r="B41" s="664" t="s">
        <v>1283</v>
      </c>
      <c r="C41" s="665" t="s">
        <v>518</v>
      </c>
      <c r="D41" s="666" t="s">
        <v>1284</v>
      </c>
      <c r="E41" s="665" t="s">
        <v>532</v>
      </c>
      <c r="F41" s="666" t="s">
        <v>1288</v>
      </c>
      <c r="G41" s="665" t="s">
        <v>537</v>
      </c>
      <c r="H41" s="665" t="s">
        <v>668</v>
      </c>
      <c r="I41" s="665" t="s">
        <v>669</v>
      </c>
      <c r="J41" s="665" t="s">
        <v>670</v>
      </c>
      <c r="K41" s="665" t="s">
        <v>671</v>
      </c>
      <c r="L41" s="667">
        <v>70.39</v>
      </c>
      <c r="M41" s="667">
        <v>1</v>
      </c>
      <c r="N41" s="668">
        <v>70.39</v>
      </c>
    </row>
    <row r="42" spans="1:14" ht="14.4" customHeight="1" x14ac:dyDescent="0.3">
      <c r="A42" s="663" t="s">
        <v>513</v>
      </c>
      <c r="B42" s="664" t="s">
        <v>1283</v>
      </c>
      <c r="C42" s="665" t="s">
        <v>518</v>
      </c>
      <c r="D42" s="666" t="s">
        <v>1284</v>
      </c>
      <c r="E42" s="665" t="s">
        <v>532</v>
      </c>
      <c r="F42" s="666" t="s">
        <v>1288</v>
      </c>
      <c r="G42" s="665" t="s">
        <v>537</v>
      </c>
      <c r="H42" s="665" t="s">
        <v>672</v>
      </c>
      <c r="I42" s="665" t="s">
        <v>673</v>
      </c>
      <c r="J42" s="665" t="s">
        <v>674</v>
      </c>
      <c r="K42" s="665" t="s">
        <v>675</v>
      </c>
      <c r="L42" s="667">
        <v>125.63</v>
      </c>
      <c r="M42" s="667">
        <v>4</v>
      </c>
      <c r="N42" s="668">
        <v>502.52</v>
      </c>
    </row>
    <row r="43" spans="1:14" ht="14.4" customHeight="1" x14ac:dyDescent="0.3">
      <c r="A43" s="663" t="s">
        <v>513</v>
      </c>
      <c r="B43" s="664" t="s">
        <v>1283</v>
      </c>
      <c r="C43" s="665" t="s">
        <v>518</v>
      </c>
      <c r="D43" s="666" t="s">
        <v>1284</v>
      </c>
      <c r="E43" s="665" t="s">
        <v>532</v>
      </c>
      <c r="F43" s="666" t="s">
        <v>1288</v>
      </c>
      <c r="G43" s="665" t="s">
        <v>537</v>
      </c>
      <c r="H43" s="665" t="s">
        <v>676</v>
      </c>
      <c r="I43" s="665" t="s">
        <v>677</v>
      </c>
      <c r="J43" s="665" t="s">
        <v>674</v>
      </c>
      <c r="K43" s="665" t="s">
        <v>678</v>
      </c>
      <c r="L43" s="667">
        <v>142.6</v>
      </c>
      <c r="M43" s="667">
        <v>2</v>
      </c>
      <c r="N43" s="668">
        <v>285.2</v>
      </c>
    </row>
    <row r="44" spans="1:14" ht="14.4" customHeight="1" x14ac:dyDescent="0.3">
      <c r="A44" s="663" t="s">
        <v>513</v>
      </c>
      <c r="B44" s="664" t="s">
        <v>1283</v>
      </c>
      <c r="C44" s="665" t="s">
        <v>518</v>
      </c>
      <c r="D44" s="666" t="s">
        <v>1284</v>
      </c>
      <c r="E44" s="665" t="s">
        <v>532</v>
      </c>
      <c r="F44" s="666" t="s">
        <v>1288</v>
      </c>
      <c r="G44" s="665" t="s">
        <v>537</v>
      </c>
      <c r="H44" s="665" t="s">
        <v>679</v>
      </c>
      <c r="I44" s="665" t="s">
        <v>680</v>
      </c>
      <c r="J44" s="665" t="s">
        <v>681</v>
      </c>
      <c r="K44" s="665" t="s">
        <v>682</v>
      </c>
      <c r="L44" s="667">
        <v>67.78000000000003</v>
      </c>
      <c r="M44" s="667">
        <v>1</v>
      </c>
      <c r="N44" s="668">
        <v>67.78000000000003</v>
      </c>
    </row>
    <row r="45" spans="1:14" ht="14.4" customHeight="1" x14ac:dyDescent="0.3">
      <c r="A45" s="663" t="s">
        <v>513</v>
      </c>
      <c r="B45" s="664" t="s">
        <v>1283</v>
      </c>
      <c r="C45" s="665" t="s">
        <v>518</v>
      </c>
      <c r="D45" s="666" t="s">
        <v>1284</v>
      </c>
      <c r="E45" s="665" t="s">
        <v>532</v>
      </c>
      <c r="F45" s="666" t="s">
        <v>1288</v>
      </c>
      <c r="G45" s="665" t="s">
        <v>537</v>
      </c>
      <c r="H45" s="665" t="s">
        <v>683</v>
      </c>
      <c r="I45" s="665" t="s">
        <v>684</v>
      </c>
      <c r="J45" s="665" t="s">
        <v>685</v>
      </c>
      <c r="K45" s="665" t="s">
        <v>686</v>
      </c>
      <c r="L45" s="667">
        <v>48.679999999999986</v>
      </c>
      <c r="M45" s="667">
        <v>5</v>
      </c>
      <c r="N45" s="668">
        <v>243.39999999999992</v>
      </c>
    </row>
    <row r="46" spans="1:14" ht="14.4" customHeight="1" x14ac:dyDescent="0.3">
      <c r="A46" s="663" t="s">
        <v>513</v>
      </c>
      <c r="B46" s="664" t="s">
        <v>1283</v>
      </c>
      <c r="C46" s="665" t="s">
        <v>518</v>
      </c>
      <c r="D46" s="666" t="s">
        <v>1284</v>
      </c>
      <c r="E46" s="665" t="s">
        <v>532</v>
      </c>
      <c r="F46" s="666" t="s">
        <v>1288</v>
      </c>
      <c r="G46" s="665" t="s">
        <v>537</v>
      </c>
      <c r="H46" s="665" t="s">
        <v>687</v>
      </c>
      <c r="I46" s="665" t="s">
        <v>688</v>
      </c>
      <c r="J46" s="665" t="s">
        <v>689</v>
      </c>
      <c r="K46" s="665" t="s">
        <v>690</v>
      </c>
      <c r="L46" s="667">
        <v>74.889999999999986</v>
      </c>
      <c r="M46" s="667">
        <v>1</v>
      </c>
      <c r="N46" s="668">
        <v>74.889999999999986</v>
      </c>
    </row>
    <row r="47" spans="1:14" ht="14.4" customHeight="1" x14ac:dyDescent="0.3">
      <c r="A47" s="663" t="s">
        <v>513</v>
      </c>
      <c r="B47" s="664" t="s">
        <v>1283</v>
      </c>
      <c r="C47" s="665" t="s">
        <v>518</v>
      </c>
      <c r="D47" s="666" t="s">
        <v>1284</v>
      </c>
      <c r="E47" s="665" t="s">
        <v>532</v>
      </c>
      <c r="F47" s="666" t="s">
        <v>1288</v>
      </c>
      <c r="G47" s="665" t="s">
        <v>537</v>
      </c>
      <c r="H47" s="665" t="s">
        <v>691</v>
      </c>
      <c r="I47" s="665" t="s">
        <v>692</v>
      </c>
      <c r="J47" s="665" t="s">
        <v>693</v>
      </c>
      <c r="K47" s="665" t="s">
        <v>694</v>
      </c>
      <c r="L47" s="667">
        <v>60.3</v>
      </c>
      <c r="M47" s="667">
        <v>1</v>
      </c>
      <c r="N47" s="668">
        <v>60.3</v>
      </c>
    </row>
    <row r="48" spans="1:14" ht="14.4" customHeight="1" x14ac:dyDescent="0.3">
      <c r="A48" s="663" t="s">
        <v>513</v>
      </c>
      <c r="B48" s="664" t="s">
        <v>1283</v>
      </c>
      <c r="C48" s="665" t="s">
        <v>518</v>
      </c>
      <c r="D48" s="666" t="s">
        <v>1284</v>
      </c>
      <c r="E48" s="665" t="s">
        <v>532</v>
      </c>
      <c r="F48" s="666" t="s">
        <v>1288</v>
      </c>
      <c r="G48" s="665" t="s">
        <v>537</v>
      </c>
      <c r="H48" s="665" t="s">
        <v>695</v>
      </c>
      <c r="I48" s="665" t="s">
        <v>696</v>
      </c>
      <c r="J48" s="665" t="s">
        <v>697</v>
      </c>
      <c r="K48" s="665" t="s">
        <v>698</v>
      </c>
      <c r="L48" s="667">
        <v>26.28</v>
      </c>
      <c r="M48" s="667">
        <v>2</v>
      </c>
      <c r="N48" s="668">
        <v>52.56</v>
      </c>
    </row>
    <row r="49" spans="1:14" ht="14.4" customHeight="1" x14ac:dyDescent="0.3">
      <c r="A49" s="663" t="s">
        <v>513</v>
      </c>
      <c r="B49" s="664" t="s">
        <v>1283</v>
      </c>
      <c r="C49" s="665" t="s">
        <v>518</v>
      </c>
      <c r="D49" s="666" t="s">
        <v>1284</v>
      </c>
      <c r="E49" s="665" t="s">
        <v>532</v>
      </c>
      <c r="F49" s="666" t="s">
        <v>1288</v>
      </c>
      <c r="G49" s="665" t="s">
        <v>537</v>
      </c>
      <c r="H49" s="665" t="s">
        <v>699</v>
      </c>
      <c r="I49" s="665" t="s">
        <v>700</v>
      </c>
      <c r="J49" s="665" t="s">
        <v>701</v>
      </c>
      <c r="K49" s="665" t="s">
        <v>702</v>
      </c>
      <c r="L49" s="667">
        <v>152.53999999999996</v>
      </c>
      <c r="M49" s="667">
        <v>1</v>
      </c>
      <c r="N49" s="668">
        <v>152.53999999999996</v>
      </c>
    </row>
    <row r="50" spans="1:14" ht="14.4" customHeight="1" x14ac:dyDescent="0.3">
      <c r="A50" s="663" t="s">
        <v>513</v>
      </c>
      <c r="B50" s="664" t="s">
        <v>1283</v>
      </c>
      <c r="C50" s="665" t="s">
        <v>518</v>
      </c>
      <c r="D50" s="666" t="s">
        <v>1284</v>
      </c>
      <c r="E50" s="665" t="s">
        <v>532</v>
      </c>
      <c r="F50" s="666" t="s">
        <v>1288</v>
      </c>
      <c r="G50" s="665" t="s">
        <v>537</v>
      </c>
      <c r="H50" s="665" t="s">
        <v>703</v>
      </c>
      <c r="I50" s="665" t="s">
        <v>704</v>
      </c>
      <c r="J50" s="665" t="s">
        <v>705</v>
      </c>
      <c r="K50" s="665" t="s">
        <v>706</v>
      </c>
      <c r="L50" s="667">
        <v>72.300000000000011</v>
      </c>
      <c r="M50" s="667">
        <v>3</v>
      </c>
      <c r="N50" s="668">
        <v>216.90000000000003</v>
      </c>
    </row>
    <row r="51" spans="1:14" ht="14.4" customHeight="1" x14ac:dyDescent="0.3">
      <c r="A51" s="663" t="s">
        <v>513</v>
      </c>
      <c r="B51" s="664" t="s">
        <v>1283</v>
      </c>
      <c r="C51" s="665" t="s">
        <v>518</v>
      </c>
      <c r="D51" s="666" t="s">
        <v>1284</v>
      </c>
      <c r="E51" s="665" t="s">
        <v>532</v>
      </c>
      <c r="F51" s="666" t="s">
        <v>1288</v>
      </c>
      <c r="G51" s="665" t="s">
        <v>537</v>
      </c>
      <c r="H51" s="665" t="s">
        <v>707</v>
      </c>
      <c r="I51" s="665" t="s">
        <v>708</v>
      </c>
      <c r="J51" s="665" t="s">
        <v>709</v>
      </c>
      <c r="K51" s="665" t="s">
        <v>710</v>
      </c>
      <c r="L51" s="667">
        <v>107.89024286344575</v>
      </c>
      <c r="M51" s="667">
        <v>1</v>
      </c>
      <c r="N51" s="668">
        <v>107.89024286344575</v>
      </c>
    </row>
    <row r="52" spans="1:14" ht="14.4" customHeight="1" x14ac:dyDescent="0.3">
      <c r="A52" s="663" t="s">
        <v>513</v>
      </c>
      <c r="B52" s="664" t="s">
        <v>1283</v>
      </c>
      <c r="C52" s="665" t="s">
        <v>518</v>
      </c>
      <c r="D52" s="666" t="s">
        <v>1284</v>
      </c>
      <c r="E52" s="665" t="s">
        <v>532</v>
      </c>
      <c r="F52" s="666" t="s">
        <v>1288</v>
      </c>
      <c r="G52" s="665" t="s">
        <v>537</v>
      </c>
      <c r="H52" s="665" t="s">
        <v>711</v>
      </c>
      <c r="I52" s="665" t="s">
        <v>712</v>
      </c>
      <c r="J52" s="665" t="s">
        <v>709</v>
      </c>
      <c r="K52" s="665" t="s">
        <v>713</v>
      </c>
      <c r="L52" s="667">
        <v>45.189998179887162</v>
      </c>
      <c r="M52" s="667">
        <v>2</v>
      </c>
      <c r="N52" s="668">
        <v>90.379996359774324</v>
      </c>
    </row>
    <row r="53" spans="1:14" ht="14.4" customHeight="1" x14ac:dyDescent="0.3">
      <c r="A53" s="663" t="s">
        <v>513</v>
      </c>
      <c r="B53" s="664" t="s">
        <v>1283</v>
      </c>
      <c r="C53" s="665" t="s">
        <v>518</v>
      </c>
      <c r="D53" s="666" t="s">
        <v>1284</v>
      </c>
      <c r="E53" s="665" t="s">
        <v>532</v>
      </c>
      <c r="F53" s="666" t="s">
        <v>1288</v>
      </c>
      <c r="G53" s="665" t="s">
        <v>537</v>
      </c>
      <c r="H53" s="665" t="s">
        <v>714</v>
      </c>
      <c r="I53" s="665" t="s">
        <v>715</v>
      </c>
      <c r="J53" s="665" t="s">
        <v>716</v>
      </c>
      <c r="K53" s="665" t="s">
        <v>717</v>
      </c>
      <c r="L53" s="667">
        <v>27.505935061540015</v>
      </c>
      <c r="M53" s="667">
        <v>5</v>
      </c>
      <c r="N53" s="668">
        <v>137.52967530770007</v>
      </c>
    </row>
    <row r="54" spans="1:14" ht="14.4" customHeight="1" x14ac:dyDescent="0.3">
      <c r="A54" s="663" t="s">
        <v>513</v>
      </c>
      <c r="B54" s="664" t="s">
        <v>1283</v>
      </c>
      <c r="C54" s="665" t="s">
        <v>518</v>
      </c>
      <c r="D54" s="666" t="s">
        <v>1284</v>
      </c>
      <c r="E54" s="665" t="s">
        <v>532</v>
      </c>
      <c r="F54" s="666" t="s">
        <v>1288</v>
      </c>
      <c r="G54" s="665" t="s">
        <v>537</v>
      </c>
      <c r="H54" s="665" t="s">
        <v>718</v>
      </c>
      <c r="I54" s="665" t="s">
        <v>719</v>
      </c>
      <c r="J54" s="665" t="s">
        <v>720</v>
      </c>
      <c r="K54" s="665" t="s">
        <v>721</v>
      </c>
      <c r="L54" s="667">
        <v>40.519942935525037</v>
      </c>
      <c r="M54" s="667">
        <v>1</v>
      </c>
      <c r="N54" s="668">
        <v>40.519942935525037</v>
      </c>
    </row>
    <row r="55" spans="1:14" ht="14.4" customHeight="1" x14ac:dyDescent="0.3">
      <c r="A55" s="663" t="s">
        <v>513</v>
      </c>
      <c r="B55" s="664" t="s">
        <v>1283</v>
      </c>
      <c r="C55" s="665" t="s">
        <v>518</v>
      </c>
      <c r="D55" s="666" t="s">
        <v>1284</v>
      </c>
      <c r="E55" s="665" t="s">
        <v>532</v>
      </c>
      <c r="F55" s="666" t="s">
        <v>1288</v>
      </c>
      <c r="G55" s="665" t="s">
        <v>537</v>
      </c>
      <c r="H55" s="665" t="s">
        <v>722</v>
      </c>
      <c r="I55" s="665" t="s">
        <v>723</v>
      </c>
      <c r="J55" s="665" t="s">
        <v>724</v>
      </c>
      <c r="K55" s="665"/>
      <c r="L55" s="667">
        <v>88.99</v>
      </c>
      <c r="M55" s="667">
        <v>1</v>
      </c>
      <c r="N55" s="668">
        <v>88.99</v>
      </c>
    </row>
    <row r="56" spans="1:14" ht="14.4" customHeight="1" x14ac:dyDescent="0.3">
      <c r="A56" s="663" t="s">
        <v>513</v>
      </c>
      <c r="B56" s="664" t="s">
        <v>1283</v>
      </c>
      <c r="C56" s="665" t="s">
        <v>518</v>
      </c>
      <c r="D56" s="666" t="s">
        <v>1284</v>
      </c>
      <c r="E56" s="665" t="s">
        <v>532</v>
      </c>
      <c r="F56" s="666" t="s">
        <v>1288</v>
      </c>
      <c r="G56" s="665" t="s">
        <v>537</v>
      </c>
      <c r="H56" s="665" t="s">
        <v>725</v>
      </c>
      <c r="I56" s="665" t="s">
        <v>726</v>
      </c>
      <c r="J56" s="665" t="s">
        <v>727</v>
      </c>
      <c r="K56" s="665" t="s">
        <v>551</v>
      </c>
      <c r="L56" s="667">
        <v>123.42027782191558</v>
      </c>
      <c r="M56" s="667">
        <v>1</v>
      </c>
      <c r="N56" s="668">
        <v>123.42027782191558</v>
      </c>
    </row>
    <row r="57" spans="1:14" ht="14.4" customHeight="1" x14ac:dyDescent="0.3">
      <c r="A57" s="663" t="s">
        <v>513</v>
      </c>
      <c r="B57" s="664" t="s">
        <v>1283</v>
      </c>
      <c r="C57" s="665" t="s">
        <v>518</v>
      </c>
      <c r="D57" s="666" t="s">
        <v>1284</v>
      </c>
      <c r="E57" s="665" t="s">
        <v>532</v>
      </c>
      <c r="F57" s="666" t="s">
        <v>1288</v>
      </c>
      <c r="G57" s="665" t="s">
        <v>537</v>
      </c>
      <c r="H57" s="665" t="s">
        <v>728</v>
      </c>
      <c r="I57" s="665" t="s">
        <v>729</v>
      </c>
      <c r="J57" s="665" t="s">
        <v>730</v>
      </c>
      <c r="K57" s="665" t="s">
        <v>731</v>
      </c>
      <c r="L57" s="667">
        <v>65.250000000000028</v>
      </c>
      <c r="M57" s="667">
        <v>1</v>
      </c>
      <c r="N57" s="668">
        <v>65.250000000000028</v>
      </c>
    </row>
    <row r="58" spans="1:14" ht="14.4" customHeight="1" x14ac:dyDescent="0.3">
      <c r="A58" s="663" t="s">
        <v>513</v>
      </c>
      <c r="B58" s="664" t="s">
        <v>1283</v>
      </c>
      <c r="C58" s="665" t="s">
        <v>518</v>
      </c>
      <c r="D58" s="666" t="s">
        <v>1284</v>
      </c>
      <c r="E58" s="665" t="s">
        <v>532</v>
      </c>
      <c r="F58" s="666" t="s">
        <v>1288</v>
      </c>
      <c r="G58" s="665" t="s">
        <v>537</v>
      </c>
      <c r="H58" s="665" t="s">
        <v>732</v>
      </c>
      <c r="I58" s="665" t="s">
        <v>733</v>
      </c>
      <c r="J58" s="665" t="s">
        <v>734</v>
      </c>
      <c r="K58" s="665" t="s">
        <v>735</v>
      </c>
      <c r="L58" s="667">
        <v>1592.8</v>
      </c>
      <c r="M58" s="667">
        <v>1</v>
      </c>
      <c r="N58" s="668">
        <v>1592.8</v>
      </c>
    </row>
    <row r="59" spans="1:14" ht="14.4" customHeight="1" x14ac:dyDescent="0.3">
      <c r="A59" s="663" t="s">
        <v>513</v>
      </c>
      <c r="B59" s="664" t="s">
        <v>1283</v>
      </c>
      <c r="C59" s="665" t="s">
        <v>518</v>
      </c>
      <c r="D59" s="666" t="s">
        <v>1284</v>
      </c>
      <c r="E59" s="665" t="s">
        <v>532</v>
      </c>
      <c r="F59" s="666" t="s">
        <v>1288</v>
      </c>
      <c r="G59" s="665" t="s">
        <v>537</v>
      </c>
      <c r="H59" s="665" t="s">
        <v>736</v>
      </c>
      <c r="I59" s="665" t="s">
        <v>737</v>
      </c>
      <c r="J59" s="665" t="s">
        <v>738</v>
      </c>
      <c r="K59" s="665" t="s">
        <v>739</v>
      </c>
      <c r="L59" s="667">
        <v>71.449999999999989</v>
      </c>
      <c r="M59" s="667">
        <v>1</v>
      </c>
      <c r="N59" s="668">
        <v>71.449999999999989</v>
      </c>
    </row>
    <row r="60" spans="1:14" ht="14.4" customHeight="1" x14ac:dyDescent="0.3">
      <c r="A60" s="663" t="s">
        <v>513</v>
      </c>
      <c r="B60" s="664" t="s">
        <v>1283</v>
      </c>
      <c r="C60" s="665" t="s">
        <v>518</v>
      </c>
      <c r="D60" s="666" t="s">
        <v>1284</v>
      </c>
      <c r="E60" s="665" t="s">
        <v>532</v>
      </c>
      <c r="F60" s="666" t="s">
        <v>1288</v>
      </c>
      <c r="G60" s="665" t="s">
        <v>537</v>
      </c>
      <c r="H60" s="665" t="s">
        <v>740</v>
      </c>
      <c r="I60" s="665" t="s">
        <v>741</v>
      </c>
      <c r="J60" s="665" t="s">
        <v>742</v>
      </c>
      <c r="K60" s="665" t="s">
        <v>743</v>
      </c>
      <c r="L60" s="667">
        <v>107.66</v>
      </c>
      <c r="M60" s="667">
        <v>1</v>
      </c>
      <c r="N60" s="668">
        <v>107.66</v>
      </c>
    </row>
    <row r="61" spans="1:14" ht="14.4" customHeight="1" x14ac:dyDescent="0.3">
      <c r="A61" s="663" t="s">
        <v>513</v>
      </c>
      <c r="B61" s="664" t="s">
        <v>1283</v>
      </c>
      <c r="C61" s="665" t="s">
        <v>518</v>
      </c>
      <c r="D61" s="666" t="s">
        <v>1284</v>
      </c>
      <c r="E61" s="665" t="s">
        <v>532</v>
      </c>
      <c r="F61" s="666" t="s">
        <v>1288</v>
      </c>
      <c r="G61" s="665" t="s">
        <v>537</v>
      </c>
      <c r="H61" s="665" t="s">
        <v>744</v>
      </c>
      <c r="I61" s="665" t="s">
        <v>745</v>
      </c>
      <c r="J61" s="665" t="s">
        <v>746</v>
      </c>
      <c r="K61" s="665" t="s">
        <v>747</v>
      </c>
      <c r="L61" s="667">
        <v>1346.1469664502354</v>
      </c>
      <c r="M61" s="667">
        <v>2</v>
      </c>
      <c r="N61" s="668">
        <v>2692.2939329004707</v>
      </c>
    </row>
    <row r="62" spans="1:14" ht="14.4" customHeight="1" x14ac:dyDescent="0.3">
      <c r="A62" s="663" t="s">
        <v>513</v>
      </c>
      <c r="B62" s="664" t="s">
        <v>1283</v>
      </c>
      <c r="C62" s="665" t="s">
        <v>518</v>
      </c>
      <c r="D62" s="666" t="s">
        <v>1284</v>
      </c>
      <c r="E62" s="665" t="s">
        <v>532</v>
      </c>
      <c r="F62" s="666" t="s">
        <v>1288</v>
      </c>
      <c r="G62" s="665" t="s">
        <v>537</v>
      </c>
      <c r="H62" s="665" t="s">
        <v>748</v>
      </c>
      <c r="I62" s="665" t="s">
        <v>749</v>
      </c>
      <c r="J62" s="665" t="s">
        <v>608</v>
      </c>
      <c r="K62" s="665" t="s">
        <v>750</v>
      </c>
      <c r="L62" s="667">
        <v>56.880446198230459</v>
      </c>
      <c r="M62" s="667">
        <v>12</v>
      </c>
      <c r="N62" s="668">
        <v>682.56535437876551</v>
      </c>
    </row>
    <row r="63" spans="1:14" ht="14.4" customHeight="1" x14ac:dyDescent="0.3">
      <c r="A63" s="663" t="s">
        <v>513</v>
      </c>
      <c r="B63" s="664" t="s">
        <v>1283</v>
      </c>
      <c r="C63" s="665" t="s">
        <v>518</v>
      </c>
      <c r="D63" s="666" t="s">
        <v>1284</v>
      </c>
      <c r="E63" s="665" t="s">
        <v>532</v>
      </c>
      <c r="F63" s="666" t="s">
        <v>1288</v>
      </c>
      <c r="G63" s="665" t="s">
        <v>537</v>
      </c>
      <c r="H63" s="665" t="s">
        <v>751</v>
      </c>
      <c r="I63" s="665" t="s">
        <v>752</v>
      </c>
      <c r="J63" s="665" t="s">
        <v>753</v>
      </c>
      <c r="K63" s="665" t="s">
        <v>754</v>
      </c>
      <c r="L63" s="667">
        <v>1057.1223796070603</v>
      </c>
      <c r="M63" s="667">
        <v>1</v>
      </c>
      <c r="N63" s="668">
        <v>1057.1223796070603</v>
      </c>
    </row>
    <row r="64" spans="1:14" ht="14.4" customHeight="1" x14ac:dyDescent="0.3">
      <c r="A64" s="663" t="s">
        <v>513</v>
      </c>
      <c r="B64" s="664" t="s">
        <v>1283</v>
      </c>
      <c r="C64" s="665" t="s">
        <v>518</v>
      </c>
      <c r="D64" s="666" t="s">
        <v>1284</v>
      </c>
      <c r="E64" s="665" t="s">
        <v>532</v>
      </c>
      <c r="F64" s="666" t="s">
        <v>1288</v>
      </c>
      <c r="G64" s="665" t="s">
        <v>537</v>
      </c>
      <c r="H64" s="665" t="s">
        <v>755</v>
      </c>
      <c r="I64" s="665" t="s">
        <v>756</v>
      </c>
      <c r="J64" s="665" t="s">
        <v>757</v>
      </c>
      <c r="K64" s="665" t="s">
        <v>758</v>
      </c>
      <c r="L64" s="667">
        <v>188.88</v>
      </c>
      <c r="M64" s="667">
        <v>2</v>
      </c>
      <c r="N64" s="668">
        <v>377.76</v>
      </c>
    </row>
    <row r="65" spans="1:14" ht="14.4" customHeight="1" x14ac:dyDescent="0.3">
      <c r="A65" s="663" t="s">
        <v>513</v>
      </c>
      <c r="B65" s="664" t="s">
        <v>1283</v>
      </c>
      <c r="C65" s="665" t="s">
        <v>518</v>
      </c>
      <c r="D65" s="666" t="s">
        <v>1284</v>
      </c>
      <c r="E65" s="665" t="s">
        <v>532</v>
      </c>
      <c r="F65" s="666" t="s">
        <v>1288</v>
      </c>
      <c r="G65" s="665" t="s">
        <v>537</v>
      </c>
      <c r="H65" s="665" t="s">
        <v>759</v>
      </c>
      <c r="I65" s="665" t="s">
        <v>760</v>
      </c>
      <c r="J65" s="665" t="s">
        <v>761</v>
      </c>
      <c r="K65" s="665" t="s">
        <v>762</v>
      </c>
      <c r="L65" s="667">
        <v>370.33</v>
      </c>
      <c r="M65" s="667">
        <v>2</v>
      </c>
      <c r="N65" s="668">
        <v>740.66</v>
      </c>
    </row>
    <row r="66" spans="1:14" ht="14.4" customHeight="1" x14ac:dyDescent="0.3">
      <c r="A66" s="663" t="s">
        <v>513</v>
      </c>
      <c r="B66" s="664" t="s">
        <v>1283</v>
      </c>
      <c r="C66" s="665" t="s">
        <v>518</v>
      </c>
      <c r="D66" s="666" t="s">
        <v>1284</v>
      </c>
      <c r="E66" s="665" t="s">
        <v>532</v>
      </c>
      <c r="F66" s="666" t="s">
        <v>1288</v>
      </c>
      <c r="G66" s="665" t="s">
        <v>537</v>
      </c>
      <c r="H66" s="665" t="s">
        <v>763</v>
      </c>
      <c r="I66" s="665" t="s">
        <v>764</v>
      </c>
      <c r="J66" s="665" t="s">
        <v>620</v>
      </c>
      <c r="K66" s="665" t="s">
        <v>659</v>
      </c>
      <c r="L66" s="667">
        <v>70.04000000000002</v>
      </c>
      <c r="M66" s="667">
        <v>1</v>
      </c>
      <c r="N66" s="668">
        <v>70.04000000000002</v>
      </c>
    </row>
    <row r="67" spans="1:14" ht="14.4" customHeight="1" x14ac:dyDescent="0.3">
      <c r="A67" s="663" t="s">
        <v>513</v>
      </c>
      <c r="B67" s="664" t="s">
        <v>1283</v>
      </c>
      <c r="C67" s="665" t="s">
        <v>518</v>
      </c>
      <c r="D67" s="666" t="s">
        <v>1284</v>
      </c>
      <c r="E67" s="665" t="s">
        <v>532</v>
      </c>
      <c r="F67" s="666" t="s">
        <v>1288</v>
      </c>
      <c r="G67" s="665" t="s">
        <v>537</v>
      </c>
      <c r="H67" s="665" t="s">
        <v>765</v>
      </c>
      <c r="I67" s="665" t="s">
        <v>723</v>
      </c>
      <c r="J67" s="665" t="s">
        <v>766</v>
      </c>
      <c r="K67" s="665"/>
      <c r="L67" s="667">
        <v>116.07999999999997</v>
      </c>
      <c r="M67" s="667">
        <v>1</v>
      </c>
      <c r="N67" s="668">
        <v>116.07999999999997</v>
      </c>
    </row>
    <row r="68" spans="1:14" ht="14.4" customHeight="1" x14ac:dyDescent="0.3">
      <c r="A68" s="663" t="s">
        <v>513</v>
      </c>
      <c r="B68" s="664" t="s">
        <v>1283</v>
      </c>
      <c r="C68" s="665" t="s">
        <v>518</v>
      </c>
      <c r="D68" s="666" t="s">
        <v>1284</v>
      </c>
      <c r="E68" s="665" t="s">
        <v>532</v>
      </c>
      <c r="F68" s="666" t="s">
        <v>1288</v>
      </c>
      <c r="G68" s="665" t="s">
        <v>537</v>
      </c>
      <c r="H68" s="665" t="s">
        <v>767</v>
      </c>
      <c r="I68" s="665" t="s">
        <v>723</v>
      </c>
      <c r="J68" s="665" t="s">
        <v>768</v>
      </c>
      <c r="K68" s="665"/>
      <c r="L68" s="667">
        <v>148.24</v>
      </c>
      <c r="M68" s="667">
        <v>2</v>
      </c>
      <c r="N68" s="668">
        <v>296.48</v>
      </c>
    </row>
    <row r="69" spans="1:14" ht="14.4" customHeight="1" x14ac:dyDescent="0.3">
      <c r="A69" s="663" t="s">
        <v>513</v>
      </c>
      <c r="B69" s="664" t="s">
        <v>1283</v>
      </c>
      <c r="C69" s="665" t="s">
        <v>518</v>
      </c>
      <c r="D69" s="666" t="s">
        <v>1284</v>
      </c>
      <c r="E69" s="665" t="s">
        <v>532</v>
      </c>
      <c r="F69" s="666" t="s">
        <v>1288</v>
      </c>
      <c r="G69" s="665" t="s">
        <v>537</v>
      </c>
      <c r="H69" s="665" t="s">
        <v>769</v>
      </c>
      <c r="I69" s="665" t="s">
        <v>770</v>
      </c>
      <c r="J69" s="665" t="s">
        <v>771</v>
      </c>
      <c r="K69" s="665" t="s">
        <v>772</v>
      </c>
      <c r="L69" s="667">
        <v>116.36000485495893</v>
      </c>
      <c r="M69" s="667">
        <v>1</v>
      </c>
      <c r="N69" s="668">
        <v>116.36000485495893</v>
      </c>
    </row>
    <row r="70" spans="1:14" ht="14.4" customHeight="1" x14ac:dyDescent="0.3">
      <c r="A70" s="663" t="s">
        <v>513</v>
      </c>
      <c r="B70" s="664" t="s">
        <v>1283</v>
      </c>
      <c r="C70" s="665" t="s">
        <v>518</v>
      </c>
      <c r="D70" s="666" t="s">
        <v>1284</v>
      </c>
      <c r="E70" s="665" t="s">
        <v>532</v>
      </c>
      <c r="F70" s="666" t="s">
        <v>1288</v>
      </c>
      <c r="G70" s="665" t="s">
        <v>537</v>
      </c>
      <c r="H70" s="665" t="s">
        <v>773</v>
      </c>
      <c r="I70" s="665" t="s">
        <v>774</v>
      </c>
      <c r="J70" s="665" t="s">
        <v>775</v>
      </c>
      <c r="K70" s="665" t="s">
        <v>776</v>
      </c>
      <c r="L70" s="667">
        <v>180.16000000000003</v>
      </c>
      <c r="M70" s="667">
        <v>1</v>
      </c>
      <c r="N70" s="668">
        <v>180.16000000000003</v>
      </c>
    </row>
    <row r="71" spans="1:14" ht="14.4" customHeight="1" x14ac:dyDescent="0.3">
      <c r="A71" s="663" t="s">
        <v>513</v>
      </c>
      <c r="B71" s="664" t="s">
        <v>1283</v>
      </c>
      <c r="C71" s="665" t="s">
        <v>518</v>
      </c>
      <c r="D71" s="666" t="s">
        <v>1284</v>
      </c>
      <c r="E71" s="665" t="s">
        <v>532</v>
      </c>
      <c r="F71" s="666" t="s">
        <v>1288</v>
      </c>
      <c r="G71" s="665" t="s">
        <v>537</v>
      </c>
      <c r="H71" s="665" t="s">
        <v>777</v>
      </c>
      <c r="I71" s="665" t="s">
        <v>778</v>
      </c>
      <c r="J71" s="665" t="s">
        <v>779</v>
      </c>
      <c r="K71" s="665" t="s">
        <v>780</v>
      </c>
      <c r="L71" s="667">
        <v>108.85935697498496</v>
      </c>
      <c r="M71" s="667">
        <v>4</v>
      </c>
      <c r="N71" s="668">
        <v>435.43742789993985</v>
      </c>
    </row>
    <row r="72" spans="1:14" ht="14.4" customHeight="1" x14ac:dyDescent="0.3">
      <c r="A72" s="663" t="s">
        <v>513</v>
      </c>
      <c r="B72" s="664" t="s">
        <v>1283</v>
      </c>
      <c r="C72" s="665" t="s">
        <v>518</v>
      </c>
      <c r="D72" s="666" t="s">
        <v>1284</v>
      </c>
      <c r="E72" s="665" t="s">
        <v>532</v>
      </c>
      <c r="F72" s="666" t="s">
        <v>1288</v>
      </c>
      <c r="G72" s="665" t="s">
        <v>537</v>
      </c>
      <c r="H72" s="665" t="s">
        <v>781</v>
      </c>
      <c r="I72" s="665" t="s">
        <v>782</v>
      </c>
      <c r="J72" s="665" t="s">
        <v>783</v>
      </c>
      <c r="K72" s="665" t="s">
        <v>784</v>
      </c>
      <c r="L72" s="667">
        <v>47.610000000000007</v>
      </c>
      <c r="M72" s="667">
        <v>3</v>
      </c>
      <c r="N72" s="668">
        <v>142.83000000000001</v>
      </c>
    </row>
    <row r="73" spans="1:14" ht="14.4" customHeight="1" x14ac:dyDescent="0.3">
      <c r="A73" s="663" t="s">
        <v>513</v>
      </c>
      <c r="B73" s="664" t="s">
        <v>1283</v>
      </c>
      <c r="C73" s="665" t="s">
        <v>518</v>
      </c>
      <c r="D73" s="666" t="s">
        <v>1284</v>
      </c>
      <c r="E73" s="665" t="s">
        <v>532</v>
      </c>
      <c r="F73" s="666" t="s">
        <v>1288</v>
      </c>
      <c r="G73" s="665" t="s">
        <v>537</v>
      </c>
      <c r="H73" s="665" t="s">
        <v>785</v>
      </c>
      <c r="I73" s="665" t="s">
        <v>786</v>
      </c>
      <c r="J73" s="665" t="s">
        <v>787</v>
      </c>
      <c r="K73" s="665" t="s">
        <v>788</v>
      </c>
      <c r="L73" s="667">
        <v>33.119999999999997</v>
      </c>
      <c r="M73" s="667">
        <v>1</v>
      </c>
      <c r="N73" s="668">
        <v>33.119999999999997</v>
      </c>
    </row>
    <row r="74" spans="1:14" ht="14.4" customHeight="1" x14ac:dyDescent="0.3">
      <c r="A74" s="663" t="s">
        <v>513</v>
      </c>
      <c r="B74" s="664" t="s">
        <v>1283</v>
      </c>
      <c r="C74" s="665" t="s">
        <v>518</v>
      </c>
      <c r="D74" s="666" t="s">
        <v>1284</v>
      </c>
      <c r="E74" s="665" t="s">
        <v>532</v>
      </c>
      <c r="F74" s="666" t="s">
        <v>1288</v>
      </c>
      <c r="G74" s="665" t="s">
        <v>537</v>
      </c>
      <c r="H74" s="665" t="s">
        <v>789</v>
      </c>
      <c r="I74" s="665" t="s">
        <v>790</v>
      </c>
      <c r="J74" s="665" t="s">
        <v>558</v>
      </c>
      <c r="K74" s="665" t="s">
        <v>791</v>
      </c>
      <c r="L74" s="667">
        <v>69.720000000000013</v>
      </c>
      <c r="M74" s="667">
        <v>3</v>
      </c>
      <c r="N74" s="668">
        <v>209.16000000000003</v>
      </c>
    </row>
    <row r="75" spans="1:14" ht="14.4" customHeight="1" x14ac:dyDescent="0.3">
      <c r="A75" s="663" t="s">
        <v>513</v>
      </c>
      <c r="B75" s="664" t="s">
        <v>1283</v>
      </c>
      <c r="C75" s="665" t="s">
        <v>518</v>
      </c>
      <c r="D75" s="666" t="s">
        <v>1284</v>
      </c>
      <c r="E75" s="665" t="s">
        <v>532</v>
      </c>
      <c r="F75" s="666" t="s">
        <v>1288</v>
      </c>
      <c r="G75" s="665" t="s">
        <v>537</v>
      </c>
      <c r="H75" s="665" t="s">
        <v>792</v>
      </c>
      <c r="I75" s="665" t="s">
        <v>793</v>
      </c>
      <c r="J75" s="665" t="s">
        <v>794</v>
      </c>
      <c r="K75" s="665" t="s">
        <v>579</v>
      </c>
      <c r="L75" s="667">
        <v>40.78</v>
      </c>
      <c r="M75" s="667">
        <v>2</v>
      </c>
      <c r="N75" s="668">
        <v>81.56</v>
      </c>
    </row>
    <row r="76" spans="1:14" ht="14.4" customHeight="1" x14ac:dyDescent="0.3">
      <c r="A76" s="663" t="s">
        <v>513</v>
      </c>
      <c r="B76" s="664" t="s">
        <v>1283</v>
      </c>
      <c r="C76" s="665" t="s">
        <v>518</v>
      </c>
      <c r="D76" s="666" t="s">
        <v>1284</v>
      </c>
      <c r="E76" s="665" t="s">
        <v>532</v>
      </c>
      <c r="F76" s="666" t="s">
        <v>1288</v>
      </c>
      <c r="G76" s="665" t="s">
        <v>537</v>
      </c>
      <c r="H76" s="665" t="s">
        <v>795</v>
      </c>
      <c r="I76" s="665" t="s">
        <v>796</v>
      </c>
      <c r="J76" s="665" t="s">
        <v>797</v>
      </c>
      <c r="K76" s="665" t="s">
        <v>798</v>
      </c>
      <c r="L76" s="667">
        <v>55.96</v>
      </c>
      <c r="M76" s="667">
        <v>3</v>
      </c>
      <c r="N76" s="668">
        <v>167.88</v>
      </c>
    </row>
    <row r="77" spans="1:14" ht="14.4" customHeight="1" x14ac:dyDescent="0.3">
      <c r="A77" s="663" t="s">
        <v>513</v>
      </c>
      <c r="B77" s="664" t="s">
        <v>1283</v>
      </c>
      <c r="C77" s="665" t="s">
        <v>518</v>
      </c>
      <c r="D77" s="666" t="s">
        <v>1284</v>
      </c>
      <c r="E77" s="665" t="s">
        <v>532</v>
      </c>
      <c r="F77" s="666" t="s">
        <v>1288</v>
      </c>
      <c r="G77" s="665" t="s">
        <v>537</v>
      </c>
      <c r="H77" s="665" t="s">
        <v>799</v>
      </c>
      <c r="I77" s="665" t="s">
        <v>800</v>
      </c>
      <c r="J77" s="665" t="s">
        <v>801</v>
      </c>
      <c r="K77" s="665" t="s">
        <v>802</v>
      </c>
      <c r="L77" s="667">
        <v>72.299999999999983</v>
      </c>
      <c r="M77" s="667">
        <v>1</v>
      </c>
      <c r="N77" s="668">
        <v>72.299999999999983</v>
      </c>
    </row>
    <row r="78" spans="1:14" ht="14.4" customHeight="1" x14ac:dyDescent="0.3">
      <c r="A78" s="663" t="s">
        <v>513</v>
      </c>
      <c r="B78" s="664" t="s">
        <v>1283</v>
      </c>
      <c r="C78" s="665" t="s">
        <v>518</v>
      </c>
      <c r="D78" s="666" t="s">
        <v>1284</v>
      </c>
      <c r="E78" s="665" t="s">
        <v>532</v>
      </c>
      <c r="F78" s="666" t="s">
        <v>1288</v>
      </c>
      <c r="G78" s="665" t="s">
        <v>537</v>
      </c>
      <c r="H78" s="665" t="s">
        <v>803</v>
      </c>
      <c r="I78" s="665" t="s">
        <v>804</v>
      </c>
      <c r="J78" s="665" t="s">
        <v>805</v>
      </c>
      <c r="K78" s="665" t="s">
        <v>806</v>
      </c>
      <c r="L78" s="667">
        <v>262.03999704105513</v>
      </c>
      <c r="M78" s="667">
        <v>2</v>
      </c>
      <c r="N78" s="668">
        <v>524.07999408211026</v>
      </c>
    </row>
    <row r="79" spans="1:14" ht="14.4" customHeight="1" x14ac:dyDescent="0.3">
      <c r="A79" s="663" t="s">
        <v>513</v>
      </c>
      <c r="B79" s="664" t="s">
        <v>1283</v>
      </c>
      <c r="C79" s="665" t="s">
        <v>518</v>
      </c>
      <c r="D79" s="666" t="s">
        <v>1284</v>
      </c>
      <c r="E79" s="665" t="s">
        <v>532</v>
      </c>
      <c r="F79" s="666" t="s">
        <v>1288</v>
      </c>
      <c r="G79" s="665" t="s">
        <v>537</v>
      </c>
      <c r="H79" s="665" t="s">
        <v>807</v>
      </c>
      <c r="I79" s="665" t="s">
        <v>808</v>
      </c>
      <c r="J79" s="665" t="s">
        <v>809</v>
      </c>
      <c r="K79" s="665" t="s">
        <v>810</v>
      </c>
      <c r="L79" s="667">
        <v>152.16006227572174</v>
      </c>
      <c r="M79" s="667">
        <v>22</v>
      </c>
      <c r="N79" s="668">
        <v>3347.5213700658783</v>
      </c>
    </row>
    <row r="80" spans="1:14" ht="14.4" customHeight="1" x14ac:dyDescent="0.3">
      <c r="A80" s="663" t="s">
        <v>513</v>
      </c>
      <c r="B80" s="664" t="s">
        <v>1283</v>
      </c>
      <c r="C80" s="665" t="s">
        <v>518</v>
      </c>
      <c r="D80" s="666" t="s">
        <v>1284</v>
      </c>
      <c r="E80" s="665" t="s">
        <v>532</v>
      </c>
      <c r="F80" s="666" t="s">
        <v>1288</v>
      </c>
      <c r="G80" s="665" t="s">
        <v>537</v>
      </c>
      <c r="H80" s="665" t="s">
        <v>811</v>
      </c>
      <c r="I80" s="665" t="s">
        <v>812</v>
      </c>
      <c r="J80" s="665" t="s">
        <v>813</v>
      </c>
      <c r="K80" s="665" t="s">
        <v>814</v>
      </c>
      <c r="L80" s="667">
        <v>111.62</v>
      </c>
      <c r="M80" s="667">
        <v>1</v>
      </c>
      <c r="N80" s="668">
        <v>111.62</v>
      </c>
    </row>
    <row r="81" spans="1:14" ht="14.4" customHeight="1" x14ac:dyDescent="0.3">
      <c r="A81" s="663" t="s">
        <v>513</v>
      </c>
      <c r="B81" s="664" t="s">
        <v>1283</v>
      </c>
      <c r="C81" s="665" t="s">
        <v>518</v>
      </c>
      <c r="D81" s="666" t="s">
        <v>1284</v>
      </c>
      <c r="E81" s="665" t="s">
        <v>532</v>
      </c>
      <c r="F81" s="666" t="s">
        <v>1288</v>
      </c>
      <c r="G81" s="665" t="s">
        <v>537</v>
      </c>
      <c r="H81" s="665" t="s">
        <v>815</v>
      </c>
      <c r="I81" s="665" t="s">
        <v>816</v>
      </c>
      <c r="J81" s="665" t="s">
        <v>817</v>
      </c>
      <c r="K81" s="665" t="s">
        <v>818</v>
      </c>
      <c r="L81" s="667">
        <v>104.07004259354862</v>
      </c>
      <c r="M81" s="667">
        <v>11</v>
      </c>
      <c r="N81" s="668">
        <v>1144.7704685290348</v>
      </c>
    </row>
    <row r="82" spans="1:14" ht="14.4" customHeight="1" x14ac:dyDescent="0.3">
      <c r="A82" s="663" t="s">
        <v>513</v>
      </c>
      <c r="B82" s="664" t="s">
        <v>1283</v>
      </c>
      <c r="C82" s="665" t="s">
        <v>518</v>
      </c>
      <c r="D82" s="666" t="s">
        <v>1284</v>
      </c>
      <c r="E82" s="665" t="s">
        <v>532</v>
      </c>
      <c r="F82" s="666" t="s">
        <v>1288</v>
      </c>
      <c r="G82" s="665" t="s">
        <v>537</v>
      </c>
      <c r="H82" s="665" t="s">
        <v>819</v>
      </c>
      <c r="I82" s="665" t="s">
        <v>820</v>
      </c>
      <c r="J82" s="665" t="s">
        <v>742</v>
      </c>
      <c r="K82" s="665" t="s">
        <v>821</v>
      </c>
      <c r="L82" s="667">
        <v>457.57125327920579</v>
      </c>
      <c r="M82" s="667">
        <v>1</v>
      </c>
      <c r="N82" s="668">
        <v>457.57125327920579</v>
      </c>
    </row>
    <row r="83" spans="1:14" ht="14.4" customHeight="1" x14ac:dyDescent="0.3">
      <c r="A83" s="663" t="s">
        <v>513</v>
      </c>
      <c r="B83" s="664" t="s">
        <v>1283</v>
      </c>
      <c r="C83" s="665" t="s">
        <v>518</v>
      </c>
      <c r="D83" s="666" t="s">
        <v>1284</v>
      </c>
      <c r="E83" s="665" t="s">
        <v>532</v>
      </c>
      <c r="F83" s="666" t="s">
        <v>1288</v>
      </c>
      <c r="G83" s="665" t="s">
        <v>537</v>
      </c>
      <c r="H83" s="665" t="s">
        <v>822</v>
      </c>
      <c r="I83" s="665" t="s">
        <v>823</v>
      </c>
      <c r="J83" s="665" t="s">
        <v>824</v>
      </c>
      <c r="K83" s="665" t="s">
        <v>825</v>
      </c>
      <c r="L83" s="667">
        <v>47.540329513931148</v>
      </c>
      <c r="M83" s="667">
        <v>7</v>
      </c>
      <c r="N83" s="668">
        <v>332.78230659751802</v>
      </c>
    </row>
    <row r="84" spans="1:14" ht="14.4" customHeight="1" x14ac:dyDescent="0.3">
      <c r="A84" s="663" t="s">
        <v>513</v>
      </c>
      <c r="B84" s="664" t="s">
        <v>1283</v>
      </c>
      <c r="C84" s="665" t="s">
        <v>518</v>
      </c>
      <c r="D84" s="666" t="s">
        <v>1284</v>
      </c>
      <c r="E84" s="665" t="s">
        <v>532</v>
      </c>
      <c r="F84" s="666" t="s">
        <v>1288</v>
      </c>
      <c r="G84" s="665" t="s">
        <v>537</v>
      </c>
      <c r="H84" s="665" t="s">
        <v>826</v>
      </c>
      <c r="I84" s="665" t="s">
        <v>723</v>
      </c>
      <c r="J84" s="665" t="s">
        <v>827</v>
      </c>
      <c r="K84" s="665" t="s">
        <v>828</v>
      </c>
      <c r="L84" s="667">
        <v>23.7</v>
      </c>
      <c r="M84" s="667">
        <v>108</v>
      </c>
      <c r="N84" s="668">
        <v>2559.6</v>
      </c>
    </row>
    <row r="85" spans="1:14" ht="14.4" customHeight="1" x14ac:dyDescent="0.3">
      <c r="A85" s="663" t="s">
        <v>513</v>
      </c>
      <c r="B85" s="664" t="s">
        <v>1283</v>
      </c>
      <c r="C85" s="665" t="s">
        <v>518</v>
      </c>
      <c r="D85" s="666" t="s">
        <v>1284</v>
      </c>
      <c r="E85" s="665" t="s">
        <v>532</v>
      </c>
      <c r="F85" s="666" t="s">
        <v>1288</v>
      </c>
      <c r="G85" s="665" t="s">
        <v>537</v>
      </c>
      <c r="H85" s="665" t="s">
        <v>829</v>
      </c>
      <c r="I85" s="665" t="s">
        <v>830</v>
      </c>
      <c r="J85" s="665" t="s">
        <v>831</v>
      </c>
      <c r="K85" s="665" t="s">
        <v>659</v>
      </c>
      <c r="L85" s="667">
        <v>43.619999999999969</v>
      </c>
      <c r="M85" s="667">
        <v>2</v>
      </c>
      <c r="N85" s="668">
        <v>87.239999999999938</v>
      </c>
    </row>
    <row r="86" spans="1:14" ht="14.4" customHeight="1" x14ac:dyDescent="0.3">
      <c r="A86" s="663" t="s">
        <v>513</v>
      </c>
      <c r="B86" s="664" t="s">
        <v>1283</v>
      </c>
      <c r="C86" s="665" t="s">
        <v>518</v>
      </c>
      <c r="D86" s="666" t="s">
        <v>1284</v>
      </c>
      <c r="E86" s="665" t="s">
        <v>532</v>
      </c>
      <c r="F86" s="666" t="s">
        <v>1288</v>
      </c>
      <c r="G86" s="665" t="s">
        <v>537</v>
      </c>
      <c r="H86" s="665" t="s">
        <v>832</v>
      </c>
      <c r="I86" s="665" t="s">
        <v>833</v>
      </c>
      <c r="J86" s="665" t="s">
        <v>834</v>
      </c>
      <c r="K86" s="665" t="s">
        <v>835</v>
      </c>
      <c r="L86" s="667">
        <v>108.08</v>
      </c>
      <c r="M86" s="667">
        <v>1</v>
      </c>
      <c r="N86" s="668">
        <v>108.08</v>
      </c>
    </row>
    <row r="87" spans="1:14" ht="14.4" customHeight="1" x14ac:dyDescent="0.3">
      <c r="A87" s="663" t="s">
        <v>513</v>
      </c>
      <c r="B87" s="664" t="s">
        <v>1283</v>
      </c>
      <c r="C87" s="665" t="s">
        <v>518</v>
      </c>
      <c r="D87" s="666" t="s">
        <v>1284</v>
      </c>
      <c r="E87" s="665" t="s">
        <v>532</v>
      </c>
      <c r="F87" s="666" t="s">
        <v>1288</v>
      </c>
      <c r="G87" s="665" t="s">
        <v>537</v>
      </c>
      <c r="H87" s="665" t="s">
        <v>836</v>
      </c>
      <c r="I87" s="665" t="s">
        <v>723</v>
      </c>
      <c r="J87" s="665" t="s">
        <v>837</v>
      </c>
      <c r="K87" s="665"/>
      <c r="L87" s="667">
        <v>54.374993490567178</v>
      </c>
      <c r="M87" s="667">
        <v>1</v>
      </c>
      <c r="N87" s="668">
        <v>54.374993490567178</v>
      </c>
    </row>
    <row r="88" spans="1:14" ht="14.4" customHeight="1" x14ac:dyDescent="0.3">
      <c r="A88" s="663" t="s">
        <v>513</v>
      </c>
      <c r="B88" s="664" t="s">
        <v>1283</v>
      </c>
      <c r="C88" s="665" t="s">
        <v>518</v>
      </c>
      <c r="D88" s="666" t="s">
        <v>1284</v>
      </c>
      <c r="E88" s="665" t="s">
        <v>532</v>
      </c>
      <c r="F88" s="666" t="s">
        <v>1288</v>
      </c>
      <c r="G88" s="665" t="s">
        <v>537</v>
      </c>
      <c r="H88" s="665" t="s">
        <v>838</v>
      </c>
      <c r="I88" s="665" t="s">
        <v>838</v>
      </c>
      <c r="J88" s="665" t="s">
        <v>839</v>
      </c>
      <c r="K88" s="665" t="s">
        <v>840</v>
      </c>
      <c r="L88" s="667">
        <v>46.66</v>
      </c>
      <c r="M88" s="667">
        <v>2</v>
      </c>
      <c r="N88" s="668">
        <v>93.32</v>
      </c>
    </row>
    <row r="89" spans="1:14" ht="14.4" customHeight="1" x14ac:dyDescent="0.3">
      <c r="A89" s="663" t="s">
        <v>513</v>
      </c>
      <c r="B89" s="664" t="s">
        <v>1283</v>
      </c>
      <c r="C89" s="665" t="s">
        <v>518</v>
      </c>
      <c r="D89" s="666" t="s">
        <v>1284</v>
      </c>
      <c r="E89" s="665" t="s">
        <v>532</v>
      </c>
      <c r="F89" s="666" t="s">
        <v>1288</v>
      </c>
      <c r="G89" s="665" t="s">
        <v>537</v>
      </c>
      <c r="H89" s="665" t="s">
        <v>841</v>
      </c>
      <c r="I89" s="665" t="s">
        <v>842</v>
      </c>
      <c r="J89" s="665" t="s">
        <v>730</v>
      </c>
      <c r="K89" s="665" t="s">
        <v>843</v>
      </c>
      <c r="L89" s="667">
        <v>45.650001904682668</v>
      </c>
      <c r="M89" s="667">
        <v>1</v>
      </c>
      <c r="N89" s="668">
        <v>45.650001904682668</v>
      </c>
    </row>
    <row r="90" spans="1:14" ht="14.4" customHeight="1" x14ac:dyDescent="0.3">
      <c r="A90" s="663" t="s">
        <v>513</v>
      </c>
      <c r="B90" s="664" t="s">
        <v>1283</v>
      </c>
      <c r="C90" s="665" t="s">
        <v>518</v>
      </c>
      <c r="D90" s="666" t="s">
        <v>1284</v>
      </c>
      <c r="E90" s="665" t="s">
        <v>532</v>
      </c>
      <c r="F90" s="666" t="s">
        <v>1288</v>
      </c>
      <c r="G90" s="665" t="s">
        <v>537</v>
      </c>
      <c r="H90" s="665" t="s">
        <v>844</v>
      </c>
      <c r="I90" s="665" t="s">
        <v>569</v>
      </c>
      <c r="J90" s="665" t="s">
        <v>845</v>
      </c>
      <c r="K90" s="665"/>
      <c r="L90" s="667">
        <v>423.63192126543152</v>
      </c>
      <c r="M90" s="667">
        <v>1</v>
      </c>
      <c r="N90" s="668">
        <v>423.63192126543152</v>
      </c>
    </row>
    <row r="91" spans="1:14" ht="14.4" customHeight="1" x14ac:dyDescent="0.3">
      <c r="A91" s="663" t="s">
        <v>513</v>
      </c>
      <c r="B91" s="664" t="s">
        <v>1283</v>
      </c>
      <c r="C91" s="665" t="s">
        <v>518</v>
      </c>
      <c r="D91" s="666" t="s">
        <v>1284</v>
      </c>
      <c r="E91" s="665" t="s">
        <v>532</v>
      </c>
      <c r="F91" s="666" t="s">
        <v>1288</v>
      </c>
      <c r="G91" s="665" t="s">
        <v>537</v>
      </c>
      <c r="H91" s="665" t="s">
        <v>846</v>
      </c>
      <c r="I91" s="665" t="s">
        <v>723</v>
      </c>
      <c r="J91" s="665" t="s">
        <v>847</v>
      </c>
      <c r="K91" s="665"/>
      <c r="L91" s="667">
        <v>124.38111419633253</v>
      </c>
      <c r="M91" s="667">
        <v>2</v>
      </c>
      <c r="N91" s="668">
        <v>248.76222839266507</v>
      </c>
    </row>
    <row r="92" spans="1:14" ht="14.4" customHeight="1" x14ac:dyDescent="0.3">
      <c r="A92" s="663" t="s">
        <v>513</v>
      </c>
      <c r="B92" s="664" t="s">
        <v>1283</v>
      </c>
      <c r="C92" s="665" t="s">
        <v>518</v>
      </c>
      <c r="D92" s="666" t="s">
        <v>1284</v>
      </c>
      <c r="E92" s="665" t="s">
        <v>532</v>
      </c>
      <c r="F92" s="666" t="s">
        <v>1288</v>
      </c>
      <c r="G92" s="665" t="s">
        <v>537</v>
      </c>
      <c r="H92" s="665" t="s">
        <v>848</v>
      </c>
      <c r="I92" s="665" t="s">
        <v>849</v>
      </c>
      <c r="J92" s="665" t="s">
        <v>850</v>
      </c>
      <c r="K92" s="665" t="s">
        <v>851</v>
      </c>
      <c r="L92" s="667">
        <v>50.789999677000516</v>
      </c>
      <c r="M92" s="667">
        <v>19</v>
      </c>
      <c r="N92" s="668">
        <v>965.00999386300987</v>
      </c>
    </row>
    <row r="93" spans="1:14" ht="14.4" customHeight="1" x14ac:dyDescent="0.3">
      <c r="A93" s="663" t="s">
        <v>513</v>
      </c>
      <c r="B93" s="664" t="s">
        <v>1283</v>
      </c>
      <c r="C93" s="665" t="s">
        <v>518</v>
      </c>
      <c r="D93" s="666" t="s">
        <v>1284</v>
      </c>
      <c r="E93" s="665" t="s">
        <v>532</v>
      </c>
      <c r="F93" s="666" t="s">
        <v>1288</v>
      </c>
      <c r="G93" s="665" t="s">
        <v>537</v>
      </c>
      <c r="H93" s="665" t="s">
        <v>852</v>
      </c>
      <c r="I93" s="665" t="s">
        <v>853</v>
      </c>
      <c r="J93" s="665" t="s">
        <v>854</v>
      </c>
      <c r="K93" s="665" t="s">
        <v>855</v>
      </c>
      <c r="L93" s="667">
        <v>103.56999999999998</v>
      </c>
      <c r="M93" s="667">
        <v>3</v>
      </c>
      <c r="N93" s="668">
        <v>310.70999999999992</v>
      </c>
    </row>
    <row r="94" spans="1:14" ht="14.4" customHeight="1" x14ac:dyDescent="0.3">
      <c r="A94" s="663" t="s">
        <v>513</v>
      </c>
      <c r="B94" s="664" t="s">
        <v>1283</v>
      </c>
      <c r="C94" s="665" t="s">
        <v>518</v>
      </c>
      <c r="D94" s="666" t="s">
        <v>1284</v>
      </c>
      <c r="E94" s="665" t="s">
        <v>532</v>
      </c>
      <c r="F94" s="666" t="s">
        <v>1288</v>
      </c>
      <c r="G94" s="665" t="s">
        <v>537</v>
      </c>
      <c r="H94" s="665" t="s">
        <v>856</v>
      </c>
      <c r="I94" s="665" t="s">
        <v>857</v>
      </c>
      <c r="J94" s="665" t="s">
        <v>858</v>
      </c>
      <c r="K94" s="665" t="s">
        <v>859</v>
      </c>
      <c r="L94" s="667">
        <v>325.15999999999997</v>
      </c>
      <c r="M94" s="667">
        <v>14</v>
      </c>
      <c r="N94" s="668">
        <v>4552.24</v>
      </c>
    </row>
    <row r="95" spans="1:14" ht="14.4" customHeight="1" x14ac:dyDescent="0.3">
      <c r="A95" s="663" t="s">
        <v>513</v>
      </c>
      <c r="B95" s="664" t="s">
        <v>1283</v>
      </c>
      <c r="C95" s="665" t="s">
        <v>518</v>
      </c>
      <c r="D95" s="666" t="s">
        <v>1284</v>
      </c>
      <c r="E95" s="665" t="s">
        <v>532</v>
      </c>
      <c r="F95" s="666" t="s">
        <v>1288</v>
      </c>
      <c r="G95" s="665" t="s">
        <v>537</v>
      </c>
      <c r="H95" s="665" t="s">
        <v>860</v>
      </c>
      <c r="I95" s="665" t="s">
        <v>860</v>
      </c>
      <c r="J95" s="665" t="s">
        <v>861</v>
      </c>
      <c r="K95" s="665" t="s">
        <v>862</v>
      </c>
      <c r="L95" s="667">
        <v>108.67999999999998</v>
      </c>
      <c r="M95" s="667">
        <v>1</v>
      </c>
      <c r="N95" s="668">
        <v>108.67999999999998</v>
      </c>
    </row>
    <row r="96" spans="1:14" ht="14.4" customHeight="1" x14ac:dyDescent="0.3">
      <c r="A96" s="663" t="s">
        <v>513</v>
      </c>
      <c r="B96" s="664" t="s">
        <v>1283</v>
      </c>
      <c r="C96" s="665" t="s">
        <v>518</v>
      </c>
      <c r="D96" s="666" t="s">
        <v>1284</v>
      </c>
      <c r="E96" s="665" t="s">
        <v>532</v>
      </c>
      <c r="F96" s="666" t="s">
        <v>1288</v>
      </c>
      <c r="G96" s="665" t="s">
        <v>537</v>
      </c>
      <c r="H96" s="665" t="s">
        <v>863</v>
      </c>
      <c r="I96" s="665" t="s">
        <v>723</v>
      </c>
      <c r="J96" s="665" t="s">
        <v>864</v>
      </c>
      <c r="K96" s="665"/>
      <c r="L96" s="667">
        <v>115.02715427424816</v>
      </c>
      <c r="M96" s="667">
        <v>5</v>
      </c>
      <c r="N96" s="668">
        <v>575.13577137124082</v>
      </c>
    </row>
    <row r="97" spans="1:14" ht="14.4" customHeight="1" x14ac:dyDescent="0.3">
      <c r="A97" s="663" t="s">
        <v>513</v>
      </c>
      <c r="B97" s="664" t="s">
        <v>1283</v>
      </c>
      <c r="C97" s="665" t="s">
        <v>518</v>
      </c>
      <c r="D97" s="666" t="s">
        <v>1284</v>
      </c>
      <c r="E97" s="665" t="s">
        <v>532</v>
      </c>
      <c r="F97" s="666" t="s">
        <v>1288</v>
      </c>
      <c r="G97" s="665" t="s">
        <v>537</v>
      </c>
      <c r="H97" s="665" t="s">
        <v>865</v>
      </c>
      <c r="I97" s="665" t="s">
        <v>866</v>
      </c>
      <c r="J97" s="665" t="s">
        <v>867</v>
      </c>
      <c r="K97" s="665" t="s">
        <v>868</v>
      </c>
      <c r="L97" s="667">
        <v>142.34999999999994</v>
      </c>
      <c r="M97" s="667">
        <v>1</v>
      </c>
      <c r="N97" s="668">
        <v>142.34999999999994</v>
      </c>
    </row>
    <row r="98" spans="1:14" ht="14.4" customHeight="1" x14ac:dyDescent="0.3">
      <c r="A98" s="663" t="s">
        <v>513</v>
      </c>
      <c r="B98" s="664" t="s">
        <v>1283</v>
      </c>
      <c r="C98" s="665" t="s">
        <v>518</v>
      </c>
      <c r="D98" s="666" t="s">
        <v>1284</v>
      </c>
      <c r="E98" s="665" t="s">
        <v>532</v>
      </c>
      <c r="F98" s="666" t="s">
        <v>1288</v>
      </c>
      <c r="G98" s="665" t="s">
        <v>537</v>
      </c>
      <c r="H98" s="665" t="s">
        <v>869</v>
      </c>
      <c r="I98" s="665" t="s">
        <v>870</v>
      </c>
      <c r="J98" s="665" t="s">
        <v>871</v>
      </c>
      <c r="K98" s="665" t="s">
        <v>872</v>
      </c>
      <c r="L98" s="667">
        <v>74.609999999999985</v>
      </c>
      <c r="M98" s="667">
        <v>2</v>
      </c>
      <c r="N98" s="668">
        <v>149.21999999999997</v>
      </c>
    </row>
    <row r="99" spans="1:14" ht="14.4" customHeight="1" x14ac:dyDescent="0.3">
      <c r="A99" s="663" t="s">
        <v>513</v>
      </c>
      <c r="B99" s="664" t="s">
        <v>1283</v>
      </c>
      <c r="C99" s="665" t="s">
        <v>518</v>
      </c>
      <c r="D99" s="666" t="s">
        <v>1284</v>
      </c>
      <c r="E99" s="665" t="s">
        <v>532</v>
      </c>
      <c r="F99" s="666" t="s">
        <v>1288</v>
      </c>
      <c r="G99" s="665" t="s">
        <v>537</v>
      </c>
      <c r="H99" s="665" t="s">
        <v>873</v>
      </c>
      <c r="I99" s="665" t="s">
        <v>873</v>
      </c>
      <c r="J99" s="665" t="s">
        <v>874</v>
      </c>
      <c r="K99" s="665" t="s">
        <v>875</v>
      </c>
      <c r="L99" s="667">
        <v>603.71</v>
      </c>
      <c r="M99" s="667">
        <v>4</v>
      </c>
      <c r="N99" s="668">
        <v>2414.84</v>
      </c>
    </row>
    <row r="100" spans="1:14" ht="14.4" customHeight="1" x14ac:dyDescent="0.3">
      <c r="A100" s="663" t="s">
        <v>513</v>
      </c>
      <c r="B100" s="664" t="s">
        <v>1283</v>
      </c>
      <c r="C100" s="665" t="s">
        <v>518</v>
      </c>
      <c r="D100" s="666" t="s">
        <v>1284</v>
      </c>
      <c r="E100" s="665" t="s">
        <v>532</v>
      </c>
      <c r="F100" s="666" t="s">
        <v>1288</v>
      </c>
      <c r="G100" s="665" t="s">
        <v>537</v>
      </c>
      <c r="H100" s="665" t="s">
        <v>876</v>
      </c>
      <c r="I100" s="665" t="s">
        <v>877</v>
      </c>
      <c r="J100" s="665" t="s">
        <v>878</v>
      </c>
      <c r="K100" s="665" t="s">
        <v>879</v>
      </c>
      <c r="L100" s="667">
        <v>69.378412669690846</v>
      </c>
      <c r="M100" s="667">
        <v>6</v>
      </c>
      <c r="N100" s="668">
        <v>416.27047601814508</v>
      </c>
    </row>
    <row r="101" spans="1:14" ht="14.4" customHeight="1" x14ac:dyDescent="0.3">
      <c r="A101" s="663" t="s">
        <v>513</v>
      </c>
      <c r="B101" s="664" t="s">
        <v>1283</v>
      </c>
      <c r="C101" s="665" t="s">
        <v>518</v>
      </c>
      <c r="D101" s="666" t="s">
        <v>1284</v>
      </c>
      <c r="E101" s="665" t="s">
        <v>532</v>
      </c>
      <c r="F101" s="666" t="s">
        <v>1288</v>
      </c>
      <c r="G101" s="665" t="s">
        <v>537</v>
      </c>
      <c r="H101" s="665" t="s">
        <v>880</v>
      </c>
      <c r="I101" s="665" t="s">
        <v>723</v>
      </c>
      <c r="J101" s="665" t="s">
        <v>881</v>
      </c>
      <c r="K101" s="665"/>
      <c r="L101" s="667">
        <v>80.449091572616695</v>
      </c>
      <c r="M101" s="667">
        <v>2</v>
      </c>
      <c r="N101" s="668">
        <v>160.89818314523339</v>
      </c>
    </row>
    <row r="102" spans="1:14" ht="14.4" customHeight="1" x14ac:dyDescent="0.3">
      <c r="A102" s="663" t="s">
        <v>513</v>
      </c>
      <c r="B102" s="664" t="s">
        <v>1283</v>
      </c>
      <c r="C102" s="665" t="s">
        <v>518</v>
      </c>
      <c r="D102" s="666" t="s">
        <v>1284</v>
      </c>
      <c r="E102" s="665" t="s">
        <v>532</v>
      </c>
      <c r="F102" s="666" t="s">
        <v>1288</v>
      </c>
      <c r="G102" s="665" t="s">
        <v>537</v>
      </c>
      <c r="H102" s="665" t="s">
        <v>882</v>
      </c>
      <c r="I102" s="665" t="s">
        <v>723</v>
      </c>
      <c r="J102" s="665" t="s">
        <v>883</v>
      </c>
      <c r="K102" s="665"/>
      <c r="L102" s="667">
        <v>42.749676394993635</v>
      </c>
      <c r="M102" s="667">
        <v>3</v>
      </c>
      <c r="N102" s="668">
        <v>128.24902918498091</v>
      </c>
    </row>
    <row r="103" spans="1:14" ht="14.4" customHeight="1" x14ac:dyDescent="0.3">
      <c r="A103" s="663" t="s">
        <v>513</v>
      </c>
      <c r="B103" s="664" t="s">
        <v>1283</v>
      </c>
      <c r="C103" s="665" t="s">
        <v>518</v>
      </c>
      <c r="D103" s="666" t="s">
        <v>1284</v>
      </c>
      <c r="E103" s="665" t="s">
        <v>532</v>
      </c>
      <c r="F103" s="666" t="s">
        <v>1288</v>
      </c>
      <c r="G103" s="665" t="s">
        <v>537</v>
      </c>
      <c r="H103" s="665" t="s">
        <v>884</v>
      </c>
      <c r="I103" s="665" t="s">
        <v>569</v>
      </c>
      <c r="J103" s="665" t="s">
        <v>885</v>
      </c>
      <c r="K103" s="665"/>
      <c r="L103" s="667">
        <v>91.330171894637118</v>
      </c>
      <c r="M103" s="667">
        <v>1</v>
      </c>
      <c r="N103" s="668">
        <v>91.330171894637118</v>
      </c>
    </row>
    <row r="104" spans="1:14" ht="14.4" customHeight="1" x14ac:dyDescent="0.3">
      <c r="A104" s="663" t="s">
        <v>513</v>
      </c>
      <c r="B104" s="664" t="s">
        <v>1283</v>
      </c>
      <c r="C104" s="665" t="s">
        <v>518</v>
      </c>
      <c r="D104" s="666" t="s">
        <v>1284</v>
      </c>
      <c r="E104" s="665" t="s">
        <v>532</v>
      </c>
      <c r="F104" s="666" t="s">
        <v>1288</v>
      </c>
      <c r="G104" s="665" t="s">
        <v>537</v>
      </c>
      <c r="H104" s="665" t="s">
        <v>886</v>
      </c>
      <c r="I104" s="665" t="s">
        <v>723</v>
      </c>
      <c r="J104" s="665" t="s">
        <v>887</v>
      </c>
      <c r="K104" s="665"/>
      <c r="L104" s="667">
        <v>86.571071073405136</v>
      </c>
      <c r="M104" s="667">
        <v>1</v>
      </c>
      <c r="N104" s="668">
        <v>86.571071073405136</v>
      </c>
    </row>
    <row r="105" spans="1:14" ht="14.4" customHeight="1" x14ac:dyDescent="0.3">
      <c r="A105" s="663" t="s">
        <v>513</v>
      </c>
      <c r="B105" s="664" t="s">
        <v>1283</v>
      </c>
      <c r="C105" s="665" t="s">
        <v>518</v>
      </c>
      <c r="D105" s="666" t="s">
        <v>1284</v>
      </c>
      <c r="E105" s="665" t="s">
        <v>532</v>
      </c>
      <c r="F105" s="666" t="s">
        <v>1288</v>
      </c>
      <c r="G105" s="665" t="s">
        <v>537</v>
      </c>
      <c r="H105" s="665" t="s">
        <v>888</v>
      </c>
      <c r="I105" s="665" t="s">
        <v>889</v>
      </c>
      <c r="J105" s="665" t="s">
        <v>890</v>
      </c>
      <c r="K105" s="665" t="s">
        <v>891</v>
      </c>
      <c r="L105" s="667">
        <v>64.590000000000018</v>
      </c>
      <c r="M105" s="667">
        <v>1</v>
      </c>
      <c r="N105" s="668">
        <v>64.590000000000018</v>
      </c>
    </row>
    <row r="106" spans="1:14" ht="14.4" customHeight="1" x14ac:dyDescent="0.3">
      <c r="A106" s="663" t="s">
        <v>513</v>
      </c>
      <c r="B106" s="664" t="s">
        <v>1283</v>
      </c>
      <c r="C106" s="665" t="s">
        <v>518</v>
      </c>
      <c r="D106" s="666" t="s">
        <v>1284</v>
      </c>
      <c r="E106" s="665" t="s">
        <v>532</v>
      </c>
      <c r="F106" s="666" t="s">
        <v>1288</v>
      </c>
      <c r="G106" s="665" t="s">
        <v>537</v>
      </c>
      <c r="H106" s="665" t="s">
        <v>892</v>
      </c>
      <c r="I106" s="665" t="s">
        <v>893</v>
      </c>
      <c r="J106" s="665" t="s">
        <v>894</v>
      </c>
      <c r="K106" s="665" t="s">
        <v>895</v>
      </c>
      <c r="L106" s="667">
        <v>107.32974528425284</v>
      </c>
      <c r="M106" s="667">
        <v>23</v>
      </c>
      <c r="N106" s="668">
        <v>2468.5841415378154</v>
      </c>
    </row>
    <row r="107" spans="1:14" ht="14.4" customHeight="1" x14ac:dyDescent="0.3">
      <c r="A107" s="663" t="s">
        <v>513</v>
      </c>
      <c r="B107" s="664" t="s">
        <v>1283</v>
      </c>
      <c r="C107" s="665" t="s">
        <v>518</v>
      </c>
      <c r="D107" s="666" t="s">
        <v>1284</v>
      </c>
      <c r="E107" s="665" t="s">
        <v>532</v>
      </c>
      <c r="F107" s="666" t="s">
        <v>1288</v>
      </c>
      <c r="G107" s="665" t="s">
        <v>537</v>
      </c>
      <c r="H107" s="665" t="s">
        <v>896</v>
      </c>
      <c r="I107" s="665" t="s">
        <v>897</v>
      </c>
      <c r="J107" s="665" t="s">
        <v>898</v>
      </c>
      <c r="K107" s="665" t="s">
        <v>899</v>
      </c>
      <c r="L107" s="667">
        <v>63.339999999999947</v>
      </c>
      <c r="M107" s="667">
        <v>2</v>
      </c>
      <c r="N107" s="668">
        <v>126.67999999999989</v>
      </c>
    </row>
    <row r="108" spans="1:14" ht="14.4" customHeight="1" x14ac:dyDescent="0.3">
      <c r="A108" s="663" t="s">
        <v>513</v>
      </c>
      <c r="B108" s="664" t="s">
        <v>1283</v>
      </c>
      <c r="C108" s="665" t="s">
        <v>518</v>
      </c>
      <c r="D108" s="666" t="s">
        <v>1284</v>
      </c>
      <c r="E108" s="665" t="s">
        <v>532</v>
      </c>
      <c r="F108" s="666" t="s">
        <v>1288</v>
      </c>
      <c r="G108" s="665" t="s">
        <v>537</v>
      </c>
      <c r="H108" s="665" t="s">
        <v>900</v>
      </c>
      <c r="I108" s="665" t="s">
        <v>901</v>
      </c>
      <c r="J108" s="665" t="s">
        <v>902</v>
      </c>
      <c r="K108" s="665" t="s">
        <v>903</v>
      </c>
      <c r="L108" s="667">
        <v>351.85</v>
      </c>
      <c r="M108" s="667">
        <v>1</v>
      </c>
      <c r="N108" s="668">
        <v>351.85</v>
      </c>
    </row>
    <row r="109" spans="1:14" ht="14.4" customHeight="1" x14ac:dyDescent="0.3">
      <c r="A109" s="663" t="s">
        <v>513</v>
      </c>
      <c r="B109" s="664" t="s">
        <v>1283</v>
      </c>
      <c r="C109" s="665" t="s">
        <v>518</v>
      </c>
      <c r="D109" s="666" t="s">
        <v>1284</v>
      </c>
      <c r="E109" s="665" t="s">
        <v>532</v>
      </c>
      <c r="F109" s="666" t="s">
        <v>1288</v>
      </c>
      <c r="G109" s="665" t="s">
        <v>537</v>
      </c>
      <c r="H109" s="665" t="s">
        <v>904</v>
      </c>
      <c r="I109" s="665" t="s">
        <v>723</v>
      </c>
      <c r="J109" s="665" t="s">
        <v>905</v>
      </c>
      <c r="K109" s="665" t="s">
        <v>906</v>
      </c>
      <c r="L109" s="667">
        <v>26.209332104005505</v>
      </c>
      <c r="M109" s="667">
        <v>9</v>
      </c>
      <c r="N109" s="668">
        <v>235.88398893604955</v>
      </c>
    </row>
    <row r="110" spans="1:14" ht="14.4" customHeight="1" x14ac:dyDescent="0.3">
      <c r="A110" s="663" t="s">
        <v>513</v>
      </c>
      <c r="B110" s="664" t="s">
        <v>1283</v>
      </c>
      <c r="C110" s="665" t="s">
        <v>518</v>
      </c>
      <c r="D110" s="666" t="s">
        <v>1284</v>
      </c>
      <c r="E110" s="665" t="s">
        <v>532</v>
      </c>
      <c r="F110" s="666" t="s">
        <v>1288</v>
      </c>
      <c r="G110" s="665" t="s">
        <v>537</v>
      </c>
      <c r="H110" s="665" t="s">
        <v>907</v>
      </c>
      <c r="I110" s="665" t="s">
        <v>908</v>
      </c>
      <c r="J110" s="665" t="s">
        <v>909</v>
      </c>
      <c r="K110" s="665" t="s">
        <v>910</v>
      </c>
      <c r="L110" s="667">
        <v>192.04999999999998</v>
      </c>
      <c r="M110" s="667">
        <v>3</v>
      </c>
      <c r="N110" s="668">
        <v>576.15</v>
      </c>
    </row>
    <row r="111" spans="1:14" ht="14.4" customHeight="1" x14ac:dyDescent="0.3">
      <c r="A111" s="663" t="s">
        <v>513</v>
      </c>
      <c r="B111" s="664" t="s">
        <v>1283</v>
      </c>
      <c r="C111" s="665" t="s">
        <v>518</v>
      </c>
      <c r="D111" s="666" t="s">
        <v>1284</v>
      </c>
      <c r="E111" s="665" t="s">
        <v>532</v>
      </c>
      <c r="F111" s="666" t="s">
        <v>1288</v>
      </c>
      <c r="G111" s="665" t="s">
        <v>537</v>
      </c>
      <c r="H111" s="665" t="s">
        <v>911</v>
      </c>
      <c r="I111" s="665" t="s">
        <v>723</v>
      </c>
      <c r="J111" s="665" t="s">
        <v>912</v>
      </c>
      <c r="K111" s="665"/>
      <c r="L111" s="667">
        <v>84.333021823684106</v>
      </c>
      <c r="M111" s="667">
        <v>2</v>
      </c>
      <c r="N111" s="668">
        <v>168.66604364736821</v>
      </c>
    </row>
    <row r="112" spans="1:14" ht="14.4" customHeight="1" x14ac:dyDescent="0.3">
      <c r="A112" s="663" t="s">
        <v>513</v>
      </c>
      <c r="B112" s="664" t="s">
        <v>1283</v>
      </c>
      <c r="C112" s="665" t="s">
        <v>518</v>
      </c>
      <c r="D112" s="666" t="s">
        <v>1284</v>
      </c>
      <c r="E112" s="665" t="s">
        <v>532</v>
      </c>
      <c r="F112" s="666" t="s">
        <v>1288</v>
      </c>
      <c r="G112" s="665" t="s">
        <v>537</v>
      </c>
      <c r="H112" s="665" t="s">
        <v>913</v>
      </c>
      <c r="I112" s="665" t="s">
        <v>723</v>
      </c>
      <c r="J112" s="665" t="s">
        <v>914</v>
      </c>
      <c r="K112" s="665"/>
      <c r="L112" s="667">
        <v>192.01416021029735</v>
      </c>
      <c r="M112" s="667">
        <v>2</v>
      </c>
      <c r="N112" s="668">
        <v>384.0283204205947</v>
      </c>
    </row>
    <row r="113" spans="1:14" ht="14.4" customHeight="1" x14ac:dyDescent="0.3">
      <c r="A113" s="663" t="s">
        <v>513</v>
      </c>
      <c r="B113" s="664" t="s">
        <v>1283</v>
      </c>
      <c r="C113" s="665" t="s">
        <v>518</v>
      </c>
      <c r="D113" s="666" t="s">
        <v>1284</v>
      </c>
      <c r="E113" s="665" t="s">
        <v>532</v>
      </c>
      <c r="F113" s="666" t="s">
        <v>1288</v>
      </c>
      <c r="G113" s="665" t="s">
        <v>537</v>
      </c>
      <c r="H113" s="665" t="s">
        <v>915</v>
      </c>
      <c r="I113" s="665" t="s">
        <v>916</v>
      </c>
      <c r="J113" s="665" t="s">
        <v>917</v>
      </c>
      <c r="K113" s="665" t="s">
        <v>918</v>
      </c>
      <c r="L113" s="667">
        <v>167.94686897749537</v>
      </c>
      <c r="M113" s="667">
        <v>1</v>
      </c>
      <c r="N113" s="668">
        <v>167.94686897749537</v>
      </c>
    </row>
    <row r="114" spans="1:14" ht="14.4" customHeight="1" x14ac:dyDescent="0.3">
      <c r="A114" s="663" t="s">
        <v>513</v>
      </c>
      <c r="B114" s="664" t="s">
        <v>1283</v>
      </c>
      <c r="C114" s="665" t="s">
        <v>518</v>
      </c>
      <c r="D114" s="666" t="s">
        <v>1284</v>
      </c>
      <c r="E114" s="665" t="s">
        <v>532</v>
      </c>
      <c r="F114" s="666" t="s">
        <v>1288</v>
      </c>
      <c r="G114" s="665" t="s">
        <v>537</v>
      </c>
      <c r="H114" s="665" t="s">
        <v>919</v>
      </c>
      <c r="I114" s="665" t="s">
        <v>919</v>
      </c>
      <c r="J114" s="665" t="s">
        <v>920</v>
      </c>
      <c r="K114" s="665" t="s">
        <v>921</v>
      </c>
      <c r="L114" s="667">
        <v>96.030000000000015</v>
      </c>
      <c r="M114" s="667">
        <v>6</v>
      </c>
      <c r="N114" s="668">
        <v>576.18000000000006</v>
      </c>
    </row>
    <row r="115" spans="1:14" ht="14.4" customHeight="1" x14ac:dyDescent="0.3">
      <c r="A115" s="663" t="s">
        <v>513</v>
      </c>
      <c r="B115" s="664" t="s">
        <v>1283</v>
      </c>
      <c r="C115" s="665" t="s">
        <v>518</v>
      </c>
      <c r="D115" s="666" t="s">
        <v>1284</v>
      </c>
      <c r="E115" s="665" t="s">
        <v>532</v>
      </c>
      <c r="F115" s="666" t="s">
        <v>1288</v>
      </c>
      <c r="G115" s="665" t="s">
        <v>537</v>
      </c>
      <c r="H115" s="665" t="s">
        <v>922</v>
      </c>
      <c r="I115" s="665" t="s">
        <v>723</v>
      </c>
      <c r="J115" s="665" t="s">
        <v>923</v>
      </c>
      <c r="K115" s="665"/>
      <c r="L115" s="667">
        <v>69.771826335354916</v>
      </c>
      <c r="M115" s="667">
        <v>25</v>
      </c>
      <c r="N115" s="668">
        <v>1744.2956583838729</v>
      </c>
    </row>
    <row r="116" spans="1:14" ht="14.4" customHeight="1" x14ac:dyDescent="0.3">
      <c r="A116" s="663" t="s">
        <v>513</v>
      </c>
      <c r="B116" s="664" t="s">
        <v>1283</v>
      </c>
      <c r="C116" s="665" t="s">
        <v>518</v>
      </c>
      <c r="D116" s="666" t="s">
        <v>1284</v>
      </c>
      <c r="E116" s="665" t="s">
        <v>532</v>
      </c>
      <c r="F116" s="666" t="s">
        <v>1288</v>
      </c>
      <c r="G116" s="665" t="s">
        <v>537</v>
      </c>
      <c r="H116" s="665" t="s">
        <v>924</v>
      </c>
      <c r="I116" s="665" t="s">
        <v>723</v>
      </c>
      <c r="J116" s="665" t="s">
        <v>925</v>
      </c>
      <c r="K116" s="665"/>
      <c r="L116" s="667">
        <v>37.700000000000003</v>
      </c>
      <c r="M116" s="667">
        <v>1</v>
      </c>
      <c r="N116" s="668">
        <v>37.700000000000003</v>
      </c>
    </row>
    <row r="117" spans="1:14" ht="14.4" customHeight="1" x14ac:dyDescent="0.3">
      <c r="A117" s="663" t="s">
        <v>513</v>
      </c>
      <c r="B117" s="664" t="s">
        <v>1283</v>
      </c>
      <c r="C117" s="665" t="s">
        <v>518</v>
      </c>
      <c r="D117" s="666" t="s">
        <v>1284</v>
      </c>
      <c r="E117" s="665" t="s">
        <v>532</v>
      </c>
      <c r="F117" s="666" t="s">
        <v>1288</v>
      </c>
      <c r="G117" s="665" t="s">
        <v>537</v>
      </c>
      <c r="H117" s="665" t="s">
        <v>926</v>
      </c>
      <c r="I117" s="665" t="s">
        <v>926</v>
      </c>
      <c r="J117" s="665" t="s">
        <v>927</v>
      </c>
      <c r="K117" s="665" t="s">
        <v>928</v>
      </c>
      <c r="L117" s="667">
        <v>130.72999999999999</v>
      </c>
      <c r="M117" s="667">
        <v>4</v>
      </c>
      <c r="N117" s="668">
        <v>522.91999999999996</v>
      </c>
    </row>
    <row r="118" spans="1:14" ht="14.4" customHeight="1" x14ac:dyDescent="0.3">
      <c r="A118" s="663" t="s">
        <v>513</v>
      </c>
      <c r="B118" s="664" t="s">
        <v>1283</v>
      </c>
      <c r="C118" s="665" t="s">
        <v>518</v>
      </c>
      <c r="D118" s="666" t="s">
        <v>1284</v>
      </c>
      <c r="E118" s="665" t="s">
        <v>532</v>
      </c>
      <c r="F118" s="666" t="s">
        <v>1288</v>
      </c>
      <c r="G118" s="665" t="s">
        <v>537</v>
      </c>
      <c r="H118" s="665" t="s">
        <v>929</v>
      </c>
      <c r="I118" s="665" t="s">
        <v>929</v>
      </c>
      <c r="J118" s="665" t="s">
        <v>930</v>
      </c>
      <c r="K118" s="665" t="s">
        <v>931</v>
      </c>
      <c r="L118" s="667">
        <v>43.999999999999993</v>
      </c>
      <c r="M118" s="667">
        <v>2</v>
      </c>
      <c r="N118" s="668">
        <v>87.999999999999986</v>
      </c>
    </row>
    <row r="119" spans="1:14" ht="14.4" customHeight="1" x14ac:dyDescent="0.3">
      <c r="A119" s="663" t="s">
        <v>513</v>
      </c>
      <c r="B119" s="664" t="s">
        <v>1283</v>
      </c>
      <c r="C119" s="665" t="s">
        <v>518</v>
      </c>
      <c r="D119" s="666" t="s">
        <v>1284</v>
      </c>
      <c r="E119" s="665" t="s">
        <v>532</v>
      </c>
      <c r="F119" s="666" t="s">
        <v>1288</v>
      </c>
      <c r="G119" s="665" t="s">
        <v>537</v>
      </c>
      <c r="H119" s="665" t="s">
        <v>932</v>
      </c>
      <c r="I119" s="665" t="s">
        <v>932</v>
      </c>
      <c r="J119" s="665" t="s">
        <v>933</v>
      </c>
      <c r="K119" s="665" t="s">
        <v>934</v>
      </c>
      <c r="L119" s="667">
        <v>432.53</v>
      </c>
      <c r="M119" s="667">
        <v>1</v>
      </c>
      <c r="N119" s="668">
        <v>432.53</v>
      </c>
    </row>
    <row r="120" spans="1:14" ht="14.4" customHeight="1" x14ac:dyDescent="0.3">
      <c r="A120" s="663" t="s">
        <v>513</v>
      </c>
      <c r="B120" s="664" t="s">
        <v>1283</v>
      </c>
      <c r="C120" s="665" t="s">
        <v>518</v>
      </c>
      <c r="D120" s="666" t="s">
        <v>1284</v>
      </c>
      <c r="E120" s="665" t="s">
        <v>532</v>
      </c>
      <c r="F120" s="666" t="s">
        <v>1288</v>
      </c>
      <c r="G120" s="665" t="s">
        <v>537</v>
      </c>
      <c r="H120" s="665" t="s">
        <v>935</v>
      </c>
      <c r="I120" s="665" t="s">
        <v>723</v>
      </c>
      <c r="J120" s="665" t="s">
        <v>936</v>
      </c>
      <c r="K120" s="665"/>
      <c r="L120" s="667">
        <v>196.59000000000003</v>
      </c>
      <c r="M120" s="667">
        <v>2</v>
      </c>
      <c r="N120" s="668">
        <v>393.18000000000006</v>
      </c>
    </row>
    <row r="121" spans="1:14" ht="14.4" customHeight="1" x14ac:dyDescent="0.3">
      <c r="A121" s="663" t="s">
        <v>513</v>
      </c>
      <c r="B121" s="664" t="s">
        <v>1283</v>
      </c>
      <c r="C121" s="665" t="s">
        <v>518</v>
      </c>
      <c r="D121" s="666" t="s">
        <v>1284</v>
      </c>
      <c r="E121" s="665" t="s">
        <v>532</v>
      </c>
      <c r="F121" s="666" t="s">
        <v>1288</v>
      </c>
      <c r="G121" s="665" t="s">
        <v>537</v>
      </c>
      <c r="H121" s="665" t="s">
        <v>937</v>
      </c>
      <c r="I121" s="665" t="s">
        <v>937</v>
      </c>
      <c r="J121" s="665" t="s">
        <v>938</v>
      </c>
      <c r="K121" s="665" t="s">
        <v>939</v>
      </c>
      <c r="L121" s="667">
        <v>122.60044708754917</v>
      </c>
      <c r="M121" s="667">
        <v>5</v>
      </c>
      <c r="N121" s="668">
        <v>613.00223543774587</v>
      </c>
    </row>
    <row r="122" spans="1:14" ht="14.4" customHeight="1" x14ac:dyDescent="0.3">
      <c r="A122" s="663" t="s">
        <v>513</v>
      </c>
      <c r="B122" s="664" t="s">
        <v>1283</v>
      </c>
      <c r="C122" s="665" t="s">
        <v>518</v>
      </c>
      <c r="D122" s="666" t="s">
        <v>1284</v>
      </c>
      <c r="E122" s="665" t="s">
        <v>532</v>
      </c>
      <c r="F122" s="666" t="s">
        <v>1288</v>
      </c>
      <c r="G122" s="665" t="s">
        <v>537</v>
      </c>
      <c r="H122" s="665" t="s">
        <v>940</v>
      </c>
      <c r="I122" s="665" t="s">
        <v>940</v>
      </c>
      <c r="J122" s="665" t="s">
        <v>627</v>
      </c>
      <c r="K122" s="665" t="s">
        <v>941</v>
      </c>
      <c r="L122" s="667">
        <v>150.18500000000006</v>
      </c>
      <c r="M122" s="667">
        <v>2</v>
      </c>
      <c r="N122" s="668">
        <v>300.37000000000012</v>
      </c>
    </row>
    <row r="123" spans="1:14" ht="14.4" customHeight="1" x14ac:dyDescent="0.3">
      <c r="A123" s="663" t="s">
        <v>513</v>
      </c>
      <c r="B123" s="664" t="s">
        <v>1283</v>
      </c>
      <c r="C123" s="665" t="s">
        <v>518</v>
      </c>
      <c r="D123" s="666" t="s">
        <v>1284</v>
      </c>
      <c r="E123" s="665" t="s">
        <v>532</v>
      </c>
      <c r="F123" s="666" t="s">
        <v>1288</v>
      </c>
      <c r="G123" s="665" t="s">
        <v>537</v>
      </c>
      <c r="H123" s="665" t="s">
        <v>942</v>
      </c>
      <c r="I123" s="665" t="s">
        <v>723</v>
      </c>
      <c r="J123" s="665" t="s">
        <v>943</v>
      </c>
      <c r="K123" s="665" t="s">
        <v>944</v>
      </c>
      <c r="L123" s="667">
        <v>254.43314798796527</v>
      </c>
      <c r="M123" s="667">
        <v>1</v>
      </c>
      <c r="N123" s="668">
        <v>254.43314798796527</v>
      </c>
    </row>
    <row r="124" spans="1:14" ht="14.4" customHeight="1" x14ac:dyDescent="0.3">
      <c r="A124" s="663" t="s">
        <v>513</v>
      </c>
      <c r="B124" s="664" t="s">
        <v>1283</v>
      </c>
      <c r="C124" s="665" t="s">
        <v>518</v>
      </c>
      <c r="D124" s="666" t="s">
        <v>1284</v>
      </c>
      <c r="E124" s="665" t="s">
        <v>532</v>
      </c>
      <c r="F124" s="666" t="s">
        <v>1288</v>
      </c>
      <c r="G124" s="665" t="s">
        <v>537</v>
      </c>
      <c r="H124" s="665" t="s">
        <v>945</v>
      </c>
      <c r="I124" s="665" t="s">
        <v>945</v>
      </c>
      <c r="J124" s="665" t="s">
        <v>946</v>
      </c>
      <c r="K124" s="665" t="s">
        <v>632</v>
      </c>
      <c r="L124" s="667">
        <v>127.5</v>
      </c>
      <c r="M124" s="667">
        <v>1</v>
      </c>
      <c r="N124" s="668">
        <v>127.5</v>
      </c>
    </row>
    <row r="125" spans="1:14" ht="14.4" customHeight="1" x14ac:dyDescent="0.3">
      <c r="A125" s="663" t="s">
        <v>513</v>
      </c>
      <c r="B125" s="664" t="s">
        <v>1283</v>
      </c>
      <c r="C125" s="665" t="s">
        <v>518</v>
      </c>
      <c r="D125" s="666" t="s">
        <v>1284</v>
      </c>
      <c r="E125" s="665" t="s">
        <v>532</v>
      </c>
      <c r="F125" s="666" t="s">
        <v>1288</v>
      </c>
      <c r="G125" s="665" t="s">
        <v>947</v>
      </c>
      <c r="H125" s="665" t="s">
        <v>948</v>
      </c>
      <c r="I125" s="665" t="s">
        <v>948</v>
      </c>
      <c r="J125" s="665" t="s">
        <v>949</v>
      </c>
      <c r="K125" s="665" t="s">
        <v>950</v>
      </c>
      <c r="L125" s="667">
        <v>12.05999999999999</v>
      </c>
      <c r="M125" s="667">
        <v>2</v>
      </c>
      <c r="N125" s="668">
        <v>24.11999999999998</v>
      </c>
    </row>
    <row r="126" spans="1:14" ht="14.4" customHeight="1" x14ac:dyDescent="0.3">
      <c r="A126" s="663" t="s">
        <v>513</v>
      </c>
      <c r="B126" s="664" t="s">
        <v>1283</v>
      </c>
      <c r="C126" s="665" t="s">
        <v>518</v>
      </c>
      <c r="D126" s="666" t="s">
        <v>1284</v>
      </c>
      <c r="E126" s="665" t="s">
        <v>532</v>
      </c>
      <c r="F126" s="666" t="s">
        <v>1288</v>
      </c>
      <c r="G126" s="665" t="s">
        <v>947</v>
      </c>
      <c r="H126" s="665" t="s">
        <v>951</v>
      </c>
      <c r="I126" s="665" t="s">
        <v>952</v>
      </c>
      <c r="J126" s="665" t="s">
        <v>953</v>
      </c>
      <c r="K126" s="665" t="s">
        <v>954</v>
      </c>
      <c r="L126" s="667">
        <v>34.75</v>
      </c>
      <c r="M126" s="667">
        <v>43</v>
      </c>
      <c r="N126" s="668">
        <v>1494.25</v>
      </c>
    </row>
    <row r="127" spans="1:14" ht="14.4" customHeight="1" x14ac:dyDescent="0.3">
      <c r="A127" s="663" t="s">
        <v>513</v>
      </c>
      <c r="B127" s="664" t="s">
        <v>1283</v>
      </c>
      <c r="C127" s="665" t="s">
        <v>518</v>
      </c>
      <c r="D127" s="666" t="s">
        <v>1284</v>
      </c>
      <c r="E127" s="665" t="s">
        <v>532</v>
      </c>
      <c r="F127" s="666" t="s">
        <v>1288</v>
      </c>
      <c r="G127" s="665" t="s">
        <v>947</v>
      </c>
      <c r="H127" s="665" t="s">
        <v>955</v>
      </c>
      <c r="I127" s="665" t="s">
        <v>956</v>
      </c>
      <c r="J127" s="665" t="s">
        <v>894</v>
      </c>
      <c r="K127" s="665" t="s">
        <v>957</v>
      </c>
      <c r="L127" s="667">
        <v>105.05947627500494</v>
      </c>
      <c r="M127" s="667">
        <v>1</v>
      </c>
      <c r="N127" s="668">
        <v>105.05947627500494</v>
      </c>
    </row>
    <row r="128" spans="1:14" ht="14.4" customHeight="1" x14ac:dyDescent="0.3">
      <c r="A128" s="663" t="s">
        <v>513</v>
      </c>
      <c r="B128" s="664" t="s">
        <v>1283</v>
      </c>
      <c r="C128" s="665" t="s">
        <v>518</v>
      </c>
      <c r="D128" s="666" t="s">
        <v>1284</v>
      </c>
      <c r="E128" s="665" t="s">
        <v>532</v>
      </c>
      <c r="F128" s="666" t="s">
        <v>1288</v>
      </c>
      <c r="G128" s="665" t="s">
        <v>947</v>
      </c>
      <c r="H128" s="665" t="s">
        <v>958</v>
      </c>
      <c r="I128" s="665" t="s">
        <v>959</v>
      </c>
      <c r="J128" s="665" t="s">
        <v>960</v>
      </c>
      <c r="K128" s="665" t="s">
        <v>961</v>
      </c>
      <c r="L128" s="667">
        <v>721.20081916845095</v>
      </c>
      <c r="M128" s="667">
        <v>2</v>
      </c>
      <c r="N128" s="668">
        <v>1442.4016383369019</v>
      </c>
    </row>
    <row r="129" spans="1:14" ht="14.4" customHeight="1" x14ac:dyDescent="0.3">
      <c r="A129" s="663" t="s">
        <v>513</v>
      </c>
      <c r="B129" s="664" t="s">
        <v>1283</v>
      </c>
      <c r="C129" s="665" t="s">
        <v>518</v>
      </c>
      <c r="D129" s="666" t="s">
        <v>1284</v>
      </c>
      <c r="E129" s="665" t="s">
        <v>532</v>
      </c>
      <c r="F129" s="666" t="s">
        <v>1288</v>
      </c>
      <c r="G129" s="665" t="s">
        <v>947</v>
      </c>
      <c r="H129" s="665" t="s">
        <v>962</v>
      </c>
      <c r="I129" s="665" t="s">
        <v>963</v>
      </c>
      <c r="J129" s="665" t="s">
        <v>964</v>
      </c>
      <c r="K129" s="665" t="s">
        <v>965</v>
      </c>
      <c r="L129" s="667">
        <v>29.999999999999996</v>
      </c>
      <c r="M129" s="667">
        <v>6</v>
      </c>
      <c r="N129" s="668">
        <v>179.99999999999997</v>
      </c>
    </row>
    <row r="130" spans="1:14" ht="14.4" customHeight="1" x14ac:dyDescent="0.3">
      <c r="A130" s="663" t="s">
        <v>513</v>
      </c>
      <c r="B130" s="664" t="s">
        <v>1283</v>
      </c>
      <c r="C130" s="665" t="s">
        <v>518</v>
      </c>
      <c r="D130" s="666" t="s">
        <v>1284</v>
      </c>
      <c r="E130" s="665" t="s">
        <v>532</v>
      </c>
      <c r="F130" s="666" t="s">
        <v>1288</v>
      </c>
      <c r="G130" s="665" t="s">
        <v>947</v>
      </c>
      <c r="H130" s="665" t="s">
        <v>966</v>
      </c>
      <c r="I130" s="665" t="s">
        <v>967</v>
      </c>
      <c r="J130" s="665" t="s">
        <v>968</v>
      </c>
      <c r="K130" s="665" t="s">
        <v>969</v>
      </c>
      <c r="L130" s="667">
        <v>112.72999999999996</v>
      </c>
      <c r="M130" s="667">
        <v>1</v>
      </c>
      <c r="N130" s="668">
        <v>112.72999999999996</v>
      </c>
    </row>
    <row r="131" spans="1:14" ht="14.4" customHeight="1" x14ac:dyDescent="0.3">
      <c r="A131" s="663" t="s">
        <v>513</v>
      </c>
      <c r="B131" s="664" t="s">
        <v>1283</v>
      </c>
      <c r="C131" s="665" t="s">
        <v>518</v>
      </c>
      <c r="D131" s="666" t="s">
        <v>1284</v>
      </c>
      <c r="E131" s="665" t="s">
        <v>532</v>
      </c>
      <c r="F131" s="666" t="s">
        <v>1288</v>
      </c>
      <c r="G131" s="665" t="s">
        <v>947</v>
      </c>
      <c r="H131" s="665" t="s">
        <v>970</v>
      </c>
      <c r="I131" s="665" t="s">
        <v>971</v>
      </c>
      <c r="J131" s="665" t="s">
        <v>972</v>
      </c>
      <c r="K131" s="665" t="s">
        <v>973</v>
      </c>
      <c r="L131" s="667">
        <v>322.48999999999995</v>
      </c>
      <c r="M131" s="667">
        <v>1</v>
      </c>
      <c r="N131" s="668">
        <v>322.48999999999995</v>
      </c>
    </row>
    <row r="132" spans="1:14" ht="14.4" customHeight="1" x14ac:dyDescent="0.3">
      <c r="A132" s="663" t="s">
        <v>513</v>
      </c>
      <c r="B132" s="664" t="s">
        <v>1283</v>
      </c>
      <c r="C132" s="665" t="s">
        <v>518</v>
      </c>
      <c r="D132" s="666" t="s">
        <v>1284</v>
      </c>
      <c r="E132" s="665" t="s">
        <v>532</v>
      </c>
      <c r="F132" s="666" t="s">
        <v>1288</v>
      </c>
      <c r="G132" s="665" t="s">
        <v>947</v>
      </c>
      <c r="H132" s="665" t="s">
        <v>974</v>
      </c>
      <c r="I132" s="665" t="s">
        <v>975</v>
      </c>
      <c r="J132" s="665" t="s">
        <v>976</v>
      </c>
      <c r="K132" s="665" t="s">
        <v>977</v>
      </c>
      <c r="L132" s="667">
        <v>44.11999999999999</v>
      </c>
      <c r="M132" s="667">
        <v>1</v>
      </c>
      <c r="N132" s="668">
        <v>44.11999999999999</v>
      </c>
    </row>
    <row r="133" spans="1:14" ht="14.4" customHeight="1" x14ac:dyDescent="0.3">
      <c r="A133" s="663" t="s">
        <v>513</v>
      </c>
      <c r="B133" s="664" t="s">
        <v>1283</v>
      </c>
      <c r="C133" s="665" t="s">
        <v>518</v>
      </c>
      <c r="D133" s="666" t="s">
        <v>1284</v>
      </c>
      <c r="E133" s="665" t="s">
        <v>532</v>
      </c>
      <c r="F133" s="666" t="s">
        <v>1288</v>
      </c>
      <c r="G133" s="665" t="s">
        <v>947</v>
      </c>
      <c r="H133" s="665" t="s">
        <v>978</v>
      </c>
      <c r="I133" s="665" t="s">
        <v>979</v>
      </c>
      <c r="J133" s="665" t="s">
        <v>980</v>
      </c>
      <c r="K133" s="665" t="s">
        <v>981</v>
      </c>
      <c r="L133" s="667">
        <v>21.67</v>
      </c>
      <c r="M133" s="667">
        <v>1</v>
      </c>
      <c r="N133" s="668">
        <v>21.67</v>
      </c>
    </row>
    <row r="134" spans="1:14" ht="14.4" customHeight="1" x14ac:dyDescent="0.3">
      <c r="A134" s="663" t="s">
        <v>513</v>
      </c>
      <c r="B134" s="664" t="s">
        <v>1283</v>
      </c>
      <c r="C134" s="665" t="s">
        <v>518</v>
      </c>
      <c r="D134" s="666" t="s">
        <v>1284</v>
      </c>
      <c r="E134" s="665" t="s">
        <v>532</v>
      </c>
      <c r="F134" s="666" t="s">
        <v>1288</v>
      </c>
      <c r="G134" s="665" t="s">
        <v>947</v>
      </c>
      <c r="H134" s="665" t="s">
        <v>982</v>
      </c>
      <c r="I134" s="665" t="s">
        <v>983</v>
      </c>
      <c r="J134" s="665" t="s">
        <v>984</v>
      </c>
      <c r="K134" s="665" t="s">
        <v>985</v>
      </c>
      <c r="L134" s="667">
        <v>129.32999999999998</v>
      </c>
      <c r="M134" s="667">
        <v>1</v>
      </c>
      <c r="N134" s="668">
        <v>129.32999999999998</v>
      </c>
    </row>
    <row r="135" spans="1:14" ht="14.4" customHeight="1" x14ac:dyDescent="0.3">
      <c r="A135" s="663" t="s">
        <v>513</v>
      </c>
      <c r="B135" s="664" t="s">
        <v>1283</v>
      </c>
      <c r="C135" s="665" t="s">
        <v>518</v>
      </c>
      <c r="D135" s="666" t="s">
        <v>1284</v>
      </c>
      <c r="E135" s="665" t="s">
        <v>532</v>
      </c>
      <c r="F135" s="666" t="s">
        <v>1288</v>
      </c>
      <c r="G135" s="665" t="s">
        <v>947</v>
      </c>
      <c r="H135" s="665" t="s">
        <v>986</v>
      </c>
      <c r="I135" s="665" t="s">
        <v>987</v>
      </c>
      <c r="J135" s="665" t="s">
        <v>988</v>
      </c>
      <c r="K135" s="665" t="s">
        <v>989</v>
      </c>
      <c r="L135" s="667">
        <v>24.929999999999993</v>
      </c>
      <c r="M135" s="667">
        <v>1</v>
      </c>
      <c r="N135" s="668">
        <v>24.929999999999993</v>
      </c>
    </row>
    <row r="136" spans="1:14" ht="14.4" customHeight="1" x14ac:dyDescent="0.3">
      <c r="A136" s="663" t="s">
        <v>513</v>
      </c>
      <c r="B136" s="664" t="s">
        <v>1283</v>
      </c>
      <c r="C136" s="665" t="s">
        <v>518</v>
      </c>
      <c r="D136" s="666" t="s">
        <v>1284</v>
      </c>
      <c r="E136" s="665" t="s">
        <v>532</v>
      </c>
      <c r="F136" s="666" t="s">
        <v>1288</v>
      </c>
      <c r="G136" s="665" t="s">
        <v>947</v>
      </c>
      <c r="H136" s="665" t="s">
        <v>990</v>
      </c>
      <c r="I136" s="665" t="s">
        <v>991</v>
      </c>
      <c r="J136" s="665" t="s">
        <v>894</v>
      </c>
      <c r="K136" s="665" t="s">
        <v>992</v>
      </c>
      <c r="L136" s="667">
        <v>58.739999999999988</v>
      </c>
      <c r="M136" s="667">
        <v>1</v>
      </c>
      <c r="N136" s="668">
        <v>58.739999999999988</v>
      </c>
    </row>
    <row r="137" spans="1:14" ht="14.4" customHeight="1" x14ac:dyDescent="0.3">
      <c r="A137" s="663" t="s">
        <v>513</v>
      </c>
      <c r="B137" s="664" t="s">
        <v>1283</v>
      </c>
      <c r="C137" s="665" t="s">
        <v>518</v>
      </c>
      <c r="D137" s="666" t="s">
        <v>1284</v>
      </c>
      <c r="E137" s="665" t="s">
        <v>532</v>
      </c>
      <c r="F137" s="666" t="s">
        <v>1288</v>
      </c>
      <c r="G137" s="665" t="s">
        <v>947</v>
      </c>
      <c r="H137" s="665" t="s">
        <v>993</v>
      </c>
      <c r="I137" s="665" t="s">
        <v>994</v>
      </c>
      <c r="J137" s="665" t="s">
        <v>995</v>
      </c>
      <c r="K137" s="665" t="s">
        <v>996</v>
      </c>
      <c r="L137" s="667">
        <v>79.06</v>
      </c>
      <c r="M137" s="667">
        <v>1</v>
      </c>
      <c r="N137" s="668">
        <v>79.06</v>
      </c>
    </row>
    <row r="138" spans="1:14" ht="14.4" customHeight="1" x14ac:dyDescent="0.3">
      <c r="A138" s="663" t="s">
        <v>513</v>
      </c>
      <c r="B138" s="664" t="s">
        <v>1283</v>
      </c>
      <c r="C138" s="665" t="s">
        <v>518</v>
      </c>
      <c r="D138" s="666" t="s">
        <v>1284</v>
      </c>
      <c r="E138" s="665" t="s">
        <v>532</v>
      </c>
      <c r="F138" s="666" t="s">
        <v>1288</v>
      </c>
      <c r="G138" s="665" t="s">
        <v>947</v>
      </c>
      <c r="H138" s="665" t="s">
        <v>997</v>
      </c>
      <c r="I138" s="665" t="s">
        <v>998</v>
      </c>
      <c r="J138" s="665" t="s">
        <v>999</v>
      </c>
      <c r="K138" s="665" t="s">
        <v>1000</v>
      </c>
      <c r="L138" s="667">
        <v>20.060000981833145</v>
      </c>
      <c r="M138" s="667">
        <v>3</v>
      </c>
      <c r="N138" s="668">
        <v>60.180002945499439</v>
      </c>
    </row>
    <row r="139" spans="1:14" ht="14.4" customHeight="1" x14ac:dyDescent="0.3">
      <c r="A139" s="663" t="s">
        <v>513</v>
      </c>
      <c r="B139" s="664" t="s">
        <v>1283</v>
      </c>
      <c r="C139" s="665" t="s">
        <v>518</v>
      </c>
      <c r="D139" s="666" t="s">
        <v>1284</v>
      </c>
      <c r="E139" s="665" t="s">
        <v>532</v>
      </c>
      <c r="F139" s="666" t="s">
        <v>1288</v>
      </c>
      <c r="G139" s="665" t="s">
        <v>947</v>
      </c>
      <c r="H139" s="665" t="s">
        <v>1001</v>
      </c>
      <c r="I139" s="665" t="s">
        <v>1002</v>
      </c>
      <c r="J139" s="665" t="s">
        <v>1003</v>
      </c>
      <c r="K139" s="665" t="s">
        <v>1004</v>
      </c>
      <c r="L139" s="667">
        <v>465.40999999999985</v>
      </c>
      <c r="M139" s="667">
        <v>1</v>
      </c>
      <c r="N139" s="668">
        <v>465.40999999999985</v>
      </c>
    </row>
    <row r="140" spans="1:14" ht="14.4" customHeight="1" x14ac:dyDescent="0.3">
      <c r="A140" s="663" t="s">
        <v>513</v>
      </c>
      <c r="B140" s="664" t="s">
        <v>1283</v>
      </c>
      <c r="C140" s="665" t="s">
        <v>518</v>
      </c>
      <c r="D140" s="666" t="s">
        <v>1284</v>
      </c>
      <c r="E140" s="665" t="s">
        <v>532</v>
      </c>
      <c r="F140" s="666" t="s">
        <v>1288</v>
      </c>
      <c r="G140" s="665" t="s">
        <v>947</v>
      </c>
      <c r="H140" s="665" t="s">
        <v>1005</v>
      </c>
      <c r="I140" s="665" t="s">
        <v>1006</v>
      </c>
      <c r="J140" s="665" t="s">
        <v>1007</v>
      </c>
      <c r="K140" s="665" t="s">
        <v>1008</v>
      </c>
      <c r="L140" s="667">
        <v>47.779999999999994</v>
      </c>
      <c r="M140" s="667">
        <v>1</v>
      </c>
      <c r="N140" s="668">
        <v>47.779999999999994</v>
      </c>
    </row>
    <row r="141" spans="1:14" ht="14.4" customHeight="1" x14ac:dyDescent="0.3">
      <c r="A141" s="663" t="s">
        <v>513</v>
      </c>
      <c r="B141" s="664" t="s">
        <v>1283</v>
      </c>
      <c r="C141" s="665" t="s">
        <v>518</v>
      </c>
      <c r="D141" s="666" t="s">
        <v>1284</v>
      </c>
      <c r="E141" s="665" t="s">
        <v>532</v>
      </c>
      <c r="F141" s="666" t="s">
        <v>1288</v>
      </c>
      <c r="G141" s="665" t="s">
        <v>947</v>
      </c>
      <c r="H141" s="665" t="s">
        <v>1009</v>
      </c>
      <c r="I141" s="665" t="s">
        <v>1009</v>
      </c>
      <c r="J141" s="665" t="s">
        <v>1010</v>
      </c>
      <c r="K141" s="665" t="s">
        <v>1011</v>
      </c>
      <c r="L141" s="667">
        <v>70.06</v>
      </c>
      <c r="M141" s="667">
        <v>1</v>
      </c>
      <c r="N141" s="668">
        <v>70.06</v>
      </c>
    </row>
    <row r="142" spans="1:14" ht="14.4" customHeight="1" x14ac:dyDescent="0.3">
      <c r="A142" s="663" t="s">
        <v>513</v>
      </c>
      <c r="B142" s="664" t="s">
        <v>1283</v>
      </c>
      <c r="C142" s="665" t="s">
        <v>518</v>
      </c>
      <c r="D142" s="666" t="s">
        <v>1284</v>
      </c>
      <c r="E142" s="665" t="s">
        <v>532</v>
      </c>
      <c r="F142" s="666" t="s">
        <v>1288</v>
      </c>
      <c r="G142" s="665" t="s">
        <v>947</v>
      </c>
      <c r="H142" s="665" t="s">
        <v>1012</v>
      </c>
      <c r="I142" s="665" t="s">
        <v>1013</v>
      </c>
      <c r="J142" s="665" t="s">
        <v>1014</v>
      </c>
      <c r="K142" s="665" t="s">
        <v>1015</v>
      </c>
      <c r="L142" s="667">
        <v>61.530087115791929</v>
      </c>
      <c r="M142" s="667">
        <v>1</v>
      </c>
      <c r="N142" s="668">
        <v>61.530087115791929</v>
      </c>
    </row>
    <row r="143" spans="1:14" ht="14.4" customHeight="1" x14ac:dyDescent="0.3">
      <c r="A143" s="663" t="s">
        <v>513</v>
      </c>
      <c r="B143" s="664" t="s">
        <v>1283</v>
      </c>
      <c r="C143" s="665" t="s">
        <v>518</v>
      </c>
      <c r="D143" s="666" t="s">
        <v>1284</v>
      </c>
      <c r="E143" s="665" t="s">
        <v>532</v>
      </c>
      <c r="F143" s="666" t="s">
        <v>1288</v>
      </c>
      <c r="G143" s="665" t="s">
        <v>947</v>
      </c>
      <c r="H143" s="665" t="s">
        <v>1016</v>
      </c>
      <c r="I143" s="665" t="s">
        <v>1017</v>
      </c>
      <c r="J143" s="665" t="s">
        <v>1018</v>
      </c>
      <c r="K143" s="665" t="s">
        <v>1019</v>
      </c>
      <c r="L143" s="667">
        <v>147.3781977303484</v>
      </c>
      <c r="M143" s="667">
        <v>1</v>
      </c>
      <c r="N143" s="668">
        <v>147.3781977303484</v>
      </c>
    </row>
    <row r="144" spans="1:14" ht="14.4" customHeight="1" x14ac:dyDescent="0.3">
      <c r="A144" s="663" t="s">
        <v>513</v>
      </c>
      <c r="B144" s="664" t="s">
        <v>1283</v>
      </c>
      <c r="C144" s="665" t="s">
        <v>518</v>
      </c>
      <c r="D144" s="666" t="s">
        <v>1284</v>
      </c>
      <c r="E144" s="665" t="s">
        <v>532</v>
      </c>
      <c r="F144" s="666" t="s">
        <v>1288</v>
      </c>
      <c r="G144" s="665" t="s">
        <v>947</v>
      </c>
      <c r="H144" s="665" t="s">
        <v>1020</v>
      </c>
      <c r="I144" s="665" t="s">
        <v>1021</v>
      </c>
      <c r="J144" s="665" t="s">
        <v>960</v>
      </c>
      <c r="K144" s="665" t="s">
        <v>1022</v>
      </c>
      <c r="L144" s="667">
        <v>301.47000000000003</v>
      </c>
      <c r="M144" s="667">
        <v>3</v>
      </c>
      <c r="N144" s="668">
        <v>904.41000000000008</v>
      </c>
    </row>
    <row r="145" spans="1:14" ht="14.4" customHeight="1" x14ac:dyDescent="0.3">
      <c r="A145" s="663" t="s">
        <v>513</v>
      </c>
      <c r="B145" s="664" t="s">
        <v>1283</v>
      </c>
      <c r="C145" s="665" t="s">
        <v>518</v>
      </c>
      <c r="D145" s="666" t="s">
        <v>1284</v>
      </c>
      <c r="E145" s="665" t="s">
        <v>532</v>
      </c>
      <c r="F145" s="666" t="s">
        <v>1288</v>
      </c>
      <c r="G145" s="665" t="s">
        <v>947</v>
      </c>
      <c r="H145" s="665" t="s">
        <v>1023</v>
      </c>
      <c r="I145" s="665" t="s">
        <v>1024</v>
      </c>
      <c r="J145" s="665" t="s">
        <v>1025</v>
      </c>
      <c r="K145" s="665" t="s">
        <v>1026</v>
      </c>
      <c r="L145" s="667">
        <v>27.48</v>
      </c>
      <c r="M145" s="667">
        <v>1</v>
      </c>
      <c r="N145" s="668">
        <v>27.48</v>
      </c>
    </row>
    <row r="146" spans="1:14" ht="14.4" customHeight="1" x14ac:dyDescent="0.3">
      <c r="A146" s="663" t="s">
        <v>513</v>
      </c>
      <c r="B146" s="664" t="s">
        <v>1283</v>
      </c>
      <c r="C146" s="665" t="s">
        <v>518</v>
      </c>
      <c r="D146" s="666" t="s">
        <v>1284</v>
      </c>
      <c r="E146" s="665" t="s">
        <v>532</v>
      </c>
      <c r="F146" s="666" t="s">
        <v>1288</v>
      </c>
      <c r="G146" s="665" t="s">
        <v>947</v>
      </c>
      <c r="H146" s="665" t="s">
        <v>1027</v>
      </c>
      <c r="I146" s="665" t="s">
        <v>1028</v>
      </c>
      <c r="J146" s="665" t="s">
        <v>1029</v>
      </c>
      <c r="K146" s="665" t="s">
        <v>1030</v>
      </c>
      <c r="L146" s="667">
        <v>865.99000000000024</v>
      </c>
      <c r="M146" s="667">
        <v>1</v>
      </c>
      <c r="N146" s="668">
        <v>865.99000000000024</v>
      </c>
    </row>
    <row r="147" spans="1:14" ht="14.4" customHeight="1" x14ac:dyDescent="0.3">
      <c r="A147" s="663" t="s">
        <v>513</v>
      </c>
      <c r="B147" s="664" t="s">
        <v>1283</v>
      </c>
      <c r="C147" s="665" t="s">
        <v>518</v>
      </c>
      <c r="D147" s="666" t="s">
        <v>1284</v>
      </c>
      <c r="E147" s="665" t="s">
        <v>532</v>
      </c>
      <c r="F147" s="666" t="s">
        <v>1288</v>
      </c>
      <c r="G147" s="665" t="s">
        <v>947</v>
      </c>
      <c r="H147" s="665" t="s">
        <v>1031</v>
      </c>
      <c r="I147" s="665" t="s">
        <v>1031</v>
      </c>
      <c r="J147" s="665" t="s">
        <v>1032</v>
      </c>
      <c r="K147" s="665" t="s">
        <v>1033</v>
      </c>
      <c r="L147" s="667">
        <v>169.03999999999996</v>
      </c>
      <c r="M147" s="667">
        <v>6</v>
      </c>
      <c r="N147" s="668">
        <v>1014.2399999999998</v>
      </c>
    </row>
    <row r="148" spans="1:14" ht="14.4" customHeight="1" x14ac:dyDescent="0.3">
      <c r="A148" s="663" t="s">
        <v>513</v>
      </c>
      <c r="B148" s="664" t="s">
        <v>1283</v>
      </c>
      <c r="C148" s="665" t="s">
        <v>518</v>
      </c>
      <c r="D148" s="666" t="s">
        <v>1284</v>
      </c>
      <c r="E148" s="665" t="s">
        <v>532</v>
      </c>
      <c r="F148" s="666" t="s">
        <v>1288</v>
      </c>
      <c r="G148" s="665" t="s">
        <v>947</v>
      </c>
      <c r="H148" s="665" t="s">
        <v>1034</v>
      </c>
      <c r="I148" s="665" t="s">
        <v>1034</v>
      </c>
      <c r="J148" s="665" t="s">
        <v>1035</v>
      </c>
      <c r="K148" s="665" t="s">
        <v>1036</v>
      </c>
      <c r="L148" s="667">
        <v>57.7</v>
      </c>
      <c r="M148" s="667">
        <v>4</v>
      </c>
      <c r="N148" s="668">
        <v>230.8</v>
      </c>
    </row>
    <row r="149" spans="1:14" ht="14.4" customHeight="1" x14ac:dyDescent="0.3">
      <c r="A149" s="663" t="s">
        <v>513</v>
      </c>
      <c r="B149" s="664" t="s">
        <v>1283</v>
      </c>
      <c r="C149" s="665" t="s">
        <v>518</v>
      </c>
      <c r="D149" s="666" t="s">
        <v>1284</v>
      </c>
      <c r="E149" s="665" t="s">
        <v>532</v>
      </c>
      <c r="F149" s="666" t="s">
        <v>1288</v>
      </c>
      <c r="G149" s="665" t="s">
        <v>947</v>
      </c>
      <c r="H149" s="665" t="s">
        <v>1037</v>
      </c>
      <c r="I149" s="665" t="s">
        <v>1037</v>
      </c>
      <c r="J149" s="665" t="s">
        <v>960</v>
      </c>
      <c r="K149" s="665" t="s">
        <v>1038</v>
      </c>
      <c r="L149" s="667">
        <v>408.95000000000005</v>
      </c>
      <c r="M149" s="667">
        <v>11</v>
      </c>
      <c r="N149" s="668">
        <v>4498.4500000000007</v>
      </c>
    </row>
    <row r="150" spans="1:14" ht="14.4" customHeight="1" x14ac:dyDescent="0.3">
      <c r="A150" s="663" t="s">
        <v>513</v>
      </c>
      <c r="B150" s="664" t="s">
        <v>1283</v>
      </c>
      <c r="C150" s="665" t="s">
        <v>518</v>
      </c>
      <c r="D150" s="666" t="s">
        <v>1284</v>
      </c>
      <c r="E150" s="665" t="s">
        <v>532</v>
      </c>
      <c r="F150" s="666" t="s">
        <v>1288</v>
      </c>
      <c r="G150" s="665" t="s">
        <v>947</v>
      </c>
      <c r="H150" s="665" t="s">
        <v>1039</v>
      </c>
      <c r="I150" s="665" t="s">
        <v>1039</v>
      </c>
      <c r="J150" s="665" t="s">
        <v>1040</v>
      </c>
      <c r="K150" s="665" t="s">
        <v>1041</v>
      </c>
      <c r="L150" s="667">
        <v>67.894999999999982</v>
      </c>
      <c r="M150" s="667">
        <v>16</v>
      </c>
      <c r="N150" s="668">
        <v>1086.3199999999997</v>
      </c>
    </row>
    <row r="151" spans="1:14" ht="14.4" customHeight="1" x14ac:dyDescent="0.3">
      <c r="A151" s="663" t="s">
        <v>513</v>
      </c>
      <c r="B151" s="664" t="s">
        <v>1283</v>
      </c>
      <c r="C151" s="665" t="s">
        <v>518</v>
      </c>
      <c r="D151" s="666" t="s">
        <v>1284</v>
      </c>
      <c r="E151" s="665" t="s">
        <v>532</v>
      </c>
      <c r="F151" s="666" t="s">
        <v>1288</v>
      </c>
      <c r="G151" s="665" t="s">
        <v>947</v>
      </c>
      <c r="H151" s="665" t="s">
        <v>1042</v>
      </c>
      <c r="I151" s="665" t="s">
        <v>1042</v>
      </c>
      <c r="J151" s="665" t="s">
        <v>960</v>
      </c>
      <c r="K151" s="665" t="s">
        <v>1022</v>
      </c>
      <c r="L151" s="667">
        <v>301.46859892438738</v>
      </c>
      <c r="M151" s="667">
        <v>1</v>
      </c>
      <c r="N151" s="668">
        <v>301.46859892438738</v>
      </c>
    </row>
    <row r="152" spans="1:14" ht="14.4" customHeight="1" x14ac:dyDescent="0.3">
      <c r="A152" s="663" t="s">
        <v>513</v>
      </c>
      <c r="B152" s="664" t="s">
        <v>1283</v>
      </c>
      <c r="C152" s="665" t="s">
        <v>518</v>
      </c>
      <c r="D152" s="666" t="s">
        <v>1284</v>
      </c>
      <c r="E152" s="665" t="s">
        <v>532</v>
      </c>
      <c r="F152" s="666" t="s">
        <v>1288</v>
      </c>
      <c r="G152" s="665" t="s">
        <v>947</v>
      </c>
      <c r="H152" s="665" t="s">
        <v>1043</v>
      </c>
      <c r="I152" s="665" t="s">
        <v>1043</v>
      </c>
      <c r="J152" s="665" t="s">
        <v>960</v>
      </c>
      <c r="K152" s="665" t="s">
        <v>1044</v>
      </c>
      <c r="L152" s="667">
        <v>630.66000000000008</v>
      </c>
      <c r="M152" s="667">
        <v>1</v>
      </c>
      <c r="N152" s="668">
        <v>630.66000000000008</v>
      </c>
    </row>
    <row r="153" spans="1:14" ht="14.4" customHeight="1" x14ac:dyDescent="0.3">
      <c r="A153" s="663" t="s">
        <v>513</v>
      </c>
      <c r="B153" s="664" t="s">
        <v>1283</v>
      </c>
      <c r="C153" s="665" t="s">
        <v>518</v>
      </c>
      <c r="D153" s="666" t="s">
        <v>1284</v>
      </c>
      <c r="E153" s="665" t="s">
        <v>532</v>
      </c>
      <c r="F153" s="666" t="s">
        <v>1288</v>
      </c>
      <c r="G153" s="665" t="s">
        <v>947</v>
      </c>
      <c r="H153" s="665" t="s">
        <v>1045</v>
      </c>
      <c r="I153" s="665" t="s">
        <v>1045</v>
      </c>
      <c r="J153" s="665" t="s">
        <v>1025</v>
      </c>
      <c r="K153" s="665" t="s">
        <v>1046</v>
      </c>
      <c r="L153" s="667">
        <v>161.69</v>
      </c>
      <c r="M153" s="667">
        <v>1</v>
      </c>
      <c r="N153" s="668">
        <v>161.69</v>
      </c>
    </row>
    <row r="154" spans="1:14" ht="14.4" customHeight="1" x14ac:dyDescent="0.3">
      <c r="A154" s="663" t="s">
        <v>513</v>
      </c>
      <c r="B154" s="664" t="s">
        <v>1283</v>
      </c>
      <c r="C154" s="665" t="s">
        <v>518</v>
      </c>
      <c r="D154" s="666" t="s">
        <v>1284</v>
      </c>
      <c r="E154" s="665" t="s">
        <v>532</v>
      </c>
      <c r="F154" s="666" t="s">
        <v>1288</v>
      </c>
      <c r="G154" s="665" t="s">
        <v>947</v>
      </c>
      <c r="H154" s="665" t="s">
        <v>1047</v>
      </c>
      <c r="I154" s="665" t="s">
        <v>1047</v>
      </c>
      <c r="J154" s="665" t="s">
        <v>1048</v>
      </c>
      <c r="K154" s="665" t="s">
        <v>1049</v>
      </c>
      <c r="L154" s="667">
        <v>203.96</v>
      </c>
      <c r="M154" s="667">
        <v>1</v>
      </c>
      <c r="N154" s="668">
        <v>203.96</v>
      </c>
    </row>
    <row r="155" spans="1:14" ht="14.4" customHeight="1" x14ac:dyDescent="0.3">
      <c r="A155" s="663" t="s">
        <v>513</v>
      </c>
      <c r="B155" s="664" t="s">
        <v>1283</v>
      </c>
      <c r="C155" s="665" t="s">
        <v>518</v>
      </c>
      <c r="D155" s="666" t="s">
        <v>1284</v>
      </c>
      <c r="E155" s="665" t="s">
        <v>1050</v>
      </c>
      <c r="F155" s="666" t="s">
        <v>1289</v>
      </c>
      <c r="G155" s="665" t="s">
        <v>537</v>
      </c>
      <c r="H155" s="665" t="s">
        <v>1051</v>
      </c>
      <c r="I155" s="665" t="s">
        <v>723</v>
      </c>
      <c r="J155" s="665" t="s">
        <v>1052</v>
      </c>
      <c r="K155" s="665"/>
      <c r="L155" s="667">
        <v>253.75989470464518</v>
      </c>
      <c r="M155" s="667">
        <v>16</v>
      </c>
      <c r="N155" s="668">
        <v>4060.1583152743228</v>
      </c>
    </row>
    <row r="156" spans="1:14" ht="14.4" customHeight="1" x14ac:dyDescent="0.3">
      <c r="A156" s="663" t="s">
        <v>513</v>
      </c>
      <c r="B156" s="664" t="s">
        <v>1283</v>
      </c>
      <c r="C156" s="665" t="s">
        <v>518</v>
      </c>
      <c r="D156" s="666" t="s">
        <v>1284</v>
      </c>
      <c r="E156" s="665" t="s">
        <v>1050</v>
      </c>
      <c r="F156" s="666" t="s">
        <v>1289</v>
      </c>
      <c r="G156" s="665" t="s">
        <v>947</v>
      </c>
      <c r="H156" s="665" t="s">
        <v>1053</v>
      </c>
      <c r="I156" s="665" t="s">
        <v>1053</v>
      </c>
      <c r="J156" s="665" t="s">
        <v>1054</v>
      </c>
      <c r="K156" s="665" t="s">
        <v>1055</v>
      </c>
      <c r="L156" s="667">
        <v>148.96</v>
      </c>
      <c r="M156" s="667">
        <v>1</v>
      </c>
      <c r="N156" s="668">
        <v>148.96</v>
      </c>
    </row>
    <row r="157" spans="1:14" ht="14.4" customHeight="1" x14ac:dyDescent="0.3">
      <c r="A157" s="663" t="s">
        <v>513</v>
      </c>
      <c r="B157" s="664" t="s">
        <v>1283</v>
      </c>
      <c r="C157" s="665" t="s">
        <v>518</v>
      </c>
      <c r="D157" s="666" t="s">
        <v>1284</v>
      </c>
      <c r="E157" s="665" t="s">
        <v>1050</v>
      </c>
      <c r="F157" s="666" t="s">
        <v>1289</v>
      </c>
      <c r="G157" s="665" t="s">
        <v>947</v>
      </c>
      <c r="H157" s="665" t="s">
        <v>1056</v>
      </c>
      <c r="I157" s="665" t="s">
        <v>1056</v>
      </c>
      <c r="J157" s="665" t="s">
        <v>1057</v>
      </c>
      <c r="K157" s="665" t="s">
        <v>1055</v>
      </c>
      <c r="L157" s="667">
        <v>148.96</v>
      </c>
      <c r="M157" s="667">
        <v>1</v>
      </c>
      <c r="N157" s="668">
        <v>148.96</v>
      </c>
    </row>
    <row r="158" spans="1:14" ht="14.4" customHeight="1" x14ac:dyDescent="0.3">
      <c r="A158" s="663" t="s">
        <v>513</v>
      </c>
      <c r="B158" s="664" t="s">
        <v>1283</v>
      </c>
      <c r="C158" s="665" t="s">
        <v>518</v>
      </c>
      <c r="D158" s="666" t="s">
        <v>1284</v>
      </c>
      <c r="E158" s="665" t="s">
        <v>1050</v>
      </c>
      <c r="F158" s="666" t="s">
        <v>1289</v>
      </c>
      <c r="G158" s="665" t="s">
        <v>947</v>
      </c>
      <c r="H158" s="665" t="s">
        <v>1058</v>
      </c>
      <c r="I158" s="665" t="s">
        <v>1058</v>
      </c>
      <c r="J158" s="665" t="s">
        <v>1059</v>
      </c>
      <c r="K158" s="665" t="s">
        <v>1055</v>
      </c>
      <c r="L158" s="667">
        <v>148.96</v>
      </c>
      <c r="M158" s="667">
        <v>1</v>
      </c>
      <c r="N158" s="668">
        <v>148.96</v>
      </c>
    </row>
    <row r="159" spans="1:14" ht="14.4" customHeight="1" x14ac:dyDescent="0.3">
      <c r="A159" s="663" t="s">
        <v>513</v>
      </c>
      <c r="B159" s="664" t="s">
        <v>1283</v>
      </c>
      <c r="C159" s="665" t="s">
        <v>518</v>
      </c>
      <c r="D159" s="666" t="s">
        <v>1284</v>
      </c>
      <c r="E159" s="665" t="s">
        <v>1050</v>
      </c>
      <c r="F159" s="666" t="s">
        <v>1289</v>
      </c>
      <c r="G159" s="665" t="s">
        <v>947</v>
      </c>
      <c r="H159" s="665" t="s">
        <v>1060</v>
      </c>
      <c r="I159" s="665" t="s">
        <v>1061</v>
      </c>
      <c r="J159" s="665" t="s">
        <v>1062</v>
      </c>
      <c r="K159" s="665" t="s">
        <v>1063</v>
      </c>
      <c r="L159" s="667">
        <v>198.89</v>
      </c>
      <c r="M159" s="667">
        <v>1</v>
      </c>
      <c r="N159" s="668">
        <v>198.89</v>
      </c>
    </row>
    <row r="160" spans="1:14" ht="14.4" customHeight="1" x14ac:dyDescent="0.3">
      <c r="A160" s="663" t="s">
        <v>513</v>
      </c>
      <c r="B160" s="664" t="s">
        <v>1283</v>
      </c>
      <c r="C160" s="665" t="s">
        <v>518</v>
      </c>
      <c r="D160" s="666" t="s">
        <v>1284</v>
      </c>
      <c r="E160" s="665" t="s">
        <v>1050</v>
      </c>
      <c r="F160" s="666" t="s">
        <v>1289</v>
      </c>
      <c r="G160" s="665" t="s">
        <v>947</v>
      </c>
      <c r="H160" s="665" t="s">
        <v>1064</v>
      </c>
      <c r="I160" s="665" t="s">
        <v>1064</v>
      </c>
      <c r="J160" s="665" t="s">
        <v>1065</v>
      </c>
      <c r="K160" s="665" t="s">
        <v>1066</v>
      </c>
      <c r="L160" s="667">
        <v>111.95000000000003</v>
      </c>
      <c r="M160" s="667">
        <v>2</v>
      </c>
      <c r="N160" s="668">
        <v>223.90000000000006</v>
      </c>
    </row>
    <row r="161" spans="1:14" ht="14.4" customHeight="1" x14ac:dyDescent="0.3">
      <c r="A161" s="663" t="s">
        <v>513</v>
      </c>
      <c r="B161" s="664" t="s">
        <v>1283</v>
      </c>
      <c r="C161" s="665" t="s">
        <v>518</v>
      </c>
      <c r="D161" s="666" t="s">
        <v>1284</v>
      </c>
      <c r="E161" s="665" t="s">
        <v>1050</v>
      </c>
      <c r="F161" s="666" t="s">
        <v>1289</v>
      </c>
      <c r="G161" s="665" t="s">
        <v>947</v>
      </c>
      <c r="H161" s="665" t="s">
        <v>1067</v>
      </c>
      <c r="I161" s="665" t="s">
        <v>1067</v>
      </c>
      <c r="J161" s="665" t="s">
        <v>1068</v>
      </c>
      <c r="K161" s="665" t="s">
        <v>1066</v>
      </c>
      <c r="L161" s="667">
        <v>111.95000000000006</v>
      </c>
      <c r="M161" s="667">
        <v>1</v>
      </c>
      <c r="N161" s="668">
        <v>111.95000000000006</v>
      </c>
    </row>
    <row r="162" spans="1:14" ht="14.4" customHeight="1" x14ac:dyDescent="0.3">
      <c r="A162" s="663" t="s">
        <v>513</v>
      </c>
      <c r="B162" s="664" t="s">
        <v>1283</v>
      </c>
      <c r="C162" s="665" t="s">
        <v>518</v>
      </c>
      <c r="D162" s="666" t="s">
        <v>1284</v>
      </c>
      <c r="E162" s="665" t="s">
        <v>1050</v>
      </c>
      <c r="F162" s="666" t="s">
        <v>1289</v>
      </c>
      <c r="G162" s="665" t="s">
        <v>947</v>
      </c>
      <c r="H162" s="665" t="s">
        <v>1069</v>
      </c>
      <c r="I162" s="665" t="s">
        <v>1070</v>
      </c>
      <c r="J162" s="665" t="s">
        <v>1071</v>
      </c>
      <c r="K162" s="665" t="s">
        <v>1072</v>
      </c>
      <c r="L162" s="667">
        <v>111.95</v>
      </c>
      <c r="M162" s="667">
        <v>2</v>
      </c>
      <c r="N162" s="668">
        <v>223.9</v>
      </c>
    </row>
    <row r="163" spans="1:14" ht="14.4" customHeight="1" x14ac:dyDescent="0.3">
      <c r="A163" s="663" t="s">
        <v>513</v>
      </c>
      <c r="B163" s="664" t="s">
        <v>1283</v>
      </c>
      <c r="C163" s="665" t="s">
        <v>518</v>
      </c>
      <c r="D163" s="666" t="s">
        <v>1284</v>
      </c>
      <c r="E163" s="665" t="s">
        <v>1050</v>
      </c>
      <c r="F163" s="666" t="s">
        <v>1289</v>
      </c>
      <c r="G163" s="665" t="s">
        <v>947</v>
      </c>
      <c r="H163" s="665" t="s">
        <v>1073</v>
      </c>
      <c r="I163" s="665" t="s">
        <v>1074</v>
      </c>
      <c r="J163" s="665" t="s">
        <v>1075</v>
      </c>
      <c r="K163" s="665" t="s">
        <v>1066</v>
      </c>
      <c r="L163" s="667">
        <v>111.95</v>
      </c>
      <c r="M163" s="667">
        <v>1</v>
      </c>
      <c r="N163" s="668">
        <v>111.95</v>
      </c>
    </row>
    <row r="164" spans="1:14" ht="14.4" customHeight="1" x14ac:dyDescent="0.3">
      <c r="A164" s="663" t="s">
        <v>513</v>
      </c>
      <c r="B164" s="664" t="s">
        <v>1283</v>
      </c>
      <c r="C164" s="665" t="s">
        <v>518</v>
      </c>
      <c r="D164" s="666" t="s">
        <v>1284</v>
      </c>
      <c r="E164" s="665" t="s">
        <v>1050</v>
      </c>
      <c r="F164" s="666" t="s">
        <v>1289</v>
      </c>
      <c r="G164" s="665" t="s">
        <v>947</v>
      </c>
      <c r="H164" s="665" t="s">
        <v>1076</v>
      </c>
      <c r="I164" s="665" t="s">
        <v>1076</v>
      </c>
      <c r="J164" s="665" t="s">
        <v>1077</v>
      </c>
      <c r="K164" s="665" t="s">
        <v>1078</v>
      </c>
      <c r="L164" s="667">
        <v>278.5200612371525</v>
      </c>
      <c r="M164" s="667">
        <v>78</v>
      </c>
      <c r="N164" s="668">
        <v>21724.564776497897</v>
      </c>
    </row>
    <row r="165" spans="1:14" ht="14.4" customHeight="1" x14ac:dyDescent="0.3">
      <c r="A165" s="663" t="s">
        <v>513</v>
      </c>
      <c r="B165" s="664" t="s">
        <v>1283</v>
      </c>
      <c r="C165" s="665" t="s">
        <v>518</v>
      </c>
      <c r="D165" s="666" t="s">
        <v>1284</v>
      </c>
      <c r="E165" s="665" t="s">
        <v>1050</v>
      </c>
      <c r="F165" s="666" t="s">
        <v>1289</v>
      </c>
      <c r="G165" s="665" t="s">
        <v>947</v>
      </c>
      <c r="H165" s="665" t="s">
        <v>1079</v>
      </c>
      <c r="I165" s="665" t="s">
        <v>1079</v>
      </c>
      <c r="J165" s="665" t="s">
        <v>1080</v>
      </c>
      <c r="K165" s="665" t="s">
        <v>1081</v>
      </c>
      <c r="L165" s="667">
        <v>163.66999999999999</v>
      </c>
      <c r="M165" s="667">
        <v>3</v>
      </c>
      <c r="N165" s="668">
        <v>491.01</v>
      </c>
    </row>
    <row r="166" spans="1:14" ht="14.4" customHeight="1" x14ac:dyDescent="0.3">
      <c r="A166" s="663" t="s">
        <v>513</v>
      </c>
      <c r="B166" s="664" t="s">
        <v>1283</v>
      </c>
      <c r="C166" s="665" t="s">
        <v>518</v>
      </c>
      <c r="D166" s="666" t="s">
        <v>1284</v>
      </c>
      <c r="E166" s="665" t="s">
        <v>1050</v>
      </c>
      <c r="F166" s="666" t="s">
        <v>1289</v>
      </c>
      <c r="G166" s="665" t="s">
        <v>947</v>
      </c>
      <c r="H166" s="665" t="s">
        <v>1082</v>
      </c>
      <c r="I166" s="665" t="s">
        <v>1082</v>
      </c>
      <c r="J166" s="665" t="s">
        <v>1083</v>
      </c>
      <c r="K166" s="665" t="s">
        <v>1084</v>
      </c>
      <c r="L166" s="667">
        <v>179.26</v>
      </c>
      <c r="M166" s="667">
        <v>11</v>
      </c>
      <c r="N166" s="668">
        <v>1971.86</v>
      </c>
    </row>
    <row r="167" spans="1:14" ht="14.4" customHeight="1" x14ac:dyDescent="0.3">
      <c r="A167" s="663" t="s">
        <v>513</v>
      </c>
      <c r="B167" s="664" t="s">
        <v>1283</v>
      </c>
      <c r="C167" s="665" t="s">
        <v>518</v>
      </c>
      <c r="D167" s="666" t="s">
        <v>1284</v>
      </c>
      <c r="E167" s="665" t="s">
        <v>1050</v>
      </c>
      <c r="F167" s="666" t="s">
        <v>1289</v>
      </c>
      <c r="G167" s="665" t="s">
        <v>947</v>
      </c>
      <c r="H167" s="665" t="s">
        <v>1085</v>
      </c>
      <c r="I167" s="665" t="s">
        <v>1085</v>
      </c>
      <c r="J167" s="665" t="s">
        <v>1086</v>
      </c>
      <c r="K167" s="665" t="s">
        <v>1081</v>
      </c>
      <c r="L167" s="667">
        <v>129.97</v>
      </c>
      <c r="M167" s="667">
        <v>1</v>
      </c>
      <c r="N167" s="668">
        <v>129.97</v>
      </c>
    </row>
    <row r="168" spans="1:14" ht="14.4" customHeight="1" x14ac:dyDescent="0.3">
      <c r="A168" s="663" t="s">
        <v>513</v>
      </c>
      <c r="B168" s="664" t="s">
        <v>1283</v>
      </c>
      <c r="C168" s="665" t="s">
        <v>518</v>
      </c>
      <c r="D168" s="666" t="s">
        <v>1284</v>
      </c>
      <c r="E168" s="665" t="s">
        <v>1050</v>
      </c>
      <c r="F168" s="666" t="s">
        <v>1289</v>
      </c>
      <c r="G168" s="665" t="s">
        <v>947</v>
      </c>
      <c r="H168" s="665" t="s">
        <v>1087</v>
      </c>
      <c r="I168" s="665" t="s">
        <v>1087</v>
      </c>
      <c r="J168" s="665" t="s">
        <v>1088</v>
      </c>
      <c r="K168" s="665" t="s">
        <v>1055</v>
      </c>
      <c r="L168" s="667">
        <v>147.31127992623138</v>
      </c>
      <c r="M168" s="667">
        <v>5.5</v>
      </c>
      <c r="N168" s="668">
        <v>810.2120395942726</v>
      </c>
    </row>
    <row r="169" spans="1:14" ht="14.4" customHeight="1" x14ac:dyDescent="0.3">
      <c r="A169" s="663" t="s">
        <v>513</v>
      </c>
      <c r="B169" s="664" t="s">
        <v>1283</v>
      </c>
      <c r="C169" s="665" t="s">
        <v>518</v>
      </c>
      <c r="D169" s="666" t="s">
        <v>1284</v>
      </c>
      <c r="E169" s="665" t="s">
        <v>1089</v>
      </c>
      <c r="F169" s="666" t="s">
        <v>1290</v>
      </c>
      <c r="G169" s="665" t="s">
        <v>537</v>
      </c>
      <c r="H169" s="665" t="s">
        <v>1090</v>
      </c>
      <c r="I169" s="665" t="s">
        <v>1090</v>
      </c>
      <c r="J169" s="665" t="s">
        <v>1091</v>
      </c>
      <c r="K169" s="665" t="s">
        <v>1092</v>
      </c>
      <c r="L169" s="667">
        <v>3827.4300000000003</v>
      </c>
      <c r="M169" s="667">
        <v>2</v>
      </c>
      <c r="N169" s="668">
        <v>7654.8600000000006</v>
      </c>
    </row>
    <row r="170" spans="1:14" ht="14.4" customHeight="1" x14ac:dyDescent="0.3">
      <c r="A170" s="663" t="s">
        <v>513</v>
      </c>
      <c r="B170" s="664" t="s">
        <v>1283</v>
      </c>
      <c r="C170" s="665" t="s">
        <v>518</v>
      </c>
      <c r="D170" s="666" t="s">
        <v>1284</v>
      </c>
      <c r="E170" s="665" t="s">
        <v>1093</v>
      </c>
      <c r="F170" s="666" t="s">
        <v>1291</v>
      </c>
      <c r="G170" s="665"/>
      <c r="H170" s="665" t="s">
        <v>1094</v>
      </c>
      <c r="I170" s="665" t="s">
        <v>1094</v>
      </c>
      <c r="J170" s="665" t="s">
        <v>1095</v>
      </c>
      <c r="K170" s="665" t="s">
        <v>1096</v>
      </c>
      <c r="L170" s="667">
        <v>35.089999999999996</v>
      </c>
      <c r="M170" s="667">
        <v>9</v>
      </c>
      <c r="N170" s="668">
        <v>315.80999999999995</v>
      </c>
    </row>
    <row r="171" spans="1:14" ht="14.4" customHeight="1" x14ac:dyDescent="0.3">
      <c r="A171" s="663" t="s">
        <v>513</v>
      </c>
      <c r="B171" s="664" t="s">
        <v>1283</v>
      </c>
      <c r="C171" s="665" t="s">
        <v>518</v>
      </c>
      <c r="D171" s="666" t="s">
        <v>1284</v>
      </c>
      <c r="E171" s="665" t="s">
        <v>1093</v>
      </c>
      <c r="F171" s="666" t="s">
        <v>1291</v>
      </c>
      <c r="G171" s="665" t="s">
        <v>537</v>
      </c>
      <c r="H171" s="665" t="s">
        <v>1097</v>
      </c>
      <c r="I171" s="665" t="s">
        <v>1097</v>
      </c>
      <c r="J171" s="665" t="s">
        <v>1098</v>
      </c>
      <c r="K171" s="665" t="s">
        <v>1099</v>
      </c>
      <c r="L171" s="667">
        <v>57.989999999999995</v>
      </c>
      <c r="M171" s="667">
        <v>7.2</v>
      </c>
      <c r="N171" s="668">
        <v>417.52799999999996</v>
      </c>
    </row>
    <row r="172" spans="1:14" ht="14.4" customHeight="1" x14ac:dyDescent="0.3">
      <c r="A172" s="663" t="s">
        <v>513</v>
      </c>
      <c r="B172" s="664" t="s">
        <v>1283</v>
      </c>
      <c r="C172" s="665" t="s">
        <v>518</v>
      </c>
      <c r="D172" s="666" t="s">
        <v>1284</v>
      </c>
      <c r="E172" s="665" t="s">
        <v>1093</v>
      </c>
      <c r="F172" s="666" t="s">
        <v>1291</v>
      </c>
      <c r="G172" s="665" t="s">
        <v>537</v>
      </c>
      <c r="H172" s="665" t="s">
        <v>1100</v>
      </c>
      <c r="I172" s="665" t="s">
        <v>1101</v>
      </c>
      <c r="J172" s="665" t="s">
        <v>1102</v>
      </c>
      <c r="K172" s="665" t="s">
        <v>1103</v>
      </c>
      <c r="L172" s="667">
        <v>25.59</v>
      </c>
      <c r="M172" s="667">
        <v>2</v>
      </c>
      <c r="N172" s="668">
        <v>51.18</v>
      </c>
    </row>
    <row r="173" spans="1:14" ht="14.4" customHeight="1" x14ac:dyDescent="0.3">
      <c r="A173" s="663" t="s">
        <v>513</v>
      </c>
      <c r="B173" s="664" t="s">
        <v>1283</v>
      </c>
      <c r="C173" s="665" t="s">
        <v>518</v>
      </c>
      <c r="D173" s="666" t="s">
        <v>1284</v>
      </c>
      <c r="E173" s="665" t="s">
        <v>1093</v>
      </c>
      <c r="F173" s="666" t="s">
        <v>1291</v>
      </c>
      <c r="G173" s="665" t="s">
        <v>537</v>
      </c>
      <c r="H173" s="665" t="s">
        <v>1104</v>
      </c>
      <c r="I173" s="665" t="s">
        <v>1105</v>
      </c>
      <c r="J173" s="665" t="s">
        <v>1106</v>
      </c>
      <c r="K173" s="665" t="s">
        <v>1107</v>
      </c>
      <c r="L173" s="667">
        <v>598.84</v>
      </c>
      <c r="M173" s="667">
        <v>2.4</v>
      </c>
      <c r="N173" s="668">
        <v>1437.2159999999999</v>
      </c>
    </row>
    <row r="174" spans="1:14" ht="14.4" customHeight="1" x14ac:dyDescent="0.3">
      <c r="A174" s="663" t="s">
        <v>513</v>
      </c>
      <c r="B174" s="664" t="s">
        <v>1283</v>
      </c>
      <c r="C174" s="665" t="s">
        <v>518</v>
      </c>
      <c r="D174" s="666" t="s">
        <v>1284</v>
      </c>
      <c r="E174" s="665" t="s">
        <v>1093</v>
      </c>
      <c r="F174" s="666" t="s">
        <v>1291</v>
      </c>
      <c r="G174" s="665" t="s">
        <v>537</v>
      </c>
      <c r="H174" s="665" t="s">
        <v>1108</v>
      </c>
      <c r="I174" s="665" t="s">
        <v>1109</v>
      </c>
      <c r="J174" s="665" t="s">
        <v>1110</v>
      </c>
      <c r="K174" s="665" t="s">
        <v>1111</v>
      </c>
      <c r="L174" s="667">
        <v>127.08</v>
      </c>
      <c r="M174" s="667">
        <v>2</v>
      </c>
      <c r="N174" s="668">
        <v>254.16</v>
      </c>
    </row>
    <row r="175" spans="1:14" ht="14.4" customHeight="1" x14ac:dyDescent="0.3">
      <c r="A175" s="663" t="s">
        <v>513</v>
      </c>
      <c r="B175" s="664" t="s">
        <v>1283</v>
      </c>
      <c r="C175" s="665" t="s">
        <v>518</v>
      </c>
      <c r="D175" s="666" t="s">
        <v>1284</v>
      </c>
      <c r="E175" s="665" t="s">
        <v>1093</v>
      </c>
      <c r="F175" s="666" t="s">
        <v>1291</v>
      </c>
      <c r="G175" s="665" t="s">
        <v>537</v>
      </c>
      <c r="H175" s="665" t="s">
        <v>1112</v>
      </c>
      <c r="I175" s="665" t="s">
        <v>1113</v>
      </c>
      <c r="J175" s="665" t="s">
        <v>1114</v>
      </c>
      <c r="K175" s="665" t="s">
        <v>1115</v>
      </c>
      <c r="L175" s="667">
        <v>129.26358258242635</v>
      </c>
      <c r="M175" s="667">
        <v>106.20000000000003</v>
      </c>
      <c r="N175" s="668">
        <v>13727.792470253684</v>
      </c>
    </row>
    <row r="176" spans="1:14" ht="14.4" customHeight="1" x14ac:dyDescent="0.3">
      <c r="A176" s="663" t="s">
        <v>513</v>
      </c>
      <c r="B176" s="664" t="s">
        <v>1283</v>
      </c>
      <c r="C176" s="665" t="s">
        <v>518</v>
      </c>
      <c r="D176" s="666" t="s">
        <v>1284</v>
      </c>
      <c r="E176" s="665" t="s">
        <v>1093</v>
      </c>
      <c r="F176" s="666" t="s">
        <v>1291</v>
      </c>
      <c r="G176" s="665" t="s">
        <v>537</v>
      </c>
      <c r="H176" s="665" t="s">
        <v>1116</v>
      </c>
      <c r="I176" s="665" t="s">
        <v>1117</v>
      </c>
      <c r="J176" s="665" t="s">
        <v>1118</v>
      </c>
      <c r="K176" s="665" t="s">
        <v>1119</v>
      </c>
      <c r="L176" s="667">
        <v>98.178749999999994</v>
      </c>
      <c r="M176" s="667">
        <v>16</v>
      </c>
      <c r="N176" s="668">
        <v>1570.86</v>
      </c>
    </row>
    <row r="177" spans="1:14" ht="14.4" customHeight="1" x14ac:dyDescent="0.3">
      <c r="A177" s="663" t="s">
        <v>513</v>
      </c>
      <c r="B177" s="664" t="s">
        <v>1283</v>
      </c>
      <c r="C177" s="665" t="s">
        <v>518</v>
      </c>
      <c r="D177" s="666" t="s">
        <v>1284</v>
      </c>
      <c r="E177" s="665" t="s">
        <v>1093</v>
      </c>
      <c r="F177" s="666" t="s">
        <v>1291</v>
      </c>
      <c r="G177" s="665" t="s">
        <v>537</v>
      </c>
      <c r="H177" s="665" t="s">
        <v>1120</v>
      </c>
      <c r="I177" s="665" t="s">
        <v>1121</v>
      </c>
      <c r="J177" s="665" t="s">
        <v>1122</v>
      </c>
      <c r="K177" s="665" t="s">
        <v>575</v>
      </c>
      <c r="L177" s="667">
        <v>73.440025994570817</v>
      </c>
      <c r="M177" s="667">
        <v>4</v>
      </c>
      <c r="N177" s="668">
        <v>293.76010397828327</v>
      </c>
    </row>
    <row r="178" spans="1:14" ht="14.4" customHeight="1" x14ac:dyDescent="0.3">
      <c r="A178" s="663" t="s">
        <v>513</v>
      </c>
      <c r="B178" s="664" t="s">
        <v>1283</v>
      </c>
      <c r="C178" s="665" t="s">
        <v>518</v>
      </c>
      <c r="D178" s="666" t="s">
        <v>1284</v>
      </c>
      <c r="E178" s="665" t="s">
        <v>1093</v>
      </c>
      <c r="F178" s="666" t="s">
        <v>1291</v>
      </c>
      <c r="G178" s="665" t="s">
        <v>537</v>
      </c>
      <c r="H178" s="665" t="s">
        <v>1123</v>
      </c>
      <c r="I178" s="665" t="s">
        <v>1123</v>
      </c>
      <c r="J178" s="665" t="s">
        <v>1124</v>
      </c>
      <c r="K178" s="665" t="s">
        <v>1125</v>
      </c>
      <c r="L178" s="667">
        <v>517</v>
      </c>
      <c r="M178" s="667">
        <v>3.4</v>
      </c>
      <c r="N178" s="668">
        <v>1757.8</v>
      </c>
    </row>
    <row r="179" spans="1:14" ht="14.4" customHeight="1" x14ac:dyDescent="0.3">
      <c r="A179" s="663" t="s">
        <v>513</v>
      </c>
      <c r="B179" s="664" t="s">
        <v>1283</v>
      </c>
      <c r="C179" s="665" t="s">
        <v>518</v>
      </c>
      <c r="D179" s="666" t="s">
        <v>1284</v>
      </c>
      <c r="E179" s="665" t="s">
        <v>1093</v>
      </c>
      <c r="F179" s="666" t="s">
        <v>1291</v>
      </c>
      <c r="G179" s="665" t="s">
        <v>537</v>
      </c>
      <c r="H179" s="665" t="s">
        <v>1126</v>
      </c>
      <c r="I179" s="665" t="s">
        <v>1127</v>
      </c>
      <c r="J179" s="665" t="s">
        <v>1128</v>
      </c>
      <c r="K179" s="665" t="s">
        <v>1129</v>
      </c>
      <c r="L179" s="667">
        <v>56.249999999999972</v>
      </c>
      <c r="M179" s="667">
        <v>2</v>
      </c>
      <c r="N179" s="668">
        <v>112.49999999999994</v>
      </c>
    </row>
    <row r="180" spans="1:14" ht="14.4" customHeight="1" x14ac:dyDescent="0.3">
      <c r="A180" s="663" t="s">
        <v>513</v>
      </c>
      <c r="B180" s="664" t="s">
        <v>1283</v>
      </c>
      <c r="C180" s="665" t="s">
        <v>518</v>
      </c>
      <c r="D180" s="666" t="s">
        <v>1284</v>
      </c>
      <c r="E180" s="665" t="s">
        <v>1093</v>
      </c>
      <c r="F180" s="666" t="s">
        <v>1291</v>
      </c>
      <c r="G180" s="665" t="s">
        <v>537</v>
      </c>
      <c r="H180" s="665" t="s">
        <v>1130</v>
      </c>
      <c r="I180" s="665" t="s">
        <v>1131</v>
      </c>
      <c r="J180" s="665" t="s">
        <v>1132</v>
      </c>
      <c r="K180" s="665" t="s">
        <v>1133</v>
      </c>
      <c r="L180" s="667">
        <v>65.259999999999991</v>
      </c>
      <c r="M180" s="667">
        <v>1</v>
      </c>
      <c r="N180" s="668">
        <v>65.259999999999991</v>
      </c>
    </row>
    <row r="181" spans="1:14" ht="14.4" customHeight="1" x14ac:dyDescent="0.3">
      <c r="A181" s="663" t="s">
        <v>513</v>
      </c>
      <c r="B181" s="664" t="s">
        <v>1283</v>
      </c>
      <c r="C181" s="665" t="s">
        <v>518</v>
      </c>
      <c r="D181" s="666" t="s">
        <v>1284</v>
      </c>
      <c r="E181" s="665" t="s">
        <v>1093</v>
      </c>
      <c r="F181" s="666" t="s">
        <v>1291</v>
      </c>
      <c r="G181" s="665" t="s">
        <v>537</v>
      </c>
      <c r="H181" s="665" t="s">
        <v>1134</v>
      </c>
      <c r="I181" s="665" t="s">
        <v>1134</v>
      </c>
      <c r="J181" s="665" t="s">
        <v>1135</v>
      </c>
      <c r="K181" s="665" t="s">
        <v>1136</v>
      </c>
      <c r="L181" s="667">
        <v>462</v>
      </c>
      <c r="M181" s="667">
        <v>28.500000000000004</v>
      </c>
      <c r="N181" s="668">
        <v>13167.000000000002</v>
      </c>
    </row>
    <row r="182" spans="1:14" ht="14.4" customHeight="1" x14ac:dyDescent="0.3">
      <c r="A182" s="663" t="s">
        <v>513</v>
      </c>
      <c r="B182" s="664" t="s">
        <v>1283</v>
      </c>
      <c r="C182" s="665" t="s">
        <v>518</v>
      </c>
      <c r="D182" s="666" t="s">
        <v>1284</v>
      </c>
      <c r="E182" s="665" t="s">
        <v>1093</v>
      </c>
      <c r="F182" s="666" t="s">
        <v>1291</v>
      </c>
      <c r="G182" s="665" t="s">
        <v>537</v>
      </c>
      <c r="H182" s="665" t="s">
        <v>1137</v>
      </c>
      <c r="I182" s="665" t="s">
        <v>1137</v>
      </c>
      <c r="J182" s="665" t="s">
        <v>1138</v>
      </c>
      <c r="K182" s="665" t="s">
        <v>1139</v>
      </c>
      <c r="L182" s="667">
        <v>152.9</v>
      </c>
      <c r="M182" s="667">
        <v>5.6</v>
      </c>
      <c r="N182" s="668">
        <v>856.24</v>
      </c>
    </row>
    <row r="183" spans="1:14" ht="14.4" customHeight="1" x14ac:dyDescent="0.3">
      <c r="A183" s="663" t="s">
        <v>513</v>
      </c>
      <c r="B183" s="664" t="s">
        <v>1283</v>
      </c>
      <c r="C183" s="665" t="s">
        <v>518</v>
      </c>
      <c r="D183" s="666" t="s">
        <v>1284</v>
      </c>
      <c r="E183" s="665" t="s">
        <v>1093</v>
      </c>
      <c r="F183" s="666" t="s">
        <v>1291</v>
      </c>
      <c r="G183" s="665" t="s">
        <v>537</v>
      </c>
      <c r="H183" s="665" t="s">
        <v>1140</v>
      </c>
      <c r="I183" s="665" t="s">
        <v>1141</v>
      </c>
      <c r="J183" s="665" t="s">
        <v>1142</v>
      </c>
      <c r="K183" s="665" t="s">
        <v>1143</v>
      </c>
      <c r="L183" s="667">
        <v>263.99999999999989</v>
      </c>
      <c r="M183" s="667">
        <v>46.20000000000001</v>
      </c>
      <c r="N183" s="668">
        <v>12196.799999999997</v>
      </c>
    </row>
    <row r="184" spans="1:14" ht="14.4" customHeight="1" x14ac:dyDescent="0.3">
      <c r="A184" s="663" t="s">
        <v>513</v>
      </c>
      <c r="B184" s="664" t="s">
        <v>1283</v>
      </c>
      <c r="C184" s="665" t="s">
        <v>518</v>
      </c>
      <c r="D184" s="666" t="s">
        <v>1284</v>
      </c>
      <c r="E184" s="665" t="s">
        <v>1093</v>
      </c>
      <c r="F184" s="666" t="s">
        <v>1291</v>
      </c>
      <c r="G184" s="665" t="s">
        <v>537</v>
      </c>
      <c r="H184" s="665" t="s">
        <v>1144</v>
      </c>
      <c r="I184" s="665" t="s">
        <v>1145</v>
      </c>
      <c r="J184" s="665" t="s">
        <v>1146</v>
      </c>
      <c r="K184" s="665"/>
      <c r="L184" s="667">
        <v>155.1</v>
      </c>
      <c r="M184" s="667">
        <v>20.400000000000002</v>
      </c>
      <c r="N184" s="668">
        <v>3164.04</v>
      </c>
    </row>
    <row r="185" spans="1:14" ht="14.4" customHeight="1" x14ac:dyDescent="0.3">
      <c r="A185" s="663" t="s">
        <v>513</v>
      </c>
      <c r="B185" s="664" t="s">
        <v>1283</v>
      </c>
      <c r="C185" s="665" t="s">
        <v>518</v>
      </c>
      <c r="D185" s="666" t="s">
        <v>1284</v>
      </c>
      <c r="E185" s="665" t="s">
        <v>1093</v>
      </c>
      <c r="F185" s="666" t="s">
        <v>1291</v>
      </c>
      <c r="G185" s="665" t="s">
        <v>537</v>
      </c>
      <c r="H185" s="665" t="s">
        <v>1147</v>
      </c>
      <c r="I185" s="665" t="s">
        <v>1147</v>
      </c>
      <c r="J185" s="665" t="s">
        <v>1148</v>
      </c>
      <c r="K185" s="665" t="s">
        <v>1149</v>
      </c>
      <c r="L185" s="667">
        <v>562.86999999999989</v>
      </c>
      <c r="M185" s="667">
        <v>6</v>
      </c>
      <c r="N185" s="668">
        <v>3377.2199999999993</v>
      </c>
    </row>
    <row r="186" spans="1:14" ht="14.4" customHeight="1" x14ac:dyDescent="0.3">
      <c r="A186" s="663" t="s">
        <v>513</v>
      </c>
      <c r="B186" s="664" t="s">
        <v>1283</v>
      </c>
      <c r="C186" s="665" t="s">
        <v>518</v>
      </c>
      <c r="D186" s="666" t="s">
        <v>1284</v>
      </c>
      <c r="E186" s="665" t="s">
        <v>1093</v>
      </c>
      <c r="F186" s="666" t="s">
        <v>1291</v>
      </c>
      <c r="G186" s="665" t="s">
        <v>947</v>
      </c>
      <c r="H186" s="665" t="s">
        <v>1150</v>
      </c>
      <c r="I186" s="665" t="s">
        <v>1151</v>
      </c>
      <c r="J186" s="665" t="s">
        <v>1152</v>
      </c>
      <c r="K186" s="665" t="s">
        <v>1153</v>
      </c>
      <c r="L186" s="667">
        <v>115.94003855928085</v>
      </c>
      <c r="M186" s="667">
        <v>46</v>
      </c>
      <c r="N186" s="668">
        <v>5333.2417737269188</v>
      </c>
    </row>
    <row r="187" spans="1:14" ht="14.4" customHeight="1" x14ac:dyDescent="0.3">
      <c r="A187" s="663" t="s">
        <v>513</v>
      </c>
      <c r="B187" s="664" t="s">
        <v>1283</v>
      </c>
      <c r="C187" s="665" t="s">
        <v>518</v>
      </c>
      <c r="D187" s="666" t="s">
        <v>1284</v>
      </c>
      <c r="E187" s="665" t="s">
        <v>1093</v>
      </c>
      <c r="F187" s="666" t="s">
        <v>1291</v>
      </c>
      <c r="G187" s="665" t="s">
        <v>947</v>
      </c>
      <c r="H187" s="665" t="s">
        <v>1154</v>
      </c>
      <c r="I187" s="665" t="s">
        <v>1155</v>
      </c>
      <c r="J187" s="665" t="s">
        <v>1156</v>
      </c>
      <c r="K187" s="665" t="s">
        <v>1157</v>
      </c>
      <c r="L187" s="667">
        <v>28.89</v>
      </c>
      <c r="M187" s="667">
        <v>32</v>
      </c>
      <c r="N187" s="668">
        <v>924.48</v>
      </c>
    </row>
    <row r="188" spans="1:14" ht="14.4" customHeight="1" x14ac:dyDescent="0.3">
      <c r="A188" s="663" t="s">
        <v>513</v>
      </c>
      <c r="B188" s="664" t="s">
        <v>1283</v>
      </c>
      <c r="C188" s="665" t="s">
        <v>518</v>
      </c>
      <c r="D188" s="666" t="s">
        <v>1284</v>
      </c>
      <c r="E188" s="665" t="s">
        <v>1093</v>
      </c>
      <c r="F188" s="666" t="s">
        <v>1291</v>
      </c>
      <c r="G188" s="665" t="s">
        <v>947</v>
      </c>
      <c r="H188" s="665" t="s">
        <v>1158</v>
      </c>
      <c r="I188" s="665" t="s">
        <v>1158</v>
      </c>
      <c r="J188" s="665" t="s">
        <v>1159</v>
      </c>
      <c r="K188" s="665" t="s">
        <v>1160</v>
      </c>
      <c r="L188" s="667">
        <v>55.21</v>
      </c>
      <c r="M188" s="667">
        <v>14</v>
      </c>
      <c r="N188" s="668">
        <v>772.94</v>
      </c>
    </row>
    <row r="189" spans="1:14" ht="14.4" customHeight="1" x14ac:dyDescent="0.3">
      <c r="A189" s="663" t="s">
        <v>513</v>
      </c>
      <c r="B189" s="664" t="s">
        <v>1283</v>
      </c>
      <c r="C189" s="665" t="s">
        <v>518</v>
      </c>
      <c r="D189" s="666" t="s">
        <v>1284</v>
      </c>
      <c r="E189" s="665" t="s">
        <v>1093</v>
      </c>
      <c r="F189" s="666" t="s">
        <v>1291</v>
      </c>
      <c r="G189" s="665" t="s">
        <v>947</v>
      </c>
      <c r="H189" s="665" t="s">
        <v>1161</v>
      </c>
      <c r="I189" s="665" t="s">
        <v>1161</v>
      </c>
      <c r="J189" s="665" t="s">
        <v>1162</v>
      </c>
      <c r="K189" s="665" t="s">
        <v>1163</v>
      </c>
      <c r="L189" s="667">
        <v>938.3</v>
      </c>
      <c r="M189" s="667">
        <v>8.4</v>
      </c>
      <c r="N189" s="668">
        <v>7881.72</v>
      </c>
    </row>
    <row r="190" spans="1:14" ht="14.4" customHeight="1" x14ac:dyDescent="0.3">
      <c r="A190" s="663" t="s">
        <v>513</v>
      </c>
      <c r="B190" s="664" t="s">
        <v>1283</v>
      </c>
      <c r="C190" s="665" t="s">
        <v>518</v>
      </c>
      <c r="D190" s="666" t="s">
        <v>1284</v>
      </c>
      <c r="E190" s="665" t="s">
        <v>1164</v>
      </c>
      <c r="F190" s="666" t="s">
        <v>1292</v>
      </c>
      <c r="G190" s="665"/>
      <c r="H190" s="665" t="s">
        <v>1165</v>
      </c>
      <c r="I190" s="665" t="s">
        <v>1166</v>
      </c>
      <c r="J190" s="665" t="s">
        <v>1167</v>
      </c>
      <c r="K190" s="665" t="s">
        <v>1168</v>
      </c>
      <c r="L190" s="667">
        <v>765.13</v>
      </c>
      <c r="M190" s="667">
        <v>2</v>
      </c>
      <c r="N190" s="668">
        <v>1530.26</v>
      </c>
    </row>
    <row r="191" spans="1:14" ht="14.4" customHeight="1" x14ac:dyDescent="0.3">
      <c r="A191" s="663" t="s">
        <v>513</v>
      </c>
      <c r="B191" s="664" t="s">
        <v>1283</v>
      </c>
      <c r="C191" s="665" t="s">
        <v>518</v>
      </c>
      <c r="D191" s="666" t="s">
        <v>1284</v>
      </c>
      <c r="E191" s="665" t="s">
        <v>1164</v>
      </c>
      <c r="F191" s="666" t="s">
        <v>1292</v>
      </c>
      <c r="G191" s="665" t="s">
        <v>537</v>
      </c>
      <c r="H191" s="665" t="s">
        <v>1169</v>
      </c>
      <c r="I191" s="665" t="s">
        <v>1170</v>
      </c>
      <c r="J191" s="665" t="s">
        <v>1171</v>
      </c>
      <c r="K191" s="665" t="s">
        <v>1172</v>
      </c>
      <c r="L191" s="667">
        <v>4950</v>
      </c>
      <c r="M191" s="667">
        <v>5</v>
      </c>
      <c r="N191" s="668">
        <v>24750</v>
      </c>
    </row>
    <row r="192" spans="1:14" ht="14.4" customHeight="1" x14ac:dyDescent="0.3">
      <c r="A192" s="663" t="s">
        <v>513</v>
      </c>
      <c r="B192" s="664" t="s">
        <v>1283</v>
      </c>
      <c r="C192" s="665" t="s">
        <v>518</v>
      </c>
      <c r="D192" s="666" t="s">
        <v>1284</v>
      </c>
      <c r="E192" s="665" t="s">
        <v>1164</v>
      </c>
      <c r="F192" s="666" t="s">
        <v>1292</v>
      </c>
      <c r="G192" s="665" t="s">
        <v>947</v>
      </c>
      <c r="H192" s="665" t="s">
        <v>1173</v>
      </c>
      <c r="I192" s="665" t="s">
        <v>1173</v>
      </c>
      <c r="J192" s="665" t="s">
        <v>1174</v>
      </c>
      <c r="K192" s="665" t="s">
        <v>1175</v>
      </c>
      <c r="L192" s="667">
        <v>159.5</v>
      </c>
      <c r="M192" s="667">
        <v>2.8</v>
      </c>
      <c r="N192" s="668">
        <v>446.59999999999997</v>
      </c>
    </row>
    <row r="193" spans="1:14" ht="14.4" customHeight="1" x14ac:dyDescent="0.3">
      <c r="A193" s="663" t="s">
        <v>513</v>
      </c>
      <c r="B193" s="664" t="s">
        <v>1283</v>
      </c>
      <c r="C193" s="665" t="s">
        <v>518</v>
      </c>
      <c r="D193" s="666" t="s">
        <v>1284</v>
      </c>
      <c r="E193" s="665" t="s">
        <v>1164</v>
      </c>
      <c r="F193" s="666" t="s">
        <v>1292</v>
      </c>
      <c r="G193" s="665" t="s">
        <v>947</v>
      </c>
      <c r="H193" s="665" t="s">
        <v>1176</v>
      </c>
      <c r="I193" s="665" t="s">
        <v>1176</v>
      </c>
      <c r="J193" s="665" t="s">
        <v>1177</v>
      </c>
      <c r="K193" s="665" t="s">
        <v>1178</v>
      </c>
      <c r="L193" s="667">
        <v>285.23999999999995</v>
      </c>
      <c r="M193" s="667">
        <v>1</v>
      </c>
      <c r="N193" s="668">
        <v>285.23999999999995</v>
      </c>
    </row>
    <row r="194" spans="1:14" ht="14.4" customHeight="1" x14ac:dyDescent="0.3">
      <c r="A194" s="663" t="s">
        <v>513</v>
      </c>
      <c r="B194" s="664" t="s">
        <v>1283</v>
      </c>
      <c r="C194" s="665" t="s">
        <v>518</v>
      </c>
      <c r="D194" s="666" t="s">
        <v>1284</v>
      </c>
      <c r="E194" s="665" t="s">
        <v>1179</v>
      </c>
      <c r="F194" s="666" t="s">
        <v>1293</v>
      </c>
      <c r="G194" s="665"/>
      <c r="H194" s="665"/>
      <c r="I194" s="665" t="s">
        <v>1180</v>
      </c>
      <c r="J194" s="665" t="s">
        <v>1181</v>
      </c>
      <c r="K194" s="665"/>
      <c r="L194" s="667">
        <v>7560.3466666666664</v>
      </c>
      <c r="M194" s="667">
        <v>18</v>
      </c>
      <c r="N194" s="668">
        <v>136086.24</v>
      </c>
    </row>
    <row r="195" spans="1:14" ht="14.4" customHeight="1" x14ac:dyDescent="0.3">
      <c r="A195" s="663" t="s">
        <v>513</v>
      </c>
      <c r="B195" s="664" t="s">
        <v>1283</v>
      </c>
      <c r="C195" s="665" t="s">
        <v>518</v>
      </c>
      <c r="D195" s="666" t="s">
        <v>1284</v>
      </c>
      <c r="E195" s="665" t="s">
        <v>1179</v>
      </c>
      <c r="F195" s="666" t="s">
        <v>1293</v>
      </c>
      <c r="G195" s="665"/>
      <c r="H195" s="665"/>
      <c r="I195" s="665" t="s">
        <v>1090</v>
      </c>
      <c r="J195" s="665" t="s">
        <v>1182</v>
      </c>
      <c r="K195" s="665"/>
      <c r="L195" s="667">
        <v>3827.43</v>
      </c>
      <c r="M195" s="667">
        <v>16</v>
      </c>
      <c r="N195" s="668">
        <v>61238.879999999997</v>
      </c>
    </row>
    <row r="196" spans="1:14" ht="14.4" customHeight="1" x14ac:dyDescent="0.3">
      <c r="A196" s="663" t="s">
        <v>513</v>
      </c>
      <c r="B196" s="664" t="s">
        <v>1283</v>
      </c>
      <c r="C196" s="665" t="s">
        <v>518</v>
      </c>
      <c r="D196" s="666" t="s">
        <v>1284</v>
      </c>
      <c r="E196" s="665" t="s">
        <v>1183</v>
      </c>
      <c r="F196" s="666" t="s">
        <v>1294</v>
      </c>
      <c r="G196" s="665" t="s">
        <v>537</v>
      </c>
      <c r="H196" s="665" t="s">
        <v>1184</v>
      </c>
      <c r="I196" s="665" t="s">
        <v>1185</v>
      </c>
      <c r="J196" s="665" t="s">
        <v>1186</v>
      </c>
      <c r="K196" s="665" t="s">
        <v>1187</v>
      </c>
      <c r="L196" s="667">
        <v>2395.0299999999997</v>
      </c>
      <c r="M196" s="667">
        <v>1.6</v>
      </c>
      <c r="N196" s="668">
        <v>3832.0479999999998</v>
      </c>
    </row>
    <row r="197" spans="1:14" ht="14.4" customHeight="1" x14ac:dyDescent="0.3">
      <c r="A197" s="663" t="s">
        <v>513</v>
      </c>
      <c r="B197" s="664" t="s">
        <v>1283</v>
      </c>
      <c r="C197" s="665" t="s">
        <v>518</v>
      </c>
      <c r="D197" s="666" t="s">
        <v>1284</v>
      </c>
      <c r="E197" s="665" t="s">
        <v>1183</v>
      </c>
      <c r="F197" s="666" t="s">
        <v>1294</v>
      </c>
      <c r="G197" s="665" t="s">
        <v>537</v>
      </c>
      <c r="H197" s="665" t="s">
        <v>1188</v>
      </c>
      <c r="I197" s="665" t="s">
        <v>1189</v>
      </c>
      <c r="J197" s="665" t="s">
        <v>1190</v>
      </c>
      <c r="K197" s="665" t="s">
        <v>1187</v>
      </c>
      <c r="L197" s="667">
        <v>2228.8200000000002</v>
      </c>
      <c r="M197" s="667">
        <v>3</v>
      </c>
      <c r="N197" s="668">
        <v>6686.4600000000009</v>
      </c>
    </row>
    <row r="198" spans="1:14" ht="14.4" customHeight="1" x14ac:dyDescent="0.3">
      <c r="A198" s="663" t="s">
        <v>513</v>
      </c>
      <c r="B198" s="664" t="s">
        <v>1283</v>
      </c>
      <c r="C198" s="665" t="s">
        <v>518</v>
      </c>
      <c r="D198" s="666" t="s">
        <v>1284</v>
      </c>
      <c r="E198" s="665" t="s">
        <v>1183</v>
      </c>
      <c r="F198" s="666" t="s">
        <v>1294</v>
      </c>
      <c r="G198" s="665" t="s">
        <v>537</v>
      </c>
      <c r="H198" s="665" t="s">
        <v>1191</v>
      </c>
      <c r="I198" s="665" t="s">
        <v>1192</v>
      </c>
      <c r="J198" s="665" t="s">
        <v>1193</v>
      </c>
      <c r="K198" s="665" t="s">
        <v>1194</v>
      </c>
      <c r="L198" s="667">
        <v>1329.46</v>
      </c>
      <c r="M198" s="667">
        <v>0.3</v>
      </c>
      <c r="N198" s="668">
        <v>398.83800000000002</v>
      </c>
    </row>
    <row r="199" spans="1:14" ht="14.4" customHeight="1" x14ac:dyDescent="0.3">
      <c r="A199" s="663" t="s">
        <v>513</v>
      </c>
      <c r="B199" s="664" t="s">
        <v>1283</v>
      </c>
      <c r="C199" s="665" t="s">
        <v>518</v>
      </c>
      <c r="D199" s="666" t="s">
        <v>1284</v>
      </c>
      <c r="E199" s="665" t="s">
        <v>1183</v>
      </c>
      <c r="F199" s="666" t="s">
        <v>1294</v>
      </c>
      <c r="G199" s="665" t="s">
        <v>537</v>
      </c>
      <c r="H199" s="665" t="s">
        <v>1195</v>
      </c>
      <c r="I199" s="665" t="s">
        <v>1196</v>
      </c>
      <c r="J199" s="665" t="s">
        <v>1197</v>
      </c>
      <c r="K199" s="665" t="s">
        <v>1198</v>
      </c>
      <c r="L199" s="667">
        <v>2062.5</v>
      </c>
      <c r="M199" s="667">
        <v>1</v>
      </c>
      <c r="N199" s="668">
        <v>2062.5</v>
      </c>
    </row>
    <row r="200" spans="1:14" ht="14.4" customHeight="1" x14ac:dyDescent="0.3">
      <c r="A200" s="663" t="s">
        <v>513</v>
      </c>
      <c r="B200" s="664" t="s">
        <v>1283</v>
      </c>
      <c r="C200" s="665" t="s">
        <v>523</v>
      </c>
      <c r="D200" s="666" t="s">
        <v>1285</v>
      </c>
      <c r="E200" s="665" t="s">
        <v>532</v>
      </c>
      <c r="F200" s="666" t="s">
        <v>1288</v>
      </c>
      <c r="G200" s="665" t="s">
        <v>537</v>
      </c>
      <c r="H200" s="665" t="s">
        <v>538</v>
      </c>
      <c r="I200" s="665" t="s">
        <v>538</v>
      </c>
      <c r="J200" s="665" t="s">
        <v>539</v>
      </c>
      <c r="K200" s="665" t="s">
        <v>540</v>
      </c>
      <c r="L200" s="667">
        <v>171.59999999999997</v>
      </c>
      <c r="M200" s="667">
        <v>2</v>
      </c>
      <c r="N200" s="668">
        <v>343.19999999999993</v>
      </c>
    </row>
    <row r="201" spans="1:14" ht="14.4" customHeight="1" x14ac:dyDescent="0.3">
      <c r="A201" s="663" t="s">
        <v>513</v>
      </c>
      <c r="B201" s="664" t="s">
        <v>1283</v>
      </c>
      <c r="C201" s="665" t="s">
        <v>523</v>
      </c>
      <c r="D201" s="666" t="s">
        <v>1285</v>
      </c>
      <c r="E201" s="665" t="s">
        <v>532</v>
      </c>
      <c r="F201" s="666" t="s">
        <v>1288</v>
      </c>
      <c r="G201" s="665" t="s">
        <v>537</v>
      </c>
      <c r="H201" s="665" t="s">
        <v>548</v>
      </c>
      <c r="I201" s="665" t="s">
        <v>549</v>
      </c>
      <c r="J201" s="665" t="s">
        <v>550</v>
      </c>
      <c r="K201" s="665" t="s">
        <v>551</v>
      </c>
      <c r="L201" s="667">
        <v>87.030000000000015</v>
      </c>
      <c r="M201" s="667">
        <v>2</v>
      </c>
      <c r="N201" s="668">
        <v>174.06000000000003</v>
      </c>
    </row>
    <row r="202" spans="1:14" ht="14.4" customHeight="1" x14ac:dyDescent="0.3">
      <c r="A202" s="663" t="s">
        <v>513</v>
      </c>
      <c r="B202" s="664" t="s">
        <v>1283</v>
      </c>
      <c r="C202" s="665" t="s">
        <v>523</v>
      </c>
      <c r="D202" s="666" t="s">
        <v>1285</v>
      </c>
      <c r="E202" s="665" t="s">
        <v>532</v>
      </c>
      <c r="F202" s="666" t="s">
        <v>1288</v>
      </c>
      <c r="G202" s="665" t="s">
        <v>537</v>
      </c>
      <c r="H202" s="665" t="s">
        <v>568</v>
      </c>
      <c r="I202" s="665" t="s">
        <v>569</v>
      </c>
      <c r="J202" s="665" t="s">
        <v>570</v>
      </c>
      <c r="K202" s="665" t="s">
        <v>571</v>
      </c>
      <c r="L202" s="667">
        <v>78.101411654226496</v>
      </c>
      <c r="M202" s="667">
        <v>4</v>
      </c>
      <c r="N202" s="668">
        <v>312.40564661690598</v>
      </c>
    </row>
    <row r="203" spans="1:14" ht="14.4" customHeight="1" x14ac:dyDescent="0.3">
      <c r="A203" s="663" t="s">
        <v>513</v>
      </c>
      <c r="B203" s="664" t="s">
        <v>1283</v>
      </c>
      <c r="C203" s="665" t="s">
        <v>523</v>
      </c>
      <c r="D203" s="666" t="s">
        <v>1285</v>
      </c>
      <c r="E203" s="665" t="s">
        <v>532</v>
      </c>
      <c r="F203" s="666" t="s">
        <v>1288</v>
      </c>
      <c r="G203" s="665" t="s">
        <v>537</v>
      </c>
      <c r="H203" s="665" t="s">
        <v>622</v>
      </c>
      <c r="I203" s="665" t="s">
        <v>622</v>
      </c>
      <c r="J203" s="665" t="s">
        <v>623</v>
      </c>
      <c r="K203" s="665" t="s">
        <v>624</v>
      </c>
      <c r="L203" s="667">
        <v>36.53</v>
      </c>
      <c r="M203" s="667">
        <v>2</v>
      </c>
      <c r="N203" s="668">
        <v>73.06</v>
      </c>
    </row>
    <row r="204" spans="1:14" ht="14.4" customHeight="1" x14ac:dyDescent="0.3">
      <c r="A204" s="663" t="s">
        <v>513</v>
      </c>
      <c r="B204" s="664" t="s">
        <v>1283</v>
      </c>
      <c r="C204" s="665" t="s">
        <v>523</v>
      </c>
      <c r="D204" s="666" t="s">
        <v>1285</v>
      </c>
      <c r="E204" s="665" t="s">
        <v>532</v>
      </c>
      <c r="F204" s="666" t="s">
        <v>1288</v>
      </c>
      <c r="G204" s="665" t="s">
        <v>537</v>
      </c>
      <c r="H204" s="665" t="s">
        <v>1199</v>
      </c>
      <c r="I204" s="665" t="s">
        <v>1200</v>
      </c>
      <c r="J204" s="665" t="s">
        <v>716</v>
      </c>
      <c r="K204" s="665" t="s">
        <v>1201</v>
      </c>
      <c r="L204" s="667">
        <v>18.444999894395032</v>
      </c>
      <c r="M204" s="667">
        <v>6</v>
      </c>
      <c r="N204" s="668">
        <v>110.66999936637019</v>
      </c>
    </row>
    <row r="205" spans="1:14" ht="14.4" customHeight="1" x14ac:dyDescent="0.3">
      <c r="A205" s="663" t="s">
        <v>513</v>
      </c>
      <c r="B205" s="664" t="s">
        <v>1283</v>
      </c>
      <c r="C205" s="665" t="s">
        <v>523</v>
      </c>
      <c r="D205" s="666" t="s">
        <v>1285</v>
      </c>
      <c r="E205" s="665" t="s">
        <v>532</v>
      </c>
      <c r="F205" s="666" t="s">
        <v>1288</v>
      </c>
      <c r="G205" s="665" t="s">
        <v>537</v>
      </c>
      <c r="H205" s="665" t="s">
        <v>1202</v>
      </c>
      <c r="I205" s="665" t="s">
        <v>1203</v>
      </c>
      <c r="J205" s="665" t="s">
        <v>1204</v>
      </c>
      <c r="K205" s="665" t="s">
        <v>1205</v>
      </c>
      <c r="L205" s="667">
        <v>66.140000000000015</v>
      </c>
      <c r="M205" s="667">
        <v>1</v>
      </c>
      <c r="N205" s="668">
        <v>66.140000000000015</v>
      </c>
    </row>
    <row r="206" spans="1:14" ht="14.4" customHeight="1" x14ac:dyDescent="0.3">
      <c r="A206" s="663" t="s">
        <v>513</v>
      </c>
      <c r="B206" s="664" t="s">
        <v>1283</v>
      </c>
      <c r="C206" s="665" t="s">
        <v>523</v>
      </c>
      <c r="D206" s="666" t="s">
        <v>1285</v>
      </c>
      <c r="E206" s="665" t="s">
        <v>532</v>
      </c>
      <c r="F206" s="666" t="s">
        <v>1288</v>
      </c>
      <c r="G206" s="665" t="s">
        <v>537</v>
      </c>
      <c r="H206" s="665" t="s">
        <v>1206</v>
      </c>
      <c r="I206" s="665" t="s">
        <v>1207</v>
      </c>
      <c r="J206" s="665" t="s">
        <v>1208</v>
      </c>
      <c r="K206" s="665" t="s">
        <v>810</v>
      </c>
      <c r="L206" s="667">
        <v>154.03</v>
      </c>
      <c r="M206" s="667">
        <v>1</v>
      </c>
      <c r="N206" s="668">
        <v>154.03</v>
      </c>
    </row>
    <row r="207" spans="1:14" ht="14.4" customHeight="1" x14ac:dyDescent="0.3">
      <c r="A207" s="663" t="s">
        <v>513</v>
      </c>
      <c r="B207" s="664" t="s">
        <v>1283</v>
      </c>
      <c r="C207" s="665" t="s">
        <v>523</v>
      </c>
      <c r="D207" s="666" t="s">
        <v>1285</v>
      </c>
      <c r="E207" s="665" t="s">
        <v>532</v>
      </c>
      <c r="F207" s="666" t="s">
        <v>1288</v>
      </c>
      <c r="G207" s="665" t="s">
        <v>537</v>
      </c>
      <c r="H207" s="665" t="s">
        <v>807</v>
      </c>
      <c r="I207" s="665" t="s">
        <v>808</v>
      </c>
      <c r="J207" s="665" t="s">
        <v>809</v>
      </c>
      <c r="K207" s="665" t="s">
        <v>810</v>
      </c>
      <c r="L207" s="667">
        <v>152.16002499799575</v>
      </c>
      <c r="M207" s="667">
        <v>270</v>
      </c>
      <c r="N207" s="668">
        <v>41083.206749458848</v>
      </c>
    </row>
    <row r="208" spans="1:14" ht="14.4" customHeight="1" x14ac:dyDescent="0.3">
      <c r="A208" s="663" t="s">
        <v>513</v>
      </c>
      <c r="B208" s="664" t="s">
        <v>1283</v>
      </c>
      <c r="C208" s="665" t="s">
        <v>523</v>
      </c>
      <c r="D208" s="666" t="s">
        <v>1285</v>
      </c>
      <c r="E208" s="665" t="s">
        <v>532</v>
      </c>
      <c r="F208" s="666" t="s">
        <v>1288</v>
      </c>
      <c r="G208" s="665" t="s">
        <v>537</v>
      </c>
      <c r="H208" s="665" t="s">
        <v>815</v>
      </c>
      <c r="I208" s="665" t="s">
        <v>816</v>
      </c>
      <c r="J208" s="665" t="s">
        <v>817</v>
      </c>
      <c r="K208" s="665" t="s">
        <v>818</v>
      </c>
      <c r="L208" s="667">
        <v>104.07</v>
      </c>
      <c r="M208" s="667">
        <v>2</v>
      </c>
      <c r="N208" s="668">
        <v>208.14</v>
      </c>
    </row>
    <row r="209" spans="1:14" ht="14.4" customHeight="1" x14ac:dyDescent="0.3">
      <c r="A209" s="663" t="s">
        <v>513</v>
      </c>
      <c r="B209" s="664" t="s">
        <v>1283</v>
      </c>
      <c r="C209" s="665" t="s">
        <v>523</v>
      </c>
      <c r="D209" s="666" t="s">
        <v>1285</v>
      </c>
      <c r="E209" s="665" t="s">
        <v>532</v>
      </c>
      <c r="F209" s="666" t="s">
        <v>1288</v>
      </c>
      <c r="G209" s="665" t="s">
        <v>537</v>
      </c>
      <c r="H209" s="665" t="s">
        <v>1209</v>
      </c>
      <c r="I209" s="665" t="s">
        <v>723</v>
      </c>
      <c r="J209" s="665" t="s">
        <v>1210</v>
      </c>
      <c r="K209" s="665"/>
      <c r="L209" s="667">
        <v>38.066059018987261</v>
      </c>
      <c r="M209" s="667">
        <v>2</v>
      </c>
      <c r="N209" s="668">
        <v>76.132118037974521</v>
      </c>
    </row>
    <row r="210" spans="1:14" ht="14.4" customHeight="1" x14ac:dyDescent="0.3">
      <c r="A210" s="663" t="s">
        <v>513</v>
      </c>
      <c r="B210" s="664" t="s">
        <v>1283</v>
      </c>
      <c r="C210" s="665" t="s">
        <v>523</v>
      </c>
      <c r="D210" s="666" t="s">
        <v>1285</v>
      </c>
      <c r="E210" s="665" t="s">
        <v>532</v>
      </c>
      <c r="F210" s="666" t="s">
        <v>1288</v>
      </c>
      <c r="G210" s="665" t="s">
        <v>537</v>
      </c>
      <c r="H210" s="665" t="s">
        <v>1211</v>
      </c>
      <c r="I210" s="665" t="s">
        <v>1212</v>
      </c>
      <c r="J210" s="665" t="s">
        <v>1213</v>
      </c>
      <c r="K210" s="665" t="s">
        <v>1214</v>
      </c>
      <c r="L210" s="667">
        <v>275.31041459423807</v>
      </c>
      <c r="M210" s="667">
        <v>2</v>
      </c>
      <c r="N210" s="668">
        <v>550.62082918847614</v>
      </c>
    </row>
    <row r="211" spans="1:14" ht="14.4" customHeight="1" x14ac:dyDescent="0.3">
      <c r="A211" s="663" t="s">
        <v>513</v>
      </c>
      <c r="B211" s="664" t="s">
        <v>1283</v>
      </c>
      <c r="C211" s="665" t="s">
        <v>523</v>
      </c>
      <c r="D211" s="666" t="s">
        <v>1285</v>
      </c>
      <c r="E211" s="665" t="s">
        <v>532</v>
      </c>
      <c r="F211" s="666" t="s">
        <v>1288</v>
      </c>
      <c r="G211" s="665" t="s">
        <v>537</v>
      </c>
      <c r="H211" s="665" t="s">
        <v>1215</v>
      </c>
      <c r="I211" s="665" t="s">
        <v>1216</v>
      </c>
      <c r="J211" s="665" t="s">
        <v>1217</v>
      </c>
      <c r="K211" s="665" t="s">
        <v>1218</v>
      </c>
      <c r="L211" s="667">
        <v>294.99976475310825</v>
      </c>
      <c r="M211" s="667">
        <v>5</v>
      </c>
      <c r="N211" s="668">
        <v>1474.9988237655414</v>
      </c>
    </row>
    <row r="212" spans="1:14" ht="14.4" customHeight="1" x14ac:dyDescent="0.3">
      <c r="A212" s="663" t="s">
        <v>513</v>
      </c>
      <c r="B212" s="664" t="s">
        <v>1283</v>
      </c>
      <c r="C212" s="665" t="s">
        <v>523</v>
      </c>
      <c r="D212" s="666" t="s">
        <v>1285</v>
      </c>
      <c r="E212" s="665" t="s">
        <v>532</v>
      </c>
      <c r="F212" s="666" t="s">
        <v>1288</v>
      </c>
      <c r="G212" s="665" t="s">
        <v>537</v>
      </c>
      <c r="H212" s="665" t="s">
        <v>1219</v>
      </c>
      <c r="I212" s="665" t="s">
        <v>1220</v>
      </c>
      <c r="J212" s="665" t="s">
        <v>1221</v>
      </c>
      <c r="K212" s="665" t="s">
        <v>1222</v>
      </c>
      <c r="L212" s="667">
        <v>46.539998125513357</v>
      </c>
      <c r="M212" s="667">
        <v>2</v>
      </c>
      <c r="N212" s="668">
        <v>93.079996251026714</v>
      </c>
    </row>
    <row r="213" spans="1:14" ht="14.4" customHeight="1" x14ac:dyDescent="0.3">
      <c r="A213" s="663" t="s">
        <v>513</v>
      </c>
      <c r="B213" s="664" t="s">
        <v>1283</v>
      </c>
      <c r="C213" s="665" t="s">
        <v>523</v>
      </c>
      <c r="D213" s="666" t="s">
        <v>1285</v>
      </c>
      <c r="E213" s="665" t="s">
        <v>532</v>
      </c>
      <c r="F213" s="666" t="s">
        <v>1288</v>
      </c>
      <c r="G213" s="665" t="s">
        <v>537</v>
      </c>
      <c r="H213" s="665" t="s">
        <v>876</v>
      </c>
      <c r="I213" s="665" t="s">
        <v>877</v>
      </c>
      <c r="J213" s="665" t="s">
        <v>878</v>
      </c>
      <c r="K213" s="665" t="s">
        <v>879</v>
      </c>
      <c r="L213" s="667">
        <v>69.379693386538534</v>
      </c>
      <c r="M213" s="667">
        <v>13</v>
      </c>
      <c r="N213" s="668">
        <v>901.93601402500099</v>
      </c>
    </row>
    <row r="214" spans="1:14" ht="14.4" customHeight="1" x14ac:dyDescent="0.3">
      <c r="A214" s="663" t="s">
        <v>513</v>
      </c>
      <c r="B214" s="664" t="s">
        <v>1283</v>
      </c>
      <c r="C214" s="665" t="s">
        <v>523</v>
      </c>
      <c r="D214" s="666" t="s">
        <v>1285</v>
      </c>
      <c r="E214" s="665" t="s">
        <v>532</v>
      </c>
      <c r="F214" s="666" t="s">
        <v>1288</v>
      </c>
      <c r="G214" s="665" t="s">
        <v>537</v>
      </c>
      <c r="H214" s="665" t="s">
        <v>1223</v>
      </c>
      <c r="I214" s="665" t="s">
        <v>723</v>
      </c>
      <c r="J214" s="665" t="s">
        <v>1224</v>
      </c>
      <c r="K214" s="665"/>
      <c r="L214" s="667">
        <v>285.42132425666472</v>
      </c>
      <c r="M214" s="667">
        <v>7</v>
      </c>
      <c r="N214" s="668">
        <v>1997.949269796653</v>
      </c>
    </row>
    <row r="215" spans="1:14" ht="14.4" customHeight="1" x14ac:dyDescent="0.3">
      <c r="A215" s="663" t="s">
        <v>513</v>
      </c>
      <c r="B215" s="664" t="s">
        <v>1283</v>
      </c>
      <c r="C215" s="665" t="s">
        <v>523</v>
      </c>
      <c r="D215" s="666" t="s">
        <v>1285</v>
      </c>
      <c r="E215" s="665" t="s">
        <v>532</v>
      </c>
      <c r="F215" s="666" t="s">
        <v>1288</v>
      </c>
      <c r="G215" s="665" t="s">
        <v>537</v>
      </c>
      <c r="H215" s="665" t="s">
        <v>907</v>
      </c>
      <c r="I215" s="665" t="s">
        <v>908</v>
      </c>
      <c r="J215" s="665" t="s">
        <v>909</v>
      </c>
      <c r="K215" s="665" t="s">
        <v>910</v>
      </c>
      <c r="L215" s="667">
        <v>192.05000805701712</v>
      </c>
      <c r="M215" s="667">
        <v>7</v>
      </c>
      <c r="N215" s="668">
        <v>1344.3500563991199</v>
      </c>
    </row>
    <row r="216" spans="1:14" ht="14.4" customHeight="1" x14ac:dyDescent="0.3">
      <c r="A216" s="663" t="s">
        <v>513</v>
      </c>
      <c r="B216" s="664" t="s">
        <v>1283</v>
      </c>
      <c r="C216" s="665" t="s">
        <v>523</v>
      </c>
      <c r="D216" s="666" t="s">
        <v>1285</v>
      </c>
      <c r="E216" s="665" t="s">
        <v>532</v>
      </c>
      <c r="F216" s="666" t="s">
        <v>1288</v>
      </c>
      <c r="G216" s="665" t="s">
        <v>537</v>
      </c>
      <c r="H216" s="665" t="s">
        <v>911</v>
      </c>
      <c r="I216" s="665" t="s">
        <v>723</v>
      </c>
      <c r="J216" s="665" t="s">
        <v>912</v>
      </c>
      <c r="K216" s="665"/>
      <c r="L216" s="667">
        <v>88.994012148200653</v>
      </c>
      <c r="M216" s="667">
        <v>36</v>
      </c>
      <c r="N216" s="668">
        <v>3203.7844373352236</v>
      </c>
    </row>
    <row r="217" spans="1:14" ht="14.4" customHeight="1" x14ac:dyDescent="0.3">
      <c r="A217" s="663" t="s">
        <v>513</v>
      </c>
      <c r="B217" s="664" t="s">
        <v>1283</v>
      </c>
      <c r="C217" s="665" t="s">
        <v>523</v>
      </c>
      <c r="D217" s="666" t="s">
        <v>1285</v>
      </c>
      <c r="E217" s="665" t="s">
        <v>532</v>
      </c>
      <c r="F217" s="666" t="s">
        <v>1288</v>
      </c>
      <c r="G217" s="665" t="s">
        <v>537</v>
      </c>
      <c r="H217" s="665" t="s">
        <v>1225</v>
      </c>
      <c r="I217" s="665" t="s">
        <v>723</v>
      </c>
      <c r="J217" s="665" t="s">
        <v>1226</v>
      </c>
      <c r="K217" s="665"/>
      <c r="L217" s="667">
        <v>135.75624593010048</v>
      </c>
      <c r="M217" s="667">
        <v>3</v>
      </c>
      <c r="N217" s="668">
        <v>407.26873779030143</v>
      </c>
    </row>
    <row r="218" spans="1:14" ht="14.4" customHeight="1" x14ac:dyDescent="0.3">
      <c r="A218" s="663" t="s">
        <v>513</v>
      </c>
      <c r="B218" s="664" t="s">
        <v>1283</v>
      </c>
      <c r="C218" s="665" t="s">
        <v>523</v>
      </c>
      <c r="D218" s="666" t="s">
        <v>1285</v>
      </c>
      <c r="E218" s="665" t="s">
        <v>532</v>
      </c>
      <c r="F218" s="666" t="s">
        <v>1288</v>
      </c>
      <c r="G218" s="665" t="s">
        <v>537</v>
      </c>
      <c r="H218" s="665" t="s">
        <v>1227</v>
      </c>
      <c r="I218" s="665" t="s">
        <v>723</v>
      </c>
      <c r="J218" s="665" t="s">
        <v>1228</v>
      </c>
      <c r="K218" s="665"/>
      <c r="L218" s="667">
        <v>79.902773504096302</v>
      </c>
      <c r="M218" s="667">
        <v>10</v>
      </c>
      <c r="N218" s="668">
        <v>799.02773504096308</v>
      </c>
    </row>
    <row r="219" spans="1:14" ht="14.4" customHeight="1" x14ac:dyDescent="0.3">
      <c r="A219" s="663" t="s">
        <v>513</v>
      </c>
      <c r="B219" s="664" t="s">
        <v>1283</v>
      </c>
      <c r="C219" s="665" t="s">
        <v>523</v>
      </c>
      <c r="D219" s="666" t="s">
        <v>1285</v>
      </c>
      <c r="E219" s="665" t="s">
        <v>532</v>
      </c>
      <c r="F219" s="666" t="s">
        <v>1288</v>
      </c>
      <c r="G219" s="665" t="s">
        <v>537</v>
      </c>
      <c r="H219" s="665" t="s">
        <v>1229</v>
      </c>
      <c r="I219" s="665" t="s">
        <v>723</v>
      </c>
      <c r="J219" s="665" t="s">
        <v>1230</v>
      </c>
      <c r="K219" s="665"/>
      <c r="L219" s="667">
        <v>67.218043688737552</v>
      </c>
      <c r="M219" s="667">
        <v>10</v>
      </c>
      <c r="N219" s="668">
        <v>672.18043688737555</v>
      </c>
    </row>
    <row r="220" spans="1:14" ht="14.4" customHeight="1" x14ac:dyDescent="0.3">
      <c r="A220" s="663" t="s">
        <v>513</v>
      </c>
      <c r="B220" s="664" t="s">
        <v>1283</v>
      </c>
      <c r="C220" s="665" t="s">
        <v>523</v>
      </c>
      <c r="D220" s="666" t="s">
        <v>1285</v>
      </c>
      <c r="E220" s="665" t="s">
        <v>532</v>
      </c>
      <c r="F220" s="666" t="s">
        <v>1288</v>
      </c>
      <c r="G220" s="665" t="s">
        <v>537</v>
      </c>
      <c r="H220" s="665" t="s">
        <v>1231</v>
      </c>
      <c r="I220" s="665" t="s">
        <v>723</v>
      </c>
      <c r="J220" s="665" t="s">
        <v>1232</v>
      </c>
      <c r="K220" s="665"/>
      <c r="L220" s="667">
        <v>111.94697920736253</v>
      </c>
      <c r="M220" s="667">
        <v>4</v>
      </c>
      <c r="N220" s="668">
        <v>447.78791682945013</v>
      </c>
    </row>
    <row r="221" spans="1:14" ht="14.4" customHeight="1" x14ac:dyDescent="0.3">
      <c r="A221" s="663" t="s">
        <v>513</v>
      </c>
      <c r="B221" s="664" t="s">
        <v>1283</v>
      </c>
      <c r="C221" s="665" t="s">
        <v>523</v>
      </c>
      <c r="D221" s="666" t="s">
        <v>1285</v>
      </c>
      <c r="E221" s="665" t="s">
        <v>532</v>
      </c>
      <c r="F221" s="666" t="s">
        <v>1288</v>
      </c>
      <c r="G221" s="665" t="s">
        <v>537</v>
      </c>
      <c r="H221" s="665" t="s">
        <v>1233</v>
      </c>
      <c r="I221" s="665" t="s">
        <v>723</v>
      </c>
      <c r="J221" s="665" t="s">
        <v>1234</v>
      </c>
      <c r="K221" s="665"/>
      <c r="L221" s="667">
        <v>71.177829404186085</v>
      </c>
      <c r="M221" s="667">
        <v>4</v>
      </c>
      <c r="N221" s="668">
        <v>284.71131761674434</v>
      </c>
    </row>
    <row r="222" spans="1:14" ht="14.4" customHeight="1" x14ac:dyDescent="0.3">
      <c r="A222" s="663" t="s">
        <v>513</v>
      </c>
      <c r="B222" s="664" t="s">
        <v>1283</v>
      </c>
      <c r="C222" s="665" t="s">
        <v>523</v>
      </c>
      <c r="D222" s="666" t="s">
        <v>1285</v>
      </c>
      <c r="E222" s="665" t="s">
        <v>532</v>
      </c>
      <c r="F222" s="666" t="s">
        <v>1288</v>
      </c>
      <c r="G222" s="665" t="s">
        <v>537</v>
      </c>
      <c r="H222" s="665" t="s">
        <v>922</v>
      </c>
      <c r="I222" s="665" t="s">
        <v>723</v>
      </c>
      <c r="J222" s="665" t="s">
        <v>923</v>
      </c>
      <c r="K222" s="665"/>
      <c r="L222" s="667">
        <v>69.522132589257723</v>
      </c>
      <c r="M222" s="667">
        <v>28</v>
      </c>
      <c r="N222" s="668">
        <v>1946.6197124992161</v>
      </c>
    </row>
    <row r="223" spans="1:14" ht="14.4" customHeight="1" x14ac:dyDescent="0.3">
      <c r="A223" s="663" t="s">
        <v>513</v>
      </c>
      <c r="B223" s="664" t="s">
        <v>1283</v>
      </c>
      <c r="C223" s="665" t="s">
        <v>523</v>
      </c>
      <c r="D223" s="666" t="s">
        <v>1285</v>
      </c>
      <c r="E223" s="665" t="s">
        <v>532</v>
      </c>
      <c r="F223" s="666" t="s">
        <v>1288</v>
      </c>
      <c r="G223" s="665" t="s">
        <v>537</v>
      </c>
      <c r="H223" s="665" t="s">
        <v>1235</v>
      </c>
      <c r="I223" s="665" t="s">
        <v>1235</v>
      </c>
      <c r="J223" s="665" t="s">
        <v>1236</v>
      </c>
      <c r="K223" s="665" t="s">
        <v>1237</v>
      </c>
      <c r="L223" s="667">
        <v>151.55999999999995</v>
      </c>
      <c r="M223" s="667">
        <v>2</v>
      </c>
      <c r="N223" s="668">
        <v>303.11999999999989</v>
      </c>
    </row>
    <row r="224" spans="1:14" ht="14.4" customHeight="1" x14ac:dyDescent="0.3">
      <c r="A224" s="663" t="s">
        <v>513</v>
      </c>
      <c r="B224" s="664" t="s">
        <v>1283</v>
      </c>
      <c r="C224" s="665" t="s">
        <v>523</v>
      </c>
      <c r="D224" s="666" t="s">
        <v>1285</v>
      </c>
      <c r="E224" s="665" t="s">
        <v>532</v>
      </c>
      <c r="F224" s="666" t="s">
        <v>1288</v>
      </c>
      <c r="G224" s="665" t="s">
        <v>537</v>
      </c>
      <c r="H224" s="665" t="s">
        <v>1238</v>
      </c>
      <c r="I224" s="665" t="s">
        <v>723</v>
      </c>
      <c r="J224" s="665" t="s">
        <v>1239</v>
      </c>
      <c r="K224" s="665"/>
      <c r="L224" s="667">
        <v>45.830000000000005</v>
      </c>
      <c r="M224" s="667">
        <v>6</v>
      </c>
      <c r="N224" s="668">
        <v>274.98</v>
      </c>
    </row>
    <row r="225" spans="1:14" ht="14.4" customHeight="1" x14ac:dyDescent="0.3">
      <c r="A225" s="663" t="s">
        <v>513</v>
      </c>
      <c r="B225" s="664" t="s">
        <v>1283</v>
      </c>
      <c r="C225" s="665" t="s">
        <v>523</v>
      </c>
      <c r="D225" s="666" t="s">
        <v>1285</v>
      </c>
      <c r="E225" s="665" t="s">
        <v>532</v>
      </c>
      <c r="F225" s="666" t="s">
        <v>1288</v>
      </c>
      <c r="G225" s="665" t="s">
        <v>537</v>
      </c>
      <c r="H225" s="665" t="s">
        <v>1240</v>
      </c>
      <c r="I225" s="665" t="s">
        <v>723</v>
      </c>
      <c r="J225" s="665" t="s">
        <v>1241</v>
      </c>
      <c r="K225" s="665"/>
      <c r="L225" s="667">
        <v>45.83</v>
      </c>
      <c r="M225" s="667">
        <v>10</v>
      </c>
      <c r="N225" s="668">
        <v>458.29999999999995</v>
      </c>
    </row>
    <row r="226" spans="1:14" ht="14.4" customHeight="1" x14ac:dyDescent="0.3">
      <c r="A226" s="663" t="s">
        <v>513</v>
      </c>
      <c r="B226" s="664" t="s">
        <v>1283</v>
      </c>
      <c r="C226" s="665" t="s">
        <v>523</v>
      </c>
      <c r="D226" s="666" t="s">
        <v>1285</v>
      </c>
      <c r="E226" s="665" t="s">
        <v>532</v>
      </c>
      <c r="F226" s="666" t="s">
        <v>1288</v>
      </c>
      <c r="G226" s="665" t="s">
        <v>537</v>
      </c>
      <c r="H226" s="665" t="s">
        <v>1242</v>
      </c>
      <c r="I226" s="665" t="s">
        <v>723</v>
      </c>
      <c r="J226" s="665" t="s">
        <v>1243</v>
      </c>
      <c r="K226" s="665"/>
      <c r="L226" s="667">
        <v>45.830000000000005</v>
      </c>
      <c r="M226" s="667">
        <v>12</v>
      </c>
      <c r="N226" s="668">
        <v>549.96</v>
      </c>
    </row>
    <row r="227" spans="1:14" ht="14.4" customHeight="1" x14ac:dyDescent="0.3">
      <c r="A227" s="663" t="s">
        <v>513</v>
      </c>
      <c r="B227" s="664" t="s">
        <v>1283</v>
      </c>
      <c r="C227" s="665" t="s">
        <v>523</v>
      </c>
      <c r="D227" s="666" t="s">
        <v>1285</v>
      </c>
      <c r="E227" s="665" t="s">
        <v>532</v>
      </c>
      <c r="F227" s="666" t="s">
        <v>1288</v>
      </c>
      <c r="G227" s="665" t="s">
        <v>537</v>
      </c>
      <c r="H227" s="665" t="s">
        <v>1244</v>
      </c>
      <c r="I227" s="665" t="s">
        <v>1244</v>
      </c>
      <c r="J227" s="665" t="s">
        <v>539</v>
      </c>
      <c r="K227" s="665" t="s">
        <v>1245</v>
      </c>
      <c r="L227" s="667">
        <v>306.89999999999998</v>
      </c>
      <c r="M227" s="667">
        <v>1</v>
      </c>
      <c r="N227" s="668">
        <v>306.89999999999998</v>
      </c>
    </row>
    <row r="228" spans="1:14" ht="14.4" customHeight="1" x14ac:dyDescent="0.3">
      <c r="A228" s="663" t="s">
        <v>513</v>
      </c>
      <c r="B228" s="664" t="s">
        <v>1283</v>
      </c>
      <c r="C228" s="665" t="s">
        <v>523</v>
      </c>
      <c r="D228" s="666" t="s">
        <v>1285</v>
      </c>
      <c r="E228" s="665" t="s">
        <v>532</v>
      </c>
      <c r="F228" s="666" t="s">
        <v>1288</v>
      </c>
      <c r="G228" s="665" t="s">
        <v>947</v>
      </c>
      <c r="H228" s="665" t="s">
        <v>1246</v>
      </c>
      <c r="I228" s="665" t="s">
        <v>1247</v>
      </c>
      <c r="J228" s="665" t="s">
        <v>1248</v>
      </c>
      <c r="K228" s="665" t="s">
        <v>1249</v>
      </c>
      <c r="L228" s="667">
        <v>37.489970440353325</v>
      </c>
      <c r="M228" s="667">
        <v>18</v>
      </c>
      <c r="N228" s="668">
        <v>674.81946792635983</v>
      </c>
    </row>
    <row r="229" spans="1:14" ht="14.4" customHeight="1" x14ac:dyDescent="0.3">
      <c r="A229" s="663" t="s">
        <v>513</v>
      </c>
      <c r="B229" s="664" t="s">
        <v>1283</v>
      </c>
      <c r="C229" s="665" t="s">
        <v>523</v>
      </c>
      <c r="D229" s="666" t="s">
        <v>1285</v>
      </c>
      <c r="E229" s="665" t="s">
        <v>1093</v>
      </c>
      <c r="F229" s="666" t="s">
        <v>1291</v>
      </c>
      <c r="G229" s="665" t="s">
        <v>537</v>
      </c>
      <c r="H229" s="665" t="s">
        <v>1120</v>
      </c>
      <c r="I229" s="665" t="s">
        <v>1121</v>
      </c>
      <c r="J229" s="665" t="s">
        <v>1122</v>
      </c>
      <c r="K229" s="665" t="s">
        <v>575</v>
      </c>
      <c r="L229" s="667">
        <v>73.440406177987583</v>
      </c>
      <c r="M229" s="667">
        <v>1</v>
      </c>
      <c r="N229" s="668">
        <v>73.440406177987583</v>
      </c>
    </row>
    <row r="230" spans="1:14" ht="14.4" customHeight="1" x14ac:dyDescent="0.3">
      <c r="A230" s="663" t="s">
        <v>513</v>
      </c>
      <c r="B230" s="664" t="s">
        <v>1283</v>
      </c>
      <c r="C230" s="665" t="s">
        <v>523</v>
      </c>
      <c r="D230" s="666" t="s">
        <v>1285</v>
      </c>
      <c r="E230" s="665" t="s">
        <v>1093</v>
      </c>
      <c r="F230" s="666" t="s">
        <v>1291</v>
      </c>
      <c r="G230" s="665" t="s">
        <v>537</v>
      </c>
      <c r="H230" s="665" t="s">
        <v>1126</v>
      </c>
      <c r="I230" s="665" t="s">
        <v>1127</v>
      </c>
      <c r="J230" s="665" t="s">
        <v>1128</v>
      </c>
      <c r="K230" s="665" t="s">
        <v>1129</v>
      </c>
      <c r="L230" s="667">
        <v>56.25108160893965</v>
      </c>
      <c r="M230" s="667">
        <v>2</v>
      </c>
      <c r="N230" s="668">
        <v>112.5021632178793</v>
      </c>
    </row>
    <row r="231" spans="1:14" ht="14.4" customHeight="1" x14ac:dyDescent="0.3">
      <c r="A231" s="663" t="s">
        <v>513</v>
      </c>
      <c r="B231" s="664" t="s">
        <v>1283</v>
      </c>
      <c r="C231" s="665" t="s">
        <v>526</v>
      </c>
      <c r="D231" s="666" t="s">
        <v>1286</v>
      </c>
      <c r="E231" s="665" t="s">
        <v>532</v>
      </c>
      <c r="F231" s="666" t="s">
        <v>1288</v>
      </c>
      <c r="G231" s="665" t="s">
        <v>537</v>
      </c>
      <c r="H231" s="665" t="s">
        <v>544</v>
      </c>
      <c r="I231" s="665" t="s">
        <v>544</v>
      </c>
      <c r="J231" s="665" t="s">
        <v>539</v>
      </c>
      <c r="K231" s="665" t="s">
        <v>545</v>
      </c>
      <c r="L231" s="667">
        <v>92.95</v>
      </c>
      <c r="M231" s="667">
        <v>1</v>
      </c>
      <c r="N231" s="668">
        <v>92.95</v>
      </c>
    </row>
    <row r="232" spans="1:14" ht="14.4" customHeight="1" x14ac:dyDescent="0.3">
      <c r="A232" s="663" t="s">
        <v>513</v>
      </c>
      <c r="B232" s="664" t="s">
        <v>1283</v>
      </c>
      <c r="C232" s="665" t="s">
        <v>526</v>
      </c>
      <c r="D232" s="666" t="s">
        <v>1286</v>
      </c>
      <c r="E232" s="665" t="s">
        <v>532</v>
      </c>
      <c r="F232" s="666" t="s">
        <v>1288</v>
      </c>
      <c r="G232" s="665" t="s">
        <v>537</v>
      </c>
      <c r="H232" s="665" t="s">
        <v>622</v>
      </c>
      <c r="I232" s="665" t="s">
        <v>622</v>
      </c>
      <c r="J232" s="665" t="s">
        <v>623</v>
      </c>
      <c r="K232" s="665" t="s">
        <v>624</v>
      </c>
      <c r="L232" s="667">
        <v>36.530000545662503</v>
      </c>
      <c r="M232" s="667">
        <v>1</v>
      </c>
      <c r="N232" s="668">
        <v>36.530000545662503</v>
      </c>
    </row>
    <row r="233" spans="1:14" ht="14.4" customHeight="1" x14ac:dyDescent="0.3">
      <c r="A233" s="663" t="s">
        <v>513</v>
      </c>
      <c r="B233" s="664" t="s">
        <v>1283</v>
      </c>
      <c r="C233" s="665" t="s">
        <v>526</v>
      </c>
      <c r="D233" s="666" t="s">
        <v>1286</v>
      </c>
      <c r="E233" s="665" t="s">
        <v>532</v>
      </c>
      <c r="F233" s="666" t="s">
        <v>1288</v>
      </c>
      <c r="G233" s="665" t="s">
        <v>537</v>
      </c>
      <c r="H233" s="665" t="s">
        <v>1199</v>
      </c>
      <c r="I233" s="665" t="s">
        <v>1200</v>
      </c>
      <c r="J233" s="665" t="s">
        <v>716</v>
      </c>
      <c r="K233" s="665" t="s">
        <v>1201</v>
      </c>
      <c r="L233" s="667">
        <v>18.669999999999998</v>
      </c>
      <c r="M233" s="667">
        <v>6</v>
      </c>
      <c r="N233" s="668">
        <v>112.01999999999998</v>
      </c>
    </row>
    <row r="234" spans="1:14" ht="14.4" customHeight="1" x14ac:dyDescent="0.3">
      <c r="A234" s="663" t="s">
        <v>513</v>
      </c>
      <c r="B234" s="664" t="s">
        <v>1283</v>
      </c>
      <c r="C234" s="665" t="s">
        <v>526</v>
      </c>
      <c r="D234" s="666" t="s">
        <v>1286</v>
      </c>
      <c r="E234" s="665" t="s">
        <v>532</v>
      </c>
      <c r="F234" s="666" t="s">
        <v>1288</v>
      </c>
      <c r="G234" s="665" t="s">
        <v>537</v>
      </c>
      <c r="H234" s="665" t="s">
        <v>1202</v>
      </c>
      <c r="I234" s="665" t="s">
        <v>1203</v>
      </c>
      <c r="J234" s="665" t="s">
        <v>1204</v>
      </c>
      <c r="K234" s="665" t="s">
        <v>1205</v>
      </c>
      <c r="L234" s="667">
        <v>66.140000000000015</v>
      </c>
      <c r="M234" s="667">
        <v>1</v>
      </c>
      <c r="N234" s="668">
        <v>66.140000000000015</v>
      </c>
    </row>
    <row r="235" spans="1:14" ht="14.4" customHeight="1" x14ac:dyDescent="0.3">
      <c r="A235" s="663" t="s">
        <v>513</v>
      </c>
      <c r="B235" s="664" t="s">
        <v>1283</v>
      </c>
      <c r="C235" s="665" t="s">
        <v>526</v>
      </c>
      <c r="D235" s="666" t="s">
        <v>1286</v>
      </c>
      <c r="E235" s="665" t="s">
        <v>532</v>
      </c>
      <c r="F235" s="666" t="s">
        <v>1288</v>
      </c>
      <c r="G235" s="665" t="s">
        <v>537</v>
      </c>
      <c r="H235" s="665" t="s">
        <v>807</v>
      </c>
      <c r="I235" s="665" t="s">
        <v>808</v>
      </c>
      <c r="J235" s="665" t="s">
        <v>809</v>
      </c>
      <c r="K235" s="665" t="s">
        <v>810</v>
      </c>
      <c r="L235" s="667">
        <v>152.16003106625297</v>
      </c>
      <c r="M235" s="667">
        <v>280</v>
      </c>
      <c r="N235" s="668">
        <v>42604.808698550834</v>
      </c>
    </row>
    <row r="236" spans="1:14" ht="14.4" customHeight="1" x14ac:dyDescent="0.3">
      <c r="A236" s="663" t="s">
        <v>513</v>
      </c>
      <c r="B236" s="664" t="s">
        <v>1283</v>
      </c>
      <c r="C236" s="665" t="s">
        <v>526</v>
      </c>
      <c r="D236" s="666" t="s">
        <v>1286</v>
      </c>
      <c r="E236" s="665" t="s">
        <v>532</v>
      </c>
      <c r="F236" s="666" t="s">
        <v>1288</v>
      </c>
      <c r="G236" s="665" t="s">
        <v>537</v>
      </c>
      <c r="H236" s="665" t="s">
        <v>1211</v>
      </c>
      <c r="I236" s="665" t="s">
        <v>1212</v>
      </c>
      <c r="J236" s="665" t="s">
        <v>1213</v>
      </c>
      <c r="K236" s="665" t="s">
        <v>1214</v>
      </c>
      <c r="L236" s="667">
        <v>275.31</v>
      </c>
      <c r="M236" s="667">
        <v>8</v>
      </c>
      <c r="N236" s="668">
        <v>2202.48</v>
      </c>
    </row>
    <row r="237" spans="1:14" ht="14.4" customHeight="1" x14ac:dyDescent="0.3">
      <c r="A237" s="663" t="s">
        <v>513</v>
      </c>
      <c r="B237" s="664" t="s">
        <v>1283</v>
      </c>
      <c r="C237" s="665" t="s">
        <v>526</v>
      </c>
      <c r="D237" s="666" t="s">
        <v>1286</v>
      </c>
      <c r="E237" s="665" t="s">
        <v>532</v>
      </c>
      <c r="F237" s="666" t="s">
        <v>1288</v>
      </c>
      <c r="G237" s="665" t="s">
        <v>537</v>
      </c>
      <c r="H237" s="665" t="s">
        <v>860</v>
      </c>
      <c r="I237" s="665" t="s">
        <v>860</v>
      </c>
      <c r="J237" s="665" t="s">
        <v>861</v>
      </c>
      <c r="K237" s="665" t="s">
        <v>862</v>
      </c>
      <c r="L237" s="667">
        <v>108.67999999999999</v>
      </c>
      <c r="M237" s="667">
        <v>3</v>
      </c>
      <c r="N237" s="668">
        <v>326.03999999999996</v>
      </c>
    </row>
    <row r="238" spans="1:14" ht="14.4" customHeight="1" x14ac:dyDescent="0.3">
      <c r="A238" s="663" t="s">
        <v>513</v>
      </c>
      <c r="B238" s="664" t="s">
        <v>1283</v>
      </c>
      <c r="C238" s="665" t="s">
        <v>526</v>
      </c>
      <c r="D238" s="666" t="s">
        <v>1286</v>
      </c>
      <c r="E238" s="665" t="s">
        <v>532</v>
      </c>
      <c r="F238" s="666" t="s">
        <v>1288</v>
      </c>
      <c r="G238" s="665" t="s">
        <v>537</v>
      </c>
      <c r="H238" s="665" t="s">
        <v>876</v>
      </c>
      <c r="I238" s="665" t="s">
        <v>877</v>
      </c>
      <c r="J238" s="665" t="s">
        <v>878</v>
      </c>
      <c r="K238" s="665" t="s">
        <v>879</v>
      </c>
      <c r="L238" s="667">
        <v>69.377095777508615</v>
      </c>
      <c r="M238" s="667">
        <v>5</v>
      </c>
      <c r="N238" s="668">
        <v>346.88547888754306</v>
      </c>
    </row>
    <row r="239" spans="1:14" ht="14.4" customHeight="1" x14ac:dyDescent="0.3">
      <c r="A239" s="663" t="s">
        <v>513</v>
      </c>
      <c r="B239" s="664" t="s">
        <v>1283</v>
      </c>
      <c r="C239" s="665" t="s">
        <v>526</v>
      </c>
      <c r="D239" s="666" t="s">
        <v>1286</v>
      </c>
      <c r="E239" s="665" t="s">
        <v>532</v>
      </c>
      <c r="F239" s="666" t="s">
        <v>1288</v>
      </c>
      <c r="G239" s="665" t="s">
        <v>537</v>
      </c>
      <c r="H239" s="665" t="s">
        <v>1250</v>
      </c>
      <c r="I239" s="665" t="s">
        <v>723</v>
      </c>
      <c r="J239" s="665" t="s">
        <v>1251</v>
      </c>
      <c r="K239" s="665"/>
      <c r="L239" s="667">
        <v>100.29789906779077</v>
      </c>
      <c r="M239" s="667">
        <v>2</v>
      </c>
      <c r="N239" s="668">
        <v>200.59579813558153</v>
      </c>
    </row>
    <row r="240" spans="1:14" ht="14.4" customHeight="1" x14ac:dyDescent="0.3">
      <c r="A240" s="663" t="s">
        <v>513</v>
      </c>
      <c r="B240" s="664" t="s">
        <v>1283</v>
      </c>
      <c r="C240" s="665" t="s">
        <v>526</v>
      </c>
      <c r="D240" s="666" t="s">
        <v>1286</v>
      </c>
      <c r="E240" s="665" t="s">
        <v>532</v>
      </c>
      <c r="F240" s="666" t="s">
        <v>1288</v>
      </c>
      <c r="G240" s="665" t="s">
        <v>537</v>
      </c>
      <c r="H240" s="665" t="s">
        <v>911</v>
      </c>
      <c r="I240" s="665" t="s">
        <v>723</v>
      </c>
      <c r="J240" s="665" t="s">
        <v>912</v>
      </c>
      <c r="K240" s="665"/>
      <c r="L240" s="667">
        <v>89.791532488542501</v>
      </c>
      <c r="M240" s="667">
        <v>23</v>
      </c>
      <c r="N240" s="668">
        <v>2065.2052472364776</v>
      </c>
    </row>
    <row r="241" spans="1:14" ht="14.4" customHeight="1" x14ac:dyDescent="0.3">
      <c r="A241" s="663" t="s">
        <v>513</v>
      </c>
      <c r="B241" s="664" t="s">
        <v>1283</v>
      </c>
      <c r="C241" s="665" t="s">
        <v>526</v>
      </c>
      <c r="D241" s="666" t="s">
        <v>1286</v>
      </c>
      <c r="E241" s="665" t="s">
        <v>532</v>
      </c>
      <c r="F241" s="666" t="s">
        <v>1288</v>
      </c>
      <c r="G241" s="665" t="s">
        <v>537</v>
      </c>
      <c r="H241" s="665" t="s">
        <v>1225</v>
      </c>
      <c r="I241" s="665" t="s">
        <v>723</v>
      </c>
      <c r="J241" s="665" t="s">
        <v>1226</v>
      </c>
      <c r="K241" s="665"/>
      <c r="L241" s="667">
        <v>100.24093380628918</v>
      </c>
      <c r="M241" s="667">
        <v>9</v>
      </c>
      <c r="N241" s="668">
        <v>902.16840425660257</v>
      </c>
    </row>
    <row r="242" spans="1:14" ht="14.4" customHeight="1" x14ac:dyDescent="0.3">
      <c r="A242" s="663" t="s">
        <v>513</v>
      </c>
      <c r="B242" s="664" t="s">
        <v>1283</v>
      </c>
      <c r="C242" s="665" t="s">
        <v>526</v>
      </c>
      <c r="D242" s="666" t="s">
        <v>1286</v>
      </c>
      <c r="E242" s="665" t="s">
        <v>532</v>
      </c>
      <c r="F242" s="666" t="s">
        <v>1288</v>
      </c>
      <c r="G242" s="665" t="s">
        <v>537</v>
      </c>
      <c r="H242" s="665" t="s">
        <v>1252</v>
      </c>
      <c r="I242" s="665" t="s">
        <v>723</v>
      </c>
      <c r="J242" s="665" t="s">
        <v>1253</v>
      </c>
      <c r="K242" s="665"/>
      <c r="L242" s="667">
        <v>199.42318181678448</v>
      </c>
      <c r="M242" s="667">
        <v>15</v>
      </c>
      <c r="N242" s="668">
        <v>2991.3477272517671</v>
      </c>
    </row>
    <row r="243" spans="1:14" ht="14.4" customHeight="1" x14ac:dyDescent="0.3">
      <c r="A243" s="663" t="s">
        <v>513</v>
      </c>
      <c r="B243" s="664" t="s">
        <v>1283</v>
      </c>
      <c r="C243" s="665" t="s">
        <v>526</v>
      </c>
      <c r="D243" s="666" t="s">
        <v>1286</v>
      </c>
      <c r="E243" s="665" t="s">
        <v>532</v>
      </c>
      <c r="F243" s="666" t="s">
        <v>1288</v>
      </c>
      <c r="G243" s="665" t="s">
        <v>537</v>
      </c>
      <c r="H243" s="665" t="s">
        <v>913</v>
      </c>
      <c r="I243" s="665" t="s">
        <v>723</v>
      </c>
      <c r="J243" s="665" t="s">
        <v>914</v>
      </c>
      <c r="K243" s="665"/>
      <c r="L243" s="667">
        <v>165.4364344965079</v>
      </c>
      <c r="M243" s="667">
        <v>2</v>
      </c>
      <c r="N243" s="668">
        <v>330.8728689930158</v>
      </c>
    </row>
    <row r="244" spans="1:14" ht="14.4" customHeight="1" x14ac:dyDescent="0.3">
      <c r="A244" s="663" t="s">
        <v>513</v>
      </c>
      <c r="B244" s="664" t="s">
        <v>1283</v>
      </c>
      <c r="C244" s="665" t="s">
        <v>526</v>
      </c>
      <c r="D244" s="666" t="s">
        <v>1286</v>
      </c>
      <c r="E244" s="665" t="s">
        <v>532</v>
      </c>
      <c r="F244" s="666" t="s">
        <v>1288</v>
      </c>
      <c r="G244" s="665" t="s">
        <v>537</v>
      </c>
      <c r="H244" s="665" t="s">
        <v>922</v>
      </c>
      <c r="I244" s="665" t="s">
        <v>723</v>
      </c>
      <c r="J244" s="665" t="s">
        <v>923</v>
      </c>
      <c r="K244" s="665"/>
      <c r="L244" s="667">
        <v>69.724542719248973</v>
      </c>
      <c r="M244" s="667">
        <v>66</v>
      </c>
      <c r="N244" s="668">
        <v>4601.8198194704319</v>
      </c>
    </row>
    <row r="245" spans="1:14" ht="14.4" customHeight="1" x14ac:dyDescent="0.3">
      <c r="A245" s="663" t="s">
        <v>513</v>
      </c>
      <c r="B245" s="664" t="s">
        <v>1283</v>
      </c>
      <c r="C245" s="665" t="s">
        <v>526</v>
      </c>
      <c r="D245" s="666" t="s">
        <v>1286</v>
      </c>
      <c r="E245" s="665" t="s">
        <v>532</v>
      </c>
      <c r="F245" s="666" t="s">
        <v>1288</v>
      </c>
      <c r="G245" s="665" t="s">
        <v>537</v>
      </c>
      <c r="H245" s="665" t="s">
        <v>1235</v>
      </c>
      <c r="I245" s="665" t="s">
        <v>1235</v>
      </c>
      <c r="J245" s="665" t="s">
        <v>1236</v>
      </c>
      <c r="K245" s="665" t="s">
        <v>1237</v>
      </c>
      <c r="L245" s="667">
        <v>151.55999389563397</v>
      </c>
      <c r="M245" s="667">
        <v>2</v>
      </c>
      <c r="N245" s="668">
        <v>303.11998779126793</v>
      </c>
    </row>
    <row r="246" spans="1:14" ht="14.4" customHeight="1" x14ac:dyDescent="0.3">
      <c r="A246" s="663" t="s">
        <v>513</v>
      </c>
      <c r="B246" s="664" t="s">
        <v>1283</v>
      </c>
      <c r="C246" s="665" t="s">
        <v>526</v>
      </c>
      <c r="D246" s="666" t="s">
        <v>1286</v>
      </c>
      <c r="E246" s="665" t="s">
        <v>532</v>
      </c>
      <c r="F246" s="666" t="s">
        <v>1288</v>
      </c>
      <c r="G246" s="665" t="s">
        <v>537</v>
      </c>
      <c r="H246" s="665" t="s">
        <v>1238</v>
      </c>
      <c r="I246" s="665" t="s">
        <v>723</v>
      </c>
      <c r="J246" s="665" t="s">
        <v>1239</v>
      </c>
      <c r="K246" s="665"/>
      <c r="L246" s="667">
        <v>45.830303315200503</v>
      </c>
      <c r="M246" s="667">
        <v>6</v>
      </c>
      <c r="N246" s="668">
        <v>274.98181989120303</v>
      </c>
    </row>
    <row r="247" spans="1:14" ht="14.4" customHeight="1" x14ac:dyDescent="0.3">
      <c r="A247" s="663" t="s">
        <v>513</v>
      </c>
      <c r="B247" s="664" t="s">
        <v>1283</v>
      </c>
      <c r="C247" s="665" t="s">
        <v>526</v>
      </c>
      <c r="D247" s="666" t="s">
        <v>1286</v>
      </c>
      <c r="E247" s="665" t="s">
        <v>532</v>
      </c>
      <c r="F247" s="666" t="s">
        <v>1288</v>
      </c>
      <c r="G247" s="665" t="s">
        <v>537</v>
      </c>
      <c r="H247" s="665" t="s">
        <v>1240</v>
      </c>
      <c r="I247" s="665" t="s">
        <v>723</v>
      </c>
      <c r="J247" s="665" t="s">
        <v>1241</v>
      </c>
      <c r="K247" s="665"/>
      <c r="L247" s="667">
        <v>45.83</v>
      </c>
      <c r="M247" s="667">
        <v>11</v>
      </c>
      <c r="N247" s="668">
        <v>504.13</v>
      </c>
    </row>
    <row r="248" spans="1:14" ht="14.4" customHeight="1" x14ac:dyDescent="0.3">
      <c r="A248" s="663" t="s">
        <v>513</v>
      </c>
      <c r="B248" s="664" t="s">
        <v>1283</v>
      </c>
      <c r="C248" s="665" t="s">
        <v>526</v>
      </c>
      <c r="D248" s="666" t="s">
        <v>1286</v>
      </c>
      <c r="E248" s="665" t="s">
        <v>532</v>
      </c>
      <c r="F248" s="666" t="s">
        <v>1288</v>
      </c>
      <c r="G248" s="665" t="s">
        <v>537</v>
      </c>
      <c r="H248" s="665" t="s">
        <v>1242</v>
      </c>
      <c r="I248" s="665" t="s">
        <v>723</v>
      </c>
      <c r="J248" s="665" t="s">
        <v>1243</v>
      </c>
      <c r="K248" s="665"/>
      <c r="L248" s="667">
        <v>45.830000000000005</v>
      </c>
      <c r="M248" s="667">
        <v>6</v>
      </c>
      <c r="N248" s="668">
        <v>274.98</v>
      </c>
    </row>
    <row r="249" spans="1:14" ht="14.4" customHeight="1" x14ac:dyDescent="0.3">
      <c r="A249" s="663" t="s">
        <v>513</v>
      </c>
      <c r="B249" s="664" t="s">
        <v>1283</v>
      </c>
      <c r="C249" s="665" t="s">
        <v>526</v>
      </c>
      <c r="D249" s="666" t="s">
        <v>1286</v>
      </c>
      <c r="E249" s="665" t="s">
        <v>1093</v>
      </c>
      <c r="F249" s="666" t="s">
        <v>1291</v>
      </c>
      <c r="G249" s="665" t="s">
        <v>537</v>
      </c>
      <c r="H249" s="665" t="s">
        <v>1126</v>
      </c>
      <c r="I249" s="665" t="s">
        <v>1127</v>
      </c>
      <c r="J249" s="665" t="s">
        <v>1128</v>
      </c>
      <c r="K249" s="665" t="s">
        <v>1129</v>
      </c>
      <c r="L249" s="667">
        <v>53.663191043804439</v>
      </c>
      <c r="M249" s="667">
        <v>3</v>
      </c>
      <c r="N249" s="668">
        <v>160.98957313141332</v>
      </c>
    </row>
    <row r="250" spans="1:14" ht="14.4" customHeight="1" x14ac:dyDescent="0.3">
      <c r="A250" s="663" t="s">
        <v>513</v>
      </c>
      <c r="B250" s="664" t="s">
        <v>1283</v>
      </c>
      <c r="C250" s="665" t="s">
        <v>526</v>
      </c>
      <c r="D250" s="666" t="s">
        <v>1286</v>
      </c>
      <c r="E250" s="665" t="s">
        <v>1093</v>
      </c>
      <c r="F250" s="666" t="s">
        <v>1291</v>
      </c>
      <c r="G250" s="665" t="s">
        <v>947</v>
      </c>
      <c r="H250" s="665" t="s">
        <v>1254</v>
      </c>
      <c r="I250" s="665" t="s">
        <v>1255</v>
      </c>
      <c r="J250" s="665" t="s">
        <v>1256</v>
      </c>
      <c r="K250" s="665" t="s">
        <v>1257</v>
      </c>
      <c r="L250" s="667">
        <v>83.53</v>
      </c>
      <c r="M250" s="667">
        <v>1</v>
      </c>
      <c r="N250" s="668">
        <v>83.53</v>
      </c>
    </row>
    <row r="251" spans="1:14" ht="14.4" customHeight="1" x14ac:dyDescent="0.3">
      <c r="A251" s="663" t="s">
        <v>513</v>
      </c>
      <c r="B251" s="664" t="s">
        <v>1283</v>
      </c>
      <c r="C251" s="665" t="s">
        <v>529</v>
      </c>
      <c r="D251" s="666" t="s">
        <v>1287</v>
      </c>
      <c r="E251" s="665" t="s">
        <v>532</v>
      </c>
      <c r="F251" s="666" t="s">
        <v>1288</v>
      </c>
      <c r="G251" s="665" t="s">
        <v>537</v>
      </c>
      <c r="H251" s="665" t="s">
        <v>538</v>
      </c>
      <c r="I251" s="665" t="s">
        <v>538</v>
      </c>
      <c r="J251" s="665" t="s">
        <v>539</v>
      </c>
      <c r="K251" s="665" t="s">
        <v>540</v>
      </c>
      <c r="L251" s="667">
        <v>171.6</v>
      </c>
      <c r="M251" s="667">
        <v>1</v>
      </c>
      <c r="N251" s="668">
        <v>171.6</v>
      </c>
    </row>
    <row r="252" spans="1:14" ht="14.4" customHeight="1" x14ac:dyDescent="0.3">
      <c r="A252" s="663" t="s">
        <v>513</v>
      </c>
      <c r="B252" s="664" t="s">
        <v>1283</v>
      </c>
      <c r="C252" s="665" t="s">
        <v>529</v>
      </c>
      <c r="D252" s="666" t="s">
        <v>1287</v>
      </c>
      <c r="E252" s="665" t="s">
        <v>532</v>
      </c>
      <c r="F252" s="666" t="s">
        <v>1288</v>
      </c>
      <c r="G252" s="665" t="s">
        <v>537</v>
      </c>
      <c r="H252" s="665" t="s">
        <v>546</v>
      </c>
      <c r="I252" s="665" t="s">
        <v>546</v>
      </c>
      <c r="J252" s="665" t="s">
        <v>539</v>
      </c>
      <c r="K252" s="665" t="s">
        <v>547</v>
      </c>
      <c r="L252" s="667">
        <v>93.5</v>
      </c>
      <c r="M252" s="667">
        <v>2</v>
      </c>
      <c r="N252" s="668">
        <v>187</v>
      </c>
    </row>
    <row r="253" spans="1:14" ht="14.4" customHeight="1" x14ac:dyDescent="0.3">
      <c r="A253" s="663" t="s">
        <v>513</v>
      </c>
      <c r="B253" s="664" t="s">
        <v>1283</v>
      </c>
      <c r="C253" s="665" t="s">
        <v>529</v>
      </c>
      <c r="D253" s="666" t="s">
        <v>1287</v>
      </c>
      <c r="E253" s="665" t="s">
        <v>532</v>
      </c>
      <c r="F253" s="666" t="s">
        <v>1288</v>
      </c>
      <c r="G253" s="665" t="s">
        <v>537</v>
      </c>
      <c r="H253" s="665" t="s">
        <v>548</v>
      </c>
      <c r="I253" s="665" t="s">
        <v>549</v>
      </c>
      <c r="J253" s="665" t="s">
        <v>550</v>
      </c>
      <c r="K253" s="665" t="s">
        <v>551</v>
      </c>
      <c r="L253" s="667">
        <v>87.030030804840621</v>
      </c>
      <c r="M253" s="667">
        <v>4</v>
      </c>
      <c r="N253" s="668">
        <v>348.12012321936248</v>
      </c>
    </row>
    <row r="254" spans="1:14" ht="14.4" customHeight="1" x14ac:dyDescent="0.3">
      <c r="A254" s="663" t="s">
        <v>513</v>
      </c>
      <c r="B254" s="664" t="s">
        <v>1283</v>
      </c>
      <c r="C254" s="665" t="s">
        <v>529</v>
      </c>
      <c r="D254" s="666" t="s">
        <v>1287</v>
      </c>
      <c r="E254" s="665" t="s">
        <v>532</v>
      </c>
      <c r="F254" s="666" t="s">
        <v>1288</v>
      </c>
      <c r="G254" s="665" t="s">
        <v>537</v>
      </c>
      <c r="H254" s="665" t="s">
        <v>552</v>
      </c>
      <c r="I254" s="665" t="s">
        <v>553</v>
      </c>
      <c r="J254" s="665" t="s">
        <v>554</v>
      </c>
      <c r="K254" s="665" t="s">
        <v>555</v>
      </c>
      <c r="L254" s="667">
        <v>96.82</v>
      </c>
      <c r="M254" s="667">
        <v>1</v>
      </c>
      <c r="N254" s="668">
        <v>96.82</v>
      </c>
    </row>
    <row r="255" spans="1:14" ht="14.4" customHeight="1" x14ac:dyDescent="0.3">
      <c r="A255" s="663" t="s">
        <v>513</v>
      </c>
      <c r="B255" s="664" t="s">
        <v>1283</v>
      </c>
      <c r="C255" s="665" t="s">
        <v>529</v>
      </c>
      <c r="D255" s="666" t="s">
        <v>1287</v>
      </c>
      <c r="E255" s="665" t="s">
        <v>532</v>
      </c>
      <c r="F255" s="666" t="s">
        <v>1288</v>
      </c>
      <c r="G255" s="665" t="s">
        <v>537</v>
      </c>
      <c r="H255" s="665" t="s">
        <v>556</v>
      </c>
      <c r="I255" s="665" t="s">
        <v>557</v>
      </c>
      <c r="J255" s="665" t="s">
        <v>558</v>
      </c>
      <c r="K255" s="665" t="s">
        <v>559</v>
      </c>
      <c r="L255" s="667">
        <v>167.61</v>
      </c>
      <c r="M255" s="667">
        <v>3</v>
      </c>
      <c r="N255" s="668">
        <v>502.83000000000004</v>
      </c>
    </row>
    <row r="256" spans="1:14" ht="14.4" customHeight="1" x14ac:dyDescent="0.3">
      <c r="A256" s="663" t="s">
        <v>513</v>
      </c>
      <c r="B256" s="664" t="s">
        <v>1283</v>
      </c>
      <c r="C256" s="665" t="s">
        <v>529</v>
      </c>
      <c r="D256" s="666" t="s">
        <v>1287</v>
      </c>
      <c r="E256" s="665" t="s">
        <v>532</v>
      </c>
      <c r="F256" s="666" t="s">
        <v>1288</v>
      </c>
      <c r="G256" s="665" t="s">
        <v>537</v>
      </c>
      <c r="H256" s="665" t="s">
        <v>656</v>
      </c>
      <c r="I256" s="665" t="s">
        <v>657</v>
      </c>
      <c r="J256" s="665" t="s">
        <v>658</v>
      </c>
      <c r="K256" s="665" t="s">
        <v>659</v>
      </c>
      <c r="L256" s="667">
        <v>74.869468706942683</v>
      </c>
      <c r="M256" s="667">
        <v>1</v>
      </c>
      <c r="N256" s="668">
        <v>74.869468706942683</v>
      </c>
    </row>
    <row r="257" spans="1:14" ht="14.4" customHeight="1" x14ac:dyDescent="0.3">
      <c r="A257" s="663" t="s">
        <v>513</v>
      </c>
      <c r="B257" s="664" t="s">
        <v>1283</v>
      </c>
      <c r="C257" s="665" t="s">
        <v>529</v>
      </c>
      <c r="D257" s="666" t="s">
        <v>1287</v>
      </c>
      <c r="E257" s="665" t="s">
        <v>532</v>
      </c>
      <c r="F257" s="666" t="s">
        <v>1288</v>
      </c>
      <c r="G257" s="665" t="s">
        <v>537</v>
      </c>
      <c r="H257" s="665" t="s">
        <v>660</v>
      </c>
      <c r="I257" s="665" t="s">
        <v>661</v>
      </c>
      <c r="J257" s="665" t="s">
        <v>662</v>
      </c>
      <c r="K257" s="665" t="s">
        <v>663</v>
      </c>
      <c r="L257" s="667">
        <v>117.40999999999997</v>
      </c>
      <c r="M257" s="667">
        <v>1</v>
      </c>
      <c r="N257" s="668">
        <v>117.40999999999997</v>
      </c>
    </row>
    <row r="258" spans="1:14" ht="14.4" customHeight="1" x14ac:dyDescent="0.3">
      <c r="A258" s="663" t="s">
        <v>513</v>
      </c>
      <c r="B258" s="664" t="s">
        <v>1283</v>
      </c>
      <c r="C258" s="665" t="s">
        <v>529</v>
      </c>
      <c r="D258" s="666" t="s">
        <v>1287</v>
      </c>
      <c r="E258" s="665" t="s">
        <v>532</v>
      </c>
      <c r="F258" s="666" t="s">
        <v>1288</v>
      </c>
      <c r="G258" s="665" t="s">
        <v>537</v>
      </c>
      <c r="H258" s="665" t="s">
        <v>664</v>
      </c>
      <c r="I258" s="665" t="s">
        <v>665</v>
      </c>
      <c r="J258" s="665" t="s">
        <v>666</v>
      </c>
      <c r="K258" s="665" t="s">
        <v>667</v>
      </c>
      <c r="L258" s="667">
        <v>60.669999999999995</v>
      </c>
      <c r="M258" s="667">
        <v>2</v>
      </c>
      <c r="N258" s="668">
        <v>121.33999999999999</v>
      </c>
    </row>
    <row r="259" spans="1:14" ht="14.4" customHeight="1" x14ac:dyDescent="0.3">
      <c r="A259" s="663" t="s">
        <v>513</v>
      </c>
      <c r="B259" s="664" t="s">
        <v>1283</v>
      </c>
      <c r="C259" s="665" t="s">
        <v>529</v>
      </c>
      <c r="D259" s="666" t="s">
        <v>1287</v>
      </c>
      <c r="E259" s="665" t="s">
        <v>532</v>
      </c>
      <c r="F259" s="666" t="s">
        <v>1288</v>
      </c>
      <c r="G259" s="665" t="s">
        <v>537</v>
      </c>
      <c r="H259" s="665" t="s">
        <v>1258</v>
      </c>
      <c r="I259" s="665" t="s">
        <v>723</v>
      </c>
      <c r="J259" s="665" t="s">
        <v>1259</v>
      </c>
      <c r="K259" s="665"/>
      <c r="L259" s="667">
        <v>94.742997809974597</v>
      </c>
      <c r="M259" s="667">
        <v>4</v>
      </c>
      <c r="N259" s="668">
        <v>378.97199123989839</v>
      </c>
    </row>
    <row r="260" spans="1:14" ht="14.4" customHeight="1" x14ac:dyDescent="0.3">
      <c r="A260" s="663" t="s">
        <v>513</v>
      </c>
      <c r="B260" s="664" t="s">
        <v>1283</v>
      </c>
      <c r="C260" s="665" t="s">
        <v>529</v>
      </c>
      <c r="D260" s="666" t="s">
        <v>1287</v>
      </c>
      <c r="E260" s="665" t="s">
        <v>532</v>
      </c>
      <c r="F260" s="666" t="s">
        <v>1288</v>
      </c>
      <c r="G260" s="665" t="s">
        <v>537</v>
      </c>
      <c r="H260" s="665" t="s">
        <v>1260</v>
      </c>
      <c r="I260" s="665" t="s">
        <v>723</v>
      </c>
      <c r="J260" s="665" t="s">
        <v>1261</v>
      </c>
      <c r="K260" s="665"/>
      <c r="L260" s="667">
        <v>94.743071260032565</v>
      </c>
      <c r="M260" s="667">
        <v>2</v>
      </c>
      <c r="N260" s="668">
        <v>189.48614252006513</v>
      </c>
    </row>
    <row r="261" spans="1:14" ht="14.4" customHeight="1" x14ac:dyDescent="0.3">
      <c r="A261" s="663" t="s">
        <v>513</v>
      </c>
      <c r="B261" s="664" t="s">
        <v>1283</v>
      </c>
      <c r="C261" s="665" t="s">
        <v>529</v>
      </c>
      <c r="D261" s="666" t="s">
        <v>1287</v>
      </c>
      <c r="E261" s="665" t="s">
        <v>532</v>
      </c>
      <c r="F261" s="666" t="s">
        <v>1288</v>
      </c>
      <c r="G261" s="665" t="s">
        <v>537</v>
      </c>
      <c r="H261" s="665" t="s">
        <v>714</v>
      </c>
      <c r="I261" s="665" t="s">
        <v>715</v>
      </c>
      <c r="J261" s="665" t="s">
        <v>716</v>
      </c>
      <c r="K261" s="665" t="s">
        <v>717</v>
      </c>
      <c r="L261" s="667">
        <v>27.670000000000023</v>
      </c>
      <c r="M261" s="667">
        <v>2</v>
      </c>
      <c r="N261" s="668">
        <v>55.340000000000046</v>
      </c>
    </row>
    <row r="262" spans="1:14" ht="14.4" customHeight="1" x14ac:dyDescent="0.3">
      <c r="A262" s="663" t="s">
        <v>513</v>
      </c>
      <c r="B262" s="664" t="s">
        <v>1283</v>
      </c>
      <c r="C262" s="665" t="s">
        <v>529</v>
      </c>
      <c r="D262" s="666" t="s">
        <v>1287</v>
      </c>
      <c r="E262" s="665" t="s">
        <v>532</v>
      </c>
      <c r="F262" s="666" t="s">
        <v>1288</v>
      </c>
      <c r="G262" s="665" t="s">
        <v>537</v>
      </c>
      <c r="H262" s="665" t="s">
        <v>1262</v>
      </c>
      <c r="I262" s="665" t="s">
        <v>1263</v>
      </c>
      <c r="J262" s="665" t="s">
        <v>1264</v>
      </c>
      <c r="K262" s="665"/>
      <c r="L262" s="667">
        <v>425.04973300177403</v>
      </c>
      <c r="M262" s="667">
        <v>1</v>
      </c>
      <c r="N262" s="668">
        <v>425.04973300177403</v>
      </c>
    </row>
    <row r="263" spans="1:14" ht="14.4" customHeight="1" x14ac:dyDescent="0.3">
      <c r="A263" s="663" t="s">
        <v>513</v>
      </c>
      <c r="B263" s="664" t="s">
        <v>1283</v>
      </c>
      <c r="C263" s="665" t="s">
        <v>529</v>
      </c>
      <c r="D263" s="666" t="s">
        <v>1287</v>
      </c>
      <c r="E263" s="665" t="s">
        <v>532</v>
      </c>
      <c r="F263" s="666" t="s">
        <v>1288</v>
      </c>
      <c r="G263" s="665" t="s">
        <v>537</v>
      </c>
      <c r="H263" s="665" t="s">
        <v>789</v>
      </c>
      <c r="I263" s="665" t="s">
        <v>790</v>
      </c>
      <c r="J263" s="665" t="s">
        <v>558</v>
      </c>
      <c r="K263" s="665" t="s">
        <v>791</v>
      </c>
      <c r="L263" s="667">
        <v>69.515000000000001</v>
      </c>
      <c r="M263" s="667">
        <v>8</v>
      </c>
      <c r="N263" s="668">
        <v>556.12</v>
      </c>
    </row>
    <row r="264" spans="1:14" ht="14.4" customHeight="1" x14ac:dyDescent="0.3">
      <c r="A264" s="663" t="s">
        <v>513</v>
      </c>
      <c r="B264" s="664" t="s">
        <v>1283</v>
      </c>
      <c r="C264" s="665" t="s">
        <v>529</v>
      </c>
      <c r="D264" s="666" t="s">
        <v>1287</v>
      </c>
      <c r="E264" s="665" t="s">
        <v>532</v>
      </c>
      <c r="F264" s="666" t="s">
        <v>1288</v>
      </c>
      <c r="G264" s="665" t="s">
        <v>537</v>
      </c>
      <c r="H264" s="665" t="s">
        <v>792</v>
      </c>
      <c r="I264" s="665" t="s">
        <v>793</v>
      </c>
      <c r="J264" s="665" t="s">
        <v>794</v>
      </c>
      <c r="K264" s="665" t="s">
        <v>579</v>
      </c>
      <c r="L264" s="667">
        <v>40.780000000000022</v>
      </c>
      <c r="M264" s="667">
        <v>1</v>
      </c>
      <c r="N264" s="668">
        <v>40.780000000000022</v>
      </c>
    </row>
    <row r="265" spans="1:14" ht="14.4" customHeight="1" x14ac:dyDescent="0.3">
      <c r="A265" s="663" t="s">
        <v>513</v>
      </c>
      <c r="B265" s="664" t="s">
        <v>1283</v>
      </c>
      <c r="C265" s="665" t="s">
        <v>529</v>
      </c>
      <c r="D265" s="666" t="s">
        <v>1287</v>
      </c>
      <c r="E265" s="665" t="s">
        <v>532</v>
      </c>
      <c r="F265" s="666" t="s">
        <v>1288</v>
      </c>
      <c r="G265" s="665" t="s">
        <v>537</v>
      </c>
      <c r="H265" s="665" t="s">
        <v>807</v>
      </c>
      <c r="I265" s="665" t="s">
        <v>808</v>
      </c>
      <c r="J265" s="665" t="s">
        <v>809</v>
      </c>
      <c r="K265" s="665" t="s">
        <v>810</v>
      </c>
      <c r="L265" s="667">
        <v>152.16002825596448</v>
      </c>
      <c r="M265" s="667">
        <v>125</v>
      </c>
      <c r="N265" s="668">
        <v>19020.00353199556</v>
      </c>
    </row>
    <row r="266" spans="1:14" ht="14.4" customHeight="1" x14ac:dyDescent="0.3">
      <c r="A266" s="663" t="s">
        <v>513</v>
      </c>
      <c r="B266" s="664" t="s">
        <v>1283</v>
      </c>
      <c r="C266" s="665" t="s">
        <v>529</v>
      </c>
      <c r="D266" s="666" t="s">
        <v>1287</v>
      </c>
      <c r="E266" s="665" t="s">
        <v>532</v>
      </c>
      <c r="F266" s="666" t="s">
        <v>1288</v>
      </c>
      <c r="G266" s="665" t="s">
        <v>537</v>
      </c>
      <c r="H266" s="665" t="s">
        <v>1265</v>
      </c>
      <c r="I266" s="665" t="s">
        <v>723</v>
      </c>
      <c r="J266" s="665" t="s">
        <v>1266</v>
      </c>
      <c r="K266" s="665"/>
      <c r="L266" s="667">
        <v>377.15890418979126</v>
      </c>
      <c r="M266" s="667">
        <v>14</v>
      </c>
      <c r="N266" s="668">
        <v>5280.2246586570773</v>
      </c>
    </row>
    <row r="267" spans="1:14" ht="14.4" customHeight="1" x14ac:dyDescent="0.3">
      <c r="A267" s="663" t="s">
        <v>513</v>
      </c>
      <c r="B267" s="664" t="s">
        <v>1283</v>
      </c>
      <c r="C267" s="665" t="s">
        <v>529</v>
      </c>
      <c r="D267" s="666" t="s">
        <v>1287</v>
      </c>
      <c r="E267" s="665" t="s">
        <v>532</v>
      </c>
      <c r="F267" s="666" t="s">
        <v>1288</v>
      </c>
      <c r="G267" s="665" t="s">
        <v>537</v>
      </c>
      <c r="H267" s="665" t="s">
        <v>1267</v>
      </c>
      <c r="I267" s="665" t="s">
        <v>723</v>
      </c>
      <c r="J267" s="665" t="s">
        <v>1268</v>
      </c>
      <c r="K267" s="665"/>
      <c r="L267" s="667">
        <v>210.5464005043558</v>
      </c>
      <c r="M267" s="667">
        <v>1</v>
      </c>
      <c r="N267" s="668">
        <v>210.5464005043558</v>
      </c>
    </row>
    <row r="268" spans="1:14" ht="14.4" customHeight="1" x14ac:dyDescent="0.3">
      <c r="A268" s="663" t="s">
        <v>513</v>
      </c>
      <c r="B268" s="664" t="s">
        <v>1283</v>
      </c>
      <c r="C268" s="665" t="s">
        <v>529</v>
      </c>
      <c r="D268" s="666" t="s">
        <v>1287</v>
      </c>
      <c r="E268" s="665" t="s">
        <v>532</v>
      </c>
      <c r="F268" s="666" t="s">
        <v>1288</v>
      </c>
      <c r="G268" s="665" t="s">
        <v>537</v>
      </c>
      <c r="H268" s="665" t="s">
        <v>815</v>
      </c>
      <c r="I268" s="665" t="s">
        <v>816</v>
      </c>
      <c r="J268" s="665" t="s">
        <v>817</v>
      </c>
      <c r="K268" s="665" t="s">
        <v>818</v>
      </c>
      <c r="L268" s="667">
        <v>104.06999999999998</v>
      </c>
      <c r="M268" s="667">
        <v>5</v>
      </c>
      <c r="N268" s="668">
        <v>520.34999999999991</v>
      </c>
    </row>
    <row r="269" spans="1:14" ht="14.4" customHeight="1" x14ac:dyDescent="0.3">
      <c r="A269" s="663" t="s">
        <v>513</v>
      </c>
      <c r="B269" s="664" t="s">
        <v>1283</v>
      </c>
      <c r="C269" s="665" t="s">
        <v>529</v>
      </c>
      <c r="D269" s="666" t="s">
        <v>1287</v>
      </c>
      <c r="E269" s="665" t="s">
        <v>532</v>
      </c>
      <c r="F269" s="666" t="s">
        <v>1288</v>
      </c>
      <c r="G269" s="665" t="s">
        <v>537</v>
      </c>
      <c r="H269" s="665" t="s">
        <v>826</v>
      </c>
      <c r="I269" s="665" t="s">
        <v>723</v>
      </c>
      <c r="J269" s="665" t="s">
        <v>827</v>
      </c>
      <c r="K269" s="665" t="s">
        <v>828</v>
      </c>
      <c r="L269" s="667">
        <v>23.700041891870427</v>
      </c>
      <c r="M269" s="667">
        <v>174</v>
      </c>
      <c r="N269" s="668">
        <v>4123.8072891854545</v>
      </c>
    </row>
    <row r="270" spans="1:14" ht="14.4" customHeight="1" x14ac:dyDescent="0.3">
      <c r="A270" s="663" t="s">
        <v>513</v>
      </c>
      <c r="B270" s="664" t="s">
        <v>1283</v>
      </c>
      <c r="C270" s="665" t="s">
        <v>529</v>
      </c>
      <c r="D270" s="666" t="s">
        <v>1287</v>
      </c>
      <c r="E270" s="665" t="s">
        <v>532</v>
      </c>
      <c r="F270" s="666" t="s">
        <v>1288</v>
      </c>
      <c r="G270" s="665" t="s">
        <v>537</v>
      </c>
      <c r="H270" s="665" t="s">
        <v>1269</v>
      </c>
      <c r="I270" s="665" t="s">
        <v>723</v>
      </c>
      <c r="J270" s="665" t="s">
        <v>1270</v>
      </c>
      <c r="K270" s="665"/>
      <c r="L270" s="667">
        <v>61.868063770232212</v>
      </c>
      <c r="M270" s="667">
        <v>1</v>
      </c>
      <c r="N270" s="668">
        <v>61.868063770232212</v>
      </c>
    </row>
    <row r="271" spans="1:14" ht="14.4" customHeight="1" x14ac:dyDescent="0.3">
      <c r="A271" s="663" t="s">
        <v>513</v>
      </c>
      <c r="B271" s="664" t="s">
        <v>1283</v>
      </c>
      <c r="C271" s="665" t="s">
        <v>529</v>
      </c>
      <c r="D271" s="666" t="s">
        <v>1287</v>
      </c>
      <c r="E271" s="665" t="s">
        <v>532</v>
      </c>
      <c r="F271" s="666" t="s">
        <v>1288</v>
      </c>
      <c r="G271" s="665" t="s">
        <v>537</v>
      </c>
      <c r="H271" s="665" t="s">
        <v>1271</v>
      </c>
      <c r="I271" s="665" t="s">
        <v>723</v>
      </c>
      <c r="J271" s="665" t="s">
        <v>1272</v>
      </c>
      <c r="K271" s="665" t="s">
        <v>1273</v>
      </c>
      <c r="L271" s="667">
        <v>47.149436830660832</v>
      </c>
      <c r="M271" s="667">
        <v>2</v>
      </c>
      <c r="N271" s="668">
        <v>94.298873661321664</v>
      </c>
    </row>
    <row r="272" spans="1:14" ht="14.4" customHeight="1" x14ac:dyDescent="0.3">
      <c r="A272" s="663" t="s">
        <v>513</v>
      </c>
      <c r="B272" s="664" t="s">
        <v>1283</v>
      </c>
      <c r="C272" s="665" t="s">
        <v>529</v>
      </c>
      <c r="D272" s="666" t="s">
        <v>1287</v>
      </c>
      <c r="E272" s="665" t="s">
        <v>532</v>
      </c>
      <c r="F272" s="666" t="s">
        <v>1288</v>
      </c>
      <c r="G272" s="665" t="s">
        <v>537</v>
      </c>
      <c r="H272" s="665" t="s">
        <v>848</v>
      </c>
      <c r="I272" s="665" t="s">
        <v>849</v>
      </c>
      <c r="J272" s="665" t="s">
        <v>850</v>
      </c>
      <c r="K272" s="665" t="s">
        <v>851</v>
      </c>
      <c r="L272" s="667">
        <v>50.790000000000006</v>
      </c>
      <c r="M272" s="667">
        <v>4</v>
      </c>
      <c r="N272" s="668">
        <v>203.16000000000003</v>
      </c>
    </row>
    <row r="273" spans="1:14" ht="14.4" customHeight="1" x14ac:dyDescent="0.3">
      <c r="A273" s="663" t="s">
        <v>513</v>
      </c>
      <c r="B273" s="664" t="s">
        <v>1283</v>
      </c>
      <c r="C273" s="665" t="s">
        <v>529</v>
      </c>
      <c r="D273" s="666" t="s">
        <v>1287</v>
      </c>
      <c r="E273" s="665" t="s">
        <v>532</v>
      </c>
      <c r="F273" s="666" t="s">
        <v>1288</v>
      </c>
      <c r="G273" s="665" t="s">
        <v>537</v>
      </c>
      <c r="H273" s="665" t="s">
        <v>1274</v>
      </c>
      <c r="I273" s="665" t="s">
        <v>723</v>
      </c>
      <c r="J273" s="665" t="s">
        <v>1275</v>
      </c>
      <c r="K273" s="665"/>
      <c r="L273" s="667">
        <v>225.11855411622884</v>
      </c>
      <c r="M273" s="667">
        <v>4</v>
      </c>
      <c r="N273" s="668">
        <v>900.47421646491534</v>
      </c>
    </row>
    <row r="274" spans="1:14" ht="14.4" customHeight="1" x14ac:dyDescent="0.3">
      <c r="A274" s="663" t="s">
        <v>513</v>
      </c>
      <c r="B274" s="664" t="s">
        <v>1283</v>
      </c>
      <c r="C274" s="665" t="s">
        <v>529</v>
      </c>
      <c r="D274" s="666" t="s">
        <v>1287</v>
      </c>
      <c r="E274" s="665" t="s">
        <v>532</v>
      </c>
      <c r="F274" s="666" t="s">
        <v>1288</v>
      </c>
      <c r="G274" s="665" t="s">
        <v>537</v>
      </c>
      <c r="H274" s="665" t="s">
        <v>1276</v>
      </c>
      <c r="I274" s="665" t="s">
        <v>723</v>
      </c>
      <c r="J274" s="665" t="s">
        <v>1277</v>
      </c>
      <c r="K274" s="665"/>
      <c r="L274" s="667">
        <v>76.675927874714503</v>
      </c>
      <c r="M274" s="667">
        <v>1</v>
      </c>
      <c r="N274" s="668">
        <v>76.675927874714503</v>
      </c>
    </row>
    <row r="275" spans="1:14" ht="14.4" customHeight="1" x14ac:dyDescent="0.3">
      <c r="A275" s="663" t="s">
        <v>513</v>
      </c>
      <c r="B275" s="664" t="s">
        <v>1283</v>
      </c>
      <c r="C275" s="665" t="s">
        <v>529</v>
      </c>
      <c r="D275" s="666" t="s">
        <v>1287</v>
      </c>
      <c r="E275" s="665" t="s">
        <v>532</v>
      </c>
      <c r="F275" s="666" t="s">
        <v>1288</v>
      </c>
      <c r="G275" s="665" t="s">
        <v>537</v>
      </c>
      <c r="H275" s="665" t="s">
        <v>892</v>
      </c>
      <c r="I275" s="665" t="s">
        <v>893</v>
      </c>
      <c r="J275" s="665" t="s">
        <v>894</v>
      </c>
      <c r="K275" s="665" t="s">
        <v>895</v>
      </c>
      <c r="L275" s="667">
        <v>107.32999999999993</v>
      </c>
      <c r="M275" s="667">
        <v>1</v>
      </c>
      <c r="N275" s="668">
        <v>107.32999999999993</v>
      </c>
    </row>
    <row r="276" spans="1:14" ht="14.4" customHeight="1" x14ac:dyDescent="0.3">
      <c r="A276" s="663" t="s">
        <v>513</v>
      </c>
      <c r="B276" s="664" t="s">
        <v>1283</v>
      </c>
      <c r="C276" s="665" t="s">
        <v>529</v>
      </c>
      <c r="D276" s="666" t="s">
        <v>1287</v>
      </c>
      <c r="E276" s="665" t="s">
        <v>532</v>
      </c>
      <c r="F276" s="666" t="s">
        <v>1288</v>
      </c>
      <c r="G276" s="665" t="s">
        <v>537</v>
      </c>
      <c r="H276" s="665" t="s">
        <v>907</v>
      </c>
      <c r="I276" s="665" t="s">
        <v>908</v>
      </c>
      <c r="J276" s="665" t="s">
        <v>909</v>
      </c>
      <c r="K276" s="665" t="s">
        <v>910</v>
      </c>
      <c r="L276" s="667">
        <v>192.04999999999998</v>
      </c>
      <c r="M276" s="667">
        <v>1</v>
      </c>
      <c r="N276" s="668">
        <v>192.04999999999998</v>
      </c>
    </row>
    <row r="277" spans="1:14" ht="14.4" customHeight="1" x14ac:dyDescent="0.3">
      <c r="A277" s="663" t="s">
        <v>513</v>
      </c>
      <c r="B277" s="664" t="s">
        <v>1283</v>
      </c>
      <c r="C277" s="665" t="s">
        <v>529</v>
      </c>
      <c r="D277" s="666" t="s">
        <v>1287</v>
      </c>
      <c r="E277" s="665" t="s">
        <v>532</v>
      </c>
      <c r="F277" s="666" t="s">
        <v>1288</v>
      </c>
      <c r="G277" s="665" t="s">
        <v>537</v>
      </c>
      <c r="H277" s="665" t="s">
        <v>911</v>
      </c>
      <c r="I277" s="665" t="s">
        <v>723</v>
      </c>
      <c r="J277" s="665" t="s">
        <v>912</v>
      </c>
      <c r="K277" s="665"/>
      <c r="L277" s="667">
        <v>89.431958138843953</v>
      </c>
      <c r="M277" s="667">
        <v>8</v>
      </c>
      <c r="N277" s="668">
        <v>715.45566511075162</v>
      </c>
    </row>
    <row r="278" spans="1:14" ht="14.4" customHeight="1" x14ac:dyDescent="0.3">
      <c r="A278" s="663" t="s">
        <v>513</v>
      </c>
      <c r="B278" s="664" t="s">
        <v>1283</v>
      </c>
      <c r="C278" s="665" t="s">
        <v>529</v>
      </c>
      <c r="D278" s="666" t="s">
        <v>1287</v>
      </c>
      <c r="E278" s="665" t="s">
        <v>532</v>
      </c>
      <c r="F278" s="666" t="s">
        <v>1288</v>
      </c>
      <c r="G278" s="665" t="s">
        <v>537</v>
      </c>
      <c r="H278" s="665" t="s">
        <v>1278</v>
      </c>
      <c r="I278" s="665" t="s">
        <v>569</v>
      </c>
      <c r="J278" s="665" t="s">
        <v>1279</v>
      </c>
      <c r="K278" s="665" t="s">
        <v>1280</v>
      </c>
      <c r="L278" s="667">
        <v>66.872175006110567</v>
      </c>
      <c r="M278" s="667">
        <v>3</v>
      </c>
      <c r="N278" s="668">
        <v>200.61652501833169</v>
      </c>
    </row>
    <row r="279" spans="1:14" ht="14.4" customHeight="1" x14ac:dyDescent="0.3">
      <c r="A279" s="663" t="s">
        <v>513</v>
      </c>
      <c r="B279" s="664" t="s">
        <v>1283</v>
      </c>
      <c r="C279" s="665" t="s">
        <v>529</v>
      </c>
      <c r="D279" s="666" t="s">
        <v>1287</v>
      </c>
      <c r="E279" s="665" t="s">
        <v>532</v>
      </c>
      <c r="F279" s="666" t="s">
        <v>1288</v>
      </c>
      <c r="G279" s="665" t="s">
        <v>537</v>
      </c>
      <c r="H279" s="665" t="s">
        <v>922</v>
      </c>
      <c r="I279" s="665" t="s">
        <v>723</v>
      </c>
      <c r="J279" s="665" t="s">
        <v>923</v>
      </c>
      <c r="K279" s="665"/>
      <c r="L279" s="667">
        <v>70.41999716370114</v>
      </c>
      <c r="M279" s="667">
        <v>3</v>
      </c>
      <c r="N279" s="668">
        <v>211.25999149110342</v>
      </c>
    </row>
    <row r="280" spans="1:14" ht="14.4" customHeight="1" x14ac:dyDescent="0.3">
      <c r="A280" s="663" t="s">
        <v>513</v>
      </c>
      <c r="B280" s="664" t="s">
        <v>1283</v>
      </c>
      <c r="C280" s="665" t="s">
        <v>529</v>
      </c>
      <c r="D280" s="666" t="s">
        <v>1287</v>
      </c>
      <c r="E280" s="665" t="s">
        <v>532</v>
      </c>
      <c r="F280" s="666" t="s">
        <v>1288</v>
      </c>
      <c r="G280" s="665" t="s">
        <v>537</v>
      </c>
      <c r="H280" s="665" t="s">
        <v>1281</v>
      </c>
      <c r="I280" s="665" t="s">
        <v>723</v>
      </c>
      <c r="J280" s="665" t="s">
        <v>1282</v>
      </c>
      <c r="K280" s="665"/>
      <c r="L280" s="667">
        <v>30.779999999999998</v>
      </c>
      <c r="M280" s="667">
        <v>1</v>
      </c>
      <c r="N280" s="668">
        <v>30.779999999999998</v>
      </c>
    </row>
    <row r="281" spans="1:14" ht="14.4" customHeight="1" x14ac:dyDescent="0.3">
      <c r="A281" s="663" t="s">
        <v>513</v>
      </c>
      <c r="B281" s="664" t="s">
        <v>1283</v>
      </c>
      <c r="C281" s="665" t="s">
        <v>529</v>
      </c>
      <c r="D281" s="666" t="s">
        <v>1287</v>
      </c>
      <c r="E281" s="665" t="s">
        <v>532</v>
      </c>
      <c r="F281" s="666" t="s">
        <v>1288</v>
      </c>
      <c r="G281" s="665" t="s">
        <v>537</v>
      </c>
      <c r="H281" s="665" t="s">
        <v>1240</v>
      </c>
      <c r="I281" s="665" t="s">
        <v>723</v>
      </c>
      <c r="J281" s="665" t="s">
        <v>1241</v>
      </c>
      <c r="K281" s="665"/>
      <c r="L281" s="667">
        <v>45.830000000000005</v>
      </c>
      <c r="M281" s="667">
        <v>1</v>
      </c>
      <c r="N281" s="668">
        <v>45.830000000000005</v>
      </c>
    </row>
    <row r="282" spans="1:14" ht="14.4" customHeight="1" x14ac:dyDescent="0.3">
      <c r="A282" s="663" t="s">
        <v>513</v>
      </c>
      <c r="B282" s="664" t="s">
        <v>1283</v>
      </c>
      <c r="C282" s="665" t="s">
        <v>529</v>
      </c>
      <c r="D282" s="666" t="s">
        <v>1287</v>
      </c>
      <c r="E282" s="665" t="s">
        <v>532</v>
      </c>
      <c r="F282" s="666" t="s">
        <v>1288</v>
      </c>
      <c r="G282" s="665" t="s">
        <v>537</v>
      </c>
      <c r="H282" s="665" t="s">
        <v>1242</v>
      </c>
      <c r="I282" s="665" t="s">
        <v>723</v>
      </c>
      <c r="J282" s="665" t="s">
        <v>1243</v>
      </c>
      <c r="K282" s="665"/>
      <c r="L282" s="667">
        <v>45.829999999999991</v>
      </c>
      <c r="M282" s="667">
        <v>3</v>
      </c>
      <c r="N282" s="668">
        <v>137.48999999999998</v>
      </c>
    </row>
    <row r="283" spans="1:14" ht="14.4" customHeight="1" x14ac:dyDescent="0.3">
      <c r="A283" s="663" t="s">
        <v>513</v>
      </c>
      <c r="B283" s="664" t="s">
        <v>1283</v>
      </c>
      <c r="C283" s="665" t="s">
        <v>529</v>
      </c>
      <c r="D283" s="666" t="s">
        <v>1287</v>
      </c>
      <c r="E283" s="665" t="s">
        <v>532</v>
      </c>
      <c r="F283" s="666" t="s">
        <v>1288</v>
      </c>
      <c r="G283" s="665" t="s">
        <v>537</v>
      </c>
      <c r="H283" s="665" t="s">
        <v>1244</v>
      </c>
      <c r="I283" s="665" t="s">
        <v>1244</v>
      </c>
      <c r="J283" s="665" t="s">
        <v>539</v>
      </c>
      <c r="K283" s="665" t="s">
        <v>1245</v>
      </c>
      <c r="L283" s="667">
        <v>231</v>
      </c>
      <c r="M283" s="667">
        <v>1</v>
      </c>
      <c r="N283" s="668">
        <v>231</v>
      </c>
    </row>
    <row r="284" spans="1:14" ht="14.4" customHeight="1" x14ac:dyDescent="0.3">
      <c r="A284" s="663" t="s">
        <v>513</v>
      </c>
      <c r="B284" s="664" t="s">
        <v>1283</v>
      </c>
      <c r="C284" s="665" t="s">
        <v>529</v>
      </c>
      <c r="D284" s="666" t="s">
        <v>1287</v>
      </c>
      <c r="E284" s="665" t="s">
        <v>532</v>
      </c>
      <c r="F284" s="666" t="s">
        <v>1288</v>
      </c>
      <c r="G284" s="665" t="s">
        <v>947</v>
      </c>
      <c r="H284" s="665" t="s">
        <v>951</v>
      </c>
      <c r="I284" s="665" t="s">
        <v>952</v>
      </c>
      <c r="J284" s="665" t="s">
        <v>953</v>
      </c>
      <c r="K284" s="665" t="s">
        <v>954</v>
      </c>
      <c r="L284" s="667">
        <v>34.750000000000014</v>
      </c>
      <c r="M284" s="667">
        <v>5</v>
      </c>
      <c r="N284" s="668">
        <v>173.75000000000006</v>
      </c>
    </row>
    <row r="285" spans="1:14" ht="14.4" customHeight="1" x14ac:dyDescent="0.3">
      <c r="A285" s="663" t="s">
        <v>513</v>
      </c>
      <c r="B285" s="664" t="s">
        <v>1283</v>
      </c>
      <c r="C285" s="665" t="s">
        <v>529</v>
      </c>
      <c r="D285" s="666" t="s">
        <v>1287</v>
      </c>
      <c r="E285" s="665" t="s">
        <v>1093</v>
      </c>
      <c r="F285" s="666" t="s">
        <v>1291</v>
      </c>
      <c r="G285" s="665" t="s">
        <v>537</v>
      </c>
      <c r="H285" s="665" t="s">
        <v>1120</v>
      </c>
      <c r="I285" s="665" t="s">
        <v>1121</v>
      </c>
      <c r="J285" s="665" t="s">
        <v>1122</v>
      </c>
      <c r="K285" s="665" t="s">
        <v>575</v>
      </c>
      <c r="L285" s="667">
        <v>73.440000000000055</v>
      </c>
      <c r="M285" s="667">
        <v>1</v>
      </c>
      <c r="N285" s="668">
        <v>73.440000000000055</v>
      </c>
    </row>
    <row r="286" spans="1:14" ht="14.4" customHeight="1" thickBot="1" x14ac:dyDescent="0.35">
      <c r="A286" s="669" t="s">
        <v>513</v>
      </c>
      <c r="B286" s="670" t="s">
        <v>1283</v>
      </c>
      <c r="C286" s="671" t="s">
        <v>529</v>
      </c>
      <c r="D286" s="672" t="s">
        <v>1287</v>
      </c>
      <c r="E286" s="671" t="s">
        <v>1093</v>
      </c>
      <c r="F286" s="672" t="s">
        <v>1291</v>
      </c>
      <c r="G286" s="671" t="s">
        <v>537</v>
      </c>
      <c r="H286" s="671" t="s">
        <v>1126</v>
      </c>
      <c r="I286" s="671" t="s">
        <v>1127</v>
      </c>
      <c r="J286" s="671" t="s">
        <v>1128</v>
      </c>
      <c r="K286" s="671" t="s">
        <v>1129</v>
      </c>
      <c r="L286" s="673">
        <v>54.95676321505632</v>
      </c>
      <c r="M286" s="673">
        <v>3</v>
      </c>
      <c r="N286" s="674">
        <v>164.87028964516895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3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16384" width="8.88671875" style="254"/>
  </cols>
  <sheetData>
    <row r="1" spans="1:6" ht="37.200000000000003" customHeight="1" thickBot="1" x14ac:dyDescent="0.4">
      <c r="A1" s="518" t="s">
        <v>206</v>
      </c>
      <c r="B1" s="519"/>
      <c r="C1" s="519"/>
      <c r="D1" s="519"/>
      <c r="E1" s="519"/>
      <c r="F1" s="519"/>
    </row>
    <row r="2" spans="1:6" ht="14.4" customHeight="1" thickBot="1" x14ac:dyDescent="0.35">
      <c r="A2" s="382" t="s">
        <v>309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20" t="s">
        <v>161</v>
      </c>
      <c r="C3" s="521"/>
      <c r="D3" s="522" t="s">
        <v>160</v>
      </c>
      <c r="E3" s="521"/>
      <c r="F3" s="105" t="s">
        <v>3</v>
      </c>
    </row>
    <row r="4" spans="1:6" ht="14.4" customHeight="1" thickBot="1" x14ac:dyDescent="0.35">
      <c r="A4" s="675" t="s">
        <v>185</v>
      </c>
      <c r="B4" s="676" t="s">
        <v>14</v>
      </c>
      <c r="C4" s="677" t="s">
        <v>2</v>
      </c>
      <c r="D4" s="676" t="s">
        <v>14</v>
      </c>
      <c r="E4" s="677" t="s">
        <v>2</v>
      </c>
      <c r="F4" s="678" t="s">
        <v>14</v>
      </c>
    </row>
    <row r="5" spans="1:6" ht="14.4" customHeight="1" x14ac:dyDescent="0.3">
      <c r="A5" s="689" t="s">
        <v>1295</v>
      </c>
      <c r="B5" s="661">
        <v>3693.0299999999993</v>
      </c>
      <c r="C5" s="679">
        <v>5.0337231521721912E-2</v>
      </c>
      <c r="D5" s="661">
        <v>69672.744961349526</v>
      </c>
      <c r="E5" s="679">
        <v>0.94966276847827813</v>
      </c>
      <c r="F5" s="662">
        <v>73365.774961349525</v>
      </c>
    </row>
    <row r="6" spans="1:6" ht="14.4" customHeight="1" x14ac:dyDescent="0.3">
      <c r="A6" s="690" t="s">
        <v>1296</v>
      </c>
      <c r="B6" s="667"/>
      <c r="C6" s="680">
        <v>0</v>
      </c>
      <c r="D6" s="667">
        <v>83.53</v>
      </c>
      <c r="E6" s="680">
        <v>1</v>
      </c>
      <c r="F6" s="668">
        <v>83.53</v>
      </c>
    </row>
    <row r="7" spans="1:6" ht="14.4" customHeight="1" x14ac:dyDescent="0.3">
      <c r="A7" s="690" t="s">
        <v>1297</v>
      </c>
      <c r="B7" s="667"/>
      <c r="C7" s="680">
        <v>0</v>
      </c>
      <c r="D7" s="667">
        <v>173.75000000000006</v>
      </c>
      <c r="E7" s="680">
        <v>1</v>
      </c>
      <c r="F7" s="668">
        <v>173.75000000000006</v>
      </c>
    </row>
    <row r="8" spans="1:6" ht="14.4" customHeight="1" thickBot="1" x14ac:dyDescent="0.35">
      <c r="A8" s="691" t="s">
        <v>1298</v>
      </c>
      <c r="B8" s="682"/>
      <c r="C8" s="683">
        <v>0</v>
      </c>
      <c r="D8" s="682">
        <v>449.87946792635989</v>
      </c>
      <c r="E8" s="683">
        <v>1</v>
      </c>
      <c r="F8" s="684">
        <v>449.87946792635989</v>
      </c>
    </row>
    <row r="9" spans="1:6" ht="14.4" customHeight="1" thickBot="1" x14ac:dyDescent="0.35">
      <c r="A9" s="685" t="s">
        <v>3</v>
      </c>
      <c r="B9" s="686">
        <v>3693.0299999999993</v>
      </c>
      <c r="C9" s="687">
        <v>4.9856672055108985E-2</v>
      </c>
      <c r="D9" s="686">
        <v>70379.904429275892</v>
      </c>
      <c r="E9" s="687">
        <v>0.95014332794489098</v>
      </c>
      <c r="F9" s="688">
        <v>74072.934429275891</v>
      </c>
    </row>
    <row r="10" spans="1:6" ht="14.4" customHeight="1" thickBot="1" x14ac:dyDescent="0.35"/>
    <row r="11" spans="1:6" ht="14.4" customHeight="1" x14ac:dyDescent="0.3">
      <c r="A11" s="689" t="s">
        <v>1299</v>
      </c>
      <c r="B11" s="661">
        <v>3377.2199999999993</v>
      </c>
      <c r="C11" s="679">
        <v>1</v>
      </c>
      <c r="D11" s="661"/>
      <c r="E11" s="679">
        <v>0</v>
      </c>
      <c r="F11" s="662">
        <v>3377.2199999999993</v>
      </c>
    </row>
    <row r="12" spans="1:6" ht="14.4" customHeight="1" x14ac:dyDescent="0.3">
      <c r="A12" s="690" t="s">
        <v>1300</v>
      </c>
      <c r="B12" s="667">
        <v>315.80999999999995</v>
      </c>
      <c r="C12" s="680">
        <v>1.9770439201805226E-2</v>
      </c>
      <c r="D12" s="667">
        <v>15658.038470253689</v>
      </c>
      <c r="E12" s="680">
        <v>0.98022956079819479</v>
      </c>
      <c r="F12" s="668">
        <v>15973.848470253688</v>
      </c>
    </row>
    <row r="13" spans="1:6" ht="14.4" customHeight="1" x14ac:dyDescent="0.3">
      <c r="A13" s="690" t="s">
        <v>1301</v>
      </c>
      <c r="B13" s="667"/>
      <c r="C13" s="680">
        <v>0</v>
      </c>
      <c r="D13" s="667">
        <v>772.94</v>
      </c>
      <c r="E13" s="680">
        <v>1</v>
      </c>
      <c r="F13" s="668">
        <v>772.94</v>
      </c>
    </row>
    <row r="14" spans="1:6" ht="14.4" customHeight="1" x14ac:dyDescent="0.3">
      <c r="A14" s="690" t="s">
        <v>1302</v>
      </c>
      <c r="B14" s="667"/>
      <c r="C14" s="680">
        <v>0</v>
      </c>
      <c r="D14" s="667">
        <v>17463.342489767922</v>
      </c>
      <c r="E14" s="680">
        <v>1</v>
      </c>
      <c r="F14" s="668">
        <v>17463.342489767922</v>
      </c>
    </row>
    <row r="15" spans="1:6" ht="14.4" customHeight="1" x14ac:dyDescent="0.3">
      <c r="A15" s="690" t="s">
        <v>1303</v>
      </c>
      <c r="B15" s="667"/>
      <c r="C15" s="680">
        <v>0</v>
      </c>
      <c r="D15" s="667">
        <v>179.99999999999997</v>
      </c>
      <c r="E15" s="680">
        <v>1</v>
      </c>
      <c r="F15" s="668">
        <v>179.99999999999997</v>
      </c>
    </row>
    <row r="16" spans="1:6" ht="14.4" customHeight="1" x14ac:dyDescent="0.3">
      <c r="A16" s="690" t="s">
        <v>1304</v>
      </c>
      <c r="B16" s="667"/>
      <c r="C16" s="680">
        <v>0</v>
      </c>
      <c r="D16" s="667">
        <v>6464.0302372612896</v>
      </c>
      <c r="E16" s="680">
        <v>1</v>
      </c>
      <c r="F16" s="668">
        <v>6464.0302372612896</v>
      </c>
    </row>
    <row r="17" spans="1:6" ht="14.4" customHeight="1" x14ac:dyDescent="0.3">
      <c r="A17" s="690" t="s">
        <v>1305</v>
      </c>
      <c r="B17" s="667"/>
      <c r="C17" s="680">
        <v>0</v>
      </c>
      <c r="D17" s="667">
        <v>434.76</v>
      </c>
      <c r="E17" s="680">
        <v>1</v>
      </c>
      <c r="F17" s="668">
        <v>434.76</v>
      </c>
    </row>
    <row r="18" spans="1:6" ht="14.4" customHeight="1" x14ac:dyDescent="0.3">
      <c r="A18" s="690" t="s">
        <v>1306</v>
      </c>
      <c r="B18" s="667"/>
      <c r="C18" s="680">
        <v>0</v>
      </c>
      <c r="D18" s="667">
        <v>79.06</v>
      </c>
      <c r="E18" s="680">
        <v>1</v>
      </c>
      <c r="F18" s="668">
        <v>79.06</v>
      </c>
    </row>
    <row r="19" spans="1:6" ht="14.4" customHeight="1" x14ac:dyDescent="0.3">
      <c r="A19" s="690" t="s">
        <v>1307</v>
      </c>
      <c r="B19" s="667"/>
      <c r="C19" s="680">
        <v>0</v>
      </c>
      <c r="D19" s="667">
        <v>924.48</v>
      </c>
      <c r="E19" s="680">
        <v>1</v>
      </c>
      <c r="F19" s="668">
        <v>924.48</v>
      </c>
    </row>
    <row r="20" spans="1:6" ht="14.4" customHeight="1" x14ac:dyDescent="0.3">
      <c r="A20" s="690" t="s">
        <v>1308</v>
      </c>
      <c r="B20" s="667"/>
      <c r="C20" s="680">
        <v>0</v>
      </c>
      <c r="D20" s="667">
        <v>24.11999999999998</v>
      </c>
      <c r="E20" s="680">
        <v>1</v>
      </c>
      <c r="F20" s="668">
        <v>24.11999999999998</v>
      </c>
    </row>
    <row r="21" spans="1:6" ht="14.4" customHeight="1" x14ac:dyDescent="0.3">
      <c r="A21" s="690" t="s">
        <v>1309</v>
      </c>
      <c r="B21" s="667"/>
      <c r="C21" s="680">
        <v>0</v>
      </c>
      <c r="D21" s="667">
        <v>87.660002945499443</v>
      </c>
      <c r="E21" s="680">
        <v>1</v>
      </c>
      <c r="F21" s="668">
        <v>87.660002945499443</v>
      </c>
    </row>
    <row r="22" spans="1:6" ht="14.4" customHeight="1" x14ac:dyDescent="0.3">
      <c r="A22" s="690" t="s">
        <v>1310</v>
      </c>
      <c r="B22" s="667"/>
      <c r="C22" s="680">
        <v>0</v>
      </c>
      <c r="D22" s="667">
        <v>147.3781977303484</v>
      </c>
      <c r="E22" s="680">
        <v>1</v>
      </c>
      <c r="F22" s="668">
        <v>147.3781977303484</v>
      </c>
    </row>
    <row r="23" spans="1:6" ht="14.4" customHeight="1" x14ac:dyDescent="0.3">
      <c r="A23" s="690" t="s">
        <v>1311</v>
      </c>
      <c r="B23" s="667"/>
      <c r="C23" s="680">
        <v>0</v>
      </c>
      <c r="D23" s="667">
        <v>173.96999999999997</v>
      </c>
      <c r="E23" s="680">
        <v>1</v>
      </c>
      <c r="F23" s="668">
        <v>173.96999999999997</v>
      </c>
    </row>
    <row r="24" spans="1:6" ht="14.4" customHeight="1" x14ac:dyDescent="0.3">
      <c r="A24" s="690" t="s">
        <v>1312</v>
      </c>
      <c r="B24" s="667"/>
      <c r="C24" s="680">
        <v>0</v>
      </c>
      <c r="D24" s="667">
        <v>1839.8794679263599</v>
      </c>
      <c r="E24" s="680">
        <v>1</v>
      </c>
      <c r="F24" s="668">
        <v>1839.8794679263599</v>
      </c>
    </row>
    <row r="25" spans="1:6" ht="14.4" customHeight="1" x14ac:dyDescent="0.3">
      <c r="A25" s="690" t="s">
        <v>1313</v>
      </c>
      <c r="B25" s="667"/>
      <c r="C25" s="680">
        <v>0</v>
      </c>
      <c r="D25" s="667">
        <v>856.24</v>
      </c>
      <c r="E25" s="680">
        <v>1</v>
      </c>
      <c r="F25" s="668">
        <v>856.24</v>
      </c>
    </row>
    <row r="26" spans="1:6" ht="14.4" customHeight="1" x14ac:dyDescent="0.3">
      <c r="A26" s="690" t="s">
        <v>1314</v>
      </c>
      <c r="B26" s="667"/>
      <c r="C26" s="680">
        <v>0</v>
      </c>
      <c r="D26" s="667">
        <v>61.530087115791929</v>
      </c>
      <c r="E26" s="680">
        <v>1</v>
      </c>
      <c r="F26" s="668">
        <v>61.530087115791929</v>
      </c>
    </row>
    <row r="27" spans="1:6" ht="14.4" customHeight="1" x14ac:dyDescent="0.3">
      <c r="A27" s="690" t="s">
        <v>1315</v>
      </c>
      <c r="B27" s="667"/>
      <c r="C27" s="680">
        <v>0</v>
      </c>
      <c r="D27" s="667">
        <v>1437.2159999999999</v>
      </c>
      <c r="E27" s="680">
        <v>1</v>
      </c>
      <c r="F27" s="668">
        <v>1437.2159999999999</v>
      </c>
    </row>
    <row r="28" spans="1:6" ht="14.4" customHeight="1" x14ac:dyDescent="0.3">
      <c r="A28" s="690" t="s">
        <v>1316</v>
      </c>
      <c r="B28" s="667"/>
      <c r="C28" s="680">
        <v>0</v>
      </c>
      <c r="D28" s="667">
        <v>446.59999999999997</v>
      </c>
      <c r="E28" s="680">
        <v>1</v>
      </c>
      <c r="F28" s="668">
        <v>446.59999999999997</v>
      </c>
    </row>
    <row r="29" spans="1:6" ht="14.4" customHeight="1" x14ac:dyDescent="0.3">
      <c r="A29" s="690" t="s">
        <v>1317</v>
      </c>
      <c r="B29" s="667"/>
      <c r="C29" s="680">
        <v>0</v>
      </c>
      <c r="D29" s="667">
        <v>112.72999999999996</v>
      </c>
      <c r="E29" s="680">
        <v>1</v>
      </c>
      <c r="F29" s="668">
        <v>112.72999999999996</v>
      </c>
    </row>
    <row r="30" spans="1:6" ht="14.4" customHeight="1" x14ac:dyDescent="0.3">
      <c r="A30" s="690" t="s">
        <v>1318</v>
      </c>
      <c r="B30" s="667"/>
      <c r="C30" s="680">
        <v>0</v>
      </c>
      <c r="D30" s="667">
        <v>105.05947627500494</v>
      </c>
      <c r="E30" s="680">
        <v>1</v>
      </c>
      <c r="F30" s="668">
        <v>105.05947627500494</v>
      </c>
    </row>
    <row r="31" spans="1:6" ht="14.4" customHeight="1" x14ac:dyDescent="0.3">
      <c r="A31" s="690" t="s">
        <v>1319</v>
      </c>
      <c r="B31" s="667"/>
      <c r="C31" s="680">
        <v>0</v>
      </c>
      <c r="D31" s="667">
        <v>865.99000000000024</v>
      </c>
      <c r="E31" s="680">
        <v>1</v>
      </c>
      <c r="F31" s="668">
        <v>865.99000000000024</v>
      </c>
    </row>
    <row r="32" spans="1:6" ht="14.4" customHeight="1" x14ac:dyDescent="0.3">
      <c r="A32" s="690" t="s">
        <v>1320</v>
      </c>
      <c r="B32" s="667"/>
      <c r="C32" s="680">
        <v>0</v>
      </c>
      <c r="D32" s="667">
        <v>8316</v>
      </c>
      <c r="E32" s="680">
        <v>1</v>
      </c>
      <c r="F32" s="668">
        <v>8316</v>
      </c>
    </row>
    <row r="33" spans="1:6" ht="14.4" customHeight="1" x14ac:dyDescent="0.3">
      <c r="A33" s="690" t="s">
        <v>1321</v>
      </c>
      <c r="B33" s="667"/>
      <c r="C33" s="680">
        <v>0</v>
      </c>
      <c r="D33" s="667">
        <v>322.48999999999995</v>
      </c>
      <c r="E33" s="680">
        <v>1</v>
      </c>
      <c r="F33" s="668">
        <v>322.48999999999995</v>
      </c>
    </row>
    <row r="34" spans="1:6" ht="14.4" customHeight="1" x14ac:dyDescent="0.3">
      <c r="A34" s="690" t="s">
        <v>1322</v>
      </c>
      <c r="B34" s="667"/>
      <c r="C34" s="680">
        <v>0</v>
      </c>
      <c r="D34" s="667">
        <v>723.8</v>
      </c>
      <c r="E34" s="680">
        <v>1</v>
      </c>
      <c r="F34" s="668">
        <v>723.8</v>
      </c>
    </row>
    <row r="35" spans="1:6" ht="14.4" customHeight="1" x14ac:dyDescent="0.3">
      <c r="A35" s="690" t="s">
        <v>1323</v>
      </c>
      <c r="B35" s="667"/>
      <c r="C35" s="680">
        <v>0</v>
      </c>
      <c r="D35" s="667">
        <v>47.779999999999994</v>
      </c>
      <c r="E35" s="680">
        <v>1</v>
      </c>
      <c r="F35" s="668">
        <v>47.779999999999994</v>
      </c>
    </row>
    <row r="36" spans="1:6" ht="14.4" customHeight="1" x14ac:dyDescent="0.3">
      <c r="A36" s="690" t="s">
        <v>1324</v>
      </c>
      <c r="B36" s="667"/>
      <c r="C36" s="680">
        <v>0</v>
      </c>
      <c r="D36" s="667">
        <v>1970.43</v>
      </c>
      <c r="E36" s="680">
        <v>1</v>
      </c>
      <c r="F36" s="668">
        <v>1970.43</v>
      </c>
    </row>
    <row r="37" spans="1:6" ht="14.4" customHeight="1" x14ac:dyDescent="0.3">
      <c r="A37" s="690" t="s">
        <v>1325</v>
      </c>
      <c r="B37" s="667"/>
      <c r="C37" s="680">
        <v>0</v>
      </c>
      <c r="D37" s="667">
        <v>542.63999999999976</v>
      </c>
      <c r="E37" s="680">
        <v>1</v>
      </c>
      <c r="F37" s="668">
        <v>542.63999999999976</v>
      </c>
    </row>
    <row r="38" spans="1:6" ht="14.4" customHeight="1" thickBot="1" x14ac:dyDescent="0.35">
      <c r="A38" s="691" t="s">
        <v>1326</v>
      </c>
      <c r="B38" s="682"/>
      <c r="C38" s="683">
        <v>0</v>
      </c>
      <c r="D38" s="682">
        <v>10321.74</v>
      </c>
      <c r="E38" s="683">
        <v>1</v>
      </c>
      <c r="F38" s="684">
        <v>10321.74</v>
      </c>
    </row>
    <row r="39" spans="1:6" ht="14.4" customHeight="1" thickBot="1" x14ac:dyDescent="0.35">
      <c r="A39" s="685" t="s">
        <v>3</v>
      </c>
      <c r="B39" s="686">
        <v>3693.0299999999993</v>
      </c>
      <c r="C39" s="687">
        <v>4.9856672055108971E-2</v>
      </c>
      <c r="D39" s="686">
        <v>70379.904429275906</v>
      </c>
      <c r="E39" s="687">
        <v>0.95014332794489098</v>
      </c>
      <c r="F39" s="688">
        <v>74072.934429275905</v>
      </c>
    </row>
  </sheetData>
  <mergeCells count="3">
    <mergeCell ref="A1:F1"/>
    <mergeCell ref="B3:C3"/>
    <mergeCell ref="D3:E3"/>
  </mergeCells>
  <conditionalFormatting sqref="C5:C1048576">
    <cfRule type="cellIs" dxfId="6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2016-04-27T14:00:36Z</dcterms:modified>
</cp:coreProperties>
</file>